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6.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7.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8.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9.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drawings/drawing10.xml" ContentType="application/vnd.openxmlformats-officedocument.drawing+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mc:AlternateContent xmlns:mc="http://schemas.openxmlformats.org/markup-compatibility/2006">
    <mc:Choice Requires="x15">
      <x15ac:absPath xmlns:x15ac="http://schemas.microsoft.com/office/spreadsheetml/2010/11/ac" url="C:\Users\eoughton\Desktop\Github\ascend\"/>
    </mc:Choice>
  </mc:AlternateContent>
  <xr:revisionPtr revIDLastSave="0" documentId="13_ncr:1_{38601960-4F7C-4D51-8CCA-DD5748580258}" xr6:coauthVersionLast="47" xr6:coauthVersionMax="47" xr10:uidLastSave="{00000000-0000-0000-0000-000000000000}"/>
  <bookViews>
    <workbookView xWindow="-108" yWindow="-108" windowWidth="30936" windowHeight="16896" tabRatio="882" activeTab="2" xr2:uid="{00000000-000D-0000-FFFF-FFFF00000000}"/>
  </bookViews>
  <sheets>
    <sheet name="Index" sheetId="1" r:id="rId1"/>
    <sheet name="Read_Me" sheetId="2" r:id="rId2"/>
    <sheet name="Settings" sheetId="51" r:id="rId3"/>
    <sheet name="Costs" sheetId="129" r:id="rId4"/>
    <sheet name="Current" sheetId="135" r:id="rId5"/>
    <sheet name="DTE_Lifespans_existing" sheetId="132" r:id="rId6"/>
    <sheet name="Use_case_lifespans" sheetId="136" r:id="rId7"/>
    <sheet name="New_missions" sheetId="137" r:id="rId8"/>
    <sheet name="lifespans_all" sheetId="138" r:id="rId9"/>
    <sheet name="Current_DTE_hours" sheetId="140" r:id="rId10"/>
    <sheet name="Minutes_by_use_case" sheetId="141" r:id="rId11"/>
    <sheet name="DTE_mission_minutes" sheetId="133" r:id="rId12"/>
    <sheet name="DTE_demand_forecast" sheetId="134" r:id="rId13"/>
    <sheet name="DTE_cost_per_minute_forecast" sheetId="144" r:id="rId14"/>
    <sheet name="Current_SR" sheetId="123" r:id="rId15"/>
    <sheet name="SR_mission_minutes" sheetId="146" r:id="rId16"/>
    <sheet name="SR_demand_forecast" sheetId="147" r:id="rId17"/>
    <sheet name="SR_cost_per_minute_forecast" sheetId="148" r:id="rId18"/>
    <sheet name="Lifespans" sheetId="142" r:id="rId19"/>
    <sheet name="Demand_forecast" sheetId="143" r:id="rId20"/>
    <sheet name="Cost_per_minute_forecast" sheetId="145" r:id="rId21"/>
  </sheets>
  <definedNames>
    <definedName name="_xlnm._FilterDatabase" localSheetId="4" hidden="1">Current!$L$56:$L$92</definedName>
    <definedName name="_xlnm._FilterDatabase" localSheetId="9" hidden="1">Current_DTE_hours!$A$1:$W$48</definedName>
    <definedName name="_xlnm._FilterDatabase" localSheetId="13" hidden="1">DTE_cost_per_minute_forecast!$A$1:$W$48</definedName>
    <definedName name="_xlnm._FilterDatabase" localSheetId="12" hidden="1">DTE_demand_forecast!$A$1:$W$48</definedName>
    <definedName name="_xlnm._FilterDatabase" localSheetId="5" hidden="1">DTE_Lifespans_existing!$A$1:$W$48</definedName>
    <definedName name="_xlnm._FilterDatabase" localSheetId="11" hidden="1">DTE_mission_minutes!$A$1:$W$48</definedName>
    <definedName name="_xlnm._FilterDatabase" localSheetId="8" hidden="1">lifespans_all!$A$1:$W$48</definedName>
    <definedName name="_xlnm._FilterDatabase" localSheetId="10" hidden="1">Minutes_by_use_case!$A$1:$U$47</definedName>
    <definedName name="_xlnm._FilterDatabase" localSheetId="7" hidden="1">New_missions!$A$1:$W$52</definedName>
    <definedName name="_xlnm._FilterDatabase" localSheetId="6" hidden="1">Use_case_lifespans!$A$1:$W$48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 i="51" l="1"/>
  <c r="I4" i="51"/>
  <c r="K4" i="51"/>
  <c r="K68" i="51"/>
  <c r="K67" i="51"/>
  <c r="K66" i="51"/>
  <c r="K65" i="51"/>
  <c r="K64" i="51"/>
  <c r="K63" i="51"/>
  <c r="K62" i="51"/>
  <c r="K61" i="51"/>
  <c r="K60" i="51"/>
  <c r="K59" i="51"/>
  <c r="K58" i="51"/>
  <c r="K57" i="51"/>
  <c r="K56" i="51"/>
  <c r="E42" i="51"/>
  <c r="C7" i="129" s="1"/>
  <c r="X7" i="129" s="1"/>
  <c r="B11" i="129"/>
  <c r="B12" i="129"/>
  <c r="B13" i="129"/>
  <c r="E48" i="51"/>
  <c r="P13" i="129" s="1"/>
  <c r="E47" i="51"/>
  <c r="V12" i="129" s="1"/>
  <c r="E46" i="51"/>
  <c r="U11" i="129" s="1"/>
  <c r="E44" i="51"/>
  <c r="L9" i="129" s="1"/>
  <c r="E43" i="51"/>
  <c r="O8" i="129" s="1"/>
  <c r="E41" i="51"/>
  <c r="C6" i="129" s="1"/>
  <c r="X6" i="129" s="1"/>
  <c r="E40" i="51"/>
  <c r="C5" i="129" s="1"/>
  <c r="X5" i="129" s="1"/>
  <c r="E39" i="51"/>
  <c r="C4" i="129" s="1"/>
  <c r="X4" i="129" s="1"/>
  <c r="E38" i="51"/>
  <c r="C3" i="129" s="1"/>
  <c r="X3" i="129" s="1"/>
  <c r="E37" i="51"/>
  <c r="C2" i="129" s="1"/>
  <c r="X2" i="129" s="1"/>
  <c r="E56" i="51"/>
  <c r="C19" i="129" s="1"/>
  <c r="X19" i="129" s="1"/>
  <c r="E57" i="51"/>
  <c r="C20" i="129" s="1"/>
  <c r="X20" i="129" s="1"/>
  <c r="E58" i="51"/>
  <c r="C21" i="129" s="1"/>
  <c r="X21" i="129" s="1"/>
  <c r="E59" i="51"/>
  <c r="C22" i="129" s="1"/>
  <c r="X22" i="129" s="1"/>
  <c r="E60" i="51"/>
  <c r="C23" i="129" s="1"/>
  <c r="X23" i="129" s="1"/>
  <c r="E61" i="51"/>
  <c r="C24" i="129" s="1"/>
  <c r="X24" i="129" s="1"/>
  <c r="E62" i="51"/>
  <c r="C25" i="129" s="1"/>
  <c r="E63" i="51"/>
  <c r="C26" i="129" s="1"/>
  <c r="E64" i="51"/>
  <c r="C27" i="129" s="1"/>
  <c r="E65" i="51"/>
  <c r="C28" i="129" s="1"/>
  <c r="E66" i="51"/>
  <c r="C29" i="129" s="1"/>
  <c r="E55" i="51"/>
  <c r="C18" i="129" s="1"/>
  <c r="X18" i="129" s="1"/>
  <c r="C3" i="141"/>
  <c r="J2" i="146" s="1"/>
  <c r="C4" i="141"/>
  <c r="N46" i="146" s="1"/>
  <c r="C5" i="141"/>
  <c r="M47" i="146" s="1"/>
  <c r="C6" i="141"/>
  <c r="T48" i="146" s="1"/>
  <c r="C7" i="141"/>
  <c r="H49" i="146" s="1"/>
  <c r="C8" i="141"/>
  <c r="K50" i="146" s="1"/>
  <c r="C9" i="141"/>
  <c r="I26" i="146" s="1"/>
  <c r="C2" i="141"/>
  <c r="U44" i="146" s="1"/>
  <c r="B4" i="141"/>
  <c r="B5" i="141"/>
  <c r="B6" i="141"/>
  <c r="B7" i="141"/>
  <c r="B8" i="141"/>
  <c r="B9" i="141"/>
  <c r="B3" i="141"/>
  <c r="B2" i="141"/>
  <c r="R44" i="146"/>
  <c r="G45" i="146"/>
  <c r="H45" i="146"/>
  <c r="I45" i="146"/>
  <c r="J45" i="146"/>
  <c r="K45" i="146"/>
  <c r="L45" i="146"/>
  <c r="M45" i="146"/>
  <c r="N45" i="146"/>
  <c r="O45" i="146"/>
  <c r="Q45" i="146"/>
  <c r="R45" i="146"/>
  <c r="S45" i="146"/>
  <c r="T45" i="146"/>
  <c r="U45" i="146"/>
  <c r="V45" i="146"/>
  <c r="W45" i="146"/>
  <c r="G46" i="146"/>
  <c r="H46" i="146"/>
  <c r="J46" i="146"/>
  <c r="K46" i="146"/>
  <c r="L46" i="146"/>
  <c r="M46" i="146"/>
  <c r="Q46" i="146"/>
  <c r="R46" i="146"/>
  <c r="S46" i="146"/>
  <c r="T46" i="146"/>
  <c r="U46" i="146"/>
  <c r="V46" i="146"/>
  <c r="G47" i="146"/>
  <c r="H47" i="146"/>
  <c r="I47" i="146"/>
  <c r="J47" i="146"/>
  <c r="K47" i="146"/>
  <c r="L47" i="146"/>
  <c r="N47" i="146"/>
  <c r="O47" i="146"/>
  <c r="Q47" i="146"/>
  <c r="R47" i="146"/>
  <c r="S47" i="146"/>
  <c r="U47" i="146"/>
  <c r="V47" i="146"/>
  <c r="W47" i="146"/>
  <c r="G48" i="146"/>
  <c r="S48" i="146"/>
  <c r="U48" i="146"/>
  <c r="I49" i="146"/>
  <c r="P49" i="146"/>
  <c r="Q49" i="146"/>
  <c r="U49" i="146"/>
  <c r="V49" i="146"/>
  <c r="G51" i="146"/>
  <c r="H51" i="146"/>
  <c r="I51" i="146"/>
  <c r="J51" i="146"/>
  <c r="N51" i="146"/>
  <c r="O51" i="146"/>
  <c r="E45" i="146"/>
  <c r="F45" i="146"/>
  <c r="E46" i="146"/>
  <c r="F46" i="146"/>
  <c r="F47" i="146"/>
  <c r="D45" i="146"/>
  <c r="D46" i="146"/>
  <c r="D47" i="146"/>
  <c r="G19" i="147"/>
  <c r="G19" i="148" s="1"/>
  <c r="H19" i="147"/>
  <c r="H19" i="148" s="1"/>
  <c r="V24" i="147"/>
  <c r="V24" i="148" s="1"/>
  <c r="D24" i="133"/>
  <c r="AB12" i="132"/>
  <c r="AB13" i="132"/>
  <c r="AB14" i="132"/>
  <c r="AB15" i="132"/>
  <c r="AB16" i="132"/>
  <c r="AB17" i="132"/>
  <c r="AB18" i="132"/>
  <c r="AB11" i="132"/>
  <c r="AA12" i="132"/>
  <c r="AA13" i="132"/>
  <c r="AA14" i="132"/>
  <c r="AA15" i="132"/>
  <c r="AA16" i="132"/>
  <c r="AA17" i="132"/>
  <c r="AA18" i="132"/>
  <c r="AA11" i="132"/>
  <c r="E2" i="146"/>
  <c r="F2" i="146"/>
  <c r="G2" i="146"/>
  <c r="H2" i="146"/>
  <c r="I2" i="146"/>
  <c r="K2" i="146"/>
  <c r="L2" i="146"/>
  <c r="M2" i="146"/>
  <c r="M2" i="147" s="1"/>
  <c r="M2" i="148" s="1"/>
  <c r="N2" i="146"/>
  <c r="N2" i="147" s="1"/>
  <c r="N2" i="148" s="1"/>
  <c r="O2" i="146"/>
  <c r="P2" i="146"/>
  <c r="Q2" i="146"/>
  <c r="Q2" i="147" s="1"/>
  <c r="Q2" i="148" s="1"/>
  <c r="R2" i="146"/>
  <c r="R2" i="147" s="1"/>
  <c r="R2" i="148" s="1"/>
  <c r="T2" i="146"/>
  <c r="U2" i="146"/>
  <c r="V2" i="146"/>
  <c r="W2" i="146"/>
  <c r="E3" i="146"/>
  <c r="F3" i="146"/>
  <c r="G3" i="146"/>
  <c r="H3" i="146"/>
  <c r="I3" i="146"/>
  <c r="J3" i="146"/>
  <c r="L3" i="146"/>
  <c r="M3" i="146"/>
  <c r="N3" i="146"/>
  <c r="O3" i="146"/>
  <c r="P3" i="146"/>
  <c r="P3" i="147" s="1"/>
  <c r="P3" i="148" s="1"/>
  <c r="Q3" i="146"/>
  <c r="R3" i="146"/>
  <c r="S3" i="146"/>
  <c r="T3" i="146"/>
  <c r="V3" i="146"/>
  <c r="W3" i="146"/>
  <c r="E5" i="146"/>
  <c r="F5" i="146"/>
  <c r="F5" i="147" s="1"/>
  <c r="F5" i="148" s="1"/>
  <c r="G5" i="146"/>
  <c r="G5" i="147" s="1"/>
  <c r="G5" i="148" s="1"/>
  <c r="H5" i="146"/>
  <c r="H5" i="147" s="1"/>
  <c r="H5" i="148" s="1"/>
  <c r="J5" i="146"/>
  <c r="J5" i="147" s="1"/>
  <c r="J5" i="148" s="1"/>
  <c r="K5" i="146"/>
  <c r="L5" i="146"/>
  <c r="L5" i="147" s="1"/>
  <c r="L5" i="148" s="1"/>
  <c r="M5" i="146"/>
  <c r="M5" i="147" s="1"/>
  <c r="M5" i="148" s="1"/>
  <c r="N5" i="146"/>
  <c r="N5" i="147" s="1"/>
  <c r="N5" i="148" s="1"/>
  <c r="O5" i="146"/>
  <c r="O5" i="147" s="1"/>
  <c r="O5" i="148" s="1"/>
  <c r="P5" i="146"/>
  <c r="P5" i="147" s="1"/>
  <c r="P5" i="148" s="1"/>
  <c r="Q5" i="146"/>
  <c r="R5" i="146"/>
  <c r="S5" i="146"/>
  <c r="T5" i="146"/>
  <c r="U5" i="146"/>
  <c r="V5" i="146"/>
  <c r="E6" i="146"/>
  <c r="E31" i="147" s="1"/>
  <c r="E31" i="148" s="1"/>
  <c r="F6" i="146"/>
  <c r="F31" i="147" s="1"/>
  <c r="F31" i="148" s="1"/>
  <c r="G6" i="146"/>
  <c r="G31" i="147" s="1"/>
  <c r="G31" i="148" s="1"/>
  <c r="H6" i="146"/>
  <c r="I6" i="146"/>
  <c r="J6" i="146"/>
  <c r="K6" i="146"/>
  <c r="L6" i="146"/>
  <c r="M6" i="146"/>
  <c r="N6" i="146"/>
  <c r="O6" i="146"/>
  <c r="P6" i="146"/>
  <c r="Q6" i="146"/>
  <c r="Q6" i="147" s="1"/>
  <c r="Q6" i="148" s="1"/>
  <c r="R6" i="146"/>
  <c r="R6" i="147" s="1"/>
  <c r="R6" i="148" s="1"/>
  <c r="S6" i="146"/>
  <c r="T6" i="146"/>
  <c r="U6" i="146"/>
  <c r="V6" i="146"/>
  <c r="V31" i="147" s="1"/>
  <c r="V31" i="148" s="1"/>
  <c r="W6" i="146"/>
  <c r="E9" i="146"/>
  <c r="F9" i="146"/>
  <c r="G9" i="146"/>
  <c r="H9" i="146"/>
  <c r="I9" i="146"/>
  <c r="J9" i="146"/>
  <c r="K9" i="146"/>
  <c r="L9" i="146"/>
  <c r="M9" i="146"/>
  <c r="N9" i="146"/>
  <c r="O9" i="146"/>
  <c r="P9" i="146"/>
  <c r="Q9" i="146"/>
  <c r="R9" i="146"/>
  <c r="S9" i="146"/>
  <c r="T9" i="146"/>
  <c r="V9" i="146"/>
  <c r="W9" i="146"/>
  <c r="E10" i="146"/>
  <c r="F10" i="146"/>
  <c r="F10" i="147" s="1"/>
  <c r="F10" i="148" s="1"/>
  <c r="G10" i="146"/>
  <c r="H10" i="146"/>
  <c r="I10" i="146"/>
  <c r="J10" i="146"/>
  <c r="K10" i="146"/>
  <c r="L10" i="146"/>
  <c r="M10" i="146"/>
  <c r="N10" i="146"/>
  <c r="O10" i="146"/>
  <c r="P10" i="146"/>
  <c r="Q10" i="146"/>
  <c r="R10" i="146"/>
  <c r="S10" i="146"/>
  <c r="S10" i="147" s="1"/>
  <c r="S10" i="148" s="1"/>
  <c r="T10" i="146"/>
  <c r="T10" i="147" s="1"/>
  <c r="T10" i="148" s="1"/>
  <c r="U10" i="146"/>
  <c r="W10" i="146"/>
  <c r="E11" i="146"/>
  <c r="E11" i="147" s="1"/>
  <c r="E11" i="148" s="1"/>
  <c r="F11" i="146"/>
  <c r="G11" i="146"/>
  <c r="G15" i="147" s="1"/>
  <c r="G15" i="148" s="1"/>
  <c r="H11" i="146"/>
  <c r="I11" i="146"/>
  <c r="J11" i="146"/>
  <c r="K11" i="146"/>
  <c r="K15" i="147" s="1"/>
  <c r="K15" i="148" s="1"/>
  <c r="L11" i="146"/>
  <c r="L15" i="147" s="1"/>
  <c r="L15" i="148" s="1"/>
  <c r="M11" i="146"/>
  <c r="M15" i="147" s="1"/>
  <c r="M15" i="148" s="1"/>
  <c r="N11" i="146"/>
  <c r="O11" i="146"/>
  <c r="P11" i="146"/>
  <c r="Q11" i="146"/>
  <c r="R11" i="146"/>
  <c r="S11" i="146"/>
  <c r="T11" i="146"/>
  <c r="U11" i="146"/>
  <c r="V11" i="146"/>
  <c r="E12" i="146"/>
  <c r="E12" i="147" s="1"/>
  <c r="E12" i="148" s="1"/>
  <c r="F12" i="146"/>
  <c r="G12" i="146"/>
  <c r="H12" i="146"/>
  <c r="I12" i="146"/>
  <c r="J12" i="146"/>
  <c r="K12" i="146"/>
  <c r="K12" i="147" s="1"/>
  <c r="K12" i="148" s="1"/>
  <c r="L12" i="146"/>
  <c r="L12" i="147" s="1"/>
  <c r="L12" i="148" s="1"/>
  <c r="M12" i="146"/>
  <c r="N12" i="146"/>
  <c r="O12" i="146"/>
  <c r="O12" i="147" s="1"/>
  <c r="O12" i="148" s="1"/>
  <c r="P12" i="146"/>
  <c r="Q12" i="146"/>
  <c r="R12" i="146"/>
  <c r="S12" i="146"/>
  <c r="T12" i="146"/>
  <c r="U12" i="146"/>
  <c r="V12" i="146"/>
  <c r="W12" i="146"/>
  <c r="F13" i="146"/>
  <c r="G13" i="146"/>
  <c r="H13" i="146"/>
  <c r="I13" i="146"/>
  <c r="J13" i="146"/>
  <c r="K13" i="146"/>
  <c r="L13" i="146"/>
  <c r="L13" i="147" s="1"/>
  <c r="L13" i="148" s="1"/>
  <c r="M13" i="146"/>
  <c r="N13" i="146"/>
  <c r="O13" i="146"/>
  <c r="P13" i="146"/>
  <c r="Q13" i="146"/>
  <c r="Q13" i="147" s="1"/>
  <c r="Q13" i="148" s="1"/>
  <c r="R13" i="146"/>
  <c r="R13" i="147" s="1"/>
  <c r="R13" i="148" s="1"/>
  <c r="S13" i="146"/>
  <c r="T13" i="146"/>
  <c r="U13" i="146"/>
  <c r="V13" i="146"/>
  <c r="W13" i="146"/>
  <c r="L14" i="146"/>
  <c r="I16" i="146"/>
  <c r="J16" i="146"/>
  <c r="K16" i="146"/>
  <c r="L16" i="146"/>
  <c r="M16" i="146"/>
  <c r="N16" i="146"/>
  <c r="O16" i="146"/>
  <c r="S16" i="146"/>
  <c r="E17" i="146"/>
  <c r="F17" i="146"/>
  <c r="G17" i="146"/>
  <c r="H17" i="146"/>
  <c r="I17" i="146"/>
  <c r="J17" i="146"/>
  <c r="L17" i="146"/>
  <c r="M17" i="146"/>
  <c r="N17" i="146"/>
  <c r="O17" i="146"/>
  <c r="O17" i="147" s="1"/>
  <c r="O17" i="148" s="1"/>
  <c r="P17" i="146"/>
  <c r="Q17" i="146"/>
  <c r="Q17" i="147" s="1"/>
  <c r="Q17" i="148" s="1"/>
  <c r="R17" i="146"/>
  <c r="R17" i="147" s="1"/>
  <c r="R17" i="148" s="1"/>
  <c r="S17" i="146"/>
  <c r="T17" i="146"/>
  <c r="U17" i="146"/>
  <c r="V17" i="146"/>
  <c r="W17" i="146"/>
  <c r="E18" i="146"/>
  <c r="E18" i="147" s="1"/>
  <c r="E18" i="148" s="1"/>
  <c r="F18" i="146"/>
  <c r="F18" i="147" s="1"/>
  <c r="F18" i="148" s="1"/>
  <c r="G18" i="146"/>
  <c r="H18" i="146"/>
  <c r="I18" i="146"/>
  <c r="J18" i="146"/>
  <c r="K18" i="146"/>
  <c r="M18" i="146"/>
  <c r="N18" i="146"/>
  <c r="O18" i="146"/>
  <c r="P18" i="146"/>
  <c r="Q18" i="146"/>
  <c r="R18" i="146"/>
  <c r="R18" i="147" s="1"/>
  <c r="R18" i="148" s="1"/>
  <c r="S18" i="146"/>
  <c r="S18" i="147" s="1"/>
  <c r="S18" i="148" s="1"/>
  <c r="T18" i="146"/>
  <c r="U18" i="146"/>
  <c r="V18" i="146"/>
  <c r="W18" i="146"/>
  <c r="E19" i="146"/>
  <c r="E19" i="147" s="1"/>
  <c r="E19" i="148" s="1"/>
  <c r="F19" i="146"/>
  <c r="F19" i="147" s="1"/>
  <c r="F19" i="148" s="1"/>
  <c r="G19" i="146"/>
  <c r="H19" i="146"/>
  <c r="I19" i="146"/>
  <c r="J19" i="146"/>
  <c r="J19" i="147" s="1"/>
  <c r="J19" i="148" s="1"/>
  <c r="K19" i="146"/>
  <c r="L19" i="146"/>
  <c r="N19" i="146"/>
  <c r="O19" i="146"/>
  <c r="P19" i="146"/>
  <c r="Q19" i="146"/>
  <c r="R19" i="146"/>
  <c r="S19" i="146"/>
  <c r="T19" i="146"/>
  <c r="U19" i="146"/>
  <c r="V19" i="146"/>
  <c r="W19" i="146"/>
  <c r="O20" i="146"/>
  <c r="E22" i="146"/>
  <c r="F22" i="146"/>
  <c r="F168" i="147" s="1"/>
  <c r="G22" i="146"/>
  <c r="H22" i="146"/>
  <c r="I22" i="146"/>
  <c r="K22" i="146"/>
  <c r="L22" i="146"/>
  <c r="M22" i="146"/>
  <c r="N22" i="146"/>
  <c r="O22" i="146"/>
  <c r="P22" i="146"/>
  <c r="R22" i="146"/>
  <c r="R95" i="147" s="1"/>
  <c r="T22" i="146"/>
  <c r="U22" i="146"/>
  <c r="U22" i="147" s="1"/>
  <c r="U22" i="148" s="1"/>
  <c r="V22" i="146"/>
  <c r="V22" i="147" s="1"/>
  <c r="V22" i="148" s="1"/>
  <c r="W22" i="146"/>
  <c r="W22" i="147" s="1"/>
  <c r="E23" i="146"/>
  <c r="F23" i="146"/>
  <c r="F23" i="147" s="1"/>
  <c r="F23" i="148" s="1"/>
  <c r="G23" i="146"/>
  <c r="H23" i="146"/>
  <c r="I23" i="146"/>
  <c r="I96" i="147" s="1"/>
  <c r="I96" i="148" s="1"/>
  <c r="J23" i="146"/>
  <c r="J96" i="147" s="1"/>
  <c r="J96" i="148" s="1"/>
  <c r="K23" i="146"/>
  <c r="K96" i="147" s="1"/>
  <c r="K96" i="148" s="1"/>
  <c r="L23" i="146"/>
  <c r="L96" i="147" s="1"/>
  <c r="L96" i="148" s="1"/>
  <c r="N23" i="146"/>
  <c r="N96" i="147" s="1"/>
  <c r="N96" i="148" s="1"/>
  <c r="O23" i="146"/>
  <c r="P23" i="146"/>
  <c r="P23" i="147" s="1"/>
  <c r="P23" i="148" s="1"/>
  <c r="Q23" i="146"/>
  <c r="Q23" i="147" s="1"/>
  <c r="Q23" i="148" s="1"/>
  <c r="S23" i="146"/>
  <c r="S169" i="147" s="1"/>
  <c r="S169" i="148" s="1"/>
  <c r="U23" i="146"/>
  <c r="U23" i="147" s="1"/>
  <c r="U23" i="148" s="1"/>
  <c r="V23" i="146"/>
  <c r="V96" i="147" s="1"/>
  <c r="V96" i="148" s="1"/>
  <c r="W23" i="146"/>
  <c r="E24" i="146"/>
  <c r="E97" i="147" s="1"/>
  <c r="E97" i="148" s="1"/>
  <c r="F24" i="146"/>
  <c r="F97" i="147" s="1"/>
  <c r="F97" i="148" s="1"/>
  <c r="G24" i="146"/>
  <c r="G97" i="147" s="1"/>
  <c r="G97" i="148" s="1"/>
  <c r="H24" i="146"/>
  <c r="I24" i="146"/>
  <c r="I24" i="147" s="1"/>
  <c r="I24" i="148" s="1"/>
  <c r="J24" i="146"/>
  <c r="K24" i="146"/>
  <c r="L24" i="146"/>
  <c r="M24" i="146"/>
  <c r="N24" i="146"/>
  <c r="O24" i="146"/>
  <c r="Q24" i="146"/>
  <c r="Q170" i="147" s="1"/>
  <c r="Q170" i="148" s="1"/>
  <c r="R24" i="146"/>
  <c r="T24" i="146"/>
  <c r="T24" i="147" s="1"/>
  <c r="T24" i="148" s="1"/>
  <c r="V24" i="146"/>
  <c r="V170" i="147" s="1"/>
  <c r="V170" i="148" s="1"/>
  <c r="W24" i="146"/>
  <c r="W24" i="147" s="1"/>
  <c r="W24" i="148" s="1"/>
  <c r="E25" i="146"/>
  <c r="E25" i="147" s="1"/>
  <c r="E25" i="148" s="1"/>
  <c r="F25" i="146"/>
  <c r="F98" i="147" s="1"/>
  <c r="F98" i="148" s="1"/>
  <c r="G25" i="146"/>
  <c r="G98" i="147" s="1"/>
  <c r="G98" i="148" s="1"/>
  <c r="H25" i="146"/>
  <c r="H98" i="147" s="1"/>
  <c r="H98" i="148" s="1"/>
  <c r="I25" i="146"/>
  <c r="I25" i="147" s="1"/>
  <c r="I25" i="148" s="1"/>
  <c r="J25" i="146"/>
  <c r="K25" i="146"/>
  <c r="L25" i="146"/>
  <c r="M25" i="146"/>
  <c r="N25" i="146"/>
  <c r="O25" i="146"/>
  <c r="P25" i="146"/>
  <c r="Q25" i="146"/>
  <c r="R25" i="146"/>
  <c r="S25" i="146"/>
  <c r="U25" i="146"/>
  <c r="U171" i="147" s="1"/>
  <c r="U171" i="148" s="1"/>
  <c r="W25" i="146"/>
  <c r="W25" i="147" s="1"/>
  <c r="W25" i="148" s="1"/>
  <c r="R26" i="146"/>
  <c r="S26" i="146"/>
  <c r="T26" i="146"/>
  <c r="U26" i="146"/>
  <c r="E27" i="146"/>
  <c r="F27" i="146"/>
  <c r="G27" i="146"/>
  <c r="G27" i="147" s="1"/>
  <c r="G27" i="148" s="1"/>
  <c r="H27" i="146"/>
  <c r="I27" i="146"/>
  <c r="J27" i="146"/>
  <c r="K27" i="146"/>
  <c r="L27" i="146"/>
  <c r="M27" i="146"/>
  <c r="N27" i="146"/>
  <c r="O27" i="146"/>
  <c r="P27" i="146"/>
  <c r="Q27" i="146"/>
  <c r="R27" i="146"/>
  <c r="S27" i="146"/>
  <c r="T27" i="146"/>
  <c r="U27" i="146"/>
  <c r="V27" i="146"/>
  <c r="V27" i="147" s="1"/>
  <c r="V27" i="148" s="1"/>
  <c r="W27" i="146"/>
  <c r="E28" i="146"/>
  <c r="F28" i="146"/>
  <c r="F28" i="147" s="1"/>
  <c r="F28" i="148" s="1"/>
  <c r="G28" i="146"/>
  <c r="G28" i="147" s="1"/>
  <c r="G28" i="148" s="1"/>
  <c r="H28" i="146"/>
  <c r="H28" i="147" s="1"/>
  <c r="H28" i="148" s="1"/>
  <c r="I28" i="146"/>
  <c r="J28" i="146"/>
  <c r="K28" i="146"/>
  <c r="K28" i="147" s="1"/>
  <c r="K28" i="148" s="1"/>
  <c r="L28" i="146"/>
  <c r="M28" i="146"/>
  <c r="M28" i="147" s="1"/>
  <c r="M28" i="148" s="1"/>
  <c r="N28" i="146"/>
  <c r="O28" i="146"/>
  <c r="P28" i="146"/>
  <c r="Q28" i="146"/>
  <c r="R28" i="146"/>
  <c r="S28" i="146"/>
  <c r="T28" i="146"/>
  <c r="U28" i="146"/>
  <c r="U28" i="147" s="1"/>
  <c r="U28" i="148" s="1"/>
  <c r="V28" i="146"/>
  <c r="V28" i="147" s="1"/>
  <c r="V28" i="148" s="1"/>
  <c r="W28" i="146"/>
  <c r="E29" i="146"/>
  <c r="F29" i="146"/>
  <c r="G29" i="146"/>
  <c r="H29" i="146"/>
  <c r="I29" i="146"/>
  <c r="J29" i="146"/>
  <c r="K29" i="146"/>
  <c r="L29" i="146"/>
  <c r="M29" i="146"/>
  <c r="N29" i="146"/>
  <c r="O29" i="146"/>
  <c r="P29" i="146"/>
  <c r="P29" i="147" s="1"/>
  <c r="P29" i="148" s="1"/>
  <c r="Q29" i="146"/>
  <c r="Q29" i="147" s="1"/>
  <c r="Q29" i="148" s="1"/>
  <c r="R29" i="146"/>
  <c r="R29" i="147" s="1"/>
  <c r="R29" i="148" s="1"/>
  <c r="S29" i="146"/>
  <c r="S29" i="147" s="1"/>
  <c r="S29" i="148" s="1"/>
  <c r="T29" i="146"/>
  <c r="T29" i="147" s="1"/>
  <c r="T29" i="148" s="1"/>
  <c r="U29" i="146"/>
  <c r="U29" i="147" s="1"/>
  <c r="U29" i="148" s="1"/>
  <c r="V29" i="146"/>
  <c r="V29" i="147" s="1"/>
  <c r="V29" i="148" s="1"/>
  <c r="W29" i="146"/>
  <c r="W29" i="147" s="1"/>
  <c r="W29" i="148" s="1"/>
  <c r="F30" i="146"/>
  <c r="E31" i="146"/>
  <c r="N31" i="146"/>
  <c r="E32" i="146"/>
  <c r="E32" i="147" s="1"/>
  <c r="E32" i="148" s="1"/>
  <c r="F32" i="146"/>
  <c r="G32" i="146"/>
  <c r="H32" i="146"/>
  <c r="I32" i="146"/>
  <c r="J32" i="146"/>
  <c r="K32" i="146"/>
  <c r="L32" i="146"/>
  <c r="M32" i="146"/>
  <c r="N32" i="146"/>
  <c r="N32" i="147" s="1"/>
  <c r="N32" i="148" s="1"/>
  <c r="O32" i="146"/>
  <c r="P32" i="146"/>
  <c r="Q32" i="146"/>
  <c r="R32" i="146"/>
  <c r="S32" i="146"/>
  <c r="T32" i="146"/>
  <c r="U32" i="146"/>
  <c r="V32" i="146"/>
  <c r="W32" i="146"/>
  <c r="E33" i="146"/>
  <c r="F33" i="146"/>
  <c r="F33" i="147" s="1"/>
  <c r="F33" i="148" s="1"/>
  <c r="G33" i="146"/>
  <c r="H33" i="146"/>
  <c r="I33" i="146"/>
  <c r="J33" i="146"/>
  <c r="K33" i="146"/>
  <c r="L33" i="146"/>
  <c r="M33" i="146"/>
  <c r="N33" i="146"/>
  <c r="O33" i="146"/>
  <c r="P33" i="146"/>
  <c r="P33" i="147" s="1"/>
  <c r="P33" i="148" s="1"/>
  <c r="Q33" i="146"/>
  <c r="Q33" i="147" s="1"/>
  <c r="Q33" i="148" s="1"/>
  <c r="R33" i="146"/>
  <c r="S33" i="146"/>
  <c r="T33" i="146"/>
  <c r="U33" i="146"/>
  <c r="U33" i="147" s="1"/>
  <c r="U33" i="148" s="1"/>
  <c r="V33" i="146"/>
  <c r="V33" i="147" s="1"/>
  <c r="V33" i="148" s="1"/>
  <c r="W33" i="146"/>
  <c r="W33" i="147" s="1"/>
  <c r="W33" i="148" s="1"/>
  <c r="E34" i="146"/>
  <c r="F34" i="146"/>
  <c r="G34" i="146"/>
  <c r="H34" i="146"/>
  <c r="I34" i="146"/>
  <c r="J34" i="146"/>
  <c r="K34" i="146"/>
  <c r="L34" i="146"/>
  <c r="M34" i="146"/>
  <c r="N34" i="146"/>
  <c r="O34" i="146"/>
  <c r="P34" i="146"/>
  <c r="Q34" i="146"/>
  <c r="R34" i="146"/>
  <c r="S34" i="146"/>
  <c r="T34" i="146"/>
  <c r="T34" i="147" s="1"/>
  <c r="T34" i="148" s="1"/>
  <c r="U34" i="146"/>
  <c r="U34" i="147" s="1"/>
  <c r="U34" i="148" s="1"/>
  <c r="V34" i="146"/>
  <c r="V34" i="147" s="1"/>
  <c r="V34" i="148" s="1"/>
  <c r="W34" i="146"/>
  <c r="W34" i="147" s="1"/>
  <c r="W34" i="148" s="1"/>
  <c r="G35" i="146"/>
  <c r="J35" i="146"/>
  <c r="J35" i="147" s="1"/>
  <c r="J35" i="148" s="1"/>
  <c r="K35" i="146"/>
  <c r="L35" i="146"/>
  <c r="M35" i="146"/>
  <c r="N35" i="146"/>
  <c r="O35" i="146"/>
  <c r="P35" i="146"/>
  <c r="F36" i="146"/>
  <c r="E37" i="146"/>
  <c r="F37" i="146"/>
  <c r="G37" i="146"/>
  <c r="H37" i="146"/>
  <c r="I37" i="146"/>
  <c r="I37" i="147" s="1"/>
  <c r="I37" i="148" s="1"/>
  <c r="J37" i="146"/>
  <c r="K37" i="146"/>
  <c r="L37" i="146"/>
  <c r="M37" i="146"/>
  <c r="N37" i="146"/>
  <c r="O37" i="146"/>
  <c r="P37" i="146"/>
  <c r="P37" i="147" s="1"/>
  <c r="P37" i="148" s="1"/>
  <c r="Q37" i="146"/>
  <c r="R37" i="146"/>
  <c r="S37" i="146"/>
  <c r="T37" i="146"/>
  <c r="U37" i="146"/>
  <c r="U37" i="147" s="1"/>
  <c r="U37" i="148" s="1"/>
  <c r="V37" i="146"/>
  <c r="W37" i="146"/>
  <c r="E38" i="146"/>
  <c r="F38" i="146"/>
  <c r="G38" i="146"/>
  <c r="H38" i="146"/>
  <c r="I38" i="146"/>
  <c r="J38" i="146"/>
  <c r="K38" i="146"/>
  <c r="K38" i="147" s="1"/>
  <c r="K38" i="148" s="1"/>
  <c r="L38" i="146"/>
  <c r="M38" i="146"/>
  <c r="N38" i="146"/>
  <c r="O38" i="146"/>
  <c r="P38" i="146"/>
  <c r="Q38" i="146"/>
  <c r="R38" i="146"/>
  <c r="S38" i="146"/>
  <c r="T38" i="146"/>
  <c r="T38" i="147" s="1"/>
  <c r="T38" i="148" s="1"/>
  <c r="U38" i="146"/>
  <c r="U38" i="147" s="1"/>
  <c r="U38" i="148" s="1"/>
  <c r="V38" i="146"/>
  <c r="W38" i="146"/>
  <c r="E39" i="146"/>
  <c r="F39" i="146"/>
  <c r="G39" i="146"/>
  <c r="G39" i="147" s="1"/>
  <c r="G39" i="148" s="1"/>
  <c r="H39" i="146"/>
  <c r="H39" i="147" s="1"/>
  <c r="H39" i="148" s="1"/>
  <c r="I39" i="146"/>
  <c r="I39" i="147" s="1"/>
  <c r="I39" i="148" s="1"/>
  <c r="J39" i="146"/>
  <c r="K39" i="146"/>
  <c r="L39" i="146"/>
  <c r="M39" i="146"/>
  <c r="N39" i="146"/>
  <c r="O39" i="146"/>
  <c r="P39" i="146"/>
  <c r="Q39" i="146"/>
  <c r="S39" i="146"/>
  <c r="T39" i="146"/>
  <c r="U39" i="146"/>
  <c r="V39" i="146"/>
  <c r="W39" i="146"/>
  <c r="E40" i="146"/>
  <c r="F40" i="146"/>
  <c r="G40" i="146"/>
  <c r="G40" i="147" s="1"/>
  <c r="G40" i="148" s="1"/>
  <c r="H40" i="146"/>
  <c r="H40" i="147" s="1"/>
  <c r="H40" i="148" s="1"/>
  <c r="I40" i="146"/>
  <c r="I40" i="147" s="1"/>
  <c r="I40" i="148" s="1"/>
  <c r="J40" i="146"/>
  <c r="J40" i="147" s="1"/>
  <c r="J40" i="148" s="1"/>
  <c r="K40" i="146"/>
  <c r="L40" i="146"/>
  <c r="M40" i="146"/>
  <c r="N40" i="146"/>
  <c r="O40" i="146"/>
  <c r="P40" i="146"/>
  <c r="Q40" i="146"/>
  <c r="R40" i="146"/>
  <c r="T40" i="146"/>
  <c r="U40" i="146"/>
  <c r="V40" i="146"/>
  <c r="W40" i="146"/>
  <c r="E41" i="146"/>
  <c r="F41" i="146"/>
  <c r="G41" i="146"/>
  <c r="G41" i="147" s="1"/>
  <c r="G41" i="148" s="1"/>
  <c r="H41" i="146"/>
  <c r="I41" i="146"/>
  <c r="I41" i="147" s="1"/>
  <c r="I41" i="148" s="1"/>
  <c r="J41" i="146"/>
  <c r="J41" i="147" s="1"/>
  <c r="J41" i="148" s="1"/>
  <c r="K41" i="146"/>
  <c r="L41" i="146"/>
  <c r="M41" i="146"/>
  <c r="N41" i="146"/>
  <c r="O41" i="146"/>
  <c r="P41" i="146"/>
  <c r="Q41" i="146"/>
  <c r="R41" i="146"/>
  <c r="S41" i="146"/>
  <c r="U41" i="146"/>
  <c r="V41" i="146"/>
  <c r="W41" i="146"/>
  <c r="E42" i="146"/>
  <c r="F42" i="146"/>
  <c r="G42" i="146"/>
  <c r="H42" i="146"/>
  <c r="I42" i="146"/>
  <c r="I42" i="147" s="1"/>
  <c r="I42" i="148" s="1"/>
  <c r="J42" i="146"/>
  <c r="J42" i="147" s="1"/>
  <c r="J42" i="148" s="1"/>
  <c r="K42" i="146"/>
  <c r="L42" i="146"/>
  <c r="M42" i="146"/>
  <c r="N42" i="146"/>
  <c r="O42" i="146"/>
  <c r="P42" i="146"/>
  <c r="Q42" i="146"/>
  <c r="R42" i="146"/>
  <c r="S42" i="146"/>
  <c r="S42" i="147" s="1"/>
  <c r="S42" i="148" s="1"/>
  <c r="T42" i="146"/>
  <c r="U42" i="146"/>
  <c r="V42" i="146"/>
  <c r="W42" i="146"/>
  <c r="E43" i="146"/>
  <c r="F43" i="146"/>
  <c r="G43" i="146"/>
  <c r="H43" i="146"/>
  <c r="I43" i="146"/>
  <c r="J43" i="146"/>
  <c r="K43" i="146"/>
  <c r="L43" i="146"/>
  <c r="M43" i="146"/>
  <c r="N43" i="146"/>
  <c r="O43" i="146"/>
  <c r="P43" i="146"/>
  <c r="Q43" i="146"/>
  <c r="R43" i="146"/>
  <c r="S43" i="146"/>
  <c r="T43" i="146"/>
  <c r="U43" i="146"/>
  <c r="V43" i="146"/>
  <c r="W43" i="146"/>
  <c r="D3" i="146"/>
  <c r="D3" i="147" s="1"/>
  <c r="D3" i="148" s="1"/>
  <c r="D5" i="146"/>
  <c r="D6" i="146"/>
  <c r="D9" i="146"/>
  <c r="D10" i="146"/>
  <c r="D11" i="146"/>
  <c r="D12" i="146"/>
  <c r="D12" i="147" s="1"/>
  <c r="D12" i="148" s="1"/>
  <c r="D13" i="146"/>
  <c r="D17" i="146"/>
  <c r="D18" i="146"/>
  <c r="D19" i="146"/>
  <c r="D22" i="146"/>
  <c r="D22" i="147" s="1"/>
  <c r="D23" i="146"/>
  <c r="D23" i="147" s="1"/>
  <c r="D23" i="148" s="1"/>
  <c r="D24" i="146"/>
  <c r="D25" i="146"/>
  <c r="D27" i="146"/>
  <c r="D28" i="146"/>
  <c r="D29" i="146"/>
  <c r="D32" i="146"/>
  <c r="D33" i="146"/>
  <c r="D34" i="146"/>
  <c r="D37" i="146"/>
  <c r="D38" i="146"/>
  <c r="D39" i="146"/>
  <c r="D40" i="146"/>
  <c r="D41" i="146"/>
  <c r="D42" i="146"/>
  <c r="D43" i="146"/>
  <c r="D2" i="146"/>
  <c r="P2" i="123"/>
  <c r="P3" i="123"/>
  <c r="P4" i="123"/>
  <c r="P5" i="123"/>
  <c r="P6" i="123"/>
  <c r="P7" i="123"/>
  <c r="P8" i="123"/>
  <c r="P9" i="123"/>
  <c r="P10" i="123"/>
  <c r="P11" i="123"/>
  <c r="P12" i="123"/>
  <c r="P13" i="123"/>
  <c r="P14" i="123"/>
  <c r="P15" i="123"/>
  <c r="P16" i="123"/>
  <c r="P17" i="123"/>
  <c r="P18" i="123"/>
  <c r="P19" i="123"/>
  <c r="P20" i="123"/>
  <c r="P21" i="123"/>
  <c r="P22" i="123"/>
  <c r="P23" i="123"/>
  <c r="P24" i="123"/>
  <c r="P25" i="123"/>
  <c r="P26" i="123"/>
  <c r="P27" i="123"/>
  <c r="P28" i="123"/>
  <c r="P29" i="123"/>
  <c r="P30" i="123"/>
  <c r="P31" i="123"/>
  <c r="P32" i="123"/>
  <c r="P33" i="123"/>
  <c r="P34" i="123"/>
  <c r="P35" i="123"/>
  <c r="P36" i="123"/>
  <c r="P37" i="123"/>
  <c r="P38" i="123"/>
  <c r="P39" i="123"/>
  <c r="P40" i="123"/>
  <c r="P41" i="123"/>
  <c r="P42" i="123"/>
  <c r="P43" i="123"/>
  <c r="O45" i="123"/>
  <c r="N45" i="123"/>
  <c r="M45" i="123"/>
  <c r="L45" i="123"/>
  <c r="K45" i="123"/>
  <c r="J45" i="123"/>
  <c r="I45" i="123"/>
  <c r="H45" i="123"/>
  <c r="G45" i="123"/>
  <c r="F45" i="123"/>
  <c r="E45" i="123"/>
  <c r="D45" i="123"/>
  <c r="D61" i="144"/>
  <c r="E61" i="144"/>
  <c r="F61" i="144"/>
  <c r="G61" i="144"/>
  <c r="H61" i="144"/>
  <c r="I61" i="144"/>
  <c r="J61" i="144"/>
  <c r="K61" i="144"/>
  <c r="L61" i="144"/>
  <c r="M61" i="144"/>
  <c r="N61" i="144"/>
  <c r="O61" i="144"/>
  <c r="P61" i="144"/>
  <c r="Q61" i="144"/>
  <c r="R61" i="144"/>
  <c r="S61" i="144"/>
  <c r="T61" i="144"/>
  <c r="U61" i="144"/>
  <c r="V61" i="144"/>
  <c r="W61" i="144"/>
  <c r="W219" i="144"/>
  <c r="V219" i="144"/>
  <c r="U219" i="144"/>
  <c r="T219" i="144"/>
  <c r="S219" i="144"/>
  <c r="R219" i="144"/>
  <c r="Q219" i="144"/>
  <c r="P219" i="144"/>
  <c r="O219" i="144"/>
  <c r="N219" i="144"/>
  <c r="M219" i="144"/>
  <c r="L219" i="144"/>
  <c r="K219" i="144"/>
  <c r="J219" i="144"/>
  <c r="I219" i="144"/>
  <c r="H219" i="144"/>
  <c r="G219" i="144"/>
  <c r="F219" i="144"/>
  <c r="E219" i="144"/>
  <c r="D219" i="144"/>
  <c r="C207" i="144"/>
  <c r="W140" i="144"/>
  <c r="V140" i="144"/>
  <c r="U140" i="144"/>
  <c r="T140" i="144"/>
  <c r="S140" i="144"/>
  <c r="R140" i="144"/>
  <c r="Q140" i="144"/>
  <c r="P140" i="144"/>
  <c r="O140" i="144"/>
  <c r="N140" i="144"/>
  <c r="M140" i="144"/>
  <c r="L140" i="144"/>
  <c r="K140" i="144"/>
  <c r="J140" i="144"/>
  <c r="I140" i="144"/>
  <c r="H140" i="144"/>
  <c r="G140" i="144"/>
  <c r="F140" i="144"/>
  <c r="E140" i="144"/>
  <c r="D140" i="144"/>
  <c r="C128" i="144"/>
  <c r="C10" i="129" l="1"/>
  <c r="E10" i="129" s="1"/>
  <c r="C9" i="129"/>
  <c r="G9" i="129"/>
  <c r="F9" i="129"/>
  <c r="D11" i="129"/>
  <c r="D12" i="129"/>
  <c r="P11" i="129"/>
  <c r="O11" i="129"/>
  <c r="N11" i="129"/>
  <c r="M11" i="129"/>
  <c r="E9" i="129"/>
  <c r="L11" i="129"/>
  <c r="K11" i="129"/>
  <c r="V9" i="129"/>
  <c r="U9" i="129"/>
  <c r="U12" i="129"/>
  <c r="T12" i="129"/>
  <c r="T11" i="129"/>
  <c r="G12" i="129"/>
  <c r="F12" i="129"/>
  <c r="E12" i="129"/>
  <c r="S11" i="129"/>
  <c r="S12" i="129"/>
  <c r="R12" i="129"/>
  <c r="F11" i="129"/>
  <c r="P12" i="129"/>
  <c r="Q9" i="129"/>
  <c r="P9" i="129"/>
  <c r="M12" i="129"/>
  <c r="K9" i="129"/>
  <c r="I26" i="129"/>
  <c r="J12" i="129"/>
  <c r="J9" i="129"/>
  <c r="H26" i="129"/>
  <c r="I11" i="129"/>
  <c r="S9" i="129"/>
  <c r="O12" i="129"/>
  <c r="J26" i="129"/>
  <c r="I12" i="129"/>
  <c r="G26" i="129"/>
  <c r="T9" i="129"/>
  <c r="J11" i="129"/>
  <c r="Q12" i="129"/>
  <c r="I9" i="129"/>
  <c r="H12" i="129"/>
  <c r="H9" i="129"/>
  <c r="R28" i="129"/>
  <c r="D26" i="129"/>
  <c r="Q28" i="129"/>
  <c r="D13" i="129"/>
  <c r="K28" i="129"/>
  <c r="V27" i="129"/>
  <c r="O13" i="129"/>
  <c r="F26" i="129"/>
  <c r="D27" i="129"/>
  <c r="T27" i="129"/>
  <c r="M13" i="129"/>
  <c r="T29" i="129"/>
  <c r="L13" i="129"/>
  <c r="D29" i="129"/>
  <c r="R27" i="129"/>
  <c r="Q27" i="129"/>
  <c r="J13" i="129"/>
  <c r="I29" i="129"/>
  <c r="P27" i="129"/>
  <c r="I13" i="129"/>
  <c r="V13" i="129"/>
  <c r="H29" i="129"/>
  <c r="P29" i="129"/>
  <c r="O27" i="129"/>
  <c r="H13" i="129"/>
  <c r="U13" i="129"/>
  <c r="G29" i="129"/>
  <c r="N27" i="129"/>
  <c r="G13" i="129"/>
  <c r="F29" i="129"/>
  <c r="M27" i="129"/>
  <c r="F13" i="129"/>
  <c r="M29" i="129"/>
  <c r="E13" i="129"/>
  <c r="L29" i="129"/>
  <c r="I28" i="129"/>
  <c r="K29" i="129"/>
  <c r="V26" i="129"/>
  <c r="C13" i="129"/>
  <c r="H27" i="129"/>
  <c r="V28" i="129"/>
  <c r="U26" i="129"/>
  <c r="C11" i="129"/>
  <c r="E11" i="129"/>
  <c r="G27" i="129"/>
  <c r="U28" i="129"/>
  <c r="M26" i="129"/>
  <c r="S13" i="129"/>
  <c r="U27" i="129"/>
  <c r="N13" i="129"/>
  <c r="E26" i="129"/>
  <c r="D28" i="129"/>
  <c r="S27" i="129"/>
  <c r="S29" i="129"/>
  <c r="K13" i="129"/>
  <c r="J29" i="129"/>
  <c r="R29" i="129"/>
  <c r="Q29" i="129"/>
  <c r="O29" i="129"/>
  <c r="T13" i="129"/>
  <c r="N29" i="129"/>
  <c r="E29" i="129"/>
  <c r="L27" i="129"/>
  <c r="J28" i="129"/>
  <c r="K27" i="129"/>
  <c r="F27" i="129"/>
  <c r="T28" i="129"/>
  <c r="L26" i="129"/>
  <c r="D9" i="129"/>
  <c r="R9" i="129"/>
  <c r="E27" i="129"/>
  <c r="S28" i="129"/>
  <c r="K26" i="129"/>
  <c r="H25" i="129"/>
  <c r="M25" i="129"/>
  <c r="I27" i="129"/>
  <c r="O26" i="129"/>
  <c r="D25" i="129"/>
  <c r="V25" i="129"/>
  <c r="U25" i="129"/>
  <c r="S25" i="129"/>
  <c r="R25" i="129"/>
  <c r="Q25" i="129"/>
  <c r="J25" i="129"/>
  <c r="P25" i="129"/>
  <c r="I25" i="129"/>
  <c r="O25" i="129"/>
  <c r="N25" i="129"/>
  <c r="G25" i="129"/>
  <c r="N26" i="129"/>
  <c r="R13" i="129"/>
  <c r="L12" i="129"/>
  <c r="V8" i="129"/>
  <c r="H28" i="129"/>
  <c r="F25" i="129"/>
  <c r="P28" i="129"/>
  <c r="T26" i="129"/>
  <c r="L25" i="129"/>
  <c r="Q13" i="129"/>
  <c r="K12" i="129"/>
  <c r="G28" i="129"/>
  <c r="E25" i="129"/>
  <c r="O28" i="129"/>
  <c r="S26" i="129"/>
  <c r="K25" i="129"/>
  <c r="F28" i="129"/>
  <c r="V29" i="129"/>
  <c r="N28" i="129"/>
  <c r="R26" i="129"/>
  <c r="E28" i="129"/>
  <c r="U29" i="129"/>
  <c r="M28" i="129"/>
  <c r="Q26" i="129"/>
  <c r="T25" i="129"/>
  <c r="J27" i="129"/>
  <c r="L28" i="129"/>
  <c r="P26" i="129"/>
  <c r="H8" i="129"/>
  <c r="G8" i="129"/>
  <c r="F8" i="129"/>
  <c r="J8" i="129"/>
  <c r="M8" i="129"/>
  <c r="C8" i="129"/>
  <c r="N8" i="129"/>
  <c r="L8" i="129"/>
  <c r="U8" i="129"/>
  <c r="T8" i="129"/>
  <c r="D8" i="129"/>
  <c r="I8" i="129"/>
  <c r="K8" i="129"/>
  <c r="S8" i="129"/>
  <c r="E8" i="129"/>
  <c r="H11" i="129"/>
  <c r="C12" i="129"/>
  <c r="N12" i="129"/>
  <c r="G11" i="129"/>
  <c r="N9" i="129"/>
  <c r="R8" i="129"/>
  <c r="Q8" i="129"/>
  <c r="P8" i="129"/>
  <c r="R11" i="129"/>
  <c r="M9" i="129"/>
  <c r="V11" i="129"/>
  <c r="O9" i="129"/>
  <c r="Q11" i="129"/>
  <c r="O7" i="146"/>
  <c r="O7" i="147" s="1"/>
  <c r="O7" i="148" s="1"/>
  <c r="F50" i="146"/>
  <c r="H16" i="146"/>
  <c r="L7" i="146"/>
  <c r="E48" i="146"/>
  <c r="Q48" i="146"/>
  <c r="G16" i="146"/>
  <c r="I7" i="146"/>
  <c r="P48" i="146"/>
  <c r="P24" i="146"/>
  <c r="P97" i="147" s="1"/>
  <c r="P97" i="148" s="1"/>
  <c r="M23" i="146"/>
  <c r="M96" i="147" s="1"/>
  <c r="M96" i="148" s="1"/>
  <c r="J22" i="146"/>
  <c r="J22" i="147" s="1"/>
  <c r="J22" i="148" s="1"/>
  <c r="M19" i="146"/>
  <c r="M19" i="147" s="1"/>
  <c r="M19" i="148" s="1"/>
  <c r="L18" i="146"/>
  <c r="K17" i="146"/>
  <c r="V14" i="146"/>
  <c r="E13" i="146"/>
  <c r="W11" i="146"/>
  <c r="V10" i="146"/>
  <c r="U9" i="146"/>
  <c r="U9" i="147" s="1"/>
  <c r="U9" i="148" s="1"/>
  <c r="H7" i="146"/>
  <c r="H7" i="147" s="1"/>
  <c r="H7" i="148" s="1"/>
  <c r="W5" i="146"/>
  <c r="U3" i="146"/>
  <c r="S2" i="146"/>
  <c r="E47" i="146"/>
  <c r="K48" i="146"/>
  <c r="W46" i="146"/>
  <c r="P45" i="146"/>
  <c r="J48" i="146"/>
  <c r="I48" i="146"/>
  <c r="H48" i="146"/>
  <c r="M21" i="146"/>
  <c r="L21" i="146"/>
  <c r="W16" i="146"/>
  <c r="E36" i="146"/>
  <c r="K21" i="146"/>
  <c r="U16" i="146"/>
  <c r="U16" i="147" s="1"/>
  <c r="T47" i="146"/>
  <c r="T16" i="146"/>
  <c r="E50" i="146"/>
  <c r="O15" i="146"/>
  <c r="F49" i="146"/>
  <c r="T49" i="146"/>
  <c r="I35" i="146"/>
  <c r="I35" i="147" s="1"/>
  <c r="I35" i="148" s="1"/>
  <c r="T31" i="146"/>
  <c r="N15" i="146"/>
  <c r="U7" i="146"/>
  <c r="E49" i="146"/>
  <c r="S49" i="146"/>
  <c r="H35" i="146"/>
  <c r="H35" i="147" s="1"/>
  <c r="H35" i="148" s="1"/>
  <c r="S31" i="146"/>
  <c r="J15" i="146"/>
  <c r="Q7" i="146"/>
  <c r="I5" i="146"/>
  <c r="K3" i="146"/>
  <c r="F48" i="146"/>
  <c r="R49" i="146"/>
  <c r="P47" i="146"/>
  <c r="I46" i="146"/>
  <c r="T44" i="146"/>
  <c r="S30" i="146"/>
  <c r="S30" i="147" s="1"/>
  <c r="S30" i="148" s="1"/>
  <c r="K14" i="146"/>
  <c r="K14" i="147" s="1"/>
  <c r="K14" i="148" s="1"/>
  <c r="P2" i="147"/>
  <c r="P2" i="148" s="1"/>
  <c r="H44" i="146"/>
  <c r="Q44" i="146"/>
  <c r="O2" i="147"/>
  <c r="O2" i="148" s="1"/>
  <c r="G7" i="146"/>
  <c r="G7" i="147" s="1"/>
  <c r="G7" i="148" s="1"/>
  <c r="L30" i="146"/>
  <c r="L30" i="147" s="1"/>
  <c r="L30" i="148" s="1"/>
  <c r="N20" i="146"/>
  <c r="F7" i="146"/>
  <c r="F4" i="146"/>
  <c r="S32" i="147"/>
  <c r="S32" i="148" s="1"/>
  <c r="W4" i="146"/>
  <c r="V97" i="147"/>
  <c r="V97" i="148" s="1"/>
  <c r="J30" i="146"/>
  <c r="J30" i="147" s="1"/>
  <c r="J30" i="148" s="1"/>
  <c r="M20" i="146"/>
  <c r="E4" i="146"/>
  <c r="F25" i="147"/>
  <c r="F25" i="148" s="1"/>
  <c r="R30" i="146"/>
  <c r="M30" i="146"/>
  <c r="W36" i="146"/>
  <c r="H30" i="146"/>
  <c r="W26" i="146"/>
  <c r="E44" i="146"/>
  <c r="K36" i="146"/>
  <c r="K36" i="147" s="1"/>
  <c r="K36" i="148" s="1"/>
  <c r="G30" i="146"/>
  <c r="G30" i="147" s="1"/>
  <c r="G30" i="148" s="1"/>
  <c r="V26" i="146"/>
  <c r="P51" i="146"/>
  <c r="U98" i="147"/>
  <c r="U98" i="148" s="1"/>
  <c r="Q38" i="147"/>
  <c r="Q38" i="148" s="1"/>
  <c r="F32" i="147"/>
  <c r="F32" i="148" s="1"/>
  <c r="M15" i="146"/>
  <c r="K17" i="147"/>
  <c r="K17" i="148" s="1"/>
  <c r="L15" i="146"/>
  <c r="S31" i="147"/>
  <c r="S31" i="148" s="1"/>
  <c r="J17" i="147"/>
  <c r="J17" i="148" s="1"/>
  <c r="D16" i="146"/>
  <c r="V36" i="146"/>
  <c r="V36" i="147" s="1"/>
  <c r="V36" i="148" s="1"/>
  <c r="I30" i="146"/>
  <c r="I30" i="147" s="1"/>
  <c r="I30" i="148" s="1"/>
  <c r="V16" i="146"/>
  <c r="K15" i="146"/>
  <c r="K16" i="147"/>
  <c r="K16" i="148" s="1"/>
  <c r="R48" i="146"/>
  <c r="S44" i="146"/>
  <c r="E30" i="146"/>
  <c r="E30" i="147" s="1"/>
  <c r="E30" i="148" s="1"/>
  <c r="R16" i="146"/>
  <c r="R16" i="147" s="1"/>
  <c r="R16" i="148" s="1"/>
  <c r="U14" i="146"/>
  <c r="W8" i="146"/>
  <c r="W8" i="147" s="1"/>
  <c r="W8" i="148" s="1"/>
  <c r="D44" i="146"/>
  <c r="N48" i="146"/>
  <c r="O44" i="146"/>
  <c r="N17" i="147"/>
  <c r="N17" i="148" s="1"/>
  <c r="M17" i="147"/>
  <c r="M17" i="148" s="1"/>
  <c r="L17" i="147"/>
  <c r="L17" i="148" s="1"/>
  <c r="I16" i="147"/>
  <c r="I16" i="148" s="1"/>
  <c r="O48" i="146"/>
  <c r="P44" i="146"/>
  <c r="Q16" i="146"/>
  <c r="P14" i="146"/>
  <c r="W7" i="146"/>
  <c r="H25" i="147"/>
  <c r="H25" i="148" s="1"/>
  <c r="D49" i="146"/>
  <c r="M48" i="146"/>
  <c r="N44" i="146"/>
  <c r="V169" i="147"/>
  <c r="V169" i="148" s="1"/>
  <c r="L18" i="147"/>
  <c r="L18" i="148" s="1"/>
  <c r="G32" i="147"/>
  <c r="G32" i="148" s="1"/>
  <c r="I15" i="146"/>
  <c r="P16" i="146"/>
  <c r="M14" i="146"/>
  <c r="V7" i="146"/>
  <c r="G25" i="147"/>
  <c r="G25" i="148" s="1"/>
  <c r="D48" i="146"/>
  <c r="L48" i="146"/>
  <c r="I44" i="146"/>
  <c r="E170" i="147"/>
  <c r="E170" i="148" s="1"/>
  <c r="H31" i="146"/>
  <c r="V25" i="146"/>
  <c r="V98" i="147" s="1"/>
  <c r="V98" i="148" s="1"/>
  <c r="U24" i="146"/>
  <c r="T23" i="146"/>
  <c r="T169" i="147" s="1"/>
  <c r="T169" i="148" s="1"/>
  <c r="S22" i="146"/>
  <c r="S168" i="147" s="1"/>
  <c r="S168" i="148" s="1"/>
  <c r="V20" i="146"/>
  <c r="F16" i="146"/>
  <c r="G8" i="146"/>
  <c r="D38" i="147"/>
  <c r="D38" i="148" s="1"/>
  <c r="E24" i="147"/>
  <c r="E24" i="148" s="1"/>
  <c r="G49" i="146"/>
  <c r="P46" i="146"/>
  <c r="L2" i="147"/>
  <c r="L2" i="148" s="1"/>
  <c r="Q40" i="147"/>
  <c r="Q40" i="148" s="1"/>
  <c r="D8" i="146"/>
  <c r="U36" i="146"/>
  <c r="M31" i="146"/>
  <c r="J14" i="146"/>
  <c r="V8" i="146"/>
  <c r="M13" i="147"/>
  <c r="M13" i="148" s="1"/>
  <c r="T36" i="146"/>
  <c r="T36" i="147" s="1"/>
  <c r="T36" i="148" s="1"/>
  <c r="K31" i="146"/>
  <c r="N26" i="146"/>
  <c r="I14" i="146"/>
  <c r="U8" i="146"/>
  <c r="D39" i="147"/>
  <c r="D39" i="148" s="1"/>
  <c r="D31" i="146"/>
  <c r="S36" i="146"/>
  <c r="J31" i="146"/>
  <c r="K26" i="146"/>
  <c r="I21" i="146"/>
  <c r="I21" i="147" s="1"/>
  <c r="I21" i="148" s="1"/>
  <c r="H14" i="146"/>
  <c r="P8" i="146"/>
  <c r="P8" i="147" s="1"/>
  <c r="P8" i="148" s="1"/>
  <c r="D30" i="146"/>
  <c r="D4" i="146"/>
  <c r="D4" i="147" s="1"/>
  <c r="D4" i="148" s="1"/>
  <c r="R36" i="146"/>
  <c r="I31" i="146"/>
  <c r="W20" i="146"/>
  <c r="G14" i="146"/>
  <c r="P38" i="147"/>
  <c r="P38" i="148" s="1"/>
  <c r="Q36" i="146"/>
  <c r="Q36" i="147" s="1"/>
  <c r="Q36" i="148" s="1"/>
  <c r="P36" i="146"/>
  <c r="P36" i="147" s="1"/>
  <c r="P36" i="148" s="1"/>
  <c r="G31" i="146"/>
  <c r="T20" i="146"/>
  <c r="E16" i="146"/>
  <c r="F8" i="146"/>
  <c r="W48" i="146"/>
  <c r="O8" i="146"/>
  <c r="O8" i="147" s="1"/>
  <c r="O8" i="148" s="1"/>
  <c r="O46" i="146"/>
  <c r="T41" i="146"/>
  <c r="S40" i="146"/>
  <c r="S40" i="147" s="1"/>
  <c r="S40" i="148" s="1"/>
  <c r="R39" i="146"/>
  <c r="L36" i="146"/>
  <c r="L36" i="147" s="1"/>
  <c r="L36" i="148" s="1"/>
  <c r="F31" i="146"/>
  <c r="T25" i="146"/>
  <c r="T98" i="147" s="1"/>
  <c r="T98" i="148" s="1"/>
  <c r="S24" i="146"/>
  <c r="S170" i="147" s="1"/>
  <c r="S170" i="148" s="1"/>
  <c r="R23" i="146"/>
  <c r="R169" i="147" s="1"/>
  <c r="R169" i="148" s="1"/>
  <c r="Q22" i="146"/>
  <c r="Q168" i="147" s="1"/>
  <c r="Q168" i="148" s="1"/>
  <c r="S20" i="146"/>
  <c r="P15" i="146"/>
  <c r="E8" i="146"/>
  <c r="G35" i="147"/>
  <c r="G35" i="148" s="1"/>
  <c r="R22" i="147"/>
  <c r="R22" i="148" s="1"/>
  <c r="F44" i="146"/>
  <c r="V48" i="146"/>
  <c r="F27" i="147"/>
  <c r="F27" i="148" s="1"/>
  <c r="J11" i="147"/>
  <c r="J11" i="148" s="1"/>
  <c r="J15" i="147"/>
  <c r="J15" i="148" s="1"/>
  <c r="F13" i="147"/>
  <c r="F13" i="148" s="1"/>
  <c r="W10" i="147"/>
  <c r="W10" i="148" s="1"/>
  <c r="P40" i="147"/>
  <c r="P40" i="148" s="1"/>
  <c r="O40" i="147"/>
  <c r="O40" i="148" s="1"/>
  <c r="D41" i="147"/>
  <c r="D41" i="148" s="1"/>
  <c r="H34" i="147"/>
  <c r="H34" i="148" s="1"/>
  <c r="H41" i="147"/>
  <c r="H41" i="148" s="1"/>
  <c r="T2" i="147"/>
  <c r="T2" i="148" s="1"/>
  <c r="W96" i="147"/>
  <c r="W96" i="148" s="1"/>
  <c r="W169" i="147"/>
  <c r="W169" i="148" s="1"/>
  <c r="F15" i="147"/>
  <c r="F15" i="148" s="1"/>
  <c r="F11" i="147"/>
  <c r="F11" i="148" s="1"/>
  <c r="N20" i="147"/>
  <c r="N20" i="148" s="1"/>
  <c r="P41" i="147"/>
  <c r="P41" i="148" s="1"/>
  <c r="M30" i="147"/>
  <c r="M30" i="148" s="1"/>
  <c r="W28" i="147"/>
  <c r="W28" i="148" s="1"/>
  <c r="U43" i="147"/>
  <c r="U43" i="148" s="1"/>
  <c r="U26" i="147"/>
  <c r="U26" i="148" s="1"/>
  <c r="D9" i="147"/>
  <c r="D9" i="148" s="1"/>
  <c r="Q41" i="147"/>
  <c r="Q41" i="148" s="1"/>
  <c r="F39" i="147"/>
  <c r="F39" i="148" s="1"/>
  <c r="O32" i="147"/>
  <c r="O32" i="148" s="1"/>
  <c r="W30" i="146"/>
  <c r="W30" i="147" s="1"/>
  <c r="W30" i="148" s="1"/>
  <c r="F14" i="146"/>
  <c r="T8" i="146"/>
  <c r="T8" i="147" s="1"/>
  <c r="T8" i="148" s="1"/>
  <c r="M44" i="146"/>
  <c r="O36" i="146"/>
  <c r="W31" i="146"/>
  <c r="V30" i="146"/>
  <c r="E14" i="146"/>
  <c r="S8" i="146"/>
  <c r="S8" i="147" s="1"/>
  <c r="S8" i="148" s="1"/>
  <c r="O41" i="147"/>
  <c r="O41" i="148" s="1"/>
  <c r="D11" i="147"/>
  <c r="D11" i="148" s="1"/>
  <c r="M51" i="146"/>
  <c r="L44" i="146"/>
  <c r="D21" i="146"/>
  <c r="N36" i="146"/>
  <c r="F35" i="146"/>
  <c r="F35" i="147" s="1"/>
  <c r="F35" i="148" s="1"/>
  <c r="V31" i="146"/>
  <c r="U30" i="146"/>
  <c r="Q26" i="146"/>
  <c r="Q26" i="147" s="1"/>
  <c r="Q26" i="148" s="1"/>
  <c r="W21" i="146"/>
  <c r="E15" i="146"/>
  <c r="R8" i="146"/>
  <c r="R8" i="147" s="1"/>
  <c r="R8" i="148" s="1"/>
  <c r="K7" i="146"/>
  <c r="N41" i="147"/>
  <c r="N41" i="148" s="1"/>
  <c r="L51" i="146"/>
  <c r="K44" i="146"/>
  <c r="D20" i="146"/>
  <c r="M36" i="146"/>
  <c r="M36" i="147" s="1"/>
  <c r="M36" i="148" s="1"/>
  <c r="E35" i="146"/>
  <c r="E35" i="147" s="1"/>
  <c r="E35" i="148" s="1"/>
  <c r="U31" i="146"/>
  <c r="T30" i="146"/>
  <c r="T30" i="147" s="1"/>
  <c r="T30" i="148" s="1"/>
  <c r="P26" i="146"/>
  <c r="P26" i="147" s="1"/>
  <c r="P26" i="148" s="1"/>
  <c r="S21" i="146"/>
  <c r="S21" i="147" s="1"/>
  <c r="S21" i="148" s="1"/>
  <c r="W14" i="146"/>
  <c r="W14" i="147" s="1"/>
  <c r="W14" i="148" s="1"/>
  <c r="Q8" i="146"/>
  <c r="Q8" i="147" s="1"/>
  <c r="Q8" i="148" s="1"/>
  <c r="J7" i="146"/>
  <c r="S23" i="147"/>
  <c r="S23" i="148" s="1"/>
  <c r="D17" i="147"/>
  <c r="D17" i="148" s="1"/>
  <c r="K51" i="146"/>
  <c r="J44" i="146"/>
  <c r="R168" i="147"/>
  <c r="R168" i="148" s="1"/>
  <c r="T14" i="146"/>
  <c r="G44" i="146"/>
  <c r="J36" i="146"/>
  <c r="R31" i="146"/>
  <c r="Q30" i="146"/>
  <c r="N8" i="146"/>
  <c r="I36" i="146"/>
  <c r="Q31" i="146"/>
  <c r="P30" i="146"/>
  <c r="H36" i="146"/>
  <c r="H36" i="147" s="1"/>
  <c r="H36" i="148" s="1"/>
  <c r="O30" i="146"/>
  <c r="O30" i="147" s="1"/>
  <c r="O30" i="148" s="1"/>
  <c r="F21" i="146"/>
  <c r="R14" i="146"/>
  <c r="E7" i="146"/>
  <c r="S14" i="146"/>
  <c r="M8" i="146"/>
  <c r="D15" i="146"/>
  <c r="P31" i="146"/>
  <c r="L8" i="146"/>
  <c r="L8" i="147" s="1"/>
  <c r="V4" i="146"/>
  <c r="J28" i="147"/>
  <c r="J28" i="148" s="1"/>
  <c r="P19" i="147"/>
  <c r="P19" i="148" s="1"/>
  <c r="W50" i="146"/>
  <c r="D36" i="146"/>
  <c r="D14" i="146"/>
  <c r="G36" i="146"/>
  <c r="G36" i="147" s="1"/>
  <c r="G36" i="148" s="1"/>
  <c r="O31" i="146"/>
  <c r="N30" i="146"/>
  <c r="E21" i="146"/>
  <c r="Q14" i="146"/>
  <c r="K8" i="146"/>
  <c r="P4" i="146"/>
  <c r="O19" i="147"/>
  <c r="O19" i="148" s="1"/>
  <c r="V50" i="146"/>
  <c r="W171" i="147"/>
  <c r="W171" i="148" s="1"/>
  <c r="J8" i="146"/>
  <c r="O4" i="146"/>
  <c r="K2" i="147"/>
  <c r="K2" i="148" s="1"/>
  <c r="N19" i="147"/>
  <c r="N19" i="148" s="1"/>
  <c r="Q50" i="146"/>
  <c r="W44" i="146"/>
  <c r="O14" i="146"/>
  <c r="I8" i="146"/>
  <c r="I8" i="147" s="1"/>
  <c r="I8" i="148" s="1"/>
  <c r="H4" i="146"/>
  <c r="N50" i="146"/>
  <c r="V44" i="146"/>
  <c r="W98" i="147"/>
  <c r="W98" i="148" s="1"/>
  <c r="L31" i="146"/>
  <c r="K30" i="146"/>
  <c r="U20" i="146"/>
  <c r="N14" i="146"/>
  <c r="N14" i="147" s="1"/>
  <c r="N14" i="148" s="1"/>
  <c r="H8" i="146"/>
  <c r="G4" i="146"/>
  <c r="U25" i="147"/>
  <c r="U25" i="148" s="1"/>
  <c r="I19" i="147"/>
  <c r="I19" i="148" s="1"/>
  <c r="M50" i="146"/>
  <c r="R37" i="147"/>
  <c r="R37" i="148" s="1"/>
  <c r="T17" i="147"/>
  <c r="T17" i="148" s="1"/>
  <c r="S17" i="147"/>
  <c r="S17" i="148" s="1"/>
  <c r="Q18" i="147"/>
  <c r="Q18" i="148" s="1"/>
  <c r="O16" i="147"/>
  <c r="O16" i="148" s="1"/>
  <c r="P18" i="147"/>
  <c r="P18" i="148" s="1"/>
  <c r="S171" i="147"/>
  <c r="S171" i="148" s="1"/>
  <c r="S98" i="147"/>
  <c r="S98" i="148" s="1"/>
  <c r="P168" i="147"/>
  <c r="P168" i="148" s="1"/>
  <c r="P22" i="147"/>
  <c r="P22" i="148" s="1"/>
  <c r="Q97" i="147"/>
  <c r="Q97" i="148" s="1"/>
  <c r="Q24" i="147"/>
  <c r="Q24" i="148" s="1"/>
  <c r="K13" i="147"/>
  <c r="K13" i="148" s="1"/>
  <c r="H10" i="147"/>
  <c r="H10" i="148" s="1"/>
  <c r="Q5" i="147"/>
  <c r="Q5" i="148" s="1"/>
  <c r="M35" i="147"/>
  <c r="M35" i="148" s="1"/>
  <c r="L34" i="147"/>
  <c r="L34" i="148" s="1"/>
  <c r="G29" i="147"/>
  <c r="G29" i="148" s="1"/>
  <c r="E27" i="147"/>
  <c r="E27" i="148" s="1"/>
  <c r="J13" i="147"/>
  <c r="J13" i="148" s="1"/>
  <c r="I12" i="147"/>
  <c r="I12" i="148" s="1"/>
  <c r="H15" i="147"/>
  <c r="H15" i="148" s="1"/>
  <c r="H11" i="147"/>
  <c r="H11" i="148" s="1"/>
  <c r="G10" i="147"/>
  <c r="G10" i="148" s="1"/>
  <c r="F9" i="147"/>
  <c r="F9" i="148" s="1"/>
  <c r="J32" i="147"/>
  <c r="J32" i="148" s="1"/>
  <c r="T39" i="147"/>
  <c r="T39" i="148" s="1"/>
  <c r="S16" i="147"/>
  <c r="S16" i="148" s="1"/>
  <c r="R170" i="147"/>
  <c r="R170" i="148" s="1"/>
  <c r="R97" i="147"/>
  <c r="R97" i="148" s="1"/>
  <c r="R24" i="147"/>
  <c r="R24" i="148" s="1"/>
  <c r="N35" i="147"/>
  <c r="N35" i="148" s="1"/>
  <c r="H29" i="147"/>
  <c r="H29" i="148" s="1"/>
  <c r="I15" i="147"/>
  <c r="I15" i="148" s="1"/>
  <c r="I11" i="147"/>
  <c r="I11" i="148" s="1"/>
  <c r="K34" i="147"/>
  <c r="K34" i="148" s="1"/>
  <c r="H12" i="147"/>
  <c r="H12" i="148" s="1"/>
  <c r="D97" i="147"/>
  <c r="D97" i="148" s="1"/>
  <c r="D24" i="147"/>
  <c r="D24" i="148" s="1"/>
  <c r="W42" i="147"/>
  <c r="W42" i="148" s="1"/>
  <c r="U40" i="147"/>
  <c r="U40" i="148" s="1"/>
  <c r="S38" i="147"/>
  <c r="S38" i="148" s="1"/>
  <c r="U18" i="147"/>
  <c r="U18" i="148" s="1"/>
  <c r="T18" i="147"/>
  <c r="T18" i="148" s="1"/>
  <c r="N16" i="147"/>
  <c r="Q96" i="147"/>
  <c r="Q96" i="148" s="1"/>
  <c r="Q169" i="147"/>
  <c r="Q169" i="148" s="1"/>
  <c r="R171" i="147"/>
  <c r="R171" i="148" s="1"/>
  <c r="R98" i="147"/>
  <c r="R98" i="148" s="1"/>
  <c r="R25" i="147"/>
  <c r="R25" i="148" s="1"/>
  <c r="O168" i="147"/>
  <c r="O168" i="148" s="1"/>
  <c r="O22" i="147"/>
  <c r="O22" i="148" s="1"/>
  <c r="I28" i="147"/>
  <c r="I28" i="148" s="1"/>
  <c r="Q171" i="147"/>
  <c r="Q171" i="148" s="1"/>
  <c r="Q25" i="147"/>
  <c r="Q25" i="148" s="1"/>
  <c r="F3" i="147"/>
  <c r="F3" i="148" s="1"/>
  <c r="P17" i="147"/>
  <c r="P17" i="148" s="1"/>
  <c r="I29" i="147"/>
  <c r="I29" i="148" s="1"/>
  <c r="E3" i="147"/>
  <c r="E3" i="148" s="1"/>
  <c r="J12" i="147"/>
  <c r="J12" i="148" s="1"/>
  <c r="G9" i="147"/>
  <c r="G9" i="148" s="1"/>
  <c r="E4" i="147"/>
  <c r="E4" i="148" s="1"/>
  <c r="L35" i="147"/>
  <c r="L35" i="148" s="1"/>
  <c r="F29" i="147"/>
  <c r="F29" i="148" s="1"/>
  <c r="E28" i="147"/>
  <c r="E28" i="148" s="1"/>
  <c r="I13" i="147"/>
  <c r="I13" i="148" s="1"/>
  <c r="G11" i="147"/>
  <c r="G11" i="148" s="1"/>
  <c r="E9" i="147"/>
  <c r="E9" i="148" s="1"/>
  <c r="V39" i="147"/>
  <c r="V39" i="148" s="1"/>
  <c r="T37" i="147"/>
  <c r="T37" i="148" s="1"/>
  <c r="K35" i="147"/>
  <c r="K35" i="148" s="1"/>
  <c r="J34" i="147"/>
  <c r="J34" i="148" s="1"/>
  <c r="I33" i="147"/>
  <c r="I33" i="148" s="1"/>
  <c r="F30" i="147"/>
  <c r="F30" i="148" s="1"/>
  <c r="E29" i="147"/>
  <c r="E29" i="148" s="1"/>
  <c r="W27" i="147"/>
  <c r="W27" i="148" s="1"/>
  <c r="H13" i="147"/>
  <c r="H13" i="148" s="1"/>
  <c r="G12" i="147"/>
  <c r="G12" i="148" s="1"/>
  <c r="E10" i="147"/>
  <c r="E10" i="148" s="1"/>
  <c r="H32" i="147"/>
  <c r="H32" i="148" s="1"/>
  <c r="P95" i="147"/>
  <c r="P95" i="148" s="1"/>
  <c r="P169" i="147"/>
  <c r="P169" i="148" s="1"/>
  <c r="P96" i="147"/>
  <c r="P96" i="148" s="1"/>
  <c r="J29" i="147"/>
  <c r="J29" i="148" s="1"/>
  <c r="J33" i="147"/>
  <c r="J33" i="148" s="1"/>
  <c r="I32" i="147"/>
  <c r="I32" i="148" s="1"/>
  <c r="D98" i="147"/>
  <c r="D98" i="148" s="1"/>
  <c r="U39" i="147"/>
  <c r="U39" i="148" s="1"/>
  <c r="S37" i="147"/>
  <c r="S37" i="148" s="1"/>
  <c r="G13" i="147"/>
  <c r="G13" i="148" s="1"/>
  <c r="F12" i="147"/>
  <c r="F12" i="148" s="1"/>
  <c r="E15" i="147"/>
  <c r="E15" i="148" s="1"/>
  <c r="W9" i="147"/>
  <c r="W9" i="148" s="1"/>
  <c r="S25" i="147"/>
  <c r="S25" i="148" s="1"/>
  <c r="O95" i="147"/>
  <c r="O95" i="148" s="1"/>
  <c r="D2" i="147"/>
  <c r="D2" i="148" s="1"/>
  <c r="T26" i="147"/>
  <c r="T26" i="148" s="1"/>
  <c r="L16" i="147"/>
  <c r="I6" i="147"/>
  <c r="I6" i="148" s="1"/>
  <c r="I31" i="147"/>
  <c r="I31" i="148" s="1"/>
  <c r="R42" i="147"/>
  <c r="R42" i="148" s="1"/>
  <c r="E34" i="147"/>
  <c r="E34" i="148" s="1"/>
  <c r="M16" i="147"/>
  <c r="Q42" i="147"/>
  <c r="Q42" i="148" s="1"/>
  <c r="I34" i="147"/>
  <c r="I34" i="148" s="1"/>
  <c r="Q37" i="147"/>
  <c r="Q37" i="148" s="1"/>
  <c r="D19" i="147"/>
  <c r="D19" i="148" s="1"/>
  <c r="D40" i="147"/>
  <c r="D40" i="148" s="1"/>
  <c r="G34" i="147"/>
  <c r="G34" i="148" s="1"/>
  <c r="O3" i="147"/>
  <c r="O3" i="148" s="1"/>
  <c r="D35" i="146"/>
  <c r="K20" i="146"/>
  <c r="L9" i="147"/>
  <c r="L9" i="148" s="1"/>
  <c r="U4" i="146"/>
  <c r="R33" i="147"/>
  <c r="R33" i="148" s="1"/>
  <c r="H26" i="146"/>
  <c r="Q21" i="146"/>
  <c r="J20" i="146"/>
  <c r="J20" i="147" s="1"/>
  <c r="J20" i="148" s="1"/>
  <c r="T15" i="146"/>
  <c r="O13" i="147"/>
  <c r="O13" i="148" s="1"/>
  <c r="M11" i="147"/>
  <c r="M11" i="148" s="1"/>
  <c r="L10" i="147"/>
  <c r="L10" i="148" s="1"/>
  <c r="T4" i="146"/>
  <c r="Q39" i="147"/>
  <c r="Q39" i="148" s="1"/>
  <c r="N11" i="147"/>
  <c r="N11" i="148" s="1"/>
  <c r="R3" i="147"/>
  <c r="R3" i="148" s="1"/>
  <c r="O42" i="147"/>
  <c r="O42" i="148" s="1"/>
  <c r="J26" i="146"/>
  <c r="J26" i="147" s="1"/>
  <c r="L20" i="146"/>
  <c r="L20" i="147" s="1"/>
  <c r="L20" i="148" s="1"/>
  <c r="O50" i="146"/>
  <c r="P50" i="146"/>
  <c r="R50" i="146"/>
  <c r="D50" i="146"/>
  <c r="J4" i="146"/>
  <c r="M7" i="146"/>
  <c r="M7" i="147" s="1"/>
  <c r="M7" i="148" s="1"/>
  <c r="U15" i="146"/>
  <c r="G21" i="146"/>
  <c r="G21" i="147" s="1"/>
  <c r="S50" i="146"/>
  <c r="K4" i="146"/>
  <c r="K4" i="147" s="1"/>
  <c r="K4" i="148" s="1"/>
  <c r="N7" i="146"/>
  <c r="N7" i="147" s="1"/>
  <c r="N7" i="148" s="1"/>
  <c r="V15" i="146"/>
  <c r="H21" i="146"/>
  <c r="H21" i="147" s="1"/>
  <c r="H21" i="148" s="1"/>
  <c r="T50" i="146"/>
  <c r="U50" i="146"/>
  <c r="M4" i="146"/>
  <c r="P7" i="146"/>
  <c r="J21" i="146"/>
  <c r="J21" i="147" s="1"/>
  <c r="J21" i="148" s="1"/>
  <c r="H50" i="146"/>
  <c r="I4" i="146"/>
  <c r="R7" i="146"/>
  <c r="F15" i="146"/>
  <c r="T21" i="146"/>
  <c r="I50" i="146"/>
  <c r="L4" i="146"/>
  <c r="S7" i="146"/>
  <c r="G15" i="146"/>
  <c r="U21" i="146"/>
  <c r="U21" i="147" s="1"/>
  <c r="U21" i="148" s="1"/>
  <c r="D7" i="146"/>
  <c r="J50" i="146"/>
  <c r="N4" i="146"/>
  <c r="T7" i="146"/>
  <c r="T7" i="147" s="1"/>
  <c r="T7" i="148" s="1"/>
  <c r="H15" i="146"/>
  <c r="V21" i="146"/>
  <c r="V21" i="147" s="1"/>
  <c r="V21" i="148" s="1"/>
  <c r="W15" i="146"/>
  <c r="M10" i="147"/>
  <c r="M10" i="148" s="1"/>
  <c r="N3" i="147"/>
  <c r="N3" i="148" s="1"/>
  <c r="F36" i="147"/>
  <c r="F36" i="148" s="1"/>
  <c r="T168" i="147"/>
  <c r="T22" i="147"/>
  <c r="T22" i="148" s="1"/>
  <c r="T95" i="147"/>
  <c r="T95" i="148" s="1"/>
  <c r="P21" i="146"/>
  <c r="N13" i="147"/>
  <c r="N13" i="148" s="1"/>
  <c r="L11" i="147"/>
  <c r="L11" i="148" s="1"/>
  <c r="K10" i="147"/>
  <c r="K10" i="148" s="1"/>
  <c r="U31" i="147"/>
  <c r="U31" i="148" s="1"/>
  <c r="S4" i="146"/>
  <c r="P42" i="147"/>
  <c r="P42" i="148" s="1"/>
  <c r="P39" i="147"/>
  <c r="P39" i="148" s="1"/>
  <c r="G24" i="147"/>
  <c r="G24" i="148" s="1"/>
  <c r="D18" i="147"/>
  <c r="D18" i="148" s="1"/>
  <c r="Q3" i="147"/>
  <c r="Q3" i="148" s="1"/>
  <c r="G50" i="146"/>
  <c r="S39" i="147"/>
  <c r="S39" i="148" s="1"/>
  <c r="R38" i="147"/>
  <c r="R38" i="148" s="1"/>
  <c r="O18" i="147"/>
  <c r="O18" i="148" s="1"/>
  <c r="T42" i="147"/>
  <c r="T42" i="148" s="1"/>
  <c r="S26" i="147"/>
  <c r="S26" i="148" s="1"/>
  <c r="N38" i="147"/>
  <c r="N38" i="148" s="1"/>
  <c r="H97" i="147"/>
  <c r="H97" i="148" s="1"/>
  <c r="H24" i="147"/>
  <c r="H24" i="148" s="1"/>
  <c r="O20" i="147"/>
  <c r="O20" i="148" s="1"/>
  <c r="N40" i="147"/>
  <c r="N40" i="148" s="1"/>
  <c r="M39" i="147"/>
  <c r="M39" i="148" s="1"/>
  <c r="E95" i="147"/>
  <c r="E95" i="148" s="1"/>
  <c r="E168" i="147"/>
  <c r="E168" i="148" s="1"/>
  <c r="E5" i="147"/>
  <c r="E5" i="148" s="1"/>
  <c r="L39" i="147"/>
  <c r="L39" i="148" s="1"/>
  <c r="J37" i="147"/>
  <c r="J37" i="148" s="1"/>
  <c r="W21" i="147"/>
  <c r="W21" i="148" s="1"/>
  <c r="E6" i="147"/>
  <c r="E6" i="148" s="1"/>
  <c r="S43" i="147"/>
  <c r="S43" i="148" s="1"/>
  <c r="D16" i="147"/>
  <c r="R51" i="146"/>
  <c r="E51" i="146"/>
  <c r="S51" i="146"/>
  <c r="F51" i="146"/>
  <c r="W51" i="146"/>
  <c r="F20" i="146"/>
  <c r="L26" i="146"/>
  <c r="U35" i="146"/>
  <c r="D51" i="146"/>
  <c r="G20" i="146"/>
  <c r="M26" i="146"/>
  <c r="V35" i="146"/>
  <c r="I20" i="146"/>
  <c r="I20" i="147" s="1"/>
  <c r="I20" i="148" s="1"/>
  <c r="O26" i="146"/>
  <c r="Q51" i="146"/>
  <c r="P20" i="146"/>
  <c r="E26" i="146"/>
  <c r="E26" i="147" s="1"/>
  <c r="E26" i="148" s="1"/>
  <c r="Q35" i="146"/>
  <c r="D26" i="146"/>
  <c r="R35" i="146"/>
  <c r="T51" i="146"/>
  <c r="Q20" i="146"/>
  <c r="F26" i="146"/>
  <c r="F26" i="147" s="1"/>
  <c r="F26" i="148" s="1"/>
  <c r="U51" i="146"/>
  <c r="R20" i="146"/>
  <c r="G26" i="146"/>
  <c r="S35" i="146"/>
  <c r="S35" i="147" s="1"/>
  <c r="S35" i="148" s="1"/>
  <c r="R21" i="146"/>
  <c r="V5" i="147"/>
  <c r="V5" i="148" s="1"/>
  <c r="L50" i="146"/>
  <c r="O21" i="146"/>
  <c r="E20" i="146"/>
  <c r="R15" i="146"/>
  <c r="K11" i="147"/>
  <c r="K11" i="148" s="1"/>
  <c r="J10" i="147"/>
  <c r="J10" i="148" s="1"/>
  <c r="T31" i="147"/>
  <c r="T31" i="148" s="1"/>
  <c r="R4" i="146"/>
  <c r="O39" i="147"/>
  <c r="O39" i="148" s="1"/>
  <c r="H33" i="147"/>
  <c r="H33" i="148" s="1"/>
  <c r="U27" i="147"/>
  <c r="U27" i="148" s="1"/>
  <c r="F24" i="147"/>
  <c r="F24" i="148" s="1"/>
  <c r="F170" i="147"/>
  <c r="F170" i="148" s="1"/>
  <c r="N18" i="147"/>
  <c r="N18" i="148" s="1"/>
  <c r="F34" i="147"/>
  <c r="F34" i="148" s="1"/>
  <c r="H31" i="147"/>
  <c r="H31" i="148" s="1"/>
  <c r="T43" i="147"/>
  <c r="T43" i="148" s="1"/>
  <c r="D37" i="147"/>
  <c r="D37" i="148" s="1"/>
  <c r="V42" i="147"/>
  <c r="V42" i="148" s="1"/>
  <c r="W3" i="147"/>
  <c r="W3" i="148" s="1"/>
  <c r="P13" i="147"/>
  <c r="P13" i="148" s="1"/>
  <c r="W6" i="147"/>
  <c r="W6" i="148" s="1"/>
  <c r="W31" i="147"/>
  <c r="W31" i="148" s="1"/>
  <c r="U42" i="147"/>
  <c r="U42" i="148" s="1"/>
  <c r="S3" i="147"/>
  <c r="S3" i="148" s="1"/>
  <c r="U96" i="147"/>
  <c r="U96" i="148" s="1"/>
  <c r="U169" i="147"/>
  <c r="U169" i="148" s="1"/>
  <c r="H20" i="146"/>
  <c r="H20" i="147" s="1"/>
  <c r="S15" i="146"/>
  <c r="W35" i="146"/>
  <c r="T35" i="146"/>
  <c r="T170" i="147"/>
  <c r="T170" i="148" s="1"/>
  <c r="T97" i="147"/>
  <c r="T97" i="148" s="1"/>
  <c r="N21" i="146"/>
  <c r="Q15" i="146"/>
  <c r="I10" i="147"/>
  <c r="I10" i="148" s="1"/>
  <c r="H9" i="147"/>
  <c r="H9" i="148" s="1"/>
  <c r="S6" i="147"/>
  <c r="S6" i="148" s="1"/>
  <c r="R5" i="147"/>
  <c r="R5" i="148" s="1"/>
  <c r="Q4" i="146"/>
  <c r="R41" i="147"/>
  <c r="R41" i="148" s="1"/>
  <c r="N39" i="147"/>
  <c r="N39" i="148" s="1"/>
  <c r="G33" i="147"/>
  <c r="G33" i="148" s="1"/>
  <c r="T27" i="147"/>
  <c r="T27" i="148" s="1"/>
  <c r="V51" i="146"/>
  <c r="G170" i="147"/>
  <c r="G170" i="148" s="1"/>
  <c r="M18" i="147"/>
  <c r="M18" i="148" s="1"/>
  <c r="F171" i="147"/>
  <c r="F171" i="148" s="1"/>
  <c r="W23" i="147"/>
  <c r="W23" i="148" s="1"/>
  <c r="V23" i="147"/>
  <c r="V23" i="148" s="1"/>
  <c r="J16" i="147"/>
  <c r="J16" i="148" s="1"/>
  <c r="W49" i="146"/>
  <c r="K49" i="146"/>
  <c r="L49" i="146"/>
  <c r="O49" i="146"/>
  <c r="N49" i="146"/>
  <c r="M49" i="146"/>
  <c r="J49" i="146"/>
  <c r="F168" i="148"/>
  <c r="R12" i="147"/>
  <c r="R12" i="148" s="1"/>
  <c r="O9" i="147"/>
  <c r="O9" i="148" s="1"/>
  <c r="I3" i="147"/>
  <c r="H2" i="147"/>
  <c r="H2" i="148" s="1"/>
  <c r="G42" i="147"/>
  <c r="G42" i="148" s="1"/>
  <c r="L27" i="147"/>
  <c r="L27" i="148" s="1"/>
  <c r="J98" i="147"/>
  <c r="J98" i="148" s="1"/>
  <c r="J171" i="147"/>
  <c r="J171" i="148" s="1"/>
  <c r="G22" i="147"/>
  <c r="G95" i="147"/>
  <c r="Q12" i="147"/>
  <c r="Q12" i="148" s="1"/>
  <c r="H3" i="147"/>
  <c r="H3" i="148" s="1"/>
  <c r="D6" i="147"/>
  <c r="D6" i="148" s="1"/>
  <c r="F42" i="147"/>
  <c r="F42" i="148" s="1"/>
  <c r="R34" i="147"/>
  <c r="R34" i="148" s="1"/>
  <c r="V18" i="147"/>
  <c r="V18" i="148" s="1"/>
  <c r="P12" i="147"/>
  <c r="P12" i="148" s="1"/>
  <c r="F2" i="147"/>
  <c r="E39" i="147"/>
  <c r="E39" i="148" s="1"/>
  <c r="D28" i="147"/>
  <c r="D28" i="148" s="1"/>
  <c r="H42" i="147"/>
  <c r="H42" i="148" s="1"/>
  <c r="F40" i="147"/>
  <c r="F40" i="148" s="1"/>
  <c r="V38" i="147"/>
  <c r="V38" i="148" s="1"/>
  <c r="R32" i="147"/>
  <c r="R32" i="148" s="1"/>
  <c r="H170" i="147"/>
  <c r="H170" i="148" s="1"/>
  <c r="L40" i="147"/>
  <c r="L40" i="148" s="1"/>
  <c r="E33" i="147"/>
  <c r="E33" i="148" s="1"/>
  <c r="T28" i="147"/>
  <c r="T28" i="148" s="1"/>
  <c r="O23" i="147"/>
  <c r="O169" i="147"/>
  <c r="O169" i="148" s="1"/>
  <c r="O96" i="147"/>
  <c r="H16" i="147"/>
  <c r="D34" i="147"/>
  <c r="D34" i="148" s="1"/>
  <c r="L41" i="147"/>
  <c r="L41" i="148" s="1"/>
  <c r="I38" i="147"/>
  <c r="I38" i="148" s="1"/>
  <c r="P25" i="147"/>
  <c r="P25" i="148" s="1"/>
  <c r="P171" i="147"/>
  <c r="P171" i="148" s="1"/>
  <c r="N23" i="147"/>
  <c r="N23" i="148" s="1"/>
  <c r="N169" i="147"/>
  <c r="N169" i="148" s="1"/>
  <c r="L21" i="147"/>
  <c r="L21" i="148" s="1"/>
  <c r="I18" i="147"/>
  <c r="I18" i="148" s="1"/>
  <c r="G16" i="147"/>
  <c r="U10" i="147"/>
  <c r="U10" i="148" s="1"/>
  <c r="R43" i="147"/>
  <c r="R43" i="148" s="1"/>
  <c r="H38" i="147"/>
  <c r="H38" i="148" s="1"/>
  <c r="O171" i="147"/>
  <c r="O171" i="148" s="1"/>
  <c r="O25" i="147"/>
  <c r="O25" i="148" s="1"/>
  <c r="M169" i="147"/>
  <c r="M169" i="148" s="1"/>
  <c r="M23" i="147"/>
  <c r="M23" i="148" s="1"/>
  <c r="H18" i="147"/>
  <c r="H18" i="148" s="1"/>
  <c r="U11" i="147"/>
  <c r="U11" i="148" s="1"/>
  <c r="U15" i="147"/>
  <c r="U15" i="148" s="1"/>
  <c r="S9" i="147"/>
  <c r="S9" i="148" s="1"/>
  <c r="P31" i="147"/>
  <c r="P31" i="148" s="1"/>
  <c r="P6" i="147"/>
  <c r="P6" i="148" s="1"/>
  <c r="M3" i="147"/>
  <c r="W37" i="147"/>
  <c r="W37" i="148" s="1"/>
  <c r="G38" i="147"/>
  <c r="G38" i="148" s="1"/>
  <c r="F37" i="147"/>
  <c r="F37" i="148" s="1"/>
  <c r="U32" i="147"/>
  <c r="U32" i="148" s="1"/>
  <c r="P27" i="147"/>
  <c r="P27" i="148" s="1"/>
  <c r="N171" i="147"/>
  <c r="N171" i="148" s="1"/>
  <c r="N98" i="147"/>
  <c r="N98" i="148" s="1"/>
  <c r="N25" i="147"/>
  <c r="N25" i="148" s="1"/>
  <c r="M170" i="147"/>
  <c r="M170" i="148" s="1"/>
  <c r="M24" i="147"/>
  <c r="M24" i="148" s="1"/>
  <c r="M97" i="147"/>
  <c r="M97" i="148" s="1"/>
  <c r="L169" i="147"/>
  <c r="L169" i="148" s="1"/>
  <c r="L23" i="147"/>
  <c r="L23" i="148" s="1"/>
  <c r="K168" i="147"/>
  <c r="K95" i="147"/>
  <c r="K22" i="147"/>
  <c r="G18" i="147"/>
  <c r="G18" i="148" s="1"/>
  <c r="F17" i="147"/>
  <c r="F17" i="148" s="1"/>
  <c r="V13" i="147"/>
  <c r="V13" i="148" s="1"/>
  <c r="U12" i="147"/>
  <c r="U12" i="148" s="1"/>
  <c r="T11" i="147"/>
  <c r="T11" i="148" s="1"/>
  <c r="T15" i="147"/>
  <c r="T15" i="148" s="1"/>
  <c r="R9" i="147"/>
  <c r="R9" i="148" s="1"/>
  <c r="O31" i="147"/>
  <c r="O31" i="148" s="1"/>
  <c r="O6" i="147"/>
  <c r="O6" i="148" s="1"/>
  <c r="L3" i="147"/>
  <c r="L3" i="148" s="1"/>
  <c r="F41" i="147"/>
  <c r="F41" i="148" s="1"/>
  <c r="V37" i="147"/>
  <c r="V37" i="148" s="1"/>
  <c r="R28" i="147"/>
  <c r="R28" i="148" s="1"/>
  <c r="Q98" i="147"/>
  <c r="Q98" i="148" s="1"/>
  <c r="N28" i="147"/>
  <c r="N28" i="148" s="1"/>
  <c r="J170" i="147"/>
  <c r="J170" i="148" s="1"/>
  <c r="J24" i="147"/>
  <c r="J24" i="148" s="1"/>
  <c r="J97" i="147"/>
  <c r="J97" i="148" s="1"/>
  <c r="I169" i="147"/>
  <c r="I169" i="148" s="1"/>
  <c r="I23" i="147"/>
  <c r="I23" i="148" s="1"/>
  <c r="Q11" i="147"/>
  <c r="Q11" i="148" s="1"/>
  <c r="Q15" i="147"/>
  <c r="Q15" i="148" s="1"/>
  <c r="L31" i="147"/>
  <c r="L31" i="148" s="1"/>
  <c r="L6" i="147"/>
  <c r="L6" i="148" s="1"/>
  <c r="N29" i="147"/>
  <c r="N29" i="148" s="1"/>
  <c r="H23" i="147"/>
  <c r="H23" i="148" s="1"/>
  <c r="H169" i="147"/>
  <c r="H169" i="148" s="1"/>
  <c r="P11" i="147"/>
  <c r="P11" i="148" s="1"/>
  <c r="P15" i="147"/>
  <c r="P15" i="148" s="1"/>
  <c r="M29" i="147"/>
  <c r="M29" i="148" s="1"/>
  <c r="J43" i="147"/>
  <c r="J43" i="148" s="1"/>
  <c r="G169" i="147"/>
  <c r="G169" i="148" s="1"/>
  <c r="G23" i="147"/>
  <c r="G23" i="148" s="1"/>
  <c r="O11" i="147"/>
  <c r="O11" i="148" s="1"/>
  <c r="O15" i="147"/>
  <c r="O15" i="148" s="1"/>
  <c r="M9" i="147"/>
  <c r="M9" i="148" s="1"/>
  <c r="J31" i="147"/>
  <c r="J31" i="148" s="1"/>
  <c r="J6" i="147"/>
  <c r="J6" i="148" s="1"/>
  <c r="G3" i="147"/>
  <c r="G3" i="148" s="1"/>
  <c r="D22" i="148"/>
  <c r="W38" i="147"/>
  <c r="W38" i="148" s="1"/>
  <c r="J25" i="147"/>
  <c r="J25" i="148" s="1"/>
  <c r="D31" i="147"/>
  <c r="D31" i="148" s="1"/>
  <c r="W39" i="147"/>
  <c r="W39" i="148" s="1"/>
  <c r="P32" i="147"/>
  <c r="P32" i="148" s="1"/>
  <c r="W17" i="147"/>
  <c r="W17" i="148" s="1"/>
  <c r="K5" i="147"/>
  <c r="K5" i="148" s="1"/>
  <c r="M41" i="147"/>
  <c r="M41" i="148" s="1"/>
  <c r="S27" i="147"/>
  <c r="S27" i="148" s="1"/>
  <c r="P24" i="147"/>
  <c r="P24" i="148" s="1"/>
  <c r="P170" i="147"/>
  <c r="P170" i="148" s="1"/>
  <c r="M21" i="147"/>
  <c r="M21" i="148" s="1"/>
  <c r="J18" i="147"/>
  <c r="J18" i="148" s="1"/>
  <c r="I5" i="147"/>
  <c r="I5" i="148" s="1"/>
  <c r="H96" i="147"/>
  <c r="H96" i="148" s="1"/>
  <c r="D13" i="147"/>
  <c r="D13" i="148" s="1"/>
  <c r="M42" i="147"/>
  <c r="M42" i="148" s="1"/>
  <c r="J39" i="147"/>
  <c r="J39" i="148" s="1"/>
  <c r="H37" i="147"/>
  <c r="H37" i="148" s="1"/>
  <c r="W32" i="147"/>
  <c r="W32" i="148" s="1"/>
  <c r="O170" i="147"/>
  <c r="O170" i="148" s="1"/>
  <c r="O24" i="147"/>
  <c r="O24" i="148" s="1"/>
  <c r="O97" i="147"/>
  <c r="O97" i="148" s="1"/>
  <c r="M95" i="147"/>
  <c r="M22" i="147"/>
  <c r="M168" i="147"/>
  <c r="M168" i="148" s="1"/>
  <c r="H17" i="147"/>
  <c r="H17" i="148" s="1"/>
  <c r="V11" i="147"/>
  <c r="V11" i="148" s="1"/>
  <c r="V15" i="147"/>
  <c r="V15" i="148" s="1"/>
  <c r="T9" i="147"/>
  <c r="T9" i="148" s="1"/>
  <c r="Q31" i="147"/>
  <c r="Q31" i="148" s="1"/>
  <c r="L42" i="147"/>
  <c r="L42" i="148" s="1"/>
  <c r="V32" i="147"/>
  <c r="V32" i="148" s="1"/>
  <c r="V12" i="147"/>
  <c r="V12" i="148" s="1"/>
  <c r="Q43" i="147"/>
  <c r="Q43" i="148" s="1"/>
  <c r="D15" i="147"/>
  <c r="D15" i="148" s="1"/>
  <c r="K42" i="147"/>
  <c r="K42" i="148" s="1"/>
  <c r="D10" i="147"/>
  <c r="D10" i="148" s="1"/>
  <c r="F38" i="147"/>
  <c r="F38" i="148" s="1"/>
  <c r="E37" i="147"/>
  <c r="E37" i="148" s="1"/>
  <c r="T32" i="147"/>
  <c r="T32" i="148" s="1"/>
  <c r="R30" i="147"/>
  <c r="R30" i="148" s="1"/>
  <c r="P28" i="147"/>
  <c r="P28" i="148" s="1"/>
  <c r="O27" i="147"/>
  <c r="O27" i="148" s="1"/>
  <c r="M171" i="147"/>
  <c r="M171" i="148" s="1"/>
  <c r="M98" i="147"/>
  <c r="M98" i="148" s="1"/>
  <c r="M25" i="147"/>
  <c r="M25" i="148" s="1"/>
  <c r="L170" i="147"/>
  <c r="L170" i="148" s="1"/>
  <c r="L24" i="147"/>
  <c r="L24" i="148" s="1"/>
  <c r="L97" i="147"/>
  <c r="L97" i="148" s="1"/>
  <c r="K169" i="147"/>
  <c r="K169" i="148" s="1"/>
  <c r="K23" i="147"/>
  <c r="K23" i="148" s="1"/>
  <c r="J95" i="147"/>
  <c r="E17" i="147"/>
  <c r="E17" i="148" s="1"/>
  <c r="V14" i="147"/>
  <c r="V14" i="148" s="1"/>
  <c r="U13" i="147"/>
  <c r="U13" i="148" s="1"/>
  <c r="T12" i="147"/>
  <c r="T12" i="148" s="1"/>
  <c r="S11" i="147"/>
  <c r="S11" i="148" s="1"/>
  <c r="S15" i="147"/>
  <c r="S15" i="148" s="1"/>
  <c r="R10" i="147"/>
  <c r="R10" i="148" s="1"/>
  <c r="Q9" i="147"/>
  <c r="Q9" i="148" s="1"/>
  <c r="N31" i="147"/>
  <c r="N31" i="148" s="1"/>
  <c r="N6" i="147"/>
  <c r="N6" i="148" s="1"/>
  <c r="J2" i="147"/>
  <c r="J2" i="148" s="1"/>
  <c r="E41" i="147"/>
  <c r="E41" i="148" s="1"/>
  <c r="T33" i="147"/>
  <c r="T33" i="148" s="1"/>
  <c r="D32" i="147"/>
  <c r="D32" i="148" s="1"/>
  <c r="Q28" i="147"/>
  <c r="Q28" i="148" s="1"/>
  <c r="W18" i="147"/>
  <c r="W18" i="148" s="1"/>
  <c r="L7" i="147"/>
  <c r="L7" i="148" s="1"/>
  <c r="P98" i="147"/>
  <c r="P98" i="148" s="1"/>
  <c r="G168" i="147"/>
  <c r="O29" i="147"/>
  <c r="O29" i="148" s="1"/>
  <c r="M27" i="147"/>
  <c r="M27" i="148" s="1"/>
  <c r="K98" i="147"/>
  <c r="K98" i="148" s="1"/>
  <c r="K25" i="147"/>
  <c r="K25" i="148" s="1"/>
  <c r="K171" i="147"/>
  <c r="K171" i="148" s="1"/>
  <c r="H95" i="147"/>
  <c r="H22" i="147"/>
  <c r="H168" i="147"/>
  <c r="S13" i="147"/>
  <c r="S13" i="148" s="1"/>
  <c r="P10" i="147"/>
  <c r="P10" i="148" s="1"/>
  <c r="J4" i="147"/>
  <c r="I170" i="147"/>
  <c r="I170" i="148" s="1"/>
  <c r="I97" i="147"/>
  <c r="I97" i="148" s="1"/>
  <c r="V17" i="147"/>
  <c r="V17" i="148" s="1"/>
  <c r="O10" i="147"/>
  <c r="O10" i="148" s="1"/>
  <c r="N9" i="147"/>
  <c r="N9" i="148" s="1"/>
  <c r="K31" i="147"/>
  <c r="K31" i="148" s="1"/>
  <c r="K6" i="147"/>
  <c r="K6" i="148" s="1"/>
  <c r="G2" i="147"/>
  <c r="L28" i="147"/>
  <c r="L28" i="148" s="1"/>
  <c r="K27" i="147"/>
  <c r="K27" i="148" s="1"/>
  <c r="I98" i="147"/>
  <c r="I98" i="148" s="1"/>
  <c r="I171" i="147"/>
  <c r="I171" i="148" s="1"/>
  <c r="F22" i="147"/>
  <c r="F95" i="147"/>
  <c r="F95" i="148" s="1"/>
  <c r="W19" i="147"/>
  <c r="W19" i="148" s="1"/>
  <c r="U17" i="147"/>
  <c r="U17" i="148" s="1"/>
  <c r="N10" i="147"/>
  <c r="N10" i="148" s="1"/>
  <c r="E40" i="147"/>
  <c r="E40" i="148" s="1"/>
  <c r="S34" i="147"/>
  <c r="S34" i="148" s="1"/>
  <c r="Q32" i="147"/>
  <c r="Q32" i="148" s="1"/>
  <c r="D27" i="147"/>
  <c r="D27" i="148" s="1"/>
  <c r="N42" i="147"/>
  <c r="N42" i="148" s="1"/>
  <c r="K39" i="147"/>
  <c r="K39" i="148" s="1"/>
  <c r="J38" i="147"/>
  <c r="J38" i="148" s="1"/>
  <c r="N168" i="147"/>
  <c r="N95" i="147"/>
  <c r="N22" i="147"/>
  <c r="K19" i="147"/>
  <c r="K19" i="148" s="1"/>
  <c r="I17" i="147"/>
  <c r="I17" i="148" s="1"/>
  <c r="R31" i="147"/>
  <c r="R31" i="148" s="1"/>
  <c r="D33" i="147"/>
  <c r="D33" i="148" s="1"/>
  <c r="K40" i="147"/>
  <c r="K40" i="148" s="1"/>
  <c r="R27" i="147"/>
  <c r="R27" i="148" s="1"/>
  <c r="W12" i="147"/>
  <c r="W12" i="148" s="1"/>
  <c r="W22" i="148"/>
  <c r="G96" i="147"/>
  <c r="G96" i="148" s="1"/>
  <c r="K41" i="147"/>
  <c r="K41" i="148" s="1"/>
  <c r="G37" i="147"/>
  <c r="G37" i="148" s="1"/>
  <c r="Q27" i="147"/>
  <c r="Q27" i="148" s="1"/>
  <c r="N170" i="147"/>
  <c r="N170" i="148" s="1"/>
  <c r="N24" i="147"/>
  <c r="N24" i="148" s="1"/>
  <c r="N97" i="147"/>
  <c r="N97" i="148" s="1"/>
  <c r="L168" i="147"/>
  <c r="L95" i="147"/>
  <c r="L22" i="147"/>
  <c r="G17" i="147"/>
  <c r="G17" i="148" s="1"/>
  <c r="W13" i="147"/>
  <c r="W13" i="148" s="1"/>
  <c r="S28" i="147"/>
  <c r="S28" i="148" s="1"/>
  <c r="D29" i="147"/>
  <c r="D29" i="148" s="1"/>
  <c r="E38" i="147"/>
  <c r="E38" i="148" s="1"/>
  <c r="W36" i="147"/>
  <c r="W36" i="148" s="1"/>
  <c r="O28" i="147"/>
  <c r="O28" i="148" s="1"/>
  <c r="N27" i="147"/>
  <c r="N27" i="148" s="1"/>
  <c r="L98" i="147"/>
  <c r="L98" i="148" s="1"/>
  <c r="L25" i="147"/>
  <c r="L25" i="148" s="1"/>
  <c r="L171" i="147"/>
  <c r="L171" i="148" s="1"/>
  <c r="K170" i="147"/>
  <c r="K170" i="148" s="1"/>
  <c r="K24" i="147"/>
  <c r="K24" i="148" s="1"/>
  <c r="K97" i="147"/>
  <c r="K97" i="148" s="1"/>
  <c r="J169" i="147"/>
  <c r="J169" i="148" s="1"/>
  <c r="J23" i="147"/>
  <c r="J23" i="148" s="1"/>
  <c r="I95" i="147"/>
  <c r="I168" i="147"/>
  <c r="I22" i="147"/>
  <c r="T13" i="147"/>
  <c r="T13" i="148" s="1"/>
  <c r="S12" i="147"/>
  <c r="S12" i="148" s="1"/>
  <c r="R11" i="147"/>
  <c r="R11" i="148" s="1"/>
  <c r="R15" i="147"/>
  <c r="R15" i="148" s="1"/>
  <c r="Q10" i="147"/>
  <c r="Q10" i="148" s="1"/>
  <c r="P9" i="147"/>
  <c r="P9" i="148" s="1"/>
  <c r="M31" i="147"/>
  <c r="M31" i="148" s="1"/>
  <c r="M6" i="147"/>
  <c r="M6" i="148" s="1"/>
  <c r="J3" i="147"/>
  <c r="I2" i="147"/>
  <c r="I2" i="148" s="1"/>
  <c r="S33" i="147"/>
  <c r="S33" i="148" s="1"/>
  <c r="R26" i="147"/>
  <c r="O98" i="147"/>
  <c r="O98" i="148" s="1"/>
  <c r="R95" i="148"/>
  <c r="D25" i="147"/>
  <c r="D25" i="148" s="1"/>
  <c r="K29" i="147"/>
  <c r="K29" i="148" s="1"/>
  <c r="K9" i="147"/>
  <c r="K9" i="148" s="1"/>
  <c r="I7" i="147"/>
  <c r="I7" i="148" s="1"/>
  <c r="I26" i="147"/>
  <c r="I26" i="148" s="1"/>
  <c r="G171" i="147"/>
  <c r="G171" i="148" s="1"/>
  <c r="N33" i="147"/>
  <c r="N33" i="148" s="1"/>
  <c r="W95" i="147"/>
  <c r="W168" i="147"/>
  <c r="E42" i="147"/>
  <c r="E42" i="148" s="1"/>
  <c r="M33" i="147"/>
  <c r="M33" i="148" s="1"/>
  <c r="V2" i="147"/>
  <c r="D42" i="147"/>
  <c r="D42" i="148" s="1"/>
  <c r="S19" i="147"/>
  <c r="S19" i="148" s="1"/>
  <c r="L33" i="147"/>
  <c r="L33" i="148" s="1"/>
  <c r="V3" i="147"/>
  <c r="V3" i="148" s="1"/>
  <c r="W41" i="147"/>
  <c r="W41" i="148" s="1"/>
  <c r="E22" i="147"/>
  <c r="H30" i="147"/>
  <c r="H30" i="148" s="1"/>
  <c r="Q19" i="147"/>
  <c r="Q19" i="148" s="1"/>
  <c r="L14" i="147"/>
  <c r="L14" i="148" s="1"/>
  <c r="R40" i="147"/>
  <c r="R40" i="148" s="1"/>
  <c r="J27" i="147"/>
  <c r="J27" i="148" s="1"/>
  <c r="D5" i="147"/>
  <c r="D5" i="148" s="1"/>
  <c r="V19" i="147"/>
  <c r="V19" i="148" s="1"/>
  <c r="U19" i="147"/>
  <c r="U19" i="148" s="1"/>
  <c r="D96" i="147"/>
  <c r="D96" i="148" s="1"/>
  <c r="O34" i="147"/>
  <c r="O34" i="148" s="1"/>
  <c r="M32" i="147"/>
  <c r="M32" i="148" s="1"/>
  <c r="I43" i="147"/>
  <c r="I43" i="148" s="1"/>
  <c r="V40" i="147"/>
  <c r="V40" i="148" s="1"/>
  <c r="P34" i="147"/>
  <c r="P34" i="148" s="1"/>
  <c r="N34" i="147"/>
  <c r="N34" i="148" s="1"/>
  <c r="E171" i="147"/>
  <c r="E171" i="148" s="1"/>
  <c r="E98" i="147"/>
  <c r="E98" i="148" s="1"/>
  <c r="F6" i="147"/>
  <c r="F6" i="148" s="1"/>
  <c r="M34" i="147"/>
  <c r="M34" i="148" s="1"/>
  <c r="W170" i="147"/>
  <c r="W170" i="148" s="1"/>
  <c r="W97" i="147"/>
  <c r="W97" i="148" s="1"/>
  <c r="U2" i="147"/>
  <c r="T40" i="147"/>
  <c r="T40" i="148" s="1"/>
  <c r="R19" i="147"/>
  <c r="R19" i="148" s="1"/>
  <c r="T168" i="148"/>
  <c r="W5" i="147"/>
  <c r="W5" i="148" s="1"/>
  <c r="U3" i="147"/>
  <c r="U3" i="148" s="1"/>
  <c r="E2" i="147"/>
  <c r="U41" i="147"/>
  <c r="U41" i="148" s="1"/>
  <c r="P35" i="147"/>
  <c r="P35" i="148" s="1"/>
  <c r="I27" i="147"/>
  <c r="I27" i="148" s="1"/>
  <c r="N12" i="147"/>
  <c r="N12" i="148" s="1"/>
  <c r="J9" i="147"/>
  <c r="J9" i="148" s="1"/>
  <c r="L29" i="147"/>
  <c r="L29" i="148" s="1"/>
  <c r="F96" i="147"/>
  <c r="F96" i="148" s="1"/>
  <c r="F169" i="147"/>
  <c r="F169" i="148" s="1"/>
  <c r="K8" i="147"/>
  <c r="K8" i="148" s="1"/>
  <c r="O33" i="147"/>
  <c r="O33" i="148" s="1"/>
  <c r="E96" i="147"/>
  <c r="E96" i="148" s="1"/>
  <c r="E169" i="147"/>
  <c r="W40" i="147"/>
  <c r="W40" i="148" s="1"/>
  <c r="Q34" i="147"/>
  <c r="Q34" i="148" s="1"/>
  <c r="G6" i="147"/>
  <c r="G6" i="148" s="1"/>
  <c r="W2" i="147"/>
  <c r="T19" i="147"/>
  <c r="T19" i="148" s="1"/>
  <c r="H171" i="147"/>
  <c r="H171" i="148" s="1"/>
  <c r="D95" i="147"/>
  <c r="O35" i="147"/>
  <c r="O35" i="148" s="1"/>
  <c r="L32" i="147"/>
  <c r="L32" i="148" s="1"/>
  <c r="V95" i="147"/>
  <c r="V168" i="147"/>
  <c r="K32" i="147"/>
  <c r="K32" i="148" s="1"/>
  <c r="U95" i="147"/>
  <c r="U168" i="147"/>
  <c r="O37" i="147"/>
  <c r="O37" i="148" s="1"/>
  <c r="K33" i="147"/>
  <c r="K33" i="148" s="1"/>
  <c r="V41" i="147"/>
  <c r="V41" i="148" s="1"/>
  <c r="S41" i="147"/>
  <c r="S41" i="148" s="1"/>
  <c r="H27" i="147"/>
  <c r="H27" i="148" s="1"/>
  <c r="E23" i="147"/>
  <c r="E23" i="148" s="1"/>
  <c r="N15" i="147"/>
  <c r="N15" i="148" s="1"/>
  <c r="M12" i="147"/>
  <c r="M12" i="148" s="1"/>
  <c r="I9" i="147"/>
  <c r="I9" i="148" s="1"/>
  <c r="H6" i="147"/>
  <c r="H6" i="148" s="1"/>
  <c r="N37" i="147"/>
  <c r="N37" i="148" s="1"/>
  <c r="V7" i="147"/>
  <c r="V7" i="148" s="1"/>
  <c r="U6" i="147"/>
  <c r="U6" i="148" s="1"/>
  <c r="T5" i="147"/>
  <c r="T5" i="148" s="1"/>
  <c r="M40" i="147"/>
  <c r="M40" i="148" s="1"/>
  <c r="M38" i="147"/>
  <c r="M38" i="148" s="1"/>
  <c r="M37" i="147"/>
  <c r="M37" i="148" s="1"/>
  <c r="L19" i="147"/>
  <c r="L19" i="148" s="1"/>
  <c r="K18" i="147"/>
  <c r="K18" i="148" s="1"/>
  <c r="S96" i="147"/>
  <c r="S96" i="148" s="1"/>
  <c r="T3" i="147"/>
  <c r="T3" i="148" s="1"/>
  <c r="O38" i="147"/>
  <c r="O38" i="148" s="1"/>
  <c r="V6" i="147"/>
  <c r="V6" i="148" s="1"/>
  <c r="V8" i="147"/>
  <c r="V8" i="148" s="1"/>
  <c r="U7" i="147"/>
  <c r="U7" i="148" s="1"/>
  <c r="T6" i="147"/>
  <c r="T6" i="148" s="1"/>
  <c r="L38" i="147"/>
  <c r="L38" i="148" s="1"/>
  <c r="L37" i="147"/>
  <c r="L37" i="148" s="1"/>
  <c r="U5" i="147"/>
  <c r="U5" i="148" s="1"/>
  <c r="V9" i="147"/>
  <c r="V9" i="148" s="1"/>
  <c r="S2" i="147"/>
  <c r="S2" i="148" s="1"/>
  <c r="K37" i="147"/>
  <c r="K37" i="148" s="1"/>
  <c r="S5" i="147"/>
  <c r="S5" i="148" s="1"/>
  <c r="B11" i="141"/>
  <c r="C11" i="141"/>
  <c r="P45" i="123"/>
  <c r="F10" i="129" l="1"/>
  <c r="O10" i="129"/>
  <c r="Q10" i="129"/>
  <c r="G10" i="129"/>
  <c r="N10" i="129"/>
  <c r="S10" i="129"/>
  <c r="D10" i="129"/>
  <c r="U10" i="129"/>
  <c r="H10" i="129"/>
  <c r="I10" i="129"/>
  <c r="J10" i="129"/>
  <c r="K10" i="129"/>
  <c r="L10" i="129"/>
  <c r="M10" i="129"/>
  <c r="P10" i="129"/>
  <c r="R10" i="129"/>
  <c r="T10" i="129"/>
  <c r="V10" i="129"/>
  <c r="X9" i="129"/>
  <c r="X27" i="129"/>
  <c r="X13" i="129"/>
  <c r="X26" i="129"/>
  <c r="X29" i="129"/>
  <c r="X28" i="129"/>
  <c r="X25" i="129"/>
  <c r="X12" i="129"/>
  <c r="X11" i="129"/>
  <c r="X8" i="129"/>
  <c r="T96" i="147"/>
  <c r="T96" i="148" s="1"/>
  <c r="N4" i="147"/>
  <c r="Q7" i="147"/>
  <c r="Q7" i="148" s="1"/>
  <c r="W15" i="147"/>
  <c r="W15" i="148" s="1"/>
  <c r="D21" i="147"/>
  <c r="D21" i="148" s="1"/>
  <c r="T23" i="147"/>
  <c r="T23" i="148" s="1"/>
  <c r="T16" i="147"/>
  <c r="T16" i="148" s="1"/>
  <c r="U14" i="147"/>
  <c r="U14" i="148" s="1"/>
  <c r="W11" i="147"/>
  <c r="W11" i="148" s="1"/>
  <c r="W16" i="147"/>
  <c r="W16" i="148" s="1"/>
  <c r="J168" i="147"/>
  <c r="J168" i="148" s="1"/>
  <c r="E36" i="147"/>
  <c r="E36" i="148" s="1"/>
  <c r="V4" i="147"/>
  <c r="V4" i="148" s="1"/>
  <c r="V10" i="147"/>
  <c r="V10" i="148" s="1"/>
  <c r="E7" i="147"/>
  <c r="E7" i="148" s="1"/>
  <c r="K21" i="147"/>
  <c r="K21" i="148" s="1"/>
  <c r="E13" i="147"/>
  <c r="E13" i="148" s="1"/>
  <c r="M14" i="147"/>
  <c r="M14" i="148" s="1"/>
  <c r="F7" i="147"/>
  <c r="F7" i="148" s="1"/>
  <c r="F4" i="147"/>
  <c r="F4" i="148" s="1"/>
  <c r="P16" i="147"/>
  <c r="P16" i="148" s="1"/>
  <c r="W4" i="147"/>
  <c r="W4" i="148" s="1"/>
  <c r="M20" i="147"/>
  <c r="M20" i="148" s="1"/>
  <c r="R39" i="147"/>
  <c r="R39" i="148" s="1"/>
  <c r="F14" i="147"/>
  <c r="F14" i="148" s="1"/>
  <c r="V20" i="147"/>
  <c r="V20" i="148" s="1"/>
  <c r="V26" i="147"/>
  <c r="V26" i="148" s="1"/>
  <c r="V43" i="147"/>
  <c r="V43" i="148" s="1"/>
  <c r="W43" i="147"/>
  <c r="W43" i="148" s="1"/>
  <c r="K3" i="147"/>
  <c r="K3" i="148" s="1"/>
  <c r="R23" i="147"/>
  <c r="R23" i="148" s="1"/>
  <c r="R36" i="147"/>
  <c r="R36" i="148" s="1"/>
  <c r="S20" i="147"/>
  <c r="S20" i="148" s="1"/>
  <c r="W20" i="147"/>
  <c r="W20" i="148" s="1"/>
  <c r="E14" i="147"/>
  <c r="E14" i="148" s="1"/>
  <c r="W26" i="147"/>
  <c r="W26" i="148" s="1"/>
  <c r="T171" i="147"/>
  <c r="T171" i="148" s="1"/>
  <c r="V171" i="147"/>
  <c r="V171" i="148" s="1"/>
  <c r="S22" i="147"/>
  <c r="S22" i="148" s="1"/>
  <c r="H4" i="147"/>
  <c r="H4" i="148" s="1"/>
  <c r="N30" i="147"/>
  <c r="N30" i="148" s="1"/>
  <c r="P14" i="147"/>
  <c r="P14" i="148" s="1"/>
  <c r="D14" i="147"/>
  <c r="D14" i="148" s="1"/>
  <c r="O14" i="147"/>
  <c r="O14" i="148" s="1"/>
  <c r="J14" i="147"/>
  <c r="J14" i="148" s="1"/>
  <c r="G8" i="147"/>
  <c r="G8" i="148" s="1"/>
  <c r="N36" i="147"/>
  <c r="N36" i="148" s="1"/>
  <c r="D8" i="147"/>
  <c r="D8" i="148" s="1"/>
  <c r="G14" i="147"/>
  <c r="G14" i="148" s="1"/>
  <c r="V25" i="147"/>
  <c r="V25" i="148" s="1"/>
  <c r="D30" i="147"/>
  <c r="D30" i="148" s="1"/>
  <c r="T41" i="147"/>
  <c r="T41" i="148" s="1"/>
  <c r="V16" i="147"/>
  <c r="V16" i="148" s="1"/>
  <c r="S95" i="147"/>
  <c r="S95" i="148" s="1"/>
  <c r="W7" i="147"/>
  <c r="W7" i="148" s="1"/>
  <c r="U36" i="147"/>
  <c r="U36" i="148" s="1"/>
  <c r="U30" i="147"/>
  <c r="U30" i="148" s="1"/>
  <c r="Q16" i="147"/>
  <c r="Q16" i="148" s="1"/>
  <c r="P30" i="147"/>
  <c r="P30" i="148" s="1"/>
  <c r="E8" i="147"/>
  <c r="E8" i="148" s="1"/>
  <c r="K43" i="147"/>
  <c r="K43" i="148" s="1"/>
  <c r="K26" i="147"/>
  <c r="K26" i="148" s="1"/>
  <c r="G4" i="147"/>
  <c r="G4" i="148" s="1"/>
  <c r="J8" i="147"/>
  <c r="J8" i="148" s="1"/>
  <c r="L4" i="147"/>
  <c r="L4" i="148" s="1"/>
  <c r="I14" i="147"/>
  <c r="I14" i="148" s="1"/>
  <c r="F8" i="147"/>
  <c r="F8" i="148" s="1"/>
  <c r="S24" i="147"/>
  <c r="S24" i="148" s="1"/>
  <c r="Q95" i="147"/>
  <c r="Q95" i="148" s="1"/>
  <c r="S97" i="147"/>
  <c r="S97" i="148" s="1"/>
  <c r="Q14" i="147"/>
  <c r="Q14" i="148" s="1"/>
  <c r="S36" i="147"/>
  <c r="S36" i="148" s="1"/>
  <c r="Q22" i="147"/>
  <c r="Q22" i="148" s="1"/>
  <c r="U35" i="147"/>
  <c r="U35" i="148" s="1"/>
  <c r="M8" i="147"/>
  <c r="M8" i="148" s="1"/>
  <c r="R14" i="147"/>
  <c r="R14" i="148" s="1"/>
  <c r="R7" i="147"/>
  <c r="R7" i="148" s="1"/>
  <c r="U24" i="147"/>
  <c r="U24" i="148" s="1"/>
  <c r="U97" i="147"/>
  <c r="U97" i="148" s="1"/>
  <c r="J7" i="147"/>
  <c r="J7" i="148" s="1"/>
  <c r="E16" i="147"/>
  <c r="E16" i="148" s="1"/>
  <c r="T25" i="147"/>
  <c r="T25" i="148" s="1"/>
  <c r="T20" i="147"/>
  <c r="T20" i="148" s="1"/>
  <c r="K7" i="147"/>
  <c r="K7" i="148" s="1"/>
  <c r="S14" i="147"/>
  <c r="S14" i="148" s="1"/>
  <c r="N43" i="147"/>
  <c r="N43" i="148" s="1"/>
  <c r="U8" i="147"/>
  <c r="U8" i="148" s="1"/>
  <c r="U20" i="147"/>
  <c r="U20" i="148" s="1"/>
  <c r="G26" i="147"/>
  <c r="G26" i="148" s="1"/>
  <c r="P4" i="147"/>
  <c r="P4" i="148" s="1"/>
  <c r="N26" i="147"/>
  <c r="N26" i="148" s="1"/>
  <c r="F16" i="147"/>
  <c r="F16" i="148" s="1"/>
  <c r="E21" i="147"/>
  <c r="E21" i="148" s="1"/>
  <c r="D43" i="147"/>
  <c r="D43" i="148" s="1"/>
  <c r="U170" i="147"/>
  <c r="U170" i="148" s="1"/>
  <c r="H8" i="147"/>
  <c r="H8" i="148" s="1"/>
  <c r="R96" i="147"/>
  <c r="R96" i="148" s="1"/>
  <c r="D26" i="147"/>
  <c r="D26" i="148" s="1"/>
  <c r="H14" i="147"/>
  <c r="H14" i="148" s="1"/>
  <c r="D20" i="147"/>
  <c r="D20" i="148" s="1"/>
  <c r="I36" i="147"/>
  <c r="I36" i="148" s="1"/>
  <c r="E20" i="147"/>
  <c r="E20" i="148" s="1"/>
  <c r="T14" i="147"/>
  <c r="T14" i="148" s="1"/>
  <c r="F21" i="147"/>
  <c r="F21" i="148" s="1"/>
  <c r="O43" i="147"/>
  <c r="O43" i="148" s="1"/>
  <c r="O4" i="147"/>
  <c r="O4" i="148" s="1"/>
  <c r="N8" i="147"/>
  <c r="N8" i="148" s="1"/>
  <c r="O26" i="147"/>
  <c r="O26" i="148" s="1"/>
  <c r="K30" i="147"/>
  <c r="K30" i="148" s="1"/>
  <c r="J36" i="147"/>
  <c r="J36" i="148" s="1"/>
  <c r="P43" i="147"/>
  <c r="P43" i="148" s="1"/>
  <c r="Q30" i="147"/>
  <c r="Q30" i="148" s="1"/>
  <c r="V30" i="147"/>
  <c r="V30" i="148" s="1"/>
  <c r="O36" i="147"/>
  <c r="O36" i="148" s="1"/>
  <c r="D36" i="147"/>
  <c r="D36" i="148" s="1"/>
  <c r="G21" i="148"/>
  <c r="N21" i="147"/>
  <c r="N21" i="148" s="1"/>
  <c r="G20" i="147"/>
  <c r="G20" i="148" s="1"/>
  <c r="N16" i="148"/>
  <c r="M4" i="147"/>
  <c r="M16" i="148"/>
  <c r="O21" i="147"/>
  <c r="O21" i="148" s="1"/>
  <c r="T4" i="147"/>
  <c r="T4" i="148" s="1"/>
  <c r="L16" i="148"/>
  <c r="V35" i="147"/>
  <c r="V35" i="148" s="1"/>
  <c r="W35" i="147"/>
  <c r="T35" i="147"/>
  <c r="T35" i="148" s="1"/>
  <c r="U4" i="147"/>
  <c r="R20" i="147"/>
  <c r="R20" i="148" s="1"/>
  <c r="P21" i="147"/>
  <c r="P21" i="148" s="1"/>
  <c r="I4" i="147"/>
  <c r="I4" i="148" s="1"/>
  <c r="G43" i="147"/>
  <c r="G43" i="148" s="1"/>
  <c r="Q4" i="147"/>
  <c r="Q4" i="148" s="1"/>
  <c r="Q20" i="147"/>
  <c r="D7" i="147"/>
  <c r="S7" i="147"/>
  <c r="S7" i="148" s="1"/>
  <c r="L43" i="147"/>
  <c r="L43" i="148" s="1"/>
  <c r="R21" i="147"/>
  <c r="R21" i="148" s="1"/>
  <c r="E43" i="147"/>
  <c r="E43" i="148" s="1"/>
  <c r="M43" i="147"/>
  <c r="M43" i="148" s="1"/>
  <c r="H20" i="148"/>
  <c r="D16" i="148"/>
  <c r="R4" i="147"/>
  <c r="Q35" i="147"/>
  <c r="Q35" i="148" s="1"/>
  <c r="M26" i="147"/>
  <c r="K20" i="147"/>
  <c r="S4" i="147"/>
  <c r="S4" i="148" s="1"/>
  <c r="Q21" i="147"/>
  <c r="Q21" i="148" s="1"/>
  <c r="P7" i="147"/>
  <c r="H43" i="147"/>
  <c r="H43" i="148" s="1"/>
  <c r="D35" i="147"/>
  <c r="D35" i="148" s="1"/>
  <c r="F43" i="147"/>
  <c r="F43" i="148" s="1"/>
  <c r="F20" i="147"/>
  <c r="F20" i="148" s="1"/>
  <c r="R35" i="147"/>
  <c r="R35" i="148" s="1"/>
  <c r="L26" i="147"/>
  <c r="P20" i="147"/>
  <c r="P20" i="148" s="1"/>
  <c r="T21" i="147"/>
  <c r="T21" i="148" s="1"/>
  <c r="H26" i="147"/>
  <c r="H26" i="148" s="1"/>
  <c r="L22" i="148"/>
  <c r="J4" i="148"/>
  <c r="G22" i="148"/>
  <c r="V168" i="148"/>
  <c r="W168" i="148"/>
  <c r="J95" i="148"/>
  <c r="U2" i="148"/>
  <c r="G2" i="148"/>
  <c r="I22" i="148"/>
  <c r="E22" i="148"/>
  <c r="J3" i="148"/>
  <c r="H22" i="148"/>
  <c r="M95" i="148"/>
  <c r="K95" i="148"/>
  <c r="M3" i="148"/>
  <c r="H95" i="148"/>
  <c r="L8" i="148"/>
  <c r="R26" i="148"/>
  <c r="N22" i="148"/>
  <c r="V2" i="148"/>
  <c r="E169" i="148"/>
  <c r="I168" i="148"/>
  <c r="V95" i="148"/>
  <c r="I3" i="148"/>
  <c r="M22" i="148"/>
  <c r="K168" i="148"/>
  <c r="U168" i="148"/>
  <c r="U95" i="148"/>
  <c r="D95" i="148"/>
  <c r="O23" i="148"/>
  <c r="F2" i="148"/>
  <c r="N4" i="148"/>
  <c r="L95" i="148"/>
  <c r="N95" i="148"/>
  <c r="L168" i="148"/>
  <c r="N168" i="148"/>
  <c r="W2" i="148"/>
  <c r="I95" i="148"/>
  <c r="W95" i="148"/>
  <c r="G168" i="148"/>
  <c r="K22" i="148"/>
  <c r="H16" i="148"/>
  <c r="O96" i="148"/>
  <c r="J26" i="148"/>
  <c r="U16" i="148"/>
  <c r="E2" i="148"/>
  <c r="H168" i="148"/>
  <c r="G95" i="148"/>
  <c r="G16" i="148"/>
  <c r="F22" i="148"/>
  <c r="X10" i="129" l="1"/>
  <c r="X15" i="129" s="1"/>
  <c r="K37" i="51" s="1"/>
  <c r="K38" i="51" s="1"/>
  <c r="X31" i="129"/>
  <c r="J69" i="147"/>
  <c r="U69" i="147"/>
  <c r="D69" i="147"/>
  <c r="K69" i="147"/>
  <c r="I69" i="147"/>
  <c r="H69" i="147"/>
  <c r="O69" i="147"/>
  <c r="W35" i="148"/>
  <c r="W69" i="148" s="1"/>
  <c r="W69" i="147"/>
  <c r="P69" i="147"/>
  <c r="M4" i="148"/>
  <c r="L26" i="148"/>
  <c r="L69" i="148" s="1"/>
  <c r="T69" i="148"/>
  <c r="V69" i="147"/>
  <c r="T69" i="147"/>
  <c r="P7" i="148"/>
  <c r="L69" i="147"/>
  <c r="Q69" i="147"/>
  <c r="F69" i="147"/>
  <c r="R4" i="148"/>
  <c r="D7" i="148"/>
  <c r="E69" i="147"/>
  <c r="S69" i="147"/>
  <c r="N69" i="147"/>
  <c r="R69" i="147"/>
  <c r="K20" i="148"/>
  <c r="U4" i="148"/>
  <c r="M26" i="148"/>
  <c r="H69" i="148"/>
  <c r="M69" i="147"/>
  <c r="G69" i="147"/>
  <c r="Q20" i="148"/>
  <c r="O69" i="148"/>
  <c r="I69" i="148"/>
  <c r="E69" i="148"/>
  <c r="G69" i="148"/>
  <c r="J69" i="148"/>
  <c r="S69" i="148"/>
  <c r="N69" i="148"/>
  <c r="V69" i="148"/>
  <c r="F69" i="148"/>
  <c r="W219" i="134"/>
  <c r="V219" i="134"/>
  <c r="U219" i="134"/>
  <c r="T219" i="134"/>
  <c r="S219" i="134"/>
  <c r="R219" i="134"/>
  <c r="Q219" i="134"/>
  <c r="P219" i="134"/>
  <c r="O219" i="134"/>
  <c r="N219" i="134"/>
  <c r="M219" i="134"/>
  <c r="L219" i="134"/>
  <c r="K219" i="134"/>
  <c r="J219" i="134"/>
  <c r="I219" i="134"/>
  <c r="H219" i="134"/>
  <c r="G219" i="134"/>
  <c r="F219" i="134"/>
  <c r="E219" i="134"/>
  <c r="D219" i="134"/>
  <c r="W140" i="134"/>
  <c r="V140" i="134"/>
  <c r="U140" i="134"/>
  <c r="T140" i="134"/>
  <c r="S140" i="134"/>
  <c r="R140" i="134"/>
  <c r="Q140" i="134"/>
  <c r="P140" i="134"/>
  <c r="O140" i="134"/>
  <c r="N140" i="134"/>
  <c r="M140" i="134"/>
  <c r="L140" i="134"/>
  <c r="K140" i="134"/>
  <c r="J140" i="134"/>
  <c r="I140" i="134"/>
  <c r="H140" i="134"/>
  <c r="G140" i="134"/>
  <c r="F140" i="134"/>
  <c r="E140" i="134"/>
  <c r="D140" i="134"/>
  <c r="E61" i="134"/>
  <c r="F61" i="134"/>
  <c r="G61" i="134"/>
  <c r="H61" i="134"/>
  <c r="I61" i="134"/>
  <c r="J61" i="134"/>
  <c r="K61" i="134"/>
  <c r="L61" i="134"/>
  <c r="M61" i="134"/>
  <c r="N61" i="134"/>
  <c r="O61" i="134"/>
  <c r="P61" i="134"/>
  <c r="Q61" i="134"/>
  <c r="R61" i="134"/>
  <c r="S61" i="134"/>
  <c r="T61" i="134"/>
  <c r="U61" i="134"/>
  <c r="V61" i="134"/>
  <c r="W61" i="134"/>
  <c r="D61" i="134"/>
  <c r="Q230" i="138"/>
  <c r="P230" i="138"/>
  <c r="O230" i="138"/>
  <c r="N230" i="138"/>
  <c r="M230" i="138"/>
  <c r="K230" i="138"/>
  <c r="J230" i="138"/>
  <c r="G230" i="138"/>
  <c r="Q152" i="138"/>
  <c r="P152" i="138"/>
  <c r="O152" i="138"/>
  <c r="N152" i="138"/>
  <c r="L152" i="138"/>
  <c r="K152" i="138"/>
  <c r="J152" i="138"/>
  <c r="E74" i="138"/>
  <c r="F74" i="138"/>
  <c r="G74" i="138"/>
  <c r="H74" i="138"/>
  <c r="I74" i="138"/>
  <c r="J74" i="138"/>
  <c r="K74" i="138"/>
  <c r="L74" i="138"/>
  <c r="M74" i="138"/>
  <c r="N74" i="138"/>
  <c r="O74" i="138"/>
  <c r="P74" i="138"/>
  <c r="Q74" i="138"/>
  <c r="R74" i="138"/>
  <c r="S74" i="138"/>
  <c r="T74" i="138"/>
  <c r="U74" i="138"/>
  <c r="V74" i="138"/>
  <c r="W74" i="138"/>
  <c r="D74" i="138"/>
  <c r="D2" i="137"/>
  <c r="AB20" i="132"/>
  <c r="C207" i="134"/>
  <c r="C128" i="134"/>
  <c r="A206" i="138"/>
  <c r="A207" i="138"/>
  <c r="A208" i="138"/>
  <c r="A209" i="138"/>
  <c r="A210" i="138"/>
  <c r="A211" i="138"/>
  <c r="A212" i="138"/>
  <c r="A205" i="138"/>
  <c r="D159" i="138"/>
  <c r="D148" i="147" s="1"/>
  <c r="D148" i="148" s="1"/>
  <c r="E159" i="138"/>
  <c r="F159" i="138"/>
  <c r="G159" i="138"/>
  <c r="H159" i="138"/>
  <c r="I159" i="138"/>
  <c r="J159" i="138"/>
  <c r="K159" i="138"/>
  <c r="L159" i="138"/>
  <c r="M159" i="138"/>
  <c r="N159" i="138"/>
  <c r="O159" i="138"/>
  <c r="P159" i="138"/>
  <c r="Q159" i="138"/>
  <c r="R159" i="138"/>
  <c r="S159" i="138"/>
  <c r="T159" i="138"/>
  <c r="U159" i="138"/>
  <c r="V159" i="138"/>
  <c r="W159" i="138"/>
  <c r="D160" i="138"/>
  <c r="D149" i="147" s="1"/>
  <c r="D149" i="148" s="1"/>
  <c r="E160" i="138"/>
  <c r="F160" i="138"/>
  <c r="G160" i="138"/>
  <c r="H160" i="138"/>
  <c r="I160" i="138"/>
  <c r="J160" i="138"/>
  <c r="K160" i="138"/>
  <c r="L160" i="138"/>
  <c r="M160" i="138"/>
  <c r="N160" i="138"/>
  <c r="O160" i="138"/>
  <c r="P160" i="138"/>
  <c r="Q160" i="138"/>
  <c r="R160" i="138"/>
  <c r="S160" i="138"/>
  <c r="T160" i="138"/>
  <c r="U160" i="138"/>
  <c r="V160" i="138"/>
  <c r="W160" i="138"/>
  <c r="D161" i="138"/>
  <c r="E161" i="138"/>
  <c r="F161" i="138"/>
  <c r="G161" i="138"/>
  <c r="H161" i="138"/>
  <c r="I161" i="138"/>
  <c r="J161" i="138"/>
  <c r="K161" i="138"/>
  <c r="L161" i="138"/>
  <c r="M161" i="138"/>
  <c r="N161" i="138"/>
  <c r="O161" i="138"/>
  <c r="P161" i="138"/>
  <c r="Q161" i="138"/>
  <c r="R161" i="138"/>
  <c r="S161" i="138"/>
  <c r="T161" i="138"/>
  <c r="U161" i="138"/>
  <c r="V161" i="138"/>
  <c r="W161" i="138"/>
  <c r="D162" i="138"/>
  <c r="D150" i="147" s="1"/>
  <c r="D150" i="148" s="1"/>
  <c r="E162" i="138"/>
  <c r="F162" i="138"/>
  <c r="G162" i="138"/>
  <c r="H162" i="138"/>
  <c r="I162" i="138"/>
  <c r="J162" i="138"/>
  <c r="K162" i="138"/>
  <c r="L162" i="138"/>
  <c r="M162" i="138"/>
  <c r="N162" i="138"/>
  <c r="O162" i="138"/>
  <c r="P162" i="138"/>
  <c r="Q162" i="138"/>
  <c r="R162" i="138"/>
  <c r="S162" i="138"/>
  <c r="T162" i="138"/>
  <c r="U162" i="138"/>
  <c r="V162" i="138"/>
  <c r="W162" i="138"/>
  <c r="D163" i="138"/>
  <c r="D151" i="147" s="1"/>
  <c r="D151" i="148" s="1"/>
  <c r="E163" i="138"/>
  <c r="F163" i="138"/>
  <c r="G163" i="138"/>
  <c r="H163" i="138"/>
  <c r="I163" i="138"/>
  <c r="J163" i="138"/>
  <c r="K163" i="138"/>
  <c r="L163" i="138"/>
  <c r="M163" i="138"/>
  <c r="N163" i="138"/>
  <c r="O163" i="138"/>
  <c r="P163" i="138"/>
  <c r="Q163" i="138"/>
  <c r="R163" i="138"/>
  <c r="S163" i="138"/>
  <c r="T163" i="138"/>
  <c r="U163" i="138"/>
  <c r="V163" i="138"/>
  <c r="W163" i="138"/>
  <c r="D164" i="138"/>
  <c r="D152" i="147" s="1"/>
  <c r="D152" i="148" s="1"/>
  <c r="E164" i="138"/>
  <c r="F164" i="138"/>
  <c r="G164" i="138"/>
  <c r="H164" i="138"/>
  <c r="I164" i="138"/>
  <c r="J164" i="138"/>
  <c r="K164" i="138"/>
  <c r="L164" i="138"/>
  <c r="M164" i="138"/>
  <c r="N164" i="138"/>
  <c r="O164" i="138"/>
  <c r="P164" i="138"/>
  <c r="Q164" i="138"/>
  <c r="R164" i="138"/>
  <c r="S164" i="138"/>
  <c r="T164" i="138"/>
  <c r="U164" i="138"/>
  <c r="V164" i="138"/>
  <c r="W164" i="138"/>
  <c r="D165" i="138"/>
  <c r="E165" i="138"/>
  <c r="F165" i="138"/>
  <c r="G165" i="138"/>
  <c r="H165" i="138"/>
  <c r="I165" i="138"/>
  <c r="J165" i="138"/>
  <c r="K165" i="138"/>
  <c r="L165" i="138"/>
  <c r="M165" i="138"/>
  <c r="N165" i="138"/>
  <c r="O165" i="138"/>
  <c r="P165" i="138"/>
  <c r="Q165" i="138"/>
  <c r="R165" i="138"/>
  <c r="S165" i="138"/>
  <c r="T165" i="138"/>
  <c r="U165" i="138"/>
  <c r="V165" i="138"/>
  <c r="W165" i="138"/>
  <c r="D166" i="138"/>
  <c r="D177" i="147" s="1"/>
  <c r="D177" i="148" s="1"/>
  <c r="E166" i="138"/>
  <c r="F166" i="138"/>
  <c r="G166" i="138"/>
  <c r="H166" i="138"/>
  <c r="I166" i="138"/>
  <c r="J166" i="138"/>
  <c r="K166" i="138"/>
  <c r="L166" i="138"/>
  <c r="M166" i="138"/>
  <c r="N166" i="138"/>
  <c r="O166" i="138"/>
  <c r="P166" i="138"/>
  <c r="Q166" i="138"/>
  <c r="R166" i="138"/>
  <c r="S166" i="138"/>
  <c r="T166" i="138"/>
  <c r="U166" i="138"/>
  <c r="V166" i="138"/>
  <c r="W166" i="138"/>
  <c r="D167" i="138"/>
  <c r="D153" i="147" s="1"/>
  <c r="D153" i="148" s="1"/>
  <c r="E167" i="138"/>
  <c r="F167" i="138"/>
  <c r="G167" i="138"/>
  <c r="H167" i="138"/>
  <c r="I167" i="138"/>
  <c r="J167" i="138"/>
  <c r="K167" i="138"/>
  <c r="L167" i="138"/>
  <c r="M167" i="138"/>
  <c r="N167" i="138"/>
  <c r="O167" i="138"/>
  <c r="P167" i="138"/>
  <c r="Q167" i="138"/>
  <c r="R167" i="138"/>
  <c r="S167" i="138"/>
  <c r="T167" i="138"/>
  <c r="U167" i="138"/>
  <c r="V167" i="138"/>
  <c r="W167" i="138"/>
  <c r="D168" i="138"/>
  <c r="D154" i="147" s="1"/>
  <c r="D154" i="148" s="1"/>
  <c r="E168" i="138"/>
  <c r="F168" i="138"/>
  <c r="G168" i="138"/>
  <c r="H168" i="138"/>
  <c r="I168" i="138"/>
  <c r="J168" i="138"/>
  <c r="K168" i="138"/>
  <c r="L168" i="138"/>
  <c r="M168" i="138"/>
  <c r="N168" i="138"/>
  <c r="O168" i="138"/>
  <c r="P168" i="138"/>
  <c r="Q168" i="138"/>
  <c r="R168" i="138"/>
  <c r="S168" i="138"/>
  <c r="T168" i="138"/>
  <c r="U168" i="138"/>
  <c r="V168" i="138"/>
  <c r="W168" i="138"/>
  <c r="D169" i="138"/>
  <c r="E169" i="138"/>
  <c r="F169" i="138"/>
  <c r="G169" i="138"/>
  <c r="H169" i="138"/>
  <c r="I169" i="138"/>
  <c r="J169" i="138"/>
  <c r="K169" i="138"/>
  <c r="L169" i="138"/>
  <c r="M169" i="138"/>
  <c r="N169" i="138"/>
  <c r="O169" i="138"/>
  <c r="P169" i="138"/>
  <c r="Q169" i="138"/>
  <c r="R169" i="138"/>
  <c r="S169" i="138"/>
  <c r="T169" i="138"/>
  <c r="U169" i="138"/>
  <c r="V169" i="138"/>
  <c r="W169" i="138"/>
  <c r="D170" i="138"/>
  <c r="D155" i="147" s="1"/>
  <c r="D155" i="148" s="1"/>
  <c r="E170" i="138"/>
  <c r="F170" i="138"/>
  <c r="G170" i="138"/>
  <c r="H170" i="138"/>
  <c r="I170" i="138"/>
  <c r="J170" i="138"/>
  <c r="K170" i="138"/>
  <c r="L170" i="138"/>
  <c r="M170" i="138"/>
  <c r="N170" i="138"/>
  <c r="O170" i="138"/>
  <c r="P170" i="138"/>
  <c r="Q170" i="138"/>
  <c r="R170" i="138"/>
  <c r="S170" i="138"/>
  <c r="T170" i="138"/>
  <c r="U170" i="138"/>
  <c r="V170" i="138"/>
  <c r="W170" i="138"/>
  <c r="D171" i="138"/>
  <c r="E171" i="138"/>
  <c r="F171" i="138"/>
  <c r="G171" i="138"/>
  <c r="H171" i="138"/>
  <c r="I171" i="138"/>
  <c r="J171" i="138"/>
  <c r="K171" i="138"/>
  <c r="L171" i="138"/>
  <c r="M171" i="138"/>
  <c r="N171" i="138"/>
  <c r="O171" i="138"/>
  <c r="P171" i="138"/>
  <c r="Q171" i="138"/>
  <c r="R171" i="138"/>
  <c r="S171" i="138"/>
  <c r="T171" i="138"/>
  <c r="U171" i="138"/>
  <c r="V171" i="138"/>
  <c r="W171" i="138"/>
  <c r="D172" i="138"/>
  <c r="E172" i="138"/>
  <c r="F172" i="138"/>
  <c r="G172" i="138"/>
  <c r="H172" i="138"/>
  <c r="I172" i="138"/>
  <c r="J172" i="138"/>
  <c r="K172" i="138"/>
  <c r="L172" i="138"/>
  <c r="M172" i="138"/>
  <c r="N172" i="138"/>
  <c r="O172" i="138"/>
  <c r="P172" i="138"/>
  <c r="Q172" i="138"/>
  <c r="R172" i="138"/>
  <c r="S172" i="138"/>
  <c r="T172" i="138"/>
  <c r="U172" i="138"/>
  <c r="V172" i="138"/>
  <c r="W172" i="138"/>
  <c r="D173" i="138"/>
  <c r="E173" i="138"/>
  <c r="F173" i="138"/>
  <c r="G173" i="138"/>
  <c r="H173" i="138"/>
  <c r="I173" i="138"/>
  <c r="J173" i="138"/>
  <c r="K173" i="138"/>
  <c r="L173" i="138"/>
  <c r="M173" i="138"/>
  <c r="N173" i="138"/>
  <c r="O173" i="138"/>
  <c r="P173" i="138"/>
  <c r="Q173" i="138"/>
  <c r="R173" i="138"/>
  <c r="S173" i="138"/>
  <c r="T173" i="138"/>
  <c r="U173" i="138"/>
  <c r="V173" i="138"/>
  <c r="W173" i="138"/>
  <c r="D174" i="138"/>
  <c r="E174" i="138"/>
  <c r="F174" i="138"/>
  <c r="G174" i="138"/>
  <c r="H174" i="138"/>
  <c r="I174" i="138"/>
  <c r="J174" i="138"/>
  <c r="K174" i="138"/>
  <c r="L174" i="138"/>
  <c r="M174" i="138"/>
  <c r="N174" i="138"/>
  <c r="O174" i="138"/>
  <c r="P174" i="138"/>
  <c r="Q174" i="138"/>
  <c r="R174" i="138"/>
  <c r="S174" i="138"/>
  <c r="T174" i="138"/>
  <c r="U174" i="138"/>
  <c r="V174" i="138"/>
  <c r="W174" i="138"/>
  <c r="D175" i="138"/>
  <c r="D156" i="147" s="1"/>
  <c r="D156" i="148" s="1"/>
  <c r="E175" i="138"/>
  <c r="F175" i="138"/>
  <c r="G175" i="138"/>
  <c r="H175" i="138"/>
  <c r="I175" i="138"/>
  <c r="J175" i="138"/>
  <c r="K175" i="138"/>
  <c r="L175" i="138"/>
  <c r="M175" i="138"/>
  <c r="N175" i="138"/>
  <c r="O175" i="138"/>
  <c r="P175" i="138"/>
  <c r="Q175" i="138"/>
  <c r="R175" i="138"/>
  <c r="S175" i="138"/>
  <c r="T175" i="138"/>
  <c r="U175" i="138"/>
  <c r="V175" i="138"/>
  <c r="W175" i="138"/>
  <c r="D176" i="138"/>
  <c r="D157" i="147" s="1"/>
  <c r="D157" i="148" s="1"/>
  <c r="E176" i="138"/>
  <c r="F176" i="138"/>
  <c r="G176" i="138"/>
  <c r="H176" i="138"/>
  <c r="I176" i="138"/>
  <c r="J176" i="138"/>
  <c r="K176" i="138"/>
  <c r="L176" i="138"/>
  <c r="M176" i="138"/>
  <c r="N176" i="138"/>
  <c r="O176" i="138"/>
  <c r="P176" i="138"/>
  <c r="Q176" i="138"/>
  <c r="R176" i="138"/>
  <c r="S176" i="138"/>
  <c r="T176" i="138"/>
  <c r="U176" i="138"/>
  <c r="V176" i="138"/>
  <c r="W176" i="138"/>
  <c r="D177" i="138"/>
  <c r="D161" i="147" s="1"/>
  <c r="D161" i="148" s="1"/>
  <c r="E177" i="138"/>
  <c r="F177" i="138"/>
  <c r="G177" i="138"/>
  <c r="H177" i="138"/>
  <c r="I177" i="138"/>
  <c r="J177" i="138"/>
  <c r="K177" i="138"/>
  <c r="L177" i="138"/>
  <c r="M177" i="138"/>
  <c r="N177" i="138"/>
  <c r="O177" i="138"/>
  <c r="P177" i="138"/>
  <c r="Q177" i="138"/>
  <c r="R177" i="138"/>
  <c r="S177" i="138"/>
  <c r="T177" i="138"/>
  <c r="U177" i="138"/>
  <c r="V177" i="138"/>
  <c r="W177" i="138"/>
  <c r="D178" i="138"/>
  <c r="D158" i="147" s="1"/>
  <c r="D158" i="148" s="1"/>
  <c r="E178" i="138"/>
  <c r="F178" i="138"/>
  <c r="G178" i="138"/>
  <c r="H178" i="138"/>
  <c r="I178" i="138"/>
  <c r="J178" i="138"/>
  <c r="K178" i="138"/>
  <c r="L178" i="138"/>
  <c r="M178" i="138"/>
  <c r="N178" i="138"/>
  <c r="O178" i="138"/>
  <c r="P178" i="138"/>
  <c r="Q178" i="138"/>
  <c r="R178" i="138"/>
  <c r="S178" i="138"/>
  <c r="T178" i="138"/>
  <c r="U178" i="138"/>
  <c r="V178" i="138"/>
  <c r="W178" i="138"/>
  <c r="D179" i="138"/>
  <c r="D159" i="147" s="1"/>
  <c r="D159" i="148" s="1"/>
  <c r="E179" i="138"/>
  <c r="F179" i="138"/>
  <c r="G179" i="138"/>
  <c r="H179" i="138"/>
  <c r="I179" i="138"/>
  <c r="J179" i="138"/>
  <c r="K179" i="138"/>
  <c r="L179" i="138"/>
  <c r="M179" i="138"/>
  <c r="N179" i="138"/>
  <c r="O179" i="138"/>
  <c r="P179" i="138"/>
  <c r="Q179" i="138"/>
  <c r="R179" i="138"/>
  <c r="S179" i="138"/>
  <c r="T179" i="138"/>
  <c r="U179" i="138"/>
  <c r="V179" i="138"/>
  <c r="W179" i="138"/>
  <c r="D180" i="138"/>
  <c r="D160" i="147" s="1"/>
  <c r="D160" i="148" s="1"/>
  <c r="E180" i="138"/>
  <c r="F180" i="138"/>
  <c r="G180" i="138"/>
  <c r="H180" i="138"/>
  <c r="I180" i="138"/>
  <c r="J180" i="138"/>
  <c r="K180" i="138"/>
  <c r="L180" i="138"/>
  <c r="M180" i="138"/>
  <c r="N180" i="138"/>
  <c r="O180" i="138"/>
  <c r="P180" i="138"/>
  <c r="Q180" i="138"/>
  <c r="R180" i="138"/>
  <c r="S180" i="138"/>
  <c r="T180" i="138"/>
  <c r="U180" i="138"/>
  <c r="V180" i="138"/>
  <c r="W180" i="138"/>
  <c r="D181" i="138"/>
  <c r="D162" i="147" s="1"/>
  <c r="D162" i="148" s="1"/>
  <c r="E181" i="138"/>
  <c r="F181" i="138"/>
  <c r="G181" i="138"/>
  <c r="H181" i="138"/>
  <c r="I181" i="138"/>
  <c r="J181" i="138"/>
  <c r="K181" i="138"/>
  <c r="L181" i="138"/>
  <c r="M181" i="138"/>
  <c r="N181" i="138"/>
  <c r="O181" i="138"/>
  <c r="P181" i="138"/>
  <c r="Q181" i="138"/>
  <c r="R181" i="138"/>
  <c r="S181" i="138"/>
  <c r="T181" i="138"/>
  <c r="U181" i="138"/>
  <c r="V181" i="138"/>
  <c r="W181" i="138"/>
  <c r="D182" i="138"/>
  <c r="D163" i="147" s="1"/>
  <c r="D163" i="148" s="1"/>
  <c r="E182" i="138"/>
  <c r="F182" i="138"/>
  <c r="G182" i="138"/>
  <c r="H182" i="138"/>
  <c r="I182" i="138"/>
  <c r="J182" i="138"/>
  <c r="K182" i="138"/>
  <c r="L182" i="138"/>
  <c r="M182" i="138"/>
  <c r="N182" i="138"/>
  <c r="O182" i="138"/>
  <c r="P182" i="138"/>
  <c r="Q182" i="138"/>
  <c r="R182" i="138"/>
  <c r="S182" i="138"/>
  <c r="T182" i="138"/>
  <c r="U182" i="138"/>
  <c r="V182" i="138"/>
  <c r="W182" i="138"/>
  <c r="D183" i="138"/>
  <c r="D164" i="147" s="1"/>
  <c r="D164" i="148" s="1"/>
  <c r="E183" i="138"/>
  <c r="F183" i="138"/>
  <c r="G183" i="138"/>
  <c r="H183" i="138"/>
  <c r="I183" i="138"/>
  <c r="J183" i="138"/>
  <c r="K183" i="138"/>
  <c r="L183" i="138"/>
  <c r="M183" i="138"/>
  <c r="N183" i="138"/>
  <c r="O183" i="138"/>
  <c r="P183" i="138"/>
  <c r="Q183" i="138"/>
  <c r="R183" i="138"/>
  <c r="S183" i="138"/>
  <c r="T183" i="138"/>
  <c r="U183" i="138"/>
  <c r="V183" i="138"/>
  <c r="W183" i="138"/>
  <c r="D184" i="138"/>
  <c r="D165" i="147" s="1"/>
  <c r="D165" i="148" s="1"/>
  <c r="E184" i="138"/>
  <c r="F184" i="138"/>
  <c r="G184" i="138"/>
  <c r="H184" i="138"/>
  <c r="I184" i="138"/>
  <c r="J184" i="138"/>
  <c r="K184" i="138"/>
  <c r="L184" i="138"/>
  <c r="M184" i="138"/>
  <c r="N184" i="138"/>
  <c r="O184" i="138"/>
  <c r="P184" i="138"/>
  <c r="Q184" i="138"/>
  <c r="R184" i="138"/>
  <c r="S184" i="138"/>
  <c r="T184" i="138"/>
  <c r="U184" i="138"/>
  <c r="V184" i="138"/>
  <c r="W184" i="138"/>
  <c r="D185" i="138"/>
  <c r="D166" i="147" s="1"/>
  <c r="D166" i="148" s="1"/>
  <c r="E185" i="138"/>
  <c r="F185" i="138"/>
  <c r="G185" i="138"/>
  <c r="H185" i="138"/>
  <c r="I185" i="138"/>
  <c r="J185" i="138"/>
  <c r="K185" i="138"/>
  <c r="L185" i="138"/>
  <c r="M185" i="138"/>
  <c r="N185" i="138"/>
  <c r="O185" i="138"/>
  <c r="P185" i="138"/>
  <c r="Q185" i="138"/>
  <c r="R185" i="138"/>
  <c r="S185" i="138"/>
  <c r="T185" i="138"/>
  <c r="U185" i="138"/>
  <c r="V185" i="138"/>
  <c r="W185" i="138"/>
  <c r="D186" i="138"/>
  <c r="D167" i="147" s="1"/>
  <c r="D167" i="148" s="1"/>
  <c r="E186" i="138"/>
  <c r="F186" i="138"/>
  <c r="G186" i="138"/>
  <c r="H186" i="138"/>
  <c r="I186" i="138"/>
  <c r="J186" i="138"/>
  <c r="K186" i="138"/>
  <c r="L186" i="138"/>
  <c r="M186" i="138"/>
  <c r="N186" i="138"/>
  <c r="O186" i="138"/>
  <c r="P186" i="138"/>
  <c r="Q186" i="138"/>
  <c r="R186" i="138"/>
  <c r="S186" i="138"/>
  <c r="T186" i="138"/>
  <c r="U186" i="138"/>
  <c r="V186" i="138"/>
  <c r="W186" i="138"/>
  <c r="D187" i="138"/>
  <c r="E187" i="138"/>
  <c r="F187" i="138"/>
  <c r="G187" i="138"/>
  <c r="H187" i="138"/>
  <c r="I187" i="138"/>
  <c r="J187" i="138"/>
  <c r="K187" i="138"/>
  <c r="L187" i="138"/>
  <c r="M187" i="138"/>
  <c r="N187" i="138"/>
  <c r="O187" i="138"/>
  <c r="P187" i="138"/>
  <c r="Q187" i="138"/>
  <c r="R187" i="138"/>
  <c r="S187" i="138"/>
  <c r="T187" i="138"/>
  <c r="U187" i="138"/>
  <c r="V187" i="138"/>
  <c r="W187" i="138"/>
  <c r="D188" i="138"/>
  <c r="D172" i="147" s="1"/>
  <c r="D172" i="148" s="1"/>
  <c r="E188" i="138"/>
  <c r="F188" i="138"/>
  <c r="G188" i="138"/>
  <c r="H188" i="138"/>
  <c r="I188" i="138"/>
  <c r="J188" i="138"/>
  <c r="K188" i="138"/>
  <c r="L188" i="138"/>
  <c r="M188" i="138"/>
  <c r="N188" i="138"/>
  <c r="O188" i="138"/>
  <c r="P188" i="138"/>
  <c r="Q188" i="138"/>
  <c r="R188" i="138"/>
  <c r="S188" i="138"/>
  <c r="T188" i="138"/>
  <c r="U188" i="138"/>
  <c r="V188" i="138"/>
  <c r="W188" i="138"/>
  <c r="D189" i="138"/>
  <c r="D189" i="147" s="1"/>
  <c r="D189" i="148" s="1"/>
  <c r="E189" i="138"/>
  <c r="F189" i="138"/>
  <c r="G189" i="138"/>
  <c r="H189" i="138"/>
  <c r="I189" i="138"/>
  <c r="J189" i="138"/>
  <c r="K189" i="138"/>
  <c r="L189" i="138"/>
  <c r="M189" i="138"/>
  <c r="N189" i="138"/>
  <c r="O189" i="138"/>
  <c r="P189" i="138"/>
  <c r="Q189" i="138"/>
  <c r="R189" i="138"/>
  <c r="S189" i="138"/>
  <c r="T189" i="138"/>
  <c r="U189" i="138"/>
  <c r="V189" i="138"/>
  <c r="W189" i="138"/>
  <c r="D190" i="138"/>
  <c r="D173" i="147" s="1"/>
  <c r="D173" i="148" s="1"/>
  <c r="E190" i="138"/>
  <c r="F190" i="138"/>
  <c r="G190" i="138"/>
  <c r="H190" i="138"/>
  <c r="I190" i="138"/>
  <c r="J190" i="138"/>
  <c r="K190" i="138"/>
  <c r="L190" i="138"/>
  <c r="M190" i="138"/>
  <c r="N190" i="138"/>
  <c r="O190" i="138"/>
  <c r="P190" i="138"/>
  <c r="Q190" i="138"/>
  <c r="R190" i="138"/>
  <c r="S190" i="138"/>
  <c r="T190" i="138"/>
  <c r="U190" i="138"/>
  <c r="V190" i="138"/>
  <c r="W190" i="138"/>
  <c r="D191" i="138"/>
  <c r="D174" i="147" s="1"/>
  <c r="D174" i="148" s="1"/>
  <c r="E191" i="138"/>
  <c r="F191" i="138"/>
  <c r="G191" i="138"/>
  <c r="H191" i="138"/>
  <c r="I191" i="138"/>
  <c r="J191" i="138"/>
  <c r="K191" i="138"/>
  <c r="L191" i="138"/>
  <c r="M191" i="138"/>
  <c r="N191" i="138"/>
  <c r="O191" i="138"/>
  <c r="P191" i="138"/>
  <c r="Q191" i="138"/>
  <c r="R191" i="138"/>
  <c r="S191" i="138"/>
  <c r="T191" i="138"/>
  <c r="U191" i="138"/>
  <c r="V191" i="138"/>
  <c r="W191" i="138"/>
  <c r="D192" i="138"/>
  <c r="D175" i="147" s="1"/>
  <c r="D175" i="148" s="1"/>
  <c r="E192" i="138"/>
  <c r="F192" i="138"/>
  <c r="G192" i="138"/>
  <c r="H192" i="138"/>
  <c r="I192" i="138"/>
  <c r="J192" i="138"/>
  <c r="K192" i="138"/>
  <c r="L192" i="138"/>
  <c r="M192" i="138"/>
  <c r="N192" i="138"/>
  <c r="O192" i="138"/>
  <c r="P192" i="138"/>
  <c r="Q192" i="138"/>
  <c r="R192" i="138"/>
  <c r="S192" i="138"/>
  <c r="T192" i="138"/>
  <c r="U192" i="138"/>
  <c r="V192" i="138"/>
  <c r="W192" i="138"/>
  <c r="D193" i="138"/>
  <c r="D176" i="147" s="1"/>
  <c r="D176" i="148" s="1"/>
  <c r="E193" i="138"/>
  <c r="F193" i="138"/>
  <c r="G193" i="138"/>
  <c r="H193" i="138"/>
  <c r="I193" i="138"/>
  <c r="J193" i="138"/>
  <c r="K193" i="138"/>
  <c r="L193" i="138"/>
  <c r="M193" i="138"/>
  <c r="N193" i="138"/>
  <c r="O193" i="138"/>
  <c r="P193" i="138"/>
  <c r="Q193" i="138"/>
  <c r="R193" i="138"/>
  <c r="S193" i="138"/>
  <c r="T193" i="138"/>
  <c r="U193" i="138"/>
  <c r="V193" i="138"/>
  <c r="W193" i="138"/>
  <c r="D194" i="138"/>
  <c r="D178" i="147" s="1"/>
  <c r="D178" i="148" s="1"/>
  <c r="E194" i="138"/>
  <c r="F194" i="138"/>
  <c r="G194" i="138"/>
  <c r="H194" i="138"/>
  <c r="I194" i="138"/>
  <c r="J194" i="138"/>
  <c r="K194" i="138"/>
  <c r="L194" i="138"/>
  <c r="M194" i="138"/>
  <c r="N194" i="138"/>
  <c r="O194" i="138"/>
  <c r="P194" i="138"/>
  <c r="Q194" i="138"/>
  <c r="R194" i="138"/>
  <c r="S194" i="138"/>
  <c r="T194" i="138"/>
  <c r="U194" i="138"/>
  <c r="V194" i="138"/>
  <c r="W194" i="138"/>
  <c r="D195" i="138"/>
  <c r="D179" i="147" s="1"/>
  <c r="D179" i="148" s="1"/>
  <c r="E195" i="138"/>
  <c r="F195" i="138"/>
  <c r="G195" i="138"/>
  <c r="H195" i="138"/>
  <c r="I195" i="138"/>
  <c r="J195" i="138"/>
  <c r="K195" i="138"/>
  <c r="L195" i="138"/>
  <c r="M195" i="138"/>
  <c r="N195" i="138"/>
  <c r="O195" i="138"/>
  <c r="P195" i="138"/>
  <c r="Q195" i="138"/>
  <c r="R195" i="138"/>
  <c r="S195" i="138"/>
  <c r="T195" i="138"/>
  <c r="U195" i="138"/>
  <c r="V195" i="138"/>
  <c r="W195" i="138"/>
  <c r="D196" i="138"/>
  <c r="D180" i="147" s="1"/>
  <c r="D180" i="148" s="1"/>
  <c r="E196" i="138"/>
  <c r="F196" i="138"/>
  <c r="G196" i="138"/>
  <c r="H196" i="138"/>
  <c r="I196" i="138"/>
  <c r="J196" i="138"/>
  <c r="K196" i="138"/>
  <c r="L196" i="138"/>
  <c r="M196" i="138"/>
  <c r="N196" i="138"/>
  <c r="O196" i="138"/>
  <c r="P196" i="138"/>
  <c r="Q196" i="138"/>
  <c r="R196" i="138"/>
  <c r="S196" i="138"/>
  <c r="T196" i="138"/>
  <c r="U196" i="138"/>
  <c r="V196" i="138"/>
  <c r="W196" i="138"/>
  <c r="D197" i="138"/>
  <c r="D181" i="147" s="1"/>
  <c r="D181" i="148" s="1"/>
  <c r="E197" i="138"/>
  <c r="F197" i="138"/>
  <c r="G197" i="138"/>
  <c r="H197" i="138"/>
  <c r="I197" i="138"/>
  <c r="J197" i="138"/>
  <c r="K197" i="138"/>
  <c r="L197" i="138"/>
  <c r="M197" i="138"/>
  <c r="N197" i="138"/>
  <c r="O197" i="138"/>
  <c r="P197" i="138"/>
  <c r="Q197" i="138"/>
  <c r="R197" i="138"/>
  <c r="S197" i="138"/>
  <c r="T197" i="138"/>
  <c r="U197" i="138"/>
  <c r="V197" i="138"/>
  <c r="W197" i="138"/>
  <c r="D198" i="138"/>
  <c r="D182" i="147" s="1"/>
  <c r="D182" i="148" s="1"/>
  <c r="E198" i="138"/>
  <c r="F198" i="138"/>
  <c r="G198" i="138"/>
  <c r="H198" i="138"/>
  <c r="I198" i="138"/>
  <c r="J198" i="138"/>
  <c r="K198" i="138"/>
  <c r="L198" i="138"/>
  <c r="M198" i="138"/>
  <c r="N198" i="138"/>
  <c r="O198" i="138"/>
  <c r="P198" i="138"/>
  <c r="Q198" i="138"/>
  <c r="R198" i="138"/>
  <c r="S198" i="138"/>
  <c r="T198" i="138"/>
  <c r="U198" i="138"/>
  <c r="V198" i="138"/>
  <c r="W198" i="138"/>
  <c r="D199" i="138"/>
  <c r="D183" i="147" s="1"/>
  <c r="D183" i="148" s="1"/>
  <c r="E199" i="138"/>
  <c r="F199" i="138"/>
  <c r="G199" i="138"/>
  <c r="H199" i="138"/>
  <c r="I199" i="138"/>
  <c r="J199" i="138"/>
  <c r="K199" i="138"/>
  <c r="L199" i="138"/>
  <c r="M199" i="138"/>
  <c r="N199" i="138"/>
  <c r="O199" i="138"/>
  <c r="P199" i="138"/>
  <c r="Q199" i="138"/>
  <c r="R199" i="138"/>
  <c r="S199" i="138"/>
  <c r="T199" i="138"/>
  <c r="U199" i="138"/>
  <c r="V199" i="138"/>
  <c r="W199" i="138"/>
  <c r="D200" i="138"/>
  <c r="D184" i="147" s="1"/>
  <c r="D184" i="148" s="1"/>
  <c r="E200" i="138"/>
  <c r="F200" i="138"/>
  <c r="G200" i="138"/>
  <c r="H200" i="138"/>
  <c r="I200" i="138"/>
  <c r="J200" i="138"/>
  <c r="K200" i="138"/>
  <c r="L200" i="138"/>
  <c r="M200" i="138"/>
  <c r="N200" i="138"/>
  <c r="O200" i="138"/>
  <c r="P200" i="138"/>
  <c r="Q200" i="138"/>
  <c r="R200" i="138"/>
  <c r="S200" i="138"/>
  <c r="T200" i="138"/>
  <c r="U200" i="138"/>
  <c r="V200" i="138"/>
  <c r="W200" i="138"/>
  <c r="D201" i="138"/>
  <c r="D185" i="147" s="1"/>
  <c r="D185" i="148" s="1"/>
  <c r="E201" i="138"/>
  <c r="F201" i="138"/>
  <c r="G201" i="138"/>
  <c r="H201" i="138"/>
  <c r="I201" i="138"/>
  <c r="J201" i="138"/>
  <c r="K201" i="138"/>
  <c r="L201" i="138"/>
  <c r="M201" i="138"/>
  <c r="N201" i="138"/>
  <c r="O201" i="138"/>
  <c r="P201" i="138"/>
  <c r="Q201" i="138"/>
  <c r="R201" i="138"/>
  <c r="S201" i="138"/>
  <c r="T201" i="138"/>
  <c r="U201" i="138"/>
  <c r="V201" i="138"/>
  <c r="W201" i="138"/>
  <c r="D202" i="138"/>
  <c r="D186" i="147" s="1"/>
  <c r="D186" i="148" s="1"/>
  <c r="E202" i="138"/>
  <c r="F202" i="138"/>
  <c r="G202" i="138"/>
  <c r="H202" i="138"/>
  <c r="I202" i="138"/>
  <c r="J202" i="138"/>
  <c r="K202" i="138"/>
  <c r="L202" i="138"/>
  <c r="M202" i="138"/>
  <c r="N202" i="138"/>
  <c r="O202" i="138"/>
  <c r="P202" i="138"/>
  <c r="Q202" i="138"/>
  <c r="R202" i="138"/>
  <c r="S202" i="138"/>
  <c r="T202" i="138"/>
  <c r="U202" i="138"/>
  <c r="V202" i="138"/>
  <c r="W202" i="138"/>
  <c r="D203" i="138"/>
  <c r="D187" i="147" s="1"/>
  <c r="D187" i="148" s="1"/>
  <c r="E203" i="138"/>
  <c r="F203" i="138"/>
  <c r="G203" i="138"/>
  <c r="H203" i="138"/>
  <c r="I203" i="138"/>
  <c r="J203" i="138"/>
  <c r="K203" i="138"/>
  <c r="L203" i="138"/>
  <c r="M203" i="138"/>
  <c r="N203" i="138"/>
  <c r="O203" i="138"/>
  <c r="P203" i="138"/>
  <c r="Q203" i="138"/>
  <c r="R203" i="138"/>
  <c r="S203" i="138"/>
  <c r="T203" i="138"/>
  <c r="U203" i="138"/>
  <c r="V203" i="138"/>
  <c r="W203" i="138"/>
  <c r="D204" i="138"/>
  <c r="D188" i="147" s="1"/>
  <c r="D188" i="148" s="1"/>
  <c r="E204" i="138"/>
  <c r="F204" i="138"/>
  <c r="G204" i="138"/>
  <c r="H204" i="138"/>
  <c r="I204" i="138"/>
  <c r="J204" i="138"/>
  <c r="K204" i="138"/>
  <c r="L204" i="138"/>
  <c r="M204" i="138"/>
  <c r="N204" i="138"/>
  <c r="O204" i="138"/>
  <c r="P204" i="138"/>
  <c r="Q204" i="138"/>
  <c r="R204" i="138"/>
  <c r="S204" i="138"/>
  <c r="T204" i="138"/>
  <c r="U204" i="138"/>
  <c r="V204" i="138"/>
  <c r="W204" i="138"/>
  <c r="E158" i="138"/>
  <c r="E230" i="138" s="1"/>
  <c r="F158" i="138"/>
  <c r="F230" i="138" s="1"/>
  <c r="G158" i="138"/>
  <c r="H158" i="138"/>
  <c r="H230" i="138" s="1"/>
  <c r="I158" i="138"/>
  <c r="I230" i="138" s="1"/>
  <c r="J158" i="138"/>
  <c r="K158" i="138"/>
  <c r="L158" i="138"/>
  <c r="L230" i="138" s="1"/>
  <c r="M158" i="138"/>
  <c r="N158" i="138"/>
  <c r="O158" i="138"/>
  <c r="P158" i="138"/>
  <c r="Q158" i="138"/>
  <c r="R158" i="138"/>
  <c r="R230" i="138" s="1"/>
  <c r="S158" i="138"/>
  <c r="S230" i="138" s="1"/>
  <c r="T158" i="138"/>
  <c r="T230" i="138" s="1"/>
  <c r="U158" i="138"/>
  <c r="U230" i="138" s="1"/>
  <c r="V158" i="138"/>
  <c r="V230" i="138" s="1"/>
  <c r="W158" i="138"/>
  <c r="W230" i="138" s="1"/>
  <c r="D158" i="138"/>
  <c r="D230" i="138" s="1"/>
  <c r="D81" i="138"/>
  <c r="D75" i="147" s="1"/>
  <c r="D75" i="148" s="1"/>
  <c r="E81" i="138"/>
  <c r="F81" i="138"/>
  <c r="G81" i="138"/>
  <c r="H81" i="138"/>
  <c r="I81" i="138"/>
  <c r="J81" i="138"/>
  <c r="K81" i="138"/>
  <c r="L81" i="138"/>
  <c r="M81" i="138"/>
  <c r="N81" i="138"/>
  <c r="O81" i="138"/>
  <c r="P81" i="138"/>
  <c r="Q81" i="138"/>
  <c r="R81" i="138"/>
  <c r="S81" i="138"/>
  <c r="T81" i="138"/>
  <c r="U81" i="138"/>
  <c r="V81" i="138"/>
  <c r="W81" i="138"/>
  <c r="D82" i="138"/>
  <c r="D76" i="147" s="1"/>
  <c r="D76" i="148" s="1"/>
  <c r="E82" i="138"/>
  <c r="F82" i="138"/>
  <c r="G82" i="138"/>
  <c r="H82" i="138"/>
  <c r="I82" i="138"/>
  <c r="J82" i="138"/>
  <c r="K82" i="138"/>
  <c r="L82" i="138"/>
  <c r="M82" i="138"/>
  <c r="N82" i="138"/>
  <c r="O82" i="138"/>
  <c r="P82" i="138"/>
  <c r="Q82" i="138"/>
  <c r="R82" i="138"/>
  <c r="S82" i="138"/>
  <c r="T82" i="138"/>
  <c r="U82" i="138"/>
  <c r="V82" i="138"/>
  <c r="W82" i="138"/>
  <c r="D83" i="138"/>
  <c r="E83" i="138"/>
  <c r="F83" i="138"/>
  <c r="G83" i="138"/>
  <c r="H83" i="138"/>
  <c r="I83" i="138"/>
  <c r="J83" i="138"/>
  <c r="K83" i="138"/>
  <c r="L83" i="138"/>
  <c r="M83" i="138"/>
  <c r="N83" i="138"/>
  <c r="O83" i="138"/>
  <c r="P83" i="138"/>
  <c r="Q83" i="138"/>
  <c r="R83" i="138"/>
  <c r="S83" i="138"/>
  <c r="T83" i="138"/>
  <c r="U83" i="138"/>
  <c r="V83" i="138"/>
  <c r="W83" i="138"/>
  <c r="D84" i="138"/>
  <c r="D77" i="147" s="1"/>
  <c r="D77" i="148" s="1"/>
  <c r="E84" i="138"/>
  <c r="F84" i="138"/>
  <c r="G84" i="138"/>
  <c r="H84" i="138"/>
  <c r="I84" i="138"/>
  <c r="J84" i="138"/>
  <c r="K84" i="138"/>
  <c r="L84" i="138"/>
  <c r="M84" i="138"/>
  <c r="N84" i="138"/>
  <c r="O84" i="138"/>
  <c r="P84" i="138"/>
  <c r="Q84" i="138"/>
  <c r="R84" i="138"/>
  <c r="S84" i="138"/>
  <c r="T84" i="138"/>
  <c r="U84" i="138"/>
  <c r="V84" i="138"/>
  <c r="W84" i="138"/>
  <c r="D85" i="138"/>
  <c r="D78" i="147" s="1"/>
  <c r="D78" i="148" s="1"/>
  <c r="E85" i="138"/>
  <c r="F85" i="138"/>
  <c r="G85" i="138"/>
  <c r="H85" i="138"/>
  <c r="I85" i="138"/>
  <c r="J85" i="138"/>
  <c r="K85" i="138"/>
  <c r="L85" i="138"/>
  <c r="M85" i="138"/>
  <c r="N85" i="138"/>
  <c r="O85" i="138"/>
  <c r="P85" i="138"/>
  <c r="Q85" i="138"/>
  <c r="R85" i="138"/>
  <c r="S85" i="138"/>
  <c r="T85" i="138"/>
  <c r="U85" i="138"/>
  <c r="V85" i="138"/>
  <c r="W85" i="138"/>
  <c r="D86" i="138"/>
  <c r="D79" i="147" s="1"/>
  <c r="D79" i="148" s="1"/>
  <c r="E86" i="138"/>
  <c r="F86" i="138"/>
  <c r="G86" i="138"/>
  <c r="H86" i="138"/>
  <c r="I86" i="138"/>
  <c r="J86" i="138"/>
  <c r="K86" i="138"/>
  <c r="L86" i="138"/>
  <c r="M86" i="138"/>
  <c r="N86" i="138"/>
  <c r="O86" i="138"/>
  <c r="P86" i="138"/>
  <c r="Q86" i="138"/>
  <c r="R86" i="138"/>
  <c r="S86" i="138"/>
  <c r="T86" i="138"/>
  <c r="U86" i="138"/>
  <c r="V86" i="138"/>
  <c r="W86" i="138"/>
  <c r="D87" i="138"/>
  <c r="E87" i="138"/>
  <c r="F87" i="138"/>
  <c r="G87" i="138"/>
  <c r="H87" i="138"/>
  <c r="I87" i="138"/>
  <c r="J87" i="138"/>
  <c r="K87" i="138"/>
  <c r="L87" i="138"/>
  <c r="M87" i="138"/>
  <c r="N87" i="138"/>
  <c r="O87" i="138"/>
  <c r="P87" i="138"/>
  <c r="Q87" i="138"/>
  <c r="R87" i="138"/>
  <c r="S87" i="138"/>
  <c r="T87" i="138"/>
  <c r="U87" i="138"/>
  <c r="V87" i="138"/>
  <c r="W87" i="138"/>
  <c r="D88" i="138"/>
  <c r="D104" i="147" s="1"/>
  <c r="D104" i="148" s="1"/>
  <c r="E88" i="138"/>
  <c r="F88" i="138"/>
  <c r="G88" i="138"/>
  <c r="H88" i="138"/>
  <c r="I88" i="138"/>
  <c r="J88" i="138"/>
  <c r="K88" i="138"/>
  <c r="L88" i="138"/>
  <c r="M88" i="138"/>
  <c r="N88" i="138"/>
  <c r="O88" i="138"/>
  <c r="P88" i="138"/>
  <c r="Q88" i="138"/>
  <c r="R88" i="138"/>
  <c r="S88" i="138"/>
  <c r="T88" i="138"/>
  <c r="U88" i="138"/>
  <c r="V88" i="138"/>
  <c r="W88" i="138"/>
  <c r="D89" i="138"/>
  <c r="D80" i="147" s="1"/>
  <c r="D80" i="148" s="1"/>
  <c r="E89" i="138"/>
  <c r="F89" i="138"/>
  <c r="G89" i="138"/>
  <c r="H89" i="138"/>
  <c r="I89" i="138"/>
  <c r="J89" i="138"/>
  <c r="K89" i="138"/>
  <c r="L89" i="138"/>
  <c r="M89" i="138"/>
  <c r="N89" i="138"/>
  <c r="O89" i="138"/>
  <c r="P89" i="138"/>
  <c r="Q89" i="138"/>
  <c r="R89" i="138"/>
  <c r="S89" i="138"/>
  <c r="T89" i="138"/>
  <c r="U89" i="138"/>
  <c r="V89" i="138"/>
  <c r="W89" i="138"/>
  <c r="D90" i="138"/>
  <c r="D81" i="147" s="1"/>
  <c r="D81" i="148" s="1"/>
  <c r="E90" i="138"/>
  <c r="F90" i="138"/>
  <c r="G90" i="138"/>
  <c r="H90" i="138"/>
  <c r="I90" i="138"/>
  <c r="J90" i="138"/>
  <c r="K90" i="138"/>
  <c r="L90" i="138"/>
  <c r="M90" i="138"/>
  <c r="N90" i="138"/>
  <c r="O90" i="138"/>
  <c r="P90" i="138"/>
  <c r="Q90" i="138"/>
  <c r="R90" i="138"/>
  <c r="S90" i="138"/>
  <c r="T90" i="138"/>
  <c r="U90" i="138"/>
  <c r="V90" i="138"/>
  <c r="W90" i="138"/>
  <c r="D91" i="138"/>
  <c r="E91" i="138"/>
  <c r="F91" i="138"/>
  <c r="G91" i="138"/>
  <c r="H91" i="138"/>
  <c r="I91" i="138"/>
  <c r="J91" i="138"/>
  <c r="K91" i="138"/>
  <c r="L91" i="138"/>
  <c r="M91" i="138"/>
  <c r="N91" i="138"/>
  <c r="O91" i="138"/>
  <c r="P91" i="138"/>
  <c r="Q91" i="138"/>
  <c r="R91" i="138"/>
  <c r="S91" i="138"/>
  <c r="T91" i="138"/>
  <c r="U91" i="138"/>
  <c r="V91" i="138"/>
  <c r="W91" i="138"/>
  <c r="D92" i="138"/>
  <c r="D82" i="147" s="1"/>
  <c r="D82" i="148" s="1"/>
  <c r="E92" i="138"/>
  <c r="F92" i="138"/>
  <c r="G92" i="138"/>
  <c r="H92" i="138"/>
  <c r="I92" i="138"/>
  <c r="J92" i="138"/>
  <c r="K92" i="138"/>
  <c r="L92" i="138"/>
  <c r="M92" i="138"/>
  <c r="N92" i="138"/>
  <c r="O92" i="138"/>
  <c r="P92" i="138"/>
  <c r="Q92" i="138"/>
  <c r="R92" i="138"/>
  <c r="S92" i="138"/>
  <c r="T92" i="138"/>
  <c r="U92" i="138"/>
  <c r="V92" i="138"/>
  <c r="W92" i="138"/>
  <c r="D93" i="138"/>
  <c r="E93" i="138"/>
  <c r="F93" i="138"/>
  <c r="G93" i="138"/>
  <c r="H93" i="138"/>
  <c r="I93" i="138"/>
  <c r="J93" i="138"/>
  <c r="K93" i="138"/>
  <c r="L93" i="138"/>
  <c r="M93" i="138"/>
  <c r="N93" i="138"/>
  <c r="O93" i="138"/>
  <c r="P93" i="138"/>
  <c r="Q93" i="138"/>
  <c r="R93" i="138"/>
  <c r="S93" i="138"/>
  <c r="T93" i="138"/>
  <c r="U93" i="138"/>
  <c r="V93" i="138"/>
  <c r="W93" i="138"/>
  <c r="D94" i="138"/>
  <c r="E94" i="138"/>
  <c r="F94" i="138"/>
  <c r="G94" i="138"/>
  <c r="H94" i="138"/>
  <c r="I94" i="138"/>
  <c r="J94" i="138"/>
  <c r="K94" i="138"/>
  <c r="L94" i="138"/>
  <c r="M94" i="138"/>
  <c r="N94" i="138"/>
  <c r="O94" i="138"/>
  <c r="P94" i="138"/>
  <c r="Q94" i="138"/>
  <c r="R94" i="138"/>
  <c r="S94" i="138"/>
  <c r="T94" i="138"/>
  <c r="U94" i="138"/>
  <c r="V94" i="138"/>
  <c r="W94" i="138"/>
  <c r="D95" i="138"/>
  <c r="E95" i="138"/>
  <c r="F95" i="138"/>
  <c r="G95" i="138"/>
  <c r="H95" i="138"/>
  <c r="I95" i="138"/>
  <c r="J95" i="138"/>
  <c r="K95" i="138"/>
  <c r="L95" i="138"/>
  <c r="M95" i="138"/>
  <c r="N95" i="138"/>
  <c r="O95" i="138"/>
  <c r="P95" i="138"/>
  <c r="Q95" i="138"/>
  <c r="R95" i="138"/>
  <c r="S95" i="138"/>
  <c r="T95" i="138"/>
  <c r="U95" i="138"/>
  <c r="V95" i="138"/>
  <c r="W95" i="138"/>
  <c r="D96" i="138"/>
  <c r="E96" i="138"/>
  <c r="F96" i="138"/>
  <c r="G96" i="138"/>
  <c r="H96" i="138"/>
  <c r="I96" i="138"/>
  <c r="J96" i="138"/>
  <c r="K96" i="138"/>
  <c r="L96" i="138"/>
  <c r="M96" i="138"/>
  <c r="N96" i="138"/>
  <c r="O96" i="138"/>
  <c r="P96" i="138"/>
  <c r="Q96" i="138"/>
  <c r="R96" i="138"/>
  <c r="S96" i="138"/>
  <c r="T96" i="138"/>
  <c r="U96" i="138"/>
  <c r="V96" i="138"/>
  <c r="W96" i="138"/>
  <c r="D97" i="138"/>
  <c r="D83" i="147" s="1"/>
  <c r="D83" i="148" s="1"/>
  <c r="E97" i="138"/>
  <c r="F97" i="138"/>
  <c r="G97" i="138"/>
  <c r="H97" i="138"/>
  <c r="I97" i="138"/>
  <c r="J97" i="138"/>
  <c r="K97" i="138"/>
  <c r="L97" i="138"/>
  <c r="M97" i="138"/>
  <c r="N97" i="138"/>
  <c r="O97" i="138"/>
  <c r="P97" i="138"/>
  <c r="Q97" i="138"/>
  <c r="R97" i="138"/>
  <c r="S97" i="138"/>
  <c r="T97" i="138"/>
  <c r="U97" i="138"/>
  <c r="V97" i="138"/>
  <c r="W97" i="138"/>
  <c r="D98" i="138"/>
  <c r="D84" i="147" s="1"/>
  <c r="D84" i="148" s="1"/>
  <c r="E98" i="138"/>
  <c r="F98" i="138"/>
  <c r="G98" i="138"/>
  <c r="H98" i="138"/>
  <c r="I98" i="138"/>
  <c r="J98" i="138"/>
  <c r="K98" i="138"/>
  <c r="L98" i="138"/>
  <c r="M98" i="138"/>
  <c r="N98" i="138"/>
  <c r="O98" i="138"/>
  <c r="P98" i="138"/>
  <c r="Q98" i="138"/>
  <c r="R98" i="138"/>
  <c r="S98" i="138"/>
  <c r="T98" i="138"/>
  <c r="U98" i="138"/>
  <c r="V98" i="138"/>
  <c r="W98" i="138"/>
  <c r="D99" i="138"/>
  <c r="D88" i="147" s="1"/>
  <c r="D88" i="148" s="1"/>
  <c r="E99" i="138"/>
  <c r="F99" i="138"/>
  <c r="G99" i="138"/>
  <c r="H99" i="138"/>
  <c r="I99" i="138"/>
  <c r="J99" i="138"/>
  <c r="K99" i="138"/>
  <c r="L99" i="138"/>
  <c r="M99" i="138"/>
  <c r="N99" i="138"/>
  <c r="O99" i="138"/>
  <c r="P99" i="138"/>
  <c r="Q99" i="138"/>
  <c r="R99" i="138"/>
  <c r="S99" i="138"/>
  <c r="T99" i="138"/>
  <c r="U99" i="138"/>
  <c r="V99" i="138"/>
  <c r="W99" i="138"/>
  <c r="D100" i="138"/>
  <c r="D85" i="147" s="1"/>
  <c r="D85" i="148" s="1"/>
  <c r="E100" i="138"/>
  <c r="F100" i="138"/>
  <c r="G100" i="138"/>
  <c r="H100" i="138"/>
  <c r="I100" i="138"/>
  <c r="J100" i="138"/>
  <c r="K100" i="138"/>
  <c r="L100" i="138"/>
  <c r="M100" i="138"/>
  <c r="N100" i="138"/>
  <c r="O100" i="138"/>
  <c r="P100" i="138"/>
  <c r="Q100" i="138"/>
  <c r="R100" i="138"/>
  <c r="S100" i="138"/>
  <c r="T100" i="138"/>
  <c r="U100" i="138"/>
  <c r="V100" i="138"/>
  <c r="W100" i="138"/>
  <c r="D101" i="138"/>
  <c r="D86" i="147" s="1"/>
  <c r="D86" i="148" s="1"/>
  <c r="E101" i="138"/>
  <c r="F101" i="138"/>
  <c r="G101" i="138"/>
  <c r="H101" i="138"/>
  <c r="I101" i="138"/>
  <c r="J101" i="138"/>
  <c r="K101" i="138"/>
  <c r="L101" i="138"/>
  <c r="M101" i="138"/>
  <c r="N101" i="138"/>
  <c r="O101" i="138"/>
  <c r="P101" i="138"/>
  <c r="Q101" i="138"/>
  <c r="R101" i="138"/>
  <c r="S101" i="138"/>
  <c r="T101" i="138"/>
  <c r="U101" i="138"/>
  <c r="V101" i="138"/>
  <c r="W101" i="138"/>
  <c r="D102" i="138"/>
  <c r="D87" i="147" s="1"/>
  <c r="D87" i="148" s="1"/>
  <c r="E102" i="138"/>
  <c r="F102" i="138"/>
  <c r="G102" i="138"/>
  <c r="H102" i="138"/>
  <c r="I102" i="138"/>
  <c r="J102" i="138"/>
  <c r="K102" i="138"/>
  <c r="L102" i="138"/>
  <c r="M102" i="138"/>
  <c r="N102" i="138"/>
  <c r="O102" i="138"/>
  <c r="P102" i="138"/>
  <c r="Q102" i="138"/>
  <c r="R102" i="138"/>
  <c r="S102" i="138"/>
  <c r="T102" i="138"/>
  <c r="U102" i="138"/>
  <c r="V102" i="138"/>
  <c r="W102" i="138"/>
  <c r="D103" i="138"/>
  <c r="D89" i="147" s="1"/>
  <c r="D89" i="148" s="1"/>
  <c r="E103" i="138"/>
  <c r="F103" i="138"/>
  <c r="G103" i="138"/>
  <c r="H103" i="138"/>
  <c r="I103" i="138"/>
  <c r="J103" i="138"/>
  <c r="K103" i="138"/>
  <c r="L103" i="138"/>
  <c r="M103" i="138"/>
  <c r="N103" i="138"/>
  <c r="O103" i="138"/>
  <c r="P103" i="138"/>
  <c r="Q103" i="138"/>
  <c r="R103" i="138"/>
  <c r="S103" i="138"/>
  <c r="T103" i="138"/>
  <c r="U103" i="138"/>
  <c r="V103" i="138"/>
  <c r="W103" i="138"/>
  <c r="D104" i="138"/>
  <c r="D90" i="147" s="1"/>
  <c r="D90" i="148" s="1"/>
  <c r="E104" i="138"/>
  <c r="F104" i="138"/>
  <c r="G104" i="138"/>
  <c r="H104" i="138"/>
  <c r="I104" i="138"/>
  <c r="J104" i="138"/>
  <c r="K104" i="138"/>
  <c r="L104" i="138"/>
  <c r="M104" i="138"/>
  <c r="N104" i="138"/>
  <c r="O104" i="138"/>
  <c r="P104" i="138"/>
  <c r="Q104" i="138"/>
  <c r="R104" i="138"/>
  <c r="S104" i="138"/>
  <c r="T104" i="138"/>
  <c r="U104" i="138"/>
  <c r="V104" i="138"/>
  <c r="W104" i="138"/>
  <c r="D105" i="138"/>
  <c r="D91" i="147" s="1"/>
  <c r="D91" i="148" s="1"/>
  <c r="E105" i="138"/>
  <c r="F105" i="138"/>
  <c r="G105" i="138"/>
  <c r="H105" i="138"/>
  <c r="I105" i="138"/>
  <c r="J105" i="138"/>
  <c r="K105" i="138"/>
  <c r="L105" i="138"/>
  <c r="M105" i="138"/>
  <c r="N105" i="138"/>
  <c r="O105" i="138"/>
  <c r="P105" i="138"/>
  <c r="Q105" i="138"/>
  <c r="R105" i="138"/>
  <c r="S105" i="138"/>
  <c r="T105" i="138"/>
  <c r="U105" i="138"/>
  <c r="V105" i="138"/>
  <c r="W105" i="138"/>
  <c r="D106" i="138"/>
  <c r="D92" i="147" s="1"/>
  <c r="D92" i="148" s="1"/>
  <c r="E106" i="138"/>
  <c r="F106" i="138"/>
  <c r="G106" i="138"/>
  <c r="H106" i="138"/>
  <c r="I106" i="138"/>
  <c r="J106" i="138"/>
  <c r="K106" i="138"/>
  <c r="L106" i="138"/>
  <c r="M106" i="138"/>
  <c r="N106" i="138"/>
  <c r="O106" i="138"/>
  <c r="P106" i="138"/>
  <c r="Q106" i="138"/>
  <c r="R106" i="138"/>
  <c r="S106" i="138"/>
  <c r="T106" i="138"/>
  <c r="U106" i="138"/>
  <c r="V106" i="138"/>
  <c r="W106" i="138"/>
  <c r="D107" i="138"/>
  <c r="D93" i="147" s="1"/>
  <c r="D93" i="148" s="1"/>
  <c r="E107" i="138"/>
  <c r="F107" i="138"/>
  <c r="G107" i="138"/>
  <c r="H107" i="138"/>
  <c r="I107" i="138"/>
  <c r="J107" i="138"/>
  <c r="K107" i="138"/>
  <c r="L107" i="138"/>
  <c r="M107" i="138"/>
  <c r="N107" i="138"/>
  <c r="O107" i="138"/>
  <c r="P107" i="138"/>
  <c r="Q107" i="138"/>
  <c r="R107" i="138"/>
  <c r="S107" i="138"/>
  <c r="T107" i="138"/>
  <c r="U107" i="138"/>
  <c r="V107" i="138"/>
  <c r="W107" i="138"/>
  <c r="D108" i="138"/>
  <c r="D94" i="147" s="1"/>
  <c r="D94" i="148" s="1"/>
  <c r="E108" i="138"/>
  <c r="F108" i="138"/>
  <c r="G108" i="138"/>
  <c r="H108" i="138"/>
  <c r="I108" i="138"/>
  <c r="J108" i="138"/>
  <c r="K108" i="138"/>
  <c r="L108" i="138"/>
  <c r="M108" i="138"/>
  <c r="N108" i="138"/>
  <c r="O108" i="138"/>
  <c r="P108" i="138"/>
  <c r="Q108" i="138"/>
  <c r="R108" i="138"/>
  <c r="S108" i="138"/>
  <c r="T108" i="138"/>
  <c r="U108" i="138"/>
  <c r="V108" i="138"/>
  <c r="W108" i="138"/>
  <c r="D109" i="138"/>
  <c r="E109" i="138"/>
  <c r="F109" i="138"/>
  <c r="G109" i="138"/>
  <c r="H109" i="138"/>
  <c r="I109" i="138"/>
  <c r="J109" i="138"/>
  <c r="K109" i="138"/>
  <c r="L109" i="138"/>
  <c r="M109" i="138"/>
  <c r="N109" i="138"/>
  <c r="O109" i="138"/>
  <c r="P109" i="138"/>
  <c r="Q109" i="138"/>
  <c r="R109" i="138"/>
  <c r="S109" i="138"/>
  <c r="T109" i="138"/>
  <c r="U109" i="138"/>
  <c r="V109" i="138"/>
  <c r="W109" i="138"/>
  <c r="D110" i="138"/>
  <c r="D99" i="147" s="1"/>
  <c r="D99" i="148" s="1"/>
  <c r="E110" i="138"/>
  <c r="F110" i="138"/>
  <c r="G110" i="138"/>
  <c r="H110" i="138"/>
  <c r="I110" i="138"/>
  <c r="J110" i="138"/>
  <c r="K110" i="138"/>
  <c r="L110" i="138"/>
  <c r="M110" i="138"/>
  <c r="N110" i="138"/>
  <c r="O110" i="138"/>
  <c r="P110" i="138"/>
  <c r="Q110" i="138"/>
  <c r="R110" i="138"/>
  <c r="S110" i="138"/>
  <c r="T110" i="138"/>
  <c r="U110" i="138"/>
  <c r="V110" i="138"/>
  <c r="W110" i="138"/>
  <c r="D111" i="138"/>
  <c r="D116" i="147" s="1"/>
  <c r="D116" i="148" s="1"/>
  <c r="E111" i="138"/>
  <c r="F111" i="138"/>
  <c r="G111" i="138"/>
  <c r="H111" i="138"/>
  <c r="I111" i="138"/>
  <c r="J111" i="138"/>
  <c r="K111" i="138"/>
  <c r="L111" i="138"/>
  <c r="M111" i="138"/>
  <c r="N111" i="138"/>
  <c r="O111" i="138"/>
  <c r="P111" i="138"/>
  <c r="Q111" i="138"/>
  <c r="R111" i="138"/>
  <c r="S111" i="138"/>
  <c r="T111" i="138"/>
  <c r="U111" i="138"/>
  <c r="V111" i="138"/>
  <c r="W111" i="138"/>
  <c r="D112" i="138"/>
  <c r="D100" i="147" s="1"/>
  <c r="D100" i="148" s="1"/>
  <c r="E112" i="138"/>
  <c r="F112" i="138"/>
  <c r="G112" i="138"/>
  <c r="H112" i="138"/>
  <c r="I112" i="138"/>
  <c r="J112" i="138"/>
  <c r="K112" i="138"/>
  <c r="L112" i="138"/>
  <c r="M112" i="138"/>
  <c r="N112" i="138"/>
  <c r="O112" i="138"/>
  <c r="P112" i="138"/>
  <c r="Q112" i="138"/>
  <c r="R112" i="138"/>
  <c r="S112" i="138"/>
  <c r="T112" i="138"/>
  <c r="U112" i="138"/>
  <c r="V112" i="138"/>
  <c r="W112" i="138"/>
  <c r="D113" i="138"/>
  <c r="D101" i="147" s="1"/>
  <c r="D101" i="148" s="1"/>
  <c r="E113" i="138"/>
  <c r="F113" i="138"/>
  <c r="G113" i="138"/>
  <c r="H113" i="138"/>
  <c r="I113" i="138"/>
  <c r="J113" i="138"/>
  <c r="K113" i="138"/>
  <c r="L113" i="138"/>
  <c r="M113" i="138"/>
  <c r="N113" i="138"/>
  <c r="O113" i="138"/>
  <c r="P113" i="138"/>
  <c r="Q113" i="138"/>
  <c r="R113" i="138"/>
  <c r="S113" i="138"/>
  <c r="T113" i="138"/>
  <c r="U113" i="138"/>
  <c r="V113" i="138"/>
  <c r="W113" i="138"/>
  <c r="D114" i="138"/>
  <c r="D102" i="147" s="1"/>
  <c r="D102" i="148" s="1"/>
  <c r="E114" i="138"/>
  <c r="F114" i="138"/>
  <c r="G114" i="138"/>
  <c r="H114" i="138"/>
  <c r="I114" i="138"/>
  <c r="J114" i="138"/>
  <c r="K114" i="138"/>
  <c r="L114" i="138"/>
  <c r="M114" i="138"/>
  <c r="N114" i="138"/>
  <c r="O114" i="138"/>
  <c r="P114" i="138"/>
  <c r="Q114" i="138"/>
  <c r="R114" i="138"/>
  <c r="S114" i="138"/>
  <c r="T114" i="138"/>
  <c r="U114" i="138"/>
  <c r="V114" i="138"/>
  <c r="W114" i="138"/>
  <c r="D115" i="138"/>
  <c r="D103" i="147" s="1"/>
  <c r="D103" i="148" s="1"/>
  <c r="E115" i="138"/>
  <c r="F115" i="138"/>
  <c r="G115" i="138"/>
  <c r="H115" i="138"/>
  <c r="I115" i="138"/>
  <c r="J115" i="138"/>
  <c r="K115" i="138"/>
  <c r="L115" i="138"/>
  <c r="M115" i="138"/>
  <c r="N115" i="138"/>
  <c r="O115" i="138"/>
  <c r="P115" i="138"/>
  <c r="Q115" i="138"/>
  <c r="R115" i="138"/>
  <c r="S115" i="138"/>
  <c r="T115" i="138"/>
  <c r="U115" i="138"/>
  <c r="V115" i="138"/>
  <c r="W115" i="138"/>
  <c r="D116" i="138"/>
  <c r="D105" i="147" s="1"/>
  <c r="D105" i="148" s="1"/>
  <c r="E116" i="138"/>
  <c r="F116" i="138"/>
  <c r="G116" i="138"/>
  <c r="H116" i="138"/>
  <c r="I116" i="138"/>
  <c r="J116" i="138"/>
  <c r="K116" i="138"/>
  <c r="L116" i="138"/>
  <c r="M116" i="138"/>
  <c r="N116" i="138"/>
  <c r="O116" i="138"/>
  <c r="P116" i="138"/>
  <c r="Q116" i="138"/>
  <c r="R116" i="138"/>
  <c r="S116" i="138"/>
  <c r="T116" i="138"/>
  <c r="U116" i="138"/>
  <c r="V116" i="138"/>
  <c r="W116" i="138"/>
  <c r="D117" i="138"/>
  <c r="D106" i="147" s="1"/>
  <c r="D106" i="148" s="1"/>
  <c r="E117" i="138"/>
  <c r="F117" i="138"/>
  <c r="G117" i="138"/>
  <c r="H117" i="138"/>
  <c r="I117" i="138"/>
  <c r="J117" i="138"/>
  <c r="K117" i="138"/>
  <c r="L117" i="138"/>
  <c r="M117" i="138"/>
  <c r="N117" i="138"/>
  <c r="O117" i="138"/>
  <c r="P117" i="138"/>
  <c r="Q117" i="138"/>
  <c r="R117" i="138"/>
  <c r="S117" i="138"/>
  <c r="T117" i="138"/>
  <c r="U117" i="138"/>
  <c r="V117" i="138"/>
  <c r="W117" i="138"/>
  <c r="D118" i="138"/>
  <c r="D107" i="147" s="1"/>
  <c r="D107" i="148" s="1"/>
  <c r="E118" i="138"/>
  <c r="F118" i="138"/>
  <c r="G118" i="138"/>
  <c r="H118" i="138"/>
  <c r="I118" i="138"/>
  <c r="J118" i="138"/>
  <c r="K118" i="138"/>
  <c r="L118" i="138"/>
  <c r="M118" i="138"/>
  <c r="N118" i="138"/>
  <c r="O118" i="138"/>
  <c r="P118" i="138"/>
  <c r="Q118" i="138"/>
  <c r="R118" i="138"/>
  <c r="S118" i="138"/>
  <c r="T118" i="138"/>
  <c r="U118" i="138"/>
  <c r="V118" i="138"/>
  <c r="W118" i="138"/>
  <c r="D119" i="138"/>
  <c r="D108" i="147" s="1"/>
  <c r="D108" i="148" s="1"/>
  <c r="E119" i="138"/>
  <c r="F119" i="138"/>
  <c r="G119" i="138"/>
  <c r="H119" i="138"/>
  <c r="I119" i="138"/>
  <c r="J119" i="138"/>
  <c r="K119" i="138"/>
  <c r="L119" i="138"/>
  <c r="M119" i="138"/>
  <c r="N119" i="138"/>
  <c r="O119" i="138"/>
  <c r="P119" i="138"/>
  <c r="Q119" i="138"/>
  <c r="R119" i="138"/>
  <c r="S119" i="138"/>
  <c r="T119" i="138"/>
  <c r="U119" i="138"/>
  <c r="V119" i="138"/>
  <c r="W119" i="138"/>
  <c r="D120" i="138"/>
  <c r="D109" i="147" s="1"/>
  <c r="D109" i="148" s="1"/>
  <c r="E120" i="138"/>
  <c r="F120" i="138"/>
  <c r="G120" i="138"/>
  <c r="H120" i="138"/>
  <c r="I120" i="138"/>
  <c r="J120" i="138"/>
  <c r="K120" i="138"/>
  <c r="L120" i="138"/>
  <c r="M120" i="138"/>
  <c r="N120" i="138"/>
  <c r="O120" i="138"/>
  <c r="P120" i="138"/>
  <c r="Q120" i="138"/>
  <c r="R120" i="138"/>
  <c r="S120" i="138"/>
  <c r="T120" i="138"/>
  <c r="U120" i="138"/>
  <c r="V120" i="138"/>
  <c r="W120" i="138"/>
  <c r="D121" i="138"/>
  <c r="D110" i="147" s="1"/>
  <c r="D110" i="148" s="1"/>
  <c r="E121" i="138"/>
  <c r="F121" i="138"/>
  <c r="G121" i="138"/>
  <c r="H121" i="138"/>
  <c r="I121" i="138"/>
  <c r="J121" i="138"/>
  <c r="K121" i="138"/>
  <c r="L121" i="138"/>
  <c r="M121" i="138"/>
  <c r="N121" i="138"/>
  <c r="O121" i="138"/>
  <c r="P121" i="138"/>
  <c r="Q121" i="138"/>
  <c r="R121" i="138"/>
  <c r="S121" i="138"/>
  <c r="T121" i="138"/>
  <c r="U121" i="138"/>
  <c r="V121" i="138"/>
  <c r="W121" i="138"/>
  <c r="D122" i="138"/>
  <c r="D111" i="147" s="1"/>
  <c r="D111" i="148" s="1"/>
  <c r="E122" i="138"/>
  <c r="F122" i="138"/>
  <c r="G122" i="138"/>
  <c r="H122" i="138"/>
  <c r="I122" i="138"/>
  <c r="J122" i="138"/>
  <c r="K122" i="138"/>
  <c r="L122" i="138"/>
  <c r="M122" i="138"/>
  <c r="N122" i="138"/>
  <c r="O122" i="138"/>
  <c r="P122" i="138"/>
  <c r="Q122" i="138"/>
  <c r="R122" i="138"/>
  <c r="S122" i="138"/>
  <c r="T122" i="138"/>
  <c r="U122" i="138"/>
  <c r="V122" i="138"/>
  <c r="W122" i="138"/>
  <c r="D123" i="138"/>
  <c r="D112" i="147" s="1"/>
  <c r="D112" i="148" s="1"/>
  <c r="E123" i="138"/>
  <c r="F123" i="138"/>
  <c r="G123" i="138"/>
  <c r="H123" i="138"/>
  <c r="I123" i="138"/>
  <c r="J123" i="138"/>
  <c r="K123" i="138"/>
  <c r="L123" i="138"/>
  <c r="M123" i="138"/>
  <c r="N123" i="138"/>
  <c r="O123" i="138"/>
  <c r="P123" i="138"/>
  <c r="Q123" i="138"/>
  <c r="R123" i="138"/>
  <c r="S123" i="138"/>
  <c r="T123" i="138"/>
  <c r="U123" i="138"/>
  <c r="V123" i="138"/>
  <c r="W123" i="138"/>
  <c r="D124" i="138"/>
  <c r="D113" i="147" s="1"/>
  <c r="D113" i="148" s="1"/>
  <c r="E124" i="138"/>
  <c r="F124" i="138"/>
  <c r="G124" i="138"/>
  <c r="H124" i="138"/>
  <c r="I124" i="138"/>
  <c r="J124" i="138"/>
  <c r="K124" i="138"/>
  <c r="L124" i="138"/>
  <c r="M124" i="138"/>
  <c r="N124" i="138"/>
  <c r="O124" i="138"/>
  <c r="P124" i="138"/>
  <c r="Q124" i="138"/>
  <c r="R124" i="138"/>
  <c r="S124" i="138"/>
  <c r="T124" i="138"/>
  <c r="U124" i="138"/>
  <c r="V124" i="138"/>
  <c r="W124" i="138"/>
  <c r="D125" i="138"/>
  <c r="D114" i="147" s="1"/>
  <c r="D114" i="148" s="1"/>
  <c r="E125" i="138"/>
  <c r="F125" i="138"/>
  <c r="G125" i="138"/>
  <c r="H125" i="138"/>
  <c r="I125" i="138"/>
  <c r="J125" i="138"/>
  <c r="K125" i="138"/>
  <c r="L125" i="138"/>
  <c r="M125" i="138"/>
  <c r="N125" i="138"/>
  <c r="O125" i="138"/>
  <c r="P125" i="138"/>
  <c r="Q125" i="138"/>
  <c r="R125" i="138"/>
  <c r="S125" i="138"/>
  <c r="T125" i="138"/>
  <c r="U125" i="138"/>
  <c r="V125" i="138"/>
  <c r="W125" i="138"/>
  <c r="D126" i="138"/>
  <c r="D115" i="147" s="1"/>
  <c r="D115" i="148" s="1"/>
  <c r="E126" i="138"/>
  <c r="F126" i="138"/>
  <c r="G126" i="138"/>
  <c r="H126" i="138"/>
  <c r="I126" i="138"/>
  <c r="J126" i="138"/>
  <c r="K126" i="138"/>
  <c r="L126" i="138"/>
  <c r="M126" i="138"/>
  <c r="N126" i="138"/>
  <c r="O126" i="138"/>
  <c r="P126" i="138"/>
  <c r="Q126" i="138"/>
  <c r="R126" i="138"/>
  <c r="S126" i="138"/>
  <c r="T126" i="138"/>
  <c r="U126" i="138"/>
  <c r="V126" i="138"/>
  <c r="W126" i="138"/>
  <c r="E80" i="138"/>
  <c r="E152" i="138" s="1"/>
  <c r="F80" i="138"/>
  <c r="F152" i="138" s="1"/>
  <c r="G80" i="138"/>
  <c r="G152" i="138" s="1"/>
  <c r="H80" i="138"/>
  <c r="I80" i="138"/>
  <c r="I152" i="138" s="1"/>
  <c r="J80" i="138"/>
  <c r="K80" i="138"/>
  <c r="L80" i="138"/>
  <c r="M80" i="138"/>
  <c r="M152" i="138" s="1"/>
  <c r="N80" i="138"/>
  <c r="O80" i="138"/>
  <c r="P80" i="138"/>
  <c r="Q80" i="138"/>
  <c r="R80" i="138"/>
  <c r="S80" i="138"/>
  <c r="S152" i="138" s="1"/>
  <c r="T80" i="138"/>
  <c r="T152" i="138" s="1"/>
  <c r="U80" i="138"/>
  <c r="U152" i="138" s="1"/>
  <c r="V80" i="138"/>
  <c r="V152" i="138" s="1"/>
  <c r="W80" i="138"/>
  <c r="W152" i="138" s="1"/>
  <c r="D80" i="138"/>
  <c r="D152" i="138" s="1"/>
  <c r="A128" i="138"/>
  <c r="A129" i="138"/>
  <c r="A130" i="138"/>
  <c r="A131" i="138"/>
  <c r="A132" i="138"/>
  <c r="A133" i="138"/>
  <c r="A134" i="138"/>
  <c r="A127" i="138"/>
  <c r="W216" i="138"/>
  <c r="V216" i="138"/>
  <c r="U216" i="138"/>
  <c r="T216" i="138"/>
  <c r="S216" i="138"/>
  <c r="R216" i="138"/>
  <c r="Q216" i="138"/>
  <c r="P216" i="138"/>
  <c r="O216" i="138"/>
  <c r="N216" i="138"/>
  <c r="M216" i="138"/>
  <c r="L216" i="138"/>
  <c r="K216" i="138"/>
  <c r="J216" i="138"/>
  <c r="I216" i="138"/>
  <c r="H216" i="138"/>
  <c r="G216" i="138"/>
  <c r="F216" i="138"/>
  <c r="E216" i="138"/>
  <c r="D216" i="138"/>
  <c r="W138" i="138"/>
  <c r="V138" i="138"/>
  <c r="U138" i="138"/>
  <c r="T138" i="138"/>
  <c r="S138" i="138"/>
  <c r="R138" i="138"/>
  <c r="Q138" i="138"/>
  <c r="P138" i="138"/>
  <c r="O138" i="138"/>
  <c r="N138" i="138"/>
  <c r="M138" i="138"/>
  <c r="L138" i="138"/>
  <c r="K138" i="138"/>
  <c r="J138" i="138"/>
  <c r="I138" i="138"/>
  <c r="H138" i="138"/>
  <c r="G138" i="138"/>
  <c r="F138" i="138"/>
  <c r="E138" i="138"/>
  <c r="D138" i="138"/>
  <c r="C134" i="138"/>
  <c r="C133" i="138"/>
  <c r="C132" i="138"/>
  <c r="C131" i="138"/>
  <c r="C130" i="138"/>
  <c r="C129" i="138"/>
  <c r="C128" i="138"/>
  <c r="C127" i="138"/>
  <c r="E60" i="138"/>
  <c r="F60" i="138"/>
  <c r="G60" i="138"/>
  <c r="H60" i="138"/>
  <c r="I60" i="138"/>
  <c r="J60" i="138"/>
  <c r="K60" i="138"/>
  <c r="L60" i="138"/>
  <c r="M60" i="138"/>
  <c r="N60" i="138"/>
  <c r="O60" i="138"/>
  <c r="P60" i="138"/>
  <c r="Q60" i="138"/>
  <c r="R60" i="138"/>
  <c r="S60" i="138"/>
  <c r="T60" i="138"/>
  <c r="U60" i="138"/>
  <c r="V60" i="138"/>
  <c r="W60" i="138"/>
  <c r="D60" i="138"/>
  <c r="O2" i="51"/>
  <c r="M3" i="51"/>
  <c r="M4" i="51"/>
  <c r="M5" i="51"/>
  <c r="M6" i="51"/>
  <c r="M7" i="51"/>
  <c r="M8" i="51"/>
  <c r="M9" i="51"/>
  <c r="M10" i="51"/>
  <c r="M12" i="51"/>
  <c r="N2" i="51"/>
  <c r="M2" i="51"/>
  <c r="Z22" i="51"/>
  <c r="Z50" i="51"/>
  <c r="Z49" i="51"/>
  <c r="Z44" i="51"/>
  <c r="Z41" i="51"/>
  <c r="Z37" i="51"/>
  <c r="Z34" i="51"/>
  <c r="Z30" i="51"/>
  <c r="W4" i="51"/>
  <c r="W5" i="51"/>
  <c r="W6" i="51"/>
  <c r="W7" i="51"/>
  <c r="W8" i="51"/>
  <c r="W9" i="51"/>
  <c r="W10" i="51"/>
  <c r="W11" i="51"/>
  <c r="W12" i="51"/>
  <c r="W13" i="51"/>
  <c r="W14" i="51"/>
  <c r="W15" i="51"/>
  <c r="W16" i="51"/>
  <c r="W17" i="51"/>
  <c r="W18" i="51"/>
  <c r="W19" i="51"/>
  <c r="W20" i="51"/>
  <c r="W21" i="51"/>
  <c r="W23" i="51"/>
  <c r="W24" i="51"/>
  <c r="W25" i="51"/>
  <c r="W3" i="51"/>
  <c r="Y50" i="51"/>
  <c r="Y49" i="51"/>
  <c r="Y44" i="51"/>
  <c r="Y41" i="51"/>
  <c r="Y37" i="51"/>
  <c r="Y34" i="51"/>
  <c r="Y30" i="51"/>
  <c r="X32" i="129" l="1"/>
  <c r="X33" i="129" s="1"/>
  <c r="K55" i="51"/>
  <c r="K50" i="51"/>
  <c r="K49" i="51"/>
  <c r="K48" i="51"/>
  <c r="K44" i="51"/>
  <c r="K47" i="51"/>
  <c r="K43" i="51"/>
  <c r="K39" i="51"/>
  <c r="K46" i="51"/>
  <c r="K45" i="51"/>
  <c r="K42" i="51"/>
  <c r="K41" i="51"/>
  <c r="K40" i="51"/>
  <c r="D142" i="148"/>
  <c r="W115" i="147"/>
  <c r="W115" i="148" s="1"/>
  <c r="W188" i="147"/>
  <c r="W188" i="148" s="1"/>
  <c r="W187" i="147"/>
  <c r="W187" i="148" s="1"/>
  <c r="W114" i="147"/>
  <c r="W114" i="148" s="1"/>
  <c r="W186" i="147"/>
  <c r="W186" i="148" s="1"/>
  <c r="W113" i="147"/>
  <c r="W113" i="148" s="1"/>
  <c r="W112" i="147"/>
  <c r="W112" i="148" s="1"/>
  <c r="W185" i="147"/>
  <c r="W185" i="148" s="1"/>
  <c r="W184" i="147"/>
  <c r="W184" i="148" s="1"/>
  <c r="W111" i="147"/>
  <c r="W111" i="148" s="1"/>
  <c r="W183" i="147"/>
  <c r="W183" i="148" s="1"/>
  <c r="W110" i="147"/>
  <c r="W110" i="148" s="1"/>
  <c r="W109" i="147"/>
  <c r="W109" i="148" s="1"/>
  <c r="W182" i="147"/>
  <c r="W182" i="148" s="1"/>
  <c r="W181" i="147"/>
  <c r="W181" i="148" s="1"/>
  <c r="W108" i="147"/>
  <c r="W108" i="148" s="1"/>
  <c r="W107" i="147"/>
  <c r="W107" i="148" s="1"/>
  <c r="W180" i="147"/>
  <c r="W180" i="148" s="1"/>
  <c r="W106" i="147"/>
  <c r="W106" i="148" s="1"/>
  <c r="W179" i="147"/>
  <c r="W179" i="148" s="1"/>
  <c r="W178" i="147"/>
  <c r="W178" i="148" s="1"/>
  <c r="W105" i="147"/>
  <c r="W105" i="148" s="1"/>
  <c r="W103" i="147"/>
  <c r="W103" i="148" s="1"/>
  <c r="W176" i="147"/>
  <c r="W176" i="148" s="1"/>
  <c r="W175" i="147"/>
  <c r="W175" i="148" s="1"/>
  <c r="W102" i="147"/>
  <c r="W102" i="148" s="1"/>
  <c r="W174" i="147"/>
  <c r="W174" i="148" s="1"/>
  <c r="W101" i="147"/>
  <c r="W101" i="148" s="1"/>
  <c r="W100" i="147"/>
  <c r="W100" i="148" s="1"/>
  <c r="W173" i="147"/>
  <c r="W173" i="148" s="1"/>
  <c r="W116" i="147"/>
  <c r="W116" i="148" s="1"/>
  <c r="W189" i="147"/>
  <c r="W189" i="148" s="1"/>
  <c r="W99" i="147"/>
  <c r="W99" i="148" s="1"/>
  <c r="W172" i="147"/>
  <c r="W172" i="148" s="1"/>
  <c r="W94" i="147"/>
  <c r="W94" i="148" s="1"/>
  <c r="W167" i="147"/>
  <c r="W167" i="148" s="1"/>
  <c r="W166" i="147"/>
  <c r="W166" i="148" s="1"/>
  <c r="W93" i="147"/>
  <c r="W93" i="148" s="1"/>
  <c r="W92" i="147"/>
  <c r="W92" i="148" s="1"/>
  <c r="W165" i="147"/>
  <c r="W165" i="148" s="1"/>
  <c r="W91" i="147"/>
  <c r="W91" i="148" s="1"/>
  <c r="W164" i="147"/>
  <c r="W164" i="148" s="1"/>
  <c r="W90" i="147"/>
  <c r="W90" i="148" s="1"/>
  <c r="W163" i="147"/>
  <c r="W163" i="148" s="1"/>
  <c r="W89" i="147"/>
  <c r="W89" i="148" s="1"/>
  <c r="W162" i="147"/>
  <c r="W162" i="148" s="1"/>
  <c r="W160" i="147"/>
  <c r="W160" i="148" s="1"/>
  <c r="W87" i="147"/>
  <c r="W87" i="148" s="1"/>
  <c r="W86" i="147"/>
  <c r="W86" i="148" s="1"/>
  <c r="W159" i="147"/>
  <c r="W159" i="148" s="1"/>
  <c r="W85" i="147"/>
  <c r="W85" i="148" s="1"/>
  <c r="W158" i="147"/>
  <c r="W158" i="148" s="1"/>
  <c r="W88" i="147"/>
  <c r="W88" i="148" s="1"/>
  <c r="W161" i="147"/>
  <c r="W161" i="148" s="1"/>
  <c r="W84" i="147"/>
  <c r="W84" i="148" s="1"/>
  <c r="W157" i="147"/>
  <c r="W157" i="148" s="1"/>
  <c r="W83" i="147"/>
  <c r="W83" i="148" s="1"/>
  <c r="W156" i="147"/>
  <c r="W156" i="148" s="1"/>
  <c r="W82" i="147"/>
  <c r="W82" i="148" s="1"/>
  <c r="W155" i="147"/>
  <c r="W155" i="148" s="1"/>
  <c r="W154" i="147"/>
  <c r="W154" i="148" s="1"/>
  <c r="W81" i="147"/>
  <c r="W81" i="148" s="1"/>
  <c r="W80" i="147"/>
  <c r="W80" i="148" s="1"/>
  <c r="W153" i="147"/>
  <c r="W153" i="148" s="1"/>
  <c r="W104" i="147"/>
  <c r="W104" i="148" s="1"/>
  <c r="W177" i="147"/>
  <c r="W177" i="148" s="1"/>
  <c r="W152" i="147"/>
  <c r="W152" i="148" s="1"/>
  <c r="W79" i="147"/>
  <c r="W79" i="148" s="1"/>
  <c r="W78" i="147"/>
  <c r="W78" i="148" s="1"/>
  <c r="W151" i="147"/>
  <c r="W151" i="148" s="1"/>
  <c r="W77" i="147"/>
  <c r="W77" i="148" s="1"/>
  <c r="W150" i="147"/>
  <c r="W150" i="148" s="1"/>
  <c r="W76" i="147"/>
  <c r="W76" i="148" s="1"/>
  <c r="W149" i="147"/>
  <c r="W149" i="148" s="1"/>
  <c r="W148" i="147"/>
  <c r="W75" i="147"/>
  <c r="D170" i="147"/>
  <c r="D170" i="148" s="1"/>
  <c r="D171" i="147"/>
  <c r="D171" i="148" s="1"/>
  <c r="D168" i="147"/>
  <c r="D168" i="148" s="1"/>
  <c r="D169" i="147"/>
  <c r="D169" i="148" s="1"/>
  <c r="H186" i="147"/>
  <c r="H186" i="148" s="1"/>
  <c r="H113" i="147"/>
  <c r="H113" i="148" s="1"/>
  <c r="H182" i="147"/>
  <c r="H182" i="148" s="1"/>
  <c r="H109" i="147"/>
  <c r="H109" i="148" s="1"/>
  <c r="H106" i="147"/>
  <c r="H106" i="148" s="1"/>
  <c r="H179" i="147"/>
  <c r="H179" i="148" s="1"/>
  <c r="H102" i="147"/>
  <c r="H102" i="148" s="1"/>
  <c r="H175" i="147"/>
  <c r="H175" i="148" s="1"/>
  <c r="H100" i="147"/>
  <c r="H100" i="148" s="1"/>
  <c r="H173" i="147"/>
  <c r="H173" i="148" s="1"/>
  <c r="H93" i="147"/>
  <c r="H93" i="148" s="1"/>
  <c r="H166" i="147"/>
  <c r="H166" i="148" s="1"/>
  <c r="H165" i="147"/>
  <c r="H165" i="148" s="1"/>
  <c r="H92" i="147"/>
  <c r="H92" i="148" s="1"/>
  <c r="H163" i="147"/>
  <c r="H163" i="148" s="1"/>
  <c r="H90" i="147"/>
  <c r="H90" i="148" s="1"/>
  <c r="H87" i="147"/>
  <c r="H87" i="148" s="1"/>
  <c r="H160" i="147"/>
  <c r="H160" i="148" s="1"/>
  <c r="H158" i="147"/>
  <c r="H158" i="148" s="1"/>
  <c r="H85" i="147"/>
  <c r="H85" i="148" s="1"/>
  <c r="H157" i="147"/>
  <c r="H157" i="148" s="1"/>
  <c r="H84" i="147"/>
  <c r="H84" i="148" s="1"/>
  <c r="H155" i="147"/>
  <c r="H155" i="148" s="1"/>
  <c r="H82" i="147"/>
  <c r="H82" i="148" s="1"/>
  <c r="H81" i="147"/>
  <c r="H81" i="148" s="1"/>
  <c r="H154" i="147"/>
  <c r="H154" i="148" s="1"/>
  <c r="H177" i="147"/>
  <c r="H177" i="148" s="1"/>
  <c r="H104" i="147"/>
  <c r="H104" i="148" s="1"/>
  <c r="H150" i="147"/>
  <c r="H150" i="148" s="1"/>
  <c r="H77" i="147"/>
  <c r="H77" i="148" s="1"/>
  <c r="H148" i="147"/>
  <c r="H75" i="147"/>
  <c r="G115" i="147"/>
  <c r="G115" i="148" s="1"/>
  <c r="G188" i="147"/>
  <c r="G188" i="148" s="1"/>
  <c r="G114" i="147"/>
  <c r="G114" i="148" s="1"/>
  <c r="G187" i="147"/>
  <c r="G187" i="148" s="1"/>
  <c r="G186" i="147"/>
  <c r="G186" i="148" s="1"/>
  <c r="G113" i="147"/>
  <c r="G113" i="148" s="1"/>
  <c r="G184" i="147"/>
  <c r="G184" i="148" s="1"/>
  <c r="G111" i="147"/>
  <c r="G111" i="148" s="1"/>
  <c r="G109" i="147"/>
  <c r="G109" i="148" s="1"/>
  <c r="G182" i="147"/>
  <c r="G182" i="148" s="1"/>
  <c r="G181" i="147"/>
  <c r="G181" i="148" s="1"/>
  <c r="G108" i="147"/>
  <c r="G108" i="148" s="1"/>
  <c r="G180" i="147"/>
  <c r="G180" i="148" s="1"/>
  <c r="G107" i="147"/>
  <c r="G107" i="148" s="1"/>
  <c r="G103" i="147"/>
  <c r="G103" i="148" s="1"/>
  <c r="G176" i="147"/>
  <c r="G176" i="148" s="1"/>
  <c r="G102" i="147"/>
  <c r="G102" i="148" s="1"/>
  <c r="G175" i="147"/>
  <c r="G175" i="148" s="1"/>
  <c r="G173" i="147"/>
  <c r="G173" i="148" s="1"/>
  <c r="G100" i="147"/>
  <c r="G100" i="148" s="1"/>
  <c r="G116" i="147"/>
  <c r="G116" i="148" s="1"/>
  <c r="G189" i="147"/>
  <c r="G189" i="148" s="1"/>
  <c r="G167" i="147"/>
  <c r="G167" i="148" s="1"/>
  <c r="G94" i="147"/>
  <c r="G94" i="148" s="1"/>
  <c r="G93" i="147"/>
  <c r="G93" i="148" s="1"/>
  <c r="G166" i="147"/>
  <c r="G166" i="148" s="1"/>
  <c r="G92" i="147"/>
  <c r="G92" i="148" s="1"/>
  <c r="G165" i="147"/>
  <c r="G165" i="148" s="1"/>
  <c r="G163" i="147"/>
  <c r="G163" i="148" s="1"/>
  <c r="G90" i="147"/>
  <c r="G90" i="148" s="1"/>
  <c r="G162" i="147"/>
  <c r="G162" i="148" s="1"/>
  <c r="G89" i="147"/>
  <c r="G89" i="148" s="1"/>
  <c r="G159" i="147"/>
  <c r="G159" i="148" s="1"/>
  <c r="G86" i="147"/>
  <c r="G86" i="148" s="1"/>
  <c r="G85" i="147"/>
  <c r="G85" i="148" s="1"/>
  <c r="G158" i="147"/>
  <c r="G158" i="148" s="1"/>
  <c r="G157" i="147"/>
  <c r="G157" i="148" s="1"/>
  <c r="G84" i="147"/>
  <c r="G84" i="148" s="1"/>
  <c r="G155" i="147"/>
  <c r="G155" i="148" s="1"/>
  <c r="G82" i="147"/>
  <c r="G82" i="148" s="1"/>
  <c r="G81" i="147"/>
  <c r="G81" i="148" s="1"/>
  <c r="G154" i="147"/>
  <c r="G154" i="148" s="1"/>
  <c r="G177" i="147"/>
  <c r="G177" i="148" s="1"/>
  <c r="G104" i="147"/>
  <c r="G104" i="148" s="1"/>
  <c r="G79" i="147"/>
  <c r="G79" i="148" s="1"/>
  <c r="G152" i="147"/>
  <c r="G152" i="148" s="1"/>
  <c r="G150" i="147"/>
  <c r="G150" i="148" s="1"/>
  <c r="G77" i="147"/>
  <c r="G77" i="148" s="1"/>
  <c r="G75" i="147"/>
  <c r="G148" i="147"/>
  <c r="F187" i="147"/>
  <c r="F187" i="148" s="1"/>
  <c r="F114" i="147"/>
  <c r="F114" i="148" s="1"/>
  <c r="F183" i="147"/>
  <c r="F183" i="148" s="1"/>
  <c r="F110" i="147"/>
  <c r="F110" i="148" s="1"/>
  <c r="F108" i="147"/>
  <c r="F108" i="148" s="1"/>
  <c r="F181" i="147"/>
  <c r="F181" i="148" s="1"/>
  <c r="F179" i="147"/>
  <c r="F179" i="148" s="1"/>
  <c r="F106" i="147"/>
  <c r="F106" i="148" s="1"/>
  <c r="F102" i="147"/>
  <c r="F102" i="148" s="1"/>
  <c r="F175" i="147"/>
  <c r="F175" i="148" s="1"/>
  <c r="F189" i="147"/>
  <c r="F189" i="148" s="1"/>
  <c r="F116" i="147"/>
  <c r="F116" i="148" s="1"/>
  <c r="F93" i="147"/>
  <c r="F93" i="148" s="1"/>
  <c r="F166" i="147"/>
  <c r="F166" i="148" s="1"/>
  <c r="F92" i="147"/>
  <c r="F92" i="148" s="1"/>
  <c r="F165" i="147"/>
  <c r="F165" i="148" s="1"/>
  <c r="F163" i="147"/>
  <c r="F163" i="148" s="1"/>
  <c r="F90" i="147"/>
  <c r="F90" i="148" s="1"/>
  <c r="F160" i="147"/>
  <c r="F160" i="148" s="1"/>
  <c r="F87" i="147"/>
  <c r="F87" i="148" s="1"/>
  <c r="F85" i="147"/>
  <c r="F85" i="148" s="1"/>
  <c r="F158" i="147"/>
  <c r="F158" i="148" s="1"/>
  <c r="F84" i="147"/>
  <c r="F84" i="148" s="1"/>
  <c r="F157" i="147"/>
  <c r="F157" i="148" s="1"/>
  <c r="F177" i="147"/>
  <c r="F177" i="148" s="1"/>
  <c r="F104" i="147"/>
  <c r="F104" i="148" s="1"/>
  <c r="F151" i="147"/>
  <c r="F151" i="148" s="1"/>
  <c r="F78" i="147"/>
  <c r="F78" i="148" s="1"/>
  <c r="F150" i="147"/>
  <c r="F150" i="148" s="1"/>
  <c r="F77" i="147"/>
  <c r="F77" i="148" s="1"/>
  <c r="F148" i="147"/>
  <c r="F75" i="147"/>
  <c r="E188" i="147"/>
  <c r="E188" i="148" s="1"/>
  <c r="E115" i="147"/>
  <c r="E115" i="148" s="1"/>
  <c r="E113" i="147"/>
  <c r="E113" i="148" s="1"/>
  <c r="E186" i="147"/>
  <c r="E186" i="148" s="1"/>
  <c r="E111" i="147"/>
  <c r="E111" i="148" s="1"/>
  <c r="E184" i="147"/>
  <c r="E184" i="148" s="1"/>
  <c r="E108" i="147"/>
  <c r="E108" i="148" s="1"/>
  <c r="E181" i="147"/>
  <c r="E181" i="148" s="1"/>
  <c r="E106" i="147"/>
  <c r="E106" i="148" s="1"/>
  <c r="E179" i="147"/>
  <c r="E179" i="148" s="1"/>
  <c r="E105" i="147"/>
  <c r="E105" i="148" s="1"/>
  <c r="E178" i="147"/>
  <c r="E178" i="148" s="1"/>
  <c r="E101" i="147"/>
  <c r="E101" i="148" s="1"/>
  <c r="E174" i="147"/>
  <c r="E174" i="148" s="1"/>
  <c r="E94" i="147"/>
  <c r="E94" i="148" s="1"/>
  <c r="E167" i="147"/>
  <c r="E167" i="148" s="1"/>
  <c r="E92" i="147"/>
  <c r="E92" i="148" s="1"/>
  <c r="E165" i="147"/>
  <c r="E165" i="148" s="1"/>
  <c r="E90" i="147"/>
  <c r="E90" i="148" s="1"/>
  <c r="E163" i="147"/>
  <c r="E163" i="148" s="1"/>
  <c r="E89" i="147"/>
  <c r="E89" i="148" s="1"/>
  <c r="E162" i="147"/>
  <c r="E162" i="148" s="1"/>
  <c r="E159" i="147"/>
  <c r="E159" i="148" s="1"/>
  <c r="E86" i="147"/>
  <c r="E86" i="148" s="1"/>
  <c r="E158" i="147"/>
  <c r="E158" i="148" s="1"/>
  <c r="E85" i="147"/>
  <c r="E85" i="148" s="1"/>
  <c r="E157" i="147"/>
  <c r="E157" i="148" s="1"/>
  <c r="E84" i="147"/>
  <c r="E84" i="148" s="1"/>
  <c r="E177" i="147"/>
  <c r="E177" i="148" s="1"/>
  <c r="E104" i="147"/>
  <c r="E104" i="148" s="1"/>
  <c r="E152" i="147"/>
  <c r="E152" i="148" s="1"/>
  <c r="E79" i="147"/>
  <c r="E79" i="148" s="1"/>
  <c r="E150" i="147"/>
  <c r="E150" i="148" s="1"/>
  <c r="E77" i="147"/>
  <c r="E77" i="148" s="1"/>
  <c r="E149" i="147"/>
  <c r="E149" i="148" s="1"/>
  <c r="E76" i="147"/>
  <c r="E76" i="148" s="1"/>
  <c r="V187" i="147"/>
  <c r="V187" i="148" s="1"/>
  <c r="V114" i="147"/>
  <c r="V114" i="148" s="1"/>
  <c r="V185" i="147"/>
  <c r="V185" i="148" s="1"/>
  <c r="V112" i="147"/>
  <c r="V112" i="148" s="1"/>
  <c r="V184" i="147"/>
  <c r="V184" i="148" s="1"/>
  <c r="V111" i="147"/>
  <c r="V111" i="148" s="1"/>
  <c r="V109" i="147"/>
  <c r="V109" i="148" s="1"/>
  <c r="V182" i="147"/>
  <c r="V182" i="148" s="1"/>
  <c r="V105" i="147"/>
  <c r="V105" i="148" s="1"/>
  <c r="V178" i="147"/>
  <c r="V178" i="148" s="1"/>
  <c r="V116" i="147"/>
  <c r="V116" i="148" s="1"/>
  <c r="V189" i="147"/>
  <c r="V189" i="148" s="1"/>
  <c r="V94" i="147"/>
  <c r="V94" i="148" s="1"/>
  <c r="V167" i="147"/>
  <c r="V167" i="148" s="1"/>
  <c r="V92" i="147"/>
  <c r="V92" i="148" s="1"/>
  <c r="V165" i="147"/>
  <c r="V165" i="148" s="1"/>
  <c r="V162" i="147"/>
  <c r="V162" i="148" s="1"/>
  <c r="V89" i="147"/>
  <c r="V89" i="148" s="1"/>
  <c r="V86" i="147"/>
  <c r="V86" i="148" s="1"/>
  <c r="V159" i="147"/>
  <c r="V159" i="148" s="1"/>
  <c r="V161" i="147"/>
  <c r="V161" i="148" s="1"/>
  <c r="V88" i="147"/>
  <c r="V88" i="148" s="1"/>
  <c r="V156" i="147"/>
  <c r="V156" i="148" s="1"/>
  <c r="V83" i="147"/>
  <c r="V83" i="148" s="1"/>
  <c r="V82" i="147"/>
  <c r="V82" i="148" s="1"/>
  <c r="V155" i="147"/>
  <c r="V155" i="148" s="1"/>
  <c r="V177" i="147"/>
  <c r="V177" i="148" s="1"/>
  <c r="V104" i="147"/>
  <c r="V104" i="148" s="1"/>
  <c r="V77" i="147"/>
  <c r="V77" i="148" s="1"/>
  <c r="V150" i="147"/>
  <c r="V150" i="148" s="1"/>
  <c r="V76" i="147"/>
  <c r="V76" i="148" s="1"/>
  <c r="V149" i="147"/>
  <c r="V149" i="148" s="1"/>
  <c r="U112" i="147"/>
  <c r="U112" i="148" s="1"/>
  <c r="U185" i="147"/>
  <c r="U185" i="148" s="1"/>
  <c r="U181" i="147"/>
  <c r="U181" i="148" s="1"/>
  <c r="U108" i="147"/>
  <c r="U108" i="148" s="1"/>
  <c r="U176" i="147"/>
  <c r="U176" i="148" s="1"/>
  <c r="U103" i="147"/>
  <c r="U103" i="148" s="1"/>
  <c r="U116" i="147"/>
  <c r="U116" i="148" s="1"/>
  <c r="U189" i="147"/>
  <c r="U189" i="148" s="1"/>
  <c r="U94" i="147"/>
  <c r="U94" i="148" s="1"/>
  <c r="U167" i="147"/>
  <c r="U167" i="148" s="1"/>
  <c r="U163" i="147"/>
  <c r="U163" i="148" s="1"/>
  <c r="U90" i="147"/>
  <c r="U90" i="148" s="1"/>
  <c r="U87" i="147"/>
  <c r="U87" i="148" s="1"/>
  <c r="U160" i="147"/>
  <c r="U160" i="148" s="1"/>
  <c r="U161" i="147"/>
  <c r="U161" i="148" s="1"/>
  <c r="U88" i="147"/>
  <c r="U88" i="148" s="1"/>
  <c r="U80" i="147"/>
  <c r="U80" i="148" s="1"/>
  <c r="U153" i="147"/>
  <c r="U153" i="148" s="1"/>
  <c r="U151" i="147"/>
  <c r="U151" i="148" s="1"/>
  <c r="U78" i="147"/>
  <c r="U78" i="148" s="1"/>
  <c r="T188" i="147"/>
  <c r="T188" i="148" s="1"/>
  <c r="T115" i="147"/>
  <c r="T115" i="148" s="1"/>
  <c r="T111" i="147"/>
  <c r="T111" i="148" s="1"/>
  <c r="T184" i="147"/>
  <c r="T184" i="148" s="1"/>
  <c r="T180" i="147"/>
  <c r="T180" i="148" s="1"/>
  <c r="T107" i="147"/>
  <c r="T107" i="148" s="1"/>
  <c r="T105" i="147"/>
  <c r="T105" i="148" s="1"/>
  <c r="T178" i="147"/>
  <c r="T178" i="148" s="1"/>
  <c r="T102" i="147"/>
  <c r="T102" i="148" s="1"/>
  <c r="T175" i="147"/>
  <c r="T175" i="148" s="1"/>
  <c r="T173" i="147"/>
  <c r="T173" i="148" s="1"/>
  <c r="T100" i="147"/>
  <c r="T100" i="148" s="1"/>
  <c r="T116" i="147"/>
  <c r="T116" i="148" s="1"/>
  <c r="T189" i="147"/>
  <c r="T189" i="148" s="1"/>
  <c r="T99" i="147"/>
  <c r="T99" i="148" s="1"/>
  <c r="T172" i="147"/>
  <c r="T172" i="148" s="1"/>
  <c r="T94" i="147"/>
  <c r="T94" i="148" s="1"/>
  <c r="T167" i="147"/>
  <c r="T167" i="148" s="1"/>
  <c r="T91" i="147"/>
  <c r="T91" i="148" s="1"/>
  <c r="T164" i="147"/>
  <c r="T164" i="148" s="1"/>
  <c r="T89" i="147"/>
  <c r="T89" i="148" s="1"/>
  <c r="T162" i="147"/>
  <c r="T162" i="148" s="1"/>
  <c r="T161" i="147"/>
  <c r="T161" i="148" s="1"/>
  <c r="T88" i="147"/>
  <c r="T88" i="148" s="1"/>
  <c r="T83" i="147"/>
  <c r="T83" i="148" s="1"/>
  <c r="T156" i="147"/>
  <c r="T156" i="148" s="1"/>
  <c r="T80" i="147"/>
  <c r="T80" i="148" s="1"/>
  <c r="T153" i="147"/>
  <c r="T153" i="148" s="1"/>
  <c r="T79" i="147"/>
  <c r="T79" i="148" s="1"/>
  <c r="T152" i="147"/>
  <c r="T152" i="148" s="1"/>
  <c r="T150" i="147"/>
  <c r="T150" i="148" s="1"/>
  <c r="T77" i="147"/>
  <c r="T77" i="148" s="1"/>
  <c r="T148" i="147"/>
  <c r="T75" i="147"/>
  <c r="S115" i="147"/>
  <c r="S115" i="148" s="1"/>
  <c r="S188" i="147"/>
  <c r="S188" i="148" s="1"/>
  <c r="S114" i="147"/>
  <c r="S114" i="148" s="1"/>
  <c r="S187" i="147"/>
  <c r="S187" i="148" s="1"/>
  <c r="S111" i="147"/>
  <c r="S111" i="148" s="1"/>
  <c r="S184" i="147"/>
  <c r="S184" i="148" s="1"/>
  <c r="S109" i="147"/>
  <c r="S109" i="148" s="1"/>
  <c r="S182" i="147"/>
  <c r="S182" i="148" s="1"/>
  <c r="S107" i="147"/>
  <c r="S107" i="148" s="1"/>
  <c r="S180" i="147"/>
  <c r="S180" i="148" s="1"/>
  <c r="S105" i="147"/>
  <c r="S105" i="148" s="1"/>
  <c r="S178" i="147"/>
  <c r="S178" i="148" s="1"/>
  <c r="S174" i="147"/>
  <c r="S174" i="148" s="1"/>
  <c r="S101" i="147"/>
  <c r="S101" i="148" s="1"/>
  <c r="S93" i="147"/>
  <c r="S93" i="148" s="1"/>
  <c r="S166" i="147"/>
  <c r="S166" i="148" s="1"/>
  <c r="S165" i="147"/>
  <c r="S165" i="148" s="1"/>
  <c r="S92" i="147"/>
  <c r="S92" i="148" s="1"/>
  <c r="S90" i="147"/>
  <c r="S90" i="148" s="1"/>
  <c r="S163" i="147"/>
  <c r="S163" i="148" s="1"/>
  <c r="S86" i="147"/>
  <c r="S86" i="148" s="1"/>
  <c r="S159" i="147"/>
  <c r="S159" i="148" s="1"/>
  <c r="S161" i="147"/>
  <c r="S161" i="148" s="1"/>
  <c r="S88" i="147"/>
  <c r="S88" i="148" s="1"/>
  <c r="S156" i="147"/>
  <c r="S156" i="148" s="1"/>
  <c r="S83" i="147"/>
  <c r="S83" i="148" s="1"/>
  <c r="S155" i="147"/>
  <c r="S155" i="148" s="1"/>
  <c r="S82" i="147"/>
  <c r="S82" i="148" s="1"/>
  <c r="S153" i="147"/>
  <c r="S153" i="148" s="1"/>
  <c r="S80" i="147"/>
  <c r="S80" i="148" s="1"/>
  <c r="S78" i="147"/>
  <c r="S78" i="148" s="1"/>
  <c r="S151" i="147"/>
  <c r="S151" i="148" s="1"/>
  <c r="R188" i="147"/>
  <c r="R188" i="148" s="1"/>
  <c r="R115" i="147"/>
  <c r="R115" i="148" s="1"/>
  <c r="R179" i="147"/>
  <c r="R179" i="148" s="1"/>
  <c r="R106" i="147"/>
  <c r="R106" i="148" s="1"/>
  <c r="R94" i="147"/>
  <c r="R94" i="148" s="1"/>
  <c r="R167" i="147"/>
  <c r="R167" i="148" s="1"/>
  <c r="R88" i="147"/>
  <c r="R88" i="148" s="1"/>
  <c r="R161" i="147"/>
  <c r="R161" i="148" s="1"/>
  <c r="R104" i="147"/>
  <c r="R104" i="148" s="1"/>
  <c r="R177" i="147"/>
  <c r="R177" i="148" s="1"/>
  <c r="Q187" i="147"/>
  <c r="Q187" i="148" s="1"/>
  <c r="Q114" i="147"/>
  <c r="Q114" i="148" s="1"/>
  <c r="Q185" i="147"/>
  <c r="Q185" i="148" s="1"/>
  <c r="Q112" i="147"/>
  <c r="Q112" i="148" s="1"/>
  <c r="Q184" i="147"/>
  <c r="Q184" i="148" s="1"/>
  <c r="Q111" i="147"/>
  <c r="Q111" i="148" s="1"/>
  <c r="Q183" i="147"/>
  <c r="Q183" i="148" s="1"/>
  <c r="Q110" i="147"/>
  <c r="Q110" i="148" s="1"/>
  <c r="Q180" i="147"/>
  <c r="Q180" i="148" s="1"/>
  <c r="Q107" i="147"/>
  <c r="Q107" i="148" s="1"/>
  <c r="Q103" i="147"/>
  <c r="Q103" i="148" s="1"/>
  <c r="Q176" i="147"/>
  <c r="Q176" i="148" s="1"/>
  <c r="Q174" i="147"/>
  <c r="Q174" i="148" s="1"/>
  <c r="Q101" i="147"/>
  <c r="Q101" i="148" s="1"/>
  <c r="Q93" i="147"/>
  <c r="Q93" i="148" s="1"/>
  <c r="Q166" i="147"/>
  <c r="Q166" i="148" s="1"/>
  <c r="Q163" i="147"/>
  <c r="Q163" i="148" s="1"/>
  <c r="Q90" i="147"/>
  <c r="Q90" i="148" s="1"/>
  <c r="Q86" i="147"/>
  <c r="Q86" i="148" s="1"/>
  <c r="Q159" i="147"/>
  <c r="Q159" i="148" s="1"/>
  <c r="Q88" i="147"/>
  <c r="Q88" i="148" s="1"/>
  <c r="Q161" i="147"/>
  <c r="Q161" i="148" s="1"/>
  <c r="Q155" i="147"/>
  <c r="Q155" i="148" s="1"/>
  <c r="Q82" i="147"/>
  <c r="Q82" i="148" s="1"/>
  <c r="Q81" i="147"/>
  <c r="Q81" i="148" s="1"/>
  <c r="Q154" i="147"/>
  <c r="Q154" i="148" s="1"/>
  <c r="Q152" i="147"/>
  <c r="Q152" i="148" s="1"/>
  <c r="Q79" i="147"/>
  <c r="Q79" i="148" s="1"/>
  <c r="Q151" i="147"/>
  <c r="Q151" i="148" s="1"/>
  <c r="Q78" i="147"/>
  <c r="Q78" i="148" s="1"/>
  <c r="Q150" i="147"/>
  <c r="Q150" i="148" s="1"/>
  <c r="Q77" i="147"/>
  <c r="Q77" i="148" s="1"/>
  <c r="Q75" i="147"/>
  <c r="Q148" i="147"/>
  <c r="P188" i="147"/>
  <c r="P188" i="148" s="1"/>
  <c r="P115" i="147"/>
  <c r="P115" i="148" s="1"/>
  <c r="P114" i="147"/>
  <c r="P114" i="148" s="1"/>
  <c r="P187" i="147"/>
  <c r="P187" i="148" s="1"/>
  <c r="P186" i="147"/>
  <c r="P186" i="148" s="1"/>
  <c r="P113" i="147"/>
  <c r="P113" i="148" s="1"/>
  <c r="P185" i="147"/>
  <c r="P185" i="148" s="1"/>
  <c r="P112" i="147"/>
  <c r="P112" i="148" s="1"/>
  <c r="P184" i="147"/>
  <c r="P184" i="148" s="1"/>
  <c r="P111" i="147"/>
  <c r="P111" i="148" s="1"/>
  <c r="P183" i="147"/>
  <c r="P183" i="148" s="1"/>
  <c r="P110" i="147"/>
  <c r="P110" i="148" s="1"/>
  <c r="P109" i="147"/>
  <c r="P109" i="148" s="1"/>
  <c r="P182" i="147"/>
  <c r="P182" i="148" s="1"/>
  <c r="P108" i="147"/>
  <c r="P108" i="148" s="1"/>
  <c r="P181" i="147"/>
  <c r="P181" i="148" s="1"/>
  <c r="P107" i="147"/>
  <c r="P107" i="148" s="1"/>
  <c r="P180" i="147"/>
  <c r="P180" i="148" s="1"/>
  <c r="P179" i="147"/>
  <c r="P179" i="148" s="1"/>
  <c r="P106" i="147"/>
  <c r="P106" i="148" s="1"/>
  <c r="P178" i="147"/>
  <c r="P178" i="148" s="1"/>
  <c r="P105" i="147"/>
  <c r="P105" i="148" s="1"/>
  <c r="P103" i="147"/>
  <c r="P103" i="148" s="1"/>
  <c r="P176" i="147"/>
  <c r="P176" i="148" s="1"/>
  <c r="P102" i="147"/>
  <c r="P102" i="148" s="1"/>
  <c r="P175" i="147"/>
  <c r="P175" i="148" s="1"/>
  <c r="P101" i="147"/>
  <c r="P101" i="148" s="1"/>
  <c r="P174" i="147"/>
  <c r="P174" i="148" s="1"/>
  <c r="P173" i="147"/>
  <c r="P173" i="148" s="1"/>
  <c r="P100" i="147"/>
  <c r="P100" i="148" s="1"/>
  <c r="P116" i="147"/>
  <c r="P116" i="148" s="1"/>
  <c r="P189" i="147"/>
  <c r="P189" i="148" s="1"/>
  <c r="P99" i="147"/>
  <c r="P99" i="148" s="1"/>
  <c r="P172" i="147"/>
  <c r="P172" i="148" s="1"/>
  <c r="P94" i="147"/>
  <c r="P94" i="148" s="1"/>
  <c r="P167" i="147"/>
  <c r="P167" i="148" s="1"/>
  <c r="P93" i="147"/>
  <c r="P93" i="148" s="1"/>
  <c r="P166" i="147"/>
  <c r="P166" i="148" s="1"/>
  <c r="P92" i="147"/>
  <c r="P92" i="148" s="1"/>
  <c r="P165" i="147"/>
  <c r="P165" i="148" s="1"/>
  <c r="P164" i="147"/>
  <c r="P164" i="148" s="1"/>
  <c r="P91" i="147"/>
  <c r="P91" i="148" s="1"/>
  <c r="P163" i="147"/>
  <c r="P163" i="148" s="1"/>
  <c r="P90" i="147"/>
  <c r="P90" i="148" s="1"/>
  <c r="P162" i="147"/>
  <c r="P162" i="148" s="1"/>
  <c r="P89" i="147"/>
  <c r="P89" i="148" s="1"/>
  <c r="P87" i="147"/>
  <c r="P87" i="148" s="1"/>
  <c r="P160" i="147"/>
  <c r="P160" i="148" s="1"/>
  <c r="P86" i="147"/>
  <c r="P86" i="148" s="1"/>
  <c r="P159" i="147"/>
  <c r="P159" i="148" s="1"/>
  <c r="P85" i="147"/>
  <c r="P85" i="148" s="1"/>
  <c r="P158" i="147"/>
  <c r="P158" i="148" s="1"/>
  <c r="P161" i="147"/>
  <c r="P161" i="148" s="1"/>
  <c r="P88" i="147"/>
  <c r="P88" i="148" s="1"/>
  <c r="P84" i="147"/>
  <c r="P84" i="148" s="1"/>
  <c r="P157" i="147"/>
  <c r="P157" i="148" s="1"/>
  <c r="P156" i="147"/>
  <c r="P156" i="148" s="1"/>
  <c r="P83" i="147"/>
  <c r="P83" i="148" s="1"/>
  <c r="P155" i="147"/>
  <c r="P155" i="148" s="1"/>
  <c r="P82" i="147"/>
  <c r="P82" i="148" s="1"/>
  <c r="P154" i="147"/>
  <c r="P154" i="148" s="1"/>
  <c r="P81" i="147"/>
  <c r="P81" i="148" s="1"/>
  <c r="P80" i="147"/>
  <c r="P80" i="148" s="1"/>
  <c r="P153" i="147"/>
  <c r="P153" i="148" s="1"/>
  <c r="P177" i="147"/>
  <c r="P177" i="148" s="1"/>
  <c r="P104" i="147"/>
  <c r="P104" i="148" s="1"/>
  <c r="P152" i="147"/>
  <c r="P152" i="148" s="1"/>
  <c r="P79" i="147"/>
  <c r="P79" i="148" s="1"/>
  <c r="P151" i="147"/>
  <c r="P151" i="148" s="1"/>
  <c r="P78" i="147"/>
  <c r="P78" i="148" s="1"/>
  <c r="P150" i="147"/>
  <c r="P150" i="148" s="1"/>
  <c r="P77" i="147"/>
  <c r="P77" i="148" s="1"/>
  <c r="P149" i="147"/>
  <c r="P149" i="148" s="1"/>
  <c r="P76" i="147"/>
  <c r="P76" i="148" s="1"/>
  <c r="P75" i="147"/>
  <c r="P148" i="147"/>
  <c r="O188" i="147"/>
  <c r="O188" i="148" s="1"/>
  <c r="O115" i="147"/>
  <c r="O115" i="148" s="1"/>
  <c r="O187" i="147"/>
  <c r="O187" i="148" s="1"/>
  <c r="O114" i="147"/>
  <c r="O114" i="148" s="1"/>
  <c r="O186" i="147"/>
  <c r="O186" i="148" s="1"/>
  <c r="O113" i="147"/>
  <c r="O113" i="148" s="1"/>
  <c r="O185" i="147"/>
  <c r="O185" i="148" s="1"/>
  <c r="O112" i="147"/>
  <c r="O112" i="148" s="1"/>
  <c r="O111" i="147"/>
  <c r="O111" i="148" s="1"/>
  <c r="O184" i="147"/>
  <c r="O184" i="148" s="1"/>
  <c r="O110" i="147"/>
  <c r="O110" i="148" s="1"/>
  <c r="O183" i="147"/>
  <c r="O183" i="148" s="1"/>
  <c r="O182" i="147"/>
  <c r="O182" i="148" s="1"/>
  <c r="O109" i="147"/>
  <c r="O109" i="148" s="1"/>
  <c r="O181" i="147"/>
  <c r="O181" i="148" s="1"/>
  <c r="O108" i="147"/>
  <c r="O108" i="148" s="1"/>
  <c r="O107" i="147"/>
  <c r="O107" i="148" s="1"/>
  <c r="O180" i="147"/>
  <c r="O180" i="148" s="1"/>
  <c r="O179" i="147"/>
  <c r="O179" i="148" s="1"/>
  <c r="O106" i="147"/>
  <c r="O106" i="148" s="1"/>
  <c r="O105" i="147"/>
  <c r="O105" i="148" s="1"/>
  <c r="O178" i="147"/>
  <c r="O178" i="148" s="1"/>
  <c r="O103" i="147"/>
  <c r="O103" i="148" s="1"/>
  <c r="O176" i="147"/>
  <c r="O176" i="148" s="1"/>
  <c r="O175" i="147"/>
  <c r="O175" i="148" s="1"/>
  <c r="O102" i="147"/>
  <c r="O102" i="148" s="1"/>
  <c r="O101" i="147"/>
  <c r="O101" i="148" s="1"/>
  <c r="O174" i="147"/>
  <c r="O174" i="148" s="1"/>
  <c r="O173" i="147"/>
  <c r="O173" i="148" s="1"/>
  <c r="O100" i="147"/>
  <c r="O100" i="148" s="1"/>
  <c r="O116" i="147"/>
  <c r="O116" i="148" s="1"/>
  <c r="O189" i="147"/>
  <c r="O189" i="148" s="1"/>
  <c r="O99" i="147"/>
  <c r="O99" i="148" s="1"/>
  <c r="O172" i="147"/>
  <c r="O172" i="148" s="1"/>
  <c r="O167" i="147"/>
  <c r="O167" i="148" s="1"/>
  <c r="O94" i="147"/>
  <c r="O94" i="148" s="1"/>
  <c r="O93" i="147"/>
  <c r="O93" i="148" s="1"/>
  <c r="O166" i="147"/>
  <c r="O166" i="148" s="1"/>
  <c r="O165" i="147"/>
  <c r="O165" i="148" s="1"/>
  <c r="O92" i="147"/>
  <c r="O92" i="148" s="1"/>
  <c r="O164" i="147"/>
  <c r="O164" i="148" s="1"/>
  <c r="O91" i="147"/>
  <c r="O91" i="148" s="1"/>
  <c r="O163" i="147"/>
  <c r="O163" i="148" s="1"/>
  <c r="O90" i="147"/>
  <c r="O90" i="148" s="1"/>
  <c r="O89" i="147"/>
  <c r="O89" i="148" s="1"/>
  <c r="O162" i="147"/>
  <c r="O162" i="148" s="1"/>
  <c r="O160" i="147"/>
  <c r="O160" i="148" s="1"/>
  <c r="O87" i="147"/>
  <c r="O87" i="148" s="1"/>
  <c r="O86" i="147"/>
  <c r="O86" i="148" s="1"/>
  <c r="O159" i="147"/>
  <c r="O159" i="148" s="1"/>
  <c r="O158" i="147"/>
  <c r="O158" i="148" s="1"/>
  <c r="O85" i="147"/>
  <c r="O85" i="148" s="1"/>
  <c r="O88" i="147"/>
  <c r="O88" i="148" s="1"/>
  <c r="O161" i="147"/>
  <c r="O161" i="148" s="1"/>
  <c r="O84" i="147"/>
  <c r="O84" i="148" s="1"/>
  <c r="O157" i="147"/>
  <c r="O157" i="148" s="1"/>
  <c r="O83" i="147"/>
  <c r="O83" i="148" s="1"/>
  <c r="O156" i="147"/>
  <c r="O156" i="148" s="1"/>
  <c r="O155" i="147"/>
  <c r="O155" i="148" s="1"/>
  <c r="O82" i="147"/>
  <c r="O82" i="148" s="1"/>
  <c r="O154" i="147"/>
  <c r="O154" i="148" s="1"/>
  <c r="O81" i="147"/>
  <c r="O81" i="148" s="1"/>
  <c r="O80" i="147"/>
  <c r="O80" i="148" s="1"/>
  <c r="O153" i="147"/>
  <c r="O153" i="148" s="1"/>
  <c r="O104" i="147"/>
  <c r="O104" i="148" s="1"/>
  <c r="O177" i="147"/>
  <c r="O177" i="148" s="1"/>
  <c r="O79" i="147"/>
  <c r="O79" i="148" s="1"/>
  <c r="O152" i="147"/>
  <c r="O152" i="148" s="1"/>
  <c r="O151" i="147"/>
  <c r="O151" i="148" s="1"/>
  <c r="O78" i="147"/>
  <c r="O78" i="148" s="1"/>
  <c r="O77" i="147"/>
  <c r="O77" i="148" s="1"/>
  <c r="O150" i="147"/>
  <c r="O150" i="148" s="1"/>
  <c r="O149" i="147"/>
  <c r="O149" i="148" s="1"/>
  <c r="O76" i="147"/>
  <c r="O76" i="148" s="1"/>
  <c r="O148" i="147"/>
  <c r="O75" i="147"/>
  <c r="H172" i="147"/>
  <c r="H172" i="148" s="1"/>
  <c r="H99" i="147"/>
  <c r="H99" i="148" s="1"/>
  <c r="G110" i="147"/>
  <c r="G110" i="148" s="1"/>
  <c r="G183" i="147"/>
  <c r="G183" i="148" s="1"/>
  <c r="F173" i="147"/>
  <c r="F173" i="148" s="1"/>
  <c r="F100" i="147"/>
  <c r="F100" i="148" s="1"/>
  <c r="E189" i="147"/>
  <c r="E189" i="148" s="1"/>
  <c r="E116" i="147"/>
  <c r="E116" i="148" s="1"/>
  <c r="V99" i="147"/>
  <c r="V99" i="148" s="1"/>
  <c r="V172" i="147"/>
  <c r="V172" i="148" s="1"/>
  <c r="U91" i="147"/>
  <c r="U91" i="148" s="1"/>
  <c r="U164" i="147"/>
  <c r="U164" i="148" s="1"/>
  <c r="T182" i="147"/>
  <c r="T182" i="148" s="1"/>
  <c r="T109" i="147"/>
  <c r="T109" i="148" s="1"/>
  <c r="T76" i="147"/>
  <c r="T76" i="148" s="1"/>
  <c r="T149" i="147"/>
  <c r="T149" i="148" s="1"/>
  <c r="S79" i="147"/>
  <c r="S79" i="148" s="1"/>
  <c r="S152" i="147"/>
  <c r="S152" i="148" s="1"/>
  <c r="R92" i="147"/>
  <c r="R92" i="148" s="1"/>
  <c r="R165" i="147"/>
  <c r="R165" i="148" s="1"/>
  <c r="Q116" i="147"/>
  <c r="Q116" i="148" s="1"/>
  <c r="Q189" i="147"/>
  <c r="Q189" i="148" s="1"/>
  <c r="Q104" i="147"/>
  <c r="Q104" i="148" s="1"/>
  <c r="Q177" i="147"/>
  <c r="Q177" i="148" s="1"/>
  <c r="N172" i="147"/>
  <c r="N172" i="148" s="1"/>
  <c r="N99" i="147"/>
  <c r="N99" i="148" s="1"/>
  <c r="M115" i="147"/>
  <c r="M115" i="148" s="1"/>
  <c r="M188" i="147"/>
  <c r="M188" i="148" s="1"/>
  <c r="M187" i="147"/>
  <c r="M187" i="148" s="1"/>
  <c r="M114" i="147"/>
  <c r="M114" i="148" s="1"/>
  <c r="M186" i="147"/>
  <c r="M186" i="148" s="1"/>
  <c r="M113" i="147"/>
  <c r="M113" i="148" s="1"/>
  <c r="M112" i="147"/>
  <c r="M112" i="148" s="1"/>
  <c r="M185" i="147"/>
  <c r="M185" i="148" s="1"/>
  <c r="M184" i="147"/>
  <c r="M184" i="148" s="1"/>
  <c r="M111" i="147"/>
  <c r="M111" i="148" s="1"/>
  <c r="M183" i="147"/>
  <c r="M183" i="148" s="1"/>
  <c r="M110" i="147"/>
  <c r="M110" i="148" s="1"/>
  <c r="M182" i="147"/>
  <c r="M182" i="148" s="1"/>
  <c r="M109" i="147"/>
  <c r="M109" i="148" s="1"/>
  <c r="M108" i="147"/>
  <c r="M108" i="148" s="1"/>
  <c r="M181" i="147"/>
  <c r="M181" i="148" s="1"/>
  <c r="M180" i="147"/>
  <c r="M180" i="148" s="1"/>
  <c r="M107" i="147"/>
  <c r="M107" i="148" s="1"/>
  <c r="M179" i="147"/>
  <c r="M179" i="148" s="1"/>
  <c r="M106" i="147"/>
  <c r="M106" i="148" s="1"/>
  <c r="M178" i="147"/>
  <c r="M178" i="148" s="1"/>
  <c r="M105" i="147"/>
  <c r="M105" i="148" s="1"/>
  <c r="M103" i="147"/>
  <c r="M103" i="148" s="1"/>
  <c r="M176" i="147"/>
  <c r="M176" i="148" s="1"/>
  <c r="M175" i="147"/>
  <c r="M175" i="148" s="1"/>
  <c r="M102" i="147"/>
  <c r="M102" i="148" s="1"/>
  <c r="M101" i="147"/>
  <c r="M101" i="148" s="1"/>
  <c r="M174" i="147"/>
  <c r="M174" i="148" s="1"/>
  <c r="M173" i="147"/>
  <c r="M173" i="148" s="1"/>
  <c r="M100" i="147"/>
  <c r="M100" i="148" s="1"/>
  <c r="M189" i="147"/>
  <c r="M189" i="148" s="1"/>
  <c r="M116" i="147"/>
  <c r="M116" i="148" s="1"/>
  <c r="M99" i="147"/>
  <c r="M99" i="148" s="1"/>
  <c r="M172" i="147"/>
  <c r="M172" i="148" s="1"/>
  <c r="M94" i="147"/>
  <c r="M94" i="148" s="1"/>
  <c r="M167" i="147"/>
  <c r="M167" i="148" s="1"/>
  <c r="M166" i="147"/>
  <c r="M166" i="148" s="1"/>
  <c r="M93" i="147"/>
  <c r="M93" i="148" s="1"/>
  <c r="M165" i="147"/>
  <c r="M165" i="148" s="1"/>
  <c r="M92" i="147"/>
  <c r="M92" i="148" s="1"/>
  <c r="M164" i="147"/>
  <c r="M164" i="148" s="1"/>
  <c r="M91" i="147"/>
  <c r="M91" i="148" s="1"/>
  <c r="M163" i="147"/>
  <c r="M163" i="148" s="1"/>
  <c r="M90" i="147"/>
  <c r="M90" i="148" s="1"/>
  <c r="M89" i="147"/>
  <c r="M89" i="148" s="1"/>
  <c r="M162" i="147"/>
  <c r="M162" i="148" s="1"/>
  <c r="M160" i="147"/>
  <c r="M160" i="148" s="1"/>
  <c r="M87" i="147"/>
  <c r="M87" i="148" s="1"/>
  <c r="M86" i="147"/>
  <c r="M86" i="148" s="1"/>
  <c r="M159" i="147"/>
  <c r="M159" i="148" s="1"/>
  <c r="M85" i="147"/>
  <c r="M85" i="148" s="1"/>
  <c r="M158" i="147"/>
  <c r="M158" i="148" s="1"/>
  <c r="M88" i="147"/>
  <c r="M88" i="148" s="1"/>
  <c r="M161" i="147"/>
  <c r="M161" i="148" s="1"/>
  <c r="M84" i="147"/>
  <c r="M84" i="148" s="1"/>
  <c r="M157" i="147"/>
  <c r="M157" i="148" s="1"/>
  <c r="M83" i="147"/>
  <c r="M83" i="148" s="1"/>
  <c r="M156" i="147"/>
  <c r="M156" i="148" s="1"/>
  <c r="M82" i="147"/>
  <c r="M82" i="148" s="1"/>
  <c r="M155" i="147"/>
  <c r="M155" i="148" s="1"/>
  <c r="M81" i="147"/>
  <c r="M81" i="148" s="1"/>
  <c r="M154" i="147"/>
  <c r="M154" i="148" s="1"/>
  <c r="M80" i="147"/>
  <c r="M80" i="148" s="1"/>
  <c r="M153" i="147"/>
  <c r="M153" i="148" s="1"/>
  <c r="M177" i="147"/>
  <c r="M177" i="148" s="1"/>
  <c r="M104" i="147"/>
  <c r="M104" i="148" s="1"/>
  <c r="M79" i="147"/>
  <c r="M79" i="148" s="1"/>
  <c r="M152" i="147"/>
  <c r="M152" i="148" s="1"/>
  <c r="M151" i="147"/>
  <c r="M151" i="148" s="1"/>
  <c r="M78" i="147"/>
  <c r="M78" i="148" s="1"/>
  <c r="M150" i="147"/>
  <c r="M150" i="148" s="1"/>
  <c r="M77" i="147"/>
  <c r="M77" i="148" s="1"/>
  <c r="M76" i="147"/>
  <c r="M76" i="148" s="1"/>
  <c r="M149" i="147"/>
  <c r="M149" i="148" s="1"/>
  <c r="M75" i="147"/>
  <c r="M148" i="147"/>
  <c r="H111" i="147"/>
  <c r="H111" i="148" s="1"/>
  <c r="H184" i="147"/>
  <c r="H184" i="148" s="1"/>
  <c r="H151" i="147"/>
  <c r="H151" i="148" s="1"/>
  <c r="H78" i="147"/>
  <c r="H78" i="148" s="1"/>
  <c r="G172" i="147"/>
  <c r="G172" i="148" s="1"/>
  <c r="G99" i="147"/>
  <c r="G99" i="148" s="1"/>
  <c r="F80" i="147"/>
  <c r="F80" i="148" s="1"/>
  <c r="F153" i="147"/>
  <c r="F153" i="148" s="1"/>
  <c r="E182" i="147"/>
  <c r="E182" i="148" s="1"/>
  <c r="E109" i="147"/>
  <c r="E109" i="148" s="1"/>
  <c r="E82" i="147"/>
  <c r="E82" i="148" s="1"/>
  <c r="E155" i="147"/>
  <c r="E155" i="148" s="1"/>
  <c r="V103" i="147"/>
  <c r="V103" i="148" s="1"/>
  <c r="V176" i="147"/>
  <c r="V176" i="148" s="1"/>
  <c r="V148" i="147"/>
  <c r="V75" i="147"/>
  <c r="U85" i="147"/>
  <c r="U85" i="148" s="1"/>
  <c r="U158" i="147"/>
  <c r="U158" i="148" s="1"/>
  <c r="T176" i="147"/>
  <c r="T176" i="148" s="1"/>
  <c r="T103" i="147"/>
  <c r="T103" i="148" s="1"/>
  <c r="T154" i="147"/>
  <c r="T154" i="148" s="1"/>
  <c r="T81" i="147"/>
  <c r="T81" i="148" s="1"/>
  <c r="S185" i="147"/>
  <c r="S185" i="148" s="1"/>
  <c r="S112" i="147"/>
  <c r="S112" i="148" s="1"/>
  <c r="S75" i="147"/>
  <c r="S148" i="147"/>
  <c r="R159" i="147"/>
  <c r="R159" i="148" s="1"/>
  <c r="R86" i="147"/>
  <c r="R86" i="148" s="1"/>
  <c r="Q115" i="147"/>
  <c r="Q115" i="148" s="1"/>
  <c r="Q188" i="147"/>
  <c r="Q188" i="148" s="1"/>
  <c r="Q160" i="147"/>
  <c r="Q160" i="148" s="1"/>
  <c r="Q87" i="147"/>
  <c r="Q87" i="148" s="1"/>
  <c r="N174" i="147"/>
  <c r="N174" i="148" s="1"/>
  <c r="N101" i="147"/>
  <c r="N101" i="148" s="1"/>
  <c r="L188" i="147"/>
  <c r="L188" i="148" s="1"/>
  <c r="L115" i="147"/>
  <c r="L115" i="148" s="1"/>
  <c r="L187" i="147"/>
  <c r="L187" i="148" s="1"/>
  <c r="L114" i="147"/>
  <c r="L114" i="148" s="1"/>
  <c r="L186" i="147"/>
  <c r="L186" i="148" s="1"/>
  <c r="L113" i="147"/>
  <c r="L113" i="148" s="1"/>
  <c r="L185" i="147"/>
  <c r="L185" i="148" s="1"/>
  <c r="L112" i="147"/>
  <c r="L112" i="148" s="1"/>
  <c r="L184" i="147"/>
  <c r="L184" i="148" s="1"/>
  <c r="L111" i="147"/>
  <c r="L111" i="148" s="1"/>
  <c r="L183" i="147"/>
  <c r="L183" i="148" s="1"/>
  <c r="L110" i="147"/>
  <c r="L110" i="148" s="1"/>
  <c r="L182" i="147"/>
  <c r="L182" i="148" s="1"/>
  <c r="L109" i="147"/>
  <c r="L109" i="148" s="1"/>
  <c r="L181" i="147"/>
  <c r="L181" i="148" s="1"/>
  <c r="L108" i="147"/>
  <c r="L108" i="148" s="1"/>
  <c r="L107" i="147"/>
  <c r="L107" i="148" s="1"/>
  <c r="L180" i="147"/>
  <c r="L180" i="148" s="1"/>
  <c r="L179" i="147"/>
  <c r="L179" i="148" s="1"/>
  <c r="L106" i="147"/>
  <c r="L106" i="148" s="1"/>
  <c r="L178" i="147"/>
  <c r="L178" i="148" s="1"/>
  <c r="L105" i="147"/>
  <c r="L105" i="148" s="1"/>
  <c r="L176" i="147"/>
  <c r="L176" i="148" s="1"/>
  <c r="L103" i="147"/>
  <c r="L103" i="148" s="1"/>
  <c r="L102" i="147"/>
  <c r="L102" i="148" s="1"/>
  <c r="L175" i="147"/>
  <c r="L175" i="148" s="1"/>
  <c r="L101" i="147"/>
  <c r="L101" i="148" s="1"/>
  <c r="L174" i="147"/>
  <c r="L174" i="148" s="1"/>
  <c r="L173" i="147"/>
  <c r="L173" i="148" s="1"/>
  <c r="L100" i="147"/>
  <c r="L100" i="148" s="1"/>
  <c r="L189" i="147"/>
  <c r="L189" i="148" s="1"/>
  <c r="L116" i="147"/>
  <c r="L116" i="148" s="1"/>
  <c r="L172" i="147"/>
  <c r="L172" i="148" s="1"/>
  <c r="L99" i="147"/>
  <c r="L99" i="148" s="1"/>
  <c r="L167" i="147"/>
  <c r="L167" i="148" s="1"/>
  <c r="L94" i="147"/>
  <c r="L94" i="148" s="1"/>
  <c r="L166" i="147"/>
  <c r="L166" i="148" s="1"/>
  <c r="L93" i="147"/>
  <c r="L93" i="148" s="1"/>
  <c r="L165" i="147"/>
  <c r="L165" i="148" s="1"/>
  <c r="L92" i="147"/>
  <c r="L92" i="148" s="1"/>
  <c r="L164" i="147"/>
  <c r="L164" i="148" s="1"/>
  <c r="L91" i="147"/>
  <c r="L91" i="148" s="1"/>
  <c r="L163" i="147"/>
  <c r="L163" i="148" s="1"/>
  <c r="L90" i="147"/>
  <c r="L90" i="148" s="1"/>
  <c r="L89" i="147"/>
  <c r="L89" i="148" s="1"/>
  <c r="L162" i="147"/>
  <c r="L162" i="148" s="1"/>
  <c r="L160" i="147"/>
  <c r="L160" i="148" s="1"/>
  <c r="L87" i="147"/>
  <c r="L87" i="148" s="1"/>
  <c r="L86" i="147"/>
  <c r="L86" i="148" s="1"/>
  <c r="L159" i="147"/>
  <c r="L159" i="148" s="1"/>
  <c r="L158" i="147"/>
  <c r="L158" i="148" s="1"/>
  <c r="L85" i="147"/>
  <c r="L85" i="148" s="1"/>
  <c r="L161" i="147"/>
  <c r="L161" i="148" s="1"/>
  <c r="L88" i="147"/>
  <c r="L88" i="148" s="1"/>
  <c r="L84" i="147"/>
  <c r="L84" i="148" s="1"/>
  <c r="L157" i="147"/>
  <c r="L157" i="148" s="1"/>
  <c r="L156" i="147"/>
  <c r="L156" i="148" s="1"/>
  <c r="L83" i="147"/>
  <c r="L83" i="148" s="1"/>
  <c r="L155" i="147"/>
  <c r="L155" i="148" s="1"/>
  <c r="L82" i="147"/>
  <c r="L82" i="148" s="1"/>
  <c r="L81" i="147"/>
  <c r="L81" i="148" s="1"/>
  <c r="L154" i="147"/>
  <c r="L154" i="148" s="1"/>
  <c r="L80" i="147"/>
  <c r="L80" i="148" s="1"/>
  <c r="L153" i="147"/>
  <c r="L153" i="148" s="1"/>
  <c r="L177" i="147"/>
  <c r="L177" i="148" s="1"/>
  <c r="L104" i="147"/>
  <c r="L104" i="148" s="1"/>
  <c r="L152" i="147"/>
  <c r="L152" i="148" s="1"/>
  <c r="L79" i="147"/>
  <c r="L79" i="148" s="1"/>
  <c r="L151" i="147"/>
  <c r="L151" i="148" s="1"/>
  <c r="L78" i="147"/>
  <c r="L78" i="148" s="1"/>
  <c r="L150" i="147"/>
  <c r="L150" i="148" s="1"/>
  <c r="L77" i="147"/>
  <c r="L77" i="148" s="1"/>
  <c r="L149" i="147"/>
  <c r="L149" i="148" s="1"/>
  <c r="L76" i="147"/>
  <c r="L76" i="148" s="1"/>
  <c r="L148" i="147"/>
  <c r="L75" i="147"/>
  <c r="H178" i="147"/>
  <c r="H178" i="148" s="1"/>
  <c r="H105" i="147"/>
  <c r="H105" i="148" s="1"/>
  <c r="G76" i="147"/>
  <c r="G76" i="148" s="1"/>
  <c r="G149" i="147"/>
  <c r="G149" i="148" s="1"/>
  <c r="F112" i="147"/>
  <c r="F112" i="148" s="1"/>
  <c r="F185" i="147"/>
  <c r="F185" i="148" s="1"/>
  <c r="E164" i="147"/>
  <c r="E164" i="148" s="1"/>
  <c r="E91" i="147"/>
  <c r="E91" i="148" s="1"/>
  <c r="V91" i="147"/>
  <c r="V91" i="148" s="1"/>
  <c r="V164" i="147"/>
  <c r="V164" i="148" s="1"/>
  <c r="U187" i="147"/>
  <c r="U187" i="148" s="1"/>
  <c r="U114" i="147"/>
  <c r="U114" i="148" s="1"/>
  <c r="T160" i="147"/>
  <c r="T160" i="148" s="1"/>
  <c r="T87" i="147"/>
  <c r="T87" i="148" s="1"/>
  <c r="S108" i="147"/>
  <c r="S108" i="148" s="1"/>
  <c r="S181" i="147"/>
  <c r="S181" i="148" s="1"/>
  <c r="R189" i="147"/>
  <c r="R189" i="148" s="1"/>
  <c r="R116" i="147"/>
  <c r="R116" i="148" s="1"/>
  <c r="Q178" i="147"/>
  <c r="Q178" i="148" s="1"/>
  <c r="Q105" i="147"/>
  <c r="Q105" i="148" s="1"/>
  <c r="N184" i="147"/>
  <c r="N184" i="148" s="1"/>
  <c r="N111" i="147"/>
  <c r="N111" i="148" s="1"/>
  <c r="N78" i="147"/>
  <c r="N78" i="148" s="1"/>
  <c r="N151" i="147"/>
  <c r="N151" i="148" s="1"/>
  <c r="K188" i="147"/>
  <c r="K188" i="148" s="1"/>
  <c r="K115" i="147"/>
  <c r="K115" i="148" s="1"/>
  <c r="K110" i="147"/>
  <c r="K110" i="148" s="1"/>
  <c r="K183" i="147"/>
  <c r="K183" i="148" s="1"/>
  <c r="K178" i="147"/>
  <c r="K178" i="148" s="1"/>
  <c r="K105" i="147"/>
  <c r="K105" i="148" s="1"/>
  <c r="K102" i="147"/>
  <c r="K102" i="148" s="1"/>
  <c r="K175" i="147"/>
  <c r="K175" i="148" s="1"/>
  <c r="K174" i="147"/>
  <c r="K174" i="148" s="1"/>
  <c r="K101" i="147"/>
  <c r="K101" i="148" s="1"/>
  <c r="K173" i="147"/>
  <c r="K173" i="148" s="1"/>
  <c r="K100" i="147"/>
  <c r="K100" i="148" s="1"/>
  <c r="K116" i="147"/>
  <c r="K116" i="148" s="1"/>
  <c r="K189" i="147"/>
  <c r="K189" i="148" s="1"/>
  <c r="K94" i="147"/>
  <c r="K94" i="148" s="1"/>
  <c r="K167" i="147"/>
  <c r="K167" i="148" s="1"/>
  <c r="K93" i="147"/>
  <c r="K93" i="148" s="1"/>
  <c r="K166" i="147"/>
  <c r="K166" i="148" s="1"/>
  <c r="K165" i="147"/>
  <c r="K165" i="148" s="1"/>
  <c r="K92" i="147"/>
  <c r="K92" i="148" s="1"/>
  <c r="K91" i="147"/>
  <c r="K91" i="148" s="1"/>
  <c r="K164" i="147"/>
  <c r="K164" i="148" s="1"/>
  <c r="K163" i="147"/>
  <c r="K163" i="148" s="1"/>
  <c r="K90" i="147"/>
  <c r="K90" i="148" s="1"/>
  <c r="K162" i="147"/>
  <c r="K162" i="148" s="1"/>
  <c r="K89" i="147"/>
  <c r="K89" i="148" s="1"/>
  <c r="K160" i="147"/>
  <c r="K160" i="148" s="1"/>
  <c r="K87" i="147"/>
  <c r="K87" i="148" s="1"/>
  <c r="K159" i="147"/>
  <c r="K159" i="148" s="1"/>
  <c r="K86" i="147"/>
  <c r="K86" i="148" s="1"/>
  <c r="K85" i="147"/>
  <c r="K85" i="148" s="1"/>
  <c r="K158" i="147"/>
  <c r="K158" i="148" s="1"/>
  <c r="K88" i="147"/>
  <c r="K88" i="148" s="1"/>
  <c r="K161" i="147"/>
  <c r="K161" i="148" s="1"/>
  <c r="K84" i="147"/>
  <c r="K84" i="148" s="1"/>
  <c r="K157" i="147"/>
  <c r="K157" i="148" s="1"/>
  <c r="K156" i="147"/>
  <c r="K156" i="148" s="1"/>
  <c r="K83" i="147"/>
  <c r="K83" i="148" s="1"/>
  <c r="K155" i="147"/>
  <c r="K155" i="148" s="1"/>
  <c r="K82" i="147"/>
  <c r="K82" i="148" s="1"/>
  <c r="K81" i="147"/>
  <c r="K81" i="148" s="1"/>
  <c r="K154" i="147"/>
  <c r="K154" i="148" s="1"/>
  <c r="K80" i="147"/>
  <c r="K80" i="148" s="1"/>
  <c r="K153" i="147"/>
  <c r="K153" i="148" s="1"/>
  <c r="K104" i="147"/>
  <c r="K104" i="148" s="1"/>
  <c r="K177" i="147"/>
  <c r="K177" i="148" s="1"/>
  <c r="K152" i="147"/>
  <c r="K152" i="148" s="1"/>
  <c r="K79" i="147"/>
  <c r="K79" i="148" s="1"/>
  <c r="K78" i="147"/>
  <c r="K78" i="148" s="1"/>
  <c r="K151" i="147"/>
  <c r="K151" i="148" s="1"/>
  <c r="K77" i="147"/>
  <c r="K77" i="148" s="1"/>
  <c r="K150" i="147"/>
  <c r="K150" i="148" s="1"/>
  <c r="K149" i="147"/>
  <c r="K149" i="148" s="1"/>
  <c r="K76" i="147"/>
  <c r="K76" i="148" s="1"/>
  <c r="K148" i="147"/>
  <c r="K75" i="147"/>
  <c r="D142" i="147"/>
  <c r="G105" i="147"/>
  <c r="G105" i="148" s="1"/>
  <c r="G178" i="147"/>
  <c r="G178" i="148" s="1"/>
  <c r="F178" i="147"/>
  <c r="F178" i="148" s="1"/>
  <c r="F105" i="147"/>
  <c r="F105" i="148" s="1"/>
  <c r="F76" i="147"/>
  <c r="F76" i="148" s="1"/>
  <c r="F149" i="147"/>
  <c r="F149" i="148" s="1"/>
  <c r="E88" i="147"/>
  <c r="E88" i="148" s="1"/>
  <c r="E161" i="147"/>
  <c r="E161" i="148" s="1"/>
  <c r="V174" i="147"/>
  <c r="V174" i="148" s="1"/>
  <c r="V101" i="147"/>
  <c r="V101" i="148" s="1"/>
  <c r="U157" i="147"/>
  <c r="U157" i="148" s="1"/>
  <c r="U84" i="147"/>
  <c r="U84" i="148" s="1"/>
  <c r="T158" i="147"/>
  <c r="T158" i="148" s="1"/>
  <c r="T85" i="147"/>
  <c r="T85" i="148" s="1"/>
  <c r="S189" i="147"/>
  <c r="S189" i="148" s="1"/>
  <c r="S116" i="147"/>
  <c r="S116" i="148" s="1"/>
  <c r="R149" i="147"/>
  <c r="R149" i="148" s="1"/>
  <c r="R76" i="147"/>
  <c r="R76" i="148" s="1"/>
  <c r="Q165" i="147"/>
  <c r="Q165" i="148" s="1"/>
  <c r="Q92" i="147"/>
  <c r="Q92" i="148" s="1"/>
  <c r="N153" i="147"/>
  <c r="N153" i="148" s="1"/>
  <c r="N80" i="147"/>
  <c r="N80" i="148" s="1"/>
  <c r="K185" i="147"/>
  <c r="K185" i="148" s="1"/>
  <c r="K112" i="147"/>
  <c r="K112" i="148" s="1"/>
  <c r="J111" i="147"/>
  <c r="J111" i="148" s="1"/>
  <c r="J184" i="147"/>
  <c r="J184" i="148" s="1"/>
  <c r="J109" i="147"/>
  <c r="J109" i="148" s="1"/>
  <c r="J182" i="147"/>
  <c r="J182" i="148" s="1"/>
  <c r="J180" i="147"/>
  <c r="J180" i="148" s="1"/>
  <c r="J107" i="147"/>
  <c r="J107" i="148" s="1"/>
  <c r="J179" i="147"/>
  <c r="J179" i="148" s="1"/>
  <c r="J106" i="147"/>
  <c r="J106" i="148" s="1"/>
  <c r="J176" i="147"/>
  <c r="J176" i="148" s="1"/>
  <c r="J103" i="147"/>
  <c r="J103" i="148" s="1"/>
  <c r="J102" i="147"/>
  <c r="J102" i="148" s="1"/>
  <c r="J175" i="147"/>
  <c r="J175" i="148" s="1"/>
  <c r="J101" i="147"/>
  <c r="J101" i="148" s="1"/>
  <c r="J174" i="147"/>
  <c r="J174" i="148" s="1"/>
  <c r="J173" i="147"/>
  <c r="J173" i="148" s="1"/>
  <c r="J100" i="147"/>
  <c r="J100" i="148" s="1"/>
  <c r="J116" i="147"/>
  <c r="J116" i="148" s="1"/>
  <c r="J189" i="147"/>
  <c r="J189" i="148" s="1"/>
  <c r="J99" i="147"/>
  <c r="J99" i="148" s="1"/>
  <c r="J172" i="147"/>
  <c r="J172" i="148" s="1"/>
  <c r="J94" i="147"/>
  <c r="J94" i="148" s="1"/>
  <c r="J167" i="147"/>
  <c r="J167" i="148" s="1"/>
  <c r="J166" i="147"/>
  <c r="J166" i="148" s="1"/>
  <c r="J93" i="147"/>
  <c r="J93" i="148" s="1"/>
  <c r="J92" i="147"/>
  <c r="J92" i="148" s="1"/>
  <c r="J165" i="147"/>
  <c r="J165" i="148" s="1"/>
  <c r="J164" i="147"/>
  <c r="J164" i="148" s="1"/>
  <c r="J91" i="147"/>
  <c r="J91" i="148" s="1"/>
  <c r="J163" i="147"/>
  <c r="J163" i="148" s="1"/>
  <c r="J90" i="147"/>
  <c r="J90" i="148" s="1"/>
  <c r="J89" i="147"/>
  <c r="J89" i="148" s="1"/>
  <c r="J162" i="147"/>
  <c r="J162" i="148" s="1"/>
  <c r="J87" i="147"/>
  <c r="J87" i="148" s="1"/>
  <c r="J160" i="147"/>
  <c r="J160" i="148" s="1"/>
  <c r="J159" i="147"/>
  <c r="J159" i="148" s="1"/>
  <c r="J86" i="147"/>
  <c r="J86" i="148" s="1"/>
  <c r="J158" i="147"/>
  <c r="J158" i="148" s="1"/>
  <c r="J85" i="147"/>
  <c r="J85" i="148" s="1"/>
  <c r="J161" i="147"/>
  <c r="J161" i="148" s="1"/>
  <c r="J88" i="147"/>
  <c r="J88" i="148" s="1"/>
  <c r="J157" i="147"/>
  <c r="J157" i="148" s="1"/>
  <c r="J84" i="147"/>
  <c r="J84" i="148" s="1"/>
  <c r="J156" i="147"/>
  <c r="J156" i="148" s="1"/>
  <c r="J83" i="147"/>
  <c r="J83" i="148" s="1"/>
  <c r="J155" i="147"/>
  <c r="J155" i="148" s="1"/>
  <c r="J82" i="147"/>
  <c r="J82" i="148" s="1"/>
  <c r="J154" i="147"/>
  <c r="J154" i="148" s="1"/>
  <c r="J81" i="147"/>
  <c r="J81" i="148" s="1"/>
  <c r="J80" i="147"/>
  <c r="J80" i="148" s="1"/>
  <c r="J153" i="147"/>
  <c r="J153" i="148" s="1"/>
  <c r="J177" i="147"/>
  <c r="J177" i="148" s="1"/>
  <c r="J104" i="147"/>
  <c r="J104" i="148" s="1"/>
  <c r="J152" i="147"/>
  <c r="J152" i="148" s="1"/>
  <c r="J79" i="147"/>
  <c r="J79" i="148" s="1"/>
  <c r="J151" i="147"/>
  <c r="J151" i="148" s="1"/>
  <c r="J78" i="147"/>
  <c r="J78" i="148" s="1"/>
  <c r="J150" i="147"/>
  <c r="J150" i="148" s="1"/>
  <c r="J77" i="147"/>
  <c r="J77" i="148" s="1"/>
  <c r="J76" i="147"/>
  <c r="J76" i="148" s="1"/>
  <c r="J149" i="147"/>
  <c r="J149" i="148" s="1"/>
  <c r="J148" i="147"/>
  <c r="J75" i="147"/>
  <c r="H188" i="147"/>
  <c r="H188" i="148" s="1"/>
  <c r="H115" i="147"/>
  <c r="H115" i="148" s="1"/>
  <c r="H114" i="147"/>
  <c r="H114" i="148" s="1"/>
  <c r="H187" i="147"/>
  <c r="H187" i="148" s="1"/>
  <c r="H185" i="147"/>
  <c r="H185" i="148" s="1"/>
  <c r="H112" i="147"/>
  <c r="H112" i="148" s="1"/>
  <c r="H110" i="147"/>
  <c r="H110" i="148" s="1"/>
  <c r="H183" i="147"/>
  <c r="H183" i="148" s="1"/>
  <c r="H108" i="147"/>
  <c r="H108" i="148" s="1"/>
  <c r="H181" i="147"/>
  <c r="H181" i="148" s="1"/>
  <c r="H107" i="147"/>
  <c r="H107" i="148" s="1"/>
  <c r="H180" i="147"/>
  <c r="H180" i="148" s="1"/>
  <c r="H176" i="147"/>
  <c r="H176" i="148" s="1"/>
  <c r="H103" i="147"/>
  <c r="H103" i="148" s="1"/>
  <c r="H101" i="147"/>
  <c r="H101" i="148" s="1"/>
  <c r="H174" i="147"/>
  <c r="H174" i="148" s="1"/>
  <c r="H116" i="147"/>
  <c r="H116" i="148" s="1"/>
  <c r="H189" i="147"/>
  <c r="H189" i="148" s="1"/>
  <c r="H94" i="147"/>
  <c r="H94" i="148" s="1"/>
  <c r="H167" i="147"/>
  <c r="H167" i="148" s="1"/>
  <c r="H91" i="147"/>
  <c r="H91" i="148" s="1"/>
  <c r="H164" i="147"/>
  <c r="H164" i="148" s="1"/>
  <c r="H162" i="147"/>
  <c r="H162" i="148" s="1"/>
  <c r="H89" i="147"/>
  <c r="H89" i="148" s="1"/>
  <c r="H86" i="147"/>
  <c r="H86" i="148" s="1"/>
  <c r="H159" i="147"/>
  <c r="H159" i="148" s="1"/>
  <c r="H161" i="147"/>
  <c r="H161" i="148" s="1"/>
  <c r="H88" i="147"/>
  <c r="H88" i="148" s="1"/>
  <c r="H156" i="147"/>
  <c r="H156" i="148" s="1"/>
  <c r="H83" i="147"/>
  <c r="H83" i="148" s="1"/>
  <c r="H153" i="147"/>
  <c r="H153" i="148" s="1"/>
  <c r="H80" i="147"/>
  <c r="H80" i="148" s="1"/>
  <c r="H152" i="147"/>
  <c r="H152" i="148" s="1"/>
  <c r="H79" i="147"/>
  <c r="H79" i="148" s="1"/>
  <c r="H76" i="147"/>
  <c r="H76" i="148" s="1"/>
  <c r="H149" i="147"/>
  <c r="H149" i="148" s="1"/>
  <c r="H152" i="138"/>
  <c r="G185" i="147"/>
  <c r="G185" i="148" s="1"/>
  <c r="G112" i="147"/>
  <c r="G112" i="148" s="1"/>
  <c r="G179" i="147"/>
  <c r="G179" i="148" s="1"/>
  <c r="G106" i="147"/>
  <c r="G106" i="148" s="1"/>
  <c r="G101" i="147"/>
  <c r="G101" i="148" s="1"/>
  <c r="G174" i="147"/>
  <c r="G174" i="148" s="1"/>
  <c r="G91" i="147"/>
  <c r="G91" i="148" s="1"/>
  <c r="G164" i="147"/>
  <c r="G164" i="148" s="1"/>
  <c r="G160" i="147"/>
  <c r="G160" i="148" s="1"/>
  <c r="G87" i="147"/>
  <c r="G87" i="148" s="1"/>
  <c r="G88" i="147"/>
  <c r="G88" i="148" s="1"/>
  <c r="G161" i="147"/>
  <c r="G161" i="148" s="1"/>
  <c r="G83" i="147"/>
  <c r="G83" i="148" s="1"/>
  <c r="G156" i="147"/>
  <c r="G156" i="148" s="1"/>
  <c r="G80" i="147"/>
  <c r="G80" i="148" s="1"/>
  <c r="G153" i="147"/>
  <c r="G153" i="148" s="1"/>
  <c r="G78" i="147"/>
  <c r="G78" i="148" s="1"/>
  <c r="G151" i="147"/>
  <c r="G151" i="148" s="1"/>
  <c r="F188" i="147"/>
  <c r="F188" i="148" s="1"/>
  <c r="F115" i="147"/>
  <c r="F115" i="148" s="1"/>
  <c r="F113" i="147"/>
  <c r="F113" i="148" s="1"/>
  <c r="F186" i="147"/>
  <c r="F186" i="148" s="1"/>
  <c r="F184" i="147"/>
  <c r="F184" i="148" s="1"/>
  <c r="F111" i="147"/>
  <c r="F111" i="148" s="1"/>
  <c r="F182" i="147"/>
  <c r="F182" i="148" s="1"/>
  <c r="F109" i="147"/>
  <c r="F109" i="148" s="1"/>
  <c r="F107" i="147"/>
  <c r="F107" i="148" s="1"/>
  <c r="F180" i="147"/>
  <c r="F180" i="148" s="1"/>
  <c r="F103" i="147"/>
  <c r="F103" i="148" s="1"/>
  <c r="F176" i="147"/>
  <c r="F176" i="148" s="1"/>
  <c r="F174" i="147"/>
  <c r="F174" i="148" s="1"/>
  <c r="F101" i="147"/>
  <c r="F101" i="148" s="1"/>
  <c r="F172" i="147"/>
  <c r="F172" i="148" s="1"/>
  <c r="F99" i="147"/>
  <c r="F99" i="148" s="1"/>
  <c r="F94" i="147"/>
  <c r="F94" i="148" s="1"/>
  <c r="F167" i="147"/>
  <c r="F167" i="148" s="1"/>
  <c r="F91" i="147"/>
  <c r="F91" i="148" s="1"/>
  <c r="F164" i="147"/>
  <c r="F164" i="148" s="1"/>
  <c r="F162" i="147"/>
  <c r="F162" i="148" s="1"/>
  <c r="F89" i="147"/>
  <c r="F89" i="148" s="1"/>
  <c r="F159" i="147"/>
  <c r="F159" i="148" s="1"/>
  <c r="F86" i="147"/>
  <c r="F86" i="148" s="1"/>
  <c r="F161" i="147"/>
  <c r="F161" i="148" s="1"/>
  <c r="F88" i="147"/>
  <c r="F88" i="148" s="1"/>
  <c r="F83" i="147"/>
  <c r="F83" i="148" s="1"/>
  <c r="F156" i="147"/>
  <c r="F156" i="148" s="1"/>
  <c r="F155" i="147"/>
  <c r="F155" i="148" s="1"/>
  <c r="F82" i="147"/>
  <c r="F82" i="148" s="1"/>
  <c r="F154" i="147"/>
  <c r="F154" i="148" s="1"/>
  <c r="F81" i="147"/>
  <c r="F81" i="148" s="1"/>
  <c r="F79" i="147"/>
  <c r="F79" i="148" s="1"/>
  <c r="F152" i="147"/>
  <c r="F152" i="148" s="1"/>
  <c r="E114" i="147"/>
  <c r="E114" i="148" s="1"/>
  <c r="E187" i="147"/>
  <c r="E187" i="148" s="1"/>
  <c r="E112" i="147"/>
  <c r="E112" i="148" s="1"/>
  <c r="E185" i="147"/>
  <c r="E185" i="148" s="1"/>
  <c r="E110" i="147"/>
  <c r="E110" i="148" s="1"/>
  <c r="E183" i="147"/>
  <c r="E183" i="148" s="1"/>
  <c r="E180" i="147"/>
  <c r="E180" i="148" s="1"/>
  <c r="E107" i="147"/>
  <c r="E107" i="148" s="1"/>
  <c r="E176" i="147"/>
  <c r="E176" i="148" s="1"/>
  <c r="E103" i="147"/>
  <c r="E103" i="148" s="1"/>
  <c r="E175" i="147"/>
  <c r="E175" i="148" s="1"/>
  <c r="E102" i="147"/>
  <c r="E102" i="148" s="1"/>
  <c r="E173" i="147"/>
  <c r="E173" i="148" s="1"/>
  <c r="E100" i="147"/>
  <c r="E100" i="148" s="1"/>
  <c r="E99" i="147"/>
  <c r="E99" i="148" s="1"/>
  <c r="E172" i="147"/>
  <c r="E172" i="148" s="1"/>
  <c r="E166" i="147"/>
  <c r="E166" i="148" s="1"/>
  <c r="E93" i="147"/>
  <c r="E93" i="148" s="1"/>
  <c r="E160" i="147"/>
  <c r="E160" i="148" s="1"/>
  <c r="E87" i="147"/>
  <c r="E87" i="148" s="1"/>
  <c r="E83" i="147"/>
  <c r="E83" i="148" s="1"/>
  <c r="E156" i="147"/>
  <c r="E156" i="148" s="1"/>
  <c r="E154" i="147"/>
  <c r="E154" i="148" s="1"/>
  <c r="E81" i="147"/>
  <c r="E81" i="148" s="1"/>
  <c r="E80" i="147"/>
  <c r="E80" i="148" s="1"/>
  <c r="E153" i="147"/>
  <c r="E153" i="148" s="1"/>
  <c r="E78" i="147"/>
  <c r="E78" i="148" s="1"/>
  <c r="E151" i="147"/>
  <c r="E151" i="148" s="1"/>
  <c r="E148" i="147"/>
  <c r="E75" i="147"/>
  <c r="V188" i="147"/>
  <c r="V188" i="148" s="1"/>
  <c r="V115" i="147"/>
  <c r="V115" i="148" s="1"/>
  <c r="V186" i="147"/>
  <c r="V186" i="148" s="1"/>
  <c r="V113" i="147"/>
  <c r="V113" i="148" s="1"/>
  <c r="V183" i="147"/>
  <c r="V183" i="148" s="1"/>
  <c r="V110" i="147"/>
  <c r="V110" i="148" s="1"/>
  <c r="V181" i="147"/>
  <c r="V181" i="148" s="1"/>
  <c r="V108" i="147"/>
  <c r="V108" i="148" s="1"/>
  <c r="V180" i="147"/>
  <c r="V180" i="148" s="1"/>
  <c r="V107" i="147"/>
  <c r="V107" i="148" s="1"/>
  <c r="V179" i="147"/>
  <c r="V179" i="148" s="1"/>
  <c r="V106" i="147"/>
  <c r="V106" i="148" s="1"/>
  <c r="V102" i="147"/>
  <c r="V102" i="148" s="1"/>
  <c r="V175" i="147"/>
  <c r="V175" i="148" s="1"/>
  <c r="V100" i="147"/>
  <c r="V100" i="148" s="1"/>
  <c r="V173" i="147"/>
  <c r="V173" i="148" s="1"/>
  <c r="V166" i="147"/>
  <c r="V166" i="148" s="1"/>
  <c r="V93" i="147"/>
  <c r="V93" i="148" s="1"/>
  <c r="V90" i="147"/>
  <c r="V90" i="148" s="1"/>
  <c r="V163" i="147"/>
  <c r="V163" i="148" s="1"/>
  <c r="V87" i="147"/>
  <c r="V87" i="148" s="1"/>
  <c r="V160" i="147"/>
  <c r="V160" i="148" s="1"/>
  <c r="V158" i="147"/>
  <c r="V158" i="148" s="1"/>
  <c r="V85" i="147"/>
  <c r="V85" i="148" s="1"/>
  <c r="V157" i="147"/>
  <c r="V157" i="148" s="1"/>
  <c r="V84" i="147"/>
  <c r="V84" i="148" s="1"/>
  <c r="V81" i="147"/>
  <c r="V81" i="148" s="1"/>
  <c r="V154" i="147"/>
  <c r="V154" i="148" s="1"/>
  <c r="V80" i="147"/>
  <c r="V80" i="148" s="1"/>
  <c r="V153" i="147"/>
  <c r="V153" i="148" s="1"/>
  <c r="V79" i="147"/>
  <c r="V79" i="148" s="1"/>
  <c r="V152" i="147"/>
  <c r="V152" i="148" s="1"/>
  <c r="V78" i="147"/>
  <c r="V78" i="148" s="1"/>
  <c r="V151" i="147"/>
  <c r="V151" i="148" s="1"/>
  <c r="U115" i="147"/>
  <c r="U115" i="148" s="1"/>
  <c r="U188" i="147"/>
  <c r="U188" i="148" s="1"/>
  <c r="U186" i="147"/>
  <c r="U186" i="148" s="1"/>
  <c r="U113" i="147"/>
  <c r="U113" i="148" s="1"/>
  <c r="U184" i="147"/>
  <c r="U184" i="148" s="1"/>
  <c r="U111" i="147"/>
  <c r="U111" i="148" s="1"/>
  <c r="U110" i="147"/>
  <c r="U110" i="148" s="1"/>
  <c r="U183" i="147"/>
  <c r="U183" i="148" s="1"/>
  <c r="U182" i="147"/>
  <c r="U182" i="148" s="1"/>
  <c r="U109" i="147"/>
  <c r="U109" i="148" s="1"/>
  <c r="U107" i="147"/>
  <c r="U107" i="148" s="1"/>
  <c r="U180" i="147"/>
  <c r="U180" i="148" s="1"/>
  <c r="U179" i="147"/>
  <c r="U179" i="148" s="1"/>
  <c r="U106" i="147"/>
  <c r="U106" i="148" s="1"/>
  <c r="U105" i="147"/>
  <c r="U105" i="148" s="1"/>
  <c r="U178" i="147"/>
  <c r="U178" i="148" s="1"/>
  <c r="U102" i="147"/>
  <c r="U102" i="148" s="1"/>
  <c r="U175" i="147"/>
  <c r="U175" i="148" s="1"/>
  <c r="U174" i="147"/>
  <c r="U174" i="148" s="1"/>
  <c r="U101" i="147"/>
  <c r="U101" i="148" s="1"/>
  <c r="U100" i="147"/>
  <c r="U100" i="148" s="1"/>
  <c r="U173" i="147"/>
  <c r="U173" i="148" s="1"/>
  <c r="U172" i="147"/>
  <c r="U172" i="148" s="1"/>
  <c r="U99" i="147"/>
  <c r="U99" i="148" s="1"/>
  <c r="U166" i="147"/>
  <c r="U166" i="148" s="1"/>
  <c r="U93" i="147"/>
  <c r="U93" i="148" s="1"/>
  <c r="U165" i="147"/>
  <c r="U165" i="148" s="1"/>
  <c r="U92" i="147"/>
  <c r="U92" i="148" s="1"/>
  <c r="U162" i="147"/>
  <c r="U162" i="148" s="1"/>
  <c r="U89" i="147"/>
  <c r="U89" i="148" s="1"/>
  <c r="U86" i="147"/>
  <c r="U86" i="148" s="1"/>
  <c r="U159" i="147"/>
  <c r="U159" i="148" s="1"/>
  <c r="U156" i="147"/>
  <c r="U156" i="148" s="1"/>
  <c r="U83" i="147"/>
  <c r="U83" i="148" s="1"/>
  <c r="U82" i="147"/>
  <c r="U82" i="148" s="1"/>
  <c r="U155" i="147"/>
  <c r="U155" i="148" s="1"/>
  <c r="U81" i="147"/>
  <c r="U81" i="148" s="1"/>
  <c r="U154" i="147"/>
  <c r="U154" i="148" s="1"/>
  <c r="U177" i="147"/>
  <c r="U177" i="148" s="1"/>
  <c r="U104" i="147"/>
  <c r="U104" i="148" s="1"/>
  <c r="U152" i="147"/>
  <c r="U152" i="148" s="1"/>
  <c r="U79" i="147"/>
  <c r="U79" i="148" s="1"/>
  <c r="U77" i="147"/>
  <c r="U77" i="148" s="1"/>
  <c r="U150" i="147"/>
  <c r="U150" i="148" s="1"/>
  <c r="U149" i="147"/>
  <c r="U149" i="148" s="1"/>
  <c r="U76" i="147"/>
  <c r="U76" i="148" s="1"/>
  <c r="U75" i="147"/>
  <c r="U148" i="147"/>
  <c r="T187" i="147"/>
  <c r="T187" i="148" s="1"/>
  <c r="T114" i="147"/>
  <c r="T114" i="148" s="1"/>
  <c r="T186" i="147"/>
  <c r="T186" i="148" s="1"/>
  <c r="T113" i="147"/>
  <c r="T113" i="148" s="1"/>
  <c r="T112" i="147"/>
  <c r="T112" i="148" s="1"/>
  <c r="T185" i="147"/>
  <c r="T185" i="148" s="1"/>
  <c r="T183" i="147"/>
  <c r="T183" i="148" s="1"/>
  <c r="T110" i="147"/>
  <c r="T110" i="148" s="1"/>
  <c r="T181" i="147"/>
  <c r="T181" i="148" s="1"/>
  <c r="T108" i="147"/>
  <c r="T108" i="148" s="1"/>
  <c r="T179" i="147"/>
  <c r="T179" i="148" s="1"/>
  <c r="T106" i="147"/>
  <c r="T106" i="148" s="1"/>
  <c r="T174" i="147"/>
  <c r="T174" i="148" s="1"/>
  <c r="T101" i="147"/>
  <c r="T101" i="148" s="1"/>
  <c r="T166" i="147"/>
  <c r="T166" i="148" s="1"/>
  <c r="T93" i="147"/>
  <c r="T93" i="148" s="1"/>
  <c r="T92" i="147"/>
  <c r="T92" i="148" s="1"/>
  <c r="T165" i="147"/>
  <c r="T165" i="148" s="1"/>
  <c r="T163" i="147"/>
  <c r="T163" i="148" s="1"/>
  <c r="T90" i="147"/>
  <c r="T90" i="148" s="1"/>
  <c r="T86" i="147"/>
  <c r="T86" i="148" s="1"/>
  <c r="T159" i="147"/>
  <c r="T159" i="148" s="1"/>
  <c r="T157" i="147"/>
  <c r="T157" i="148" s="1"/>
  <c r="T84" i="147"/>
  <c r="T84" i="148" s="1"/>
  <c r="T82" i="147"/>
  <c r="T82" i="148" s="1"/>
  <c r="T155" i="147"/>
  <c r="T155" i="148" s="1"/>
  <c r="T177" i="147"/>
  <c r="T177" i="148" s="1"/>
  <c r="T104" i="147"/>
  <c r="T104" i="148" s="1"/>
  <c r="T151" i="147"/>
  <c r="T151" i="148" s="1"/>
  <c r="T78" i="147"/>
  <c r="T78" i="148" s="1"/>
  <c r="S113" i="147"/>
  <c r="S113" i="148" s="1"/>
  <c r="S186" i="147"/>
  <c r="S186" i="148" s="1"/>
  <c r="S110" i="147"/>
  <c r="S110" i="148" s="1"/>
  <c r="S183" i="147"/>
  <c r="S183" i="148" s="1"/>
  <c r="S106" i="147"/>
  <c r="S106" i="148" s="1"/>
  <c r="S179" i="147"/>
  <c r="S179" i="148" s="1"/>
  <c r="S176" i="147"/>
  <c r="S176" i="148" s="1"/>
  <c r="S103" i="147"/>
  <c r="S103" i="148" s="1"/>
  <c r="S175" i="147"/>
  <c r="S175" i="148" s="1"/>
  <c r="S102" i="147"/>
  <c r="S102" i="148" s="1"/>
  <c r="S100" i="147"/>
  <c r="S100" i="148" s="1"/>
  <c r="S173" i="147"/>
  <c r="S173" i="148" s="1"/>
  <c r="S99" i="147"/>
  <c r="S99" i="148" s="1"/>
  <c r="S172" i="147"/>
  <c r="S172" i="148" s="1"/>
  <c r="S167" i="147"/>
  <c r="S167" i="148" s="1"/>
  <c r="S94" i="147"/>
  <c r="S94" i="148" s="1"/>
  <c r="S164" i="147"/>
  <c r="S164" i="148" s="1"/>
  <c r="S91" i="147"/>
  <c r="S91" i="148" s="1"/>
  <c r="S89" i="147"/>
  <c r="S89" i="148" s="1"/>
  <c r="S162" i="147"/>
  <c r="S162" i="148" s="1"/>
  <c r="S87" i="147"/>
  <c r="S87" i="148" s="1"/>
  <c r="S160" i="147"/>
  <c r="S160" i="148" s="1"/>
  <c r="S85" i="147"/>
  <c r="S85" i="148" s="1"/>
  <c r="S158" i="147"/>
  <c r="S158" i="148" s="1"/>
  <c r="S84" i="147"/>
  <c r="S84" i="148" s="1"/>
  <c r="S157" i="147"/>
  <c r="S157" i="148" s="1"/>
  <c r="S154" i="147"/>
  <c r="S154" i="148" s="1"/>
  <c r="S81" i="147"/>
  <c r="S81" i="148" s="1"/>
  <c r="S177" i="147"/>
  <c r="S177" i="148" s="1"/>
  <c r="S104" i="147"/>
  <c r="S104" i="148" s="1"/>
  <c r="S77" i="147"/>
  <c r="S77" i="148" s="1"/>
  <c r="S150" i="147"/>
  <c r="S150" i="148" s="1"/>
  <c r="S76" i="147"/>
  <c r="S76" i="148" s="1"/>
  <c r="S149" i="147"/>
  <c r="S149" i="148" s="1"/>
  <c r="R187" i="147"/>
  <c r="R187" i="148" s="1"/>
  <c r="R114" i="147"/>
  <c r="R114" i="148" s="1"/>
  <c r="R186" i="147"/>
  <c r="R186" i="148" s="1"/>
  <c r="R113" i="147"/>
  <c r="R113" i="148" s="1"/>
  <c r="R185" i="147"/>
  <c r="R185" i="148" s="1"/>
  <c r="R112" i="147"/>
  <c r="R112" i="148" s="1"/>
  <c r="R111" i="147"/>
  <c r="R111" i="148" s="1"/>
  <c r="R184" i="147"/>
  <c r="R184" i="148" s="1"/>
  <c r="R183" i="147"/>
  <c r="R183" i="148" s="1"/>
  <c r="R110" i="147"/>
  <c r="R110" i="148" s="1"/>
  <c r="R182" i="147"/>
  <c r="R182" i="148" s="1"/>
  <c r="R109" i="147"/>
  <c r="R109" i="148" s="1"/>
  <c r="R181" i="147"/>
  <c r="R181" i="148" s="1"/>
  <c r="R108" i="147"/>
  <c r="R108" i="148" s="1"/>
  <c r="R180" i="147"/>
  <c r="R180" i="148" s="1"/>
  <c r="R107" i="147"/>
  <c r="R107" i="148" s="1"/>
  <c r="R105" i="147"/>
  <c r="R105" i="148" s="1"/>
  <c r="R178" i="147"/>
  <c r="R178" i="148" s="1"/>
  <c r="R176" i="147"/>
  <c r="R176" i="148" s="1"/>
  <c r="R103" i="147"/>
  <c r="R103" i="148" s="1"/>
  <c r="R175" i="147"/>
  <c r="R175" i="148" s="1"/>
  <c r="R102" i="147"/>
  <c r="R102" i="148" s="1"/>
  <c r="R101" i="147"/>
  <c r="R101" i="148" s="1"/>
  <c r="R174" i="147"/>
  <c r="R174" i="148" s="1"/>
  <c r="R173" i="147"/>
  <c r="R173" i="148" s="1"/>
  <c r="R100" i="147"/>
  <c r="R100" i="148" s="1"/>
  <c r="R172" i="147"/>
  <c r="R172" i="148" s="1"/>
  <c r="R99" i="147"/>
  <c r="R99" i="148" s="1"/>
  <c r="R93" i="147"/>
  <c r="R93" i="148" s="1"/>
  <c r="R166" i="147"/>
  <c r="R166" i="148" s="1"/>
  <c r="R164" i="147"/>
  <c r="R164" i="148" s="1"/>
  <c r="R91" i="147"/>
  <c r="R91" i="148" s="1"/>
  <c r="R90" i="147"/>
  <c r="R90" i="148" s="1"/>
  <c r="R163" i="147"/>
  <c r="R163" i="148" s="1"/>
  <c r="R162" i="147"/>
  <c r="R162" i="148" s="1"/>
  <c r="R89" i="147"/>
  <c r="R89" i="148" s="1"/>
  <c r="R160" i="147"/>
  <c r="R160" i="148" s="1"/>
  <c r="R87" i="147"/>
  <c r="R87" i="148" s="1"/>
  <c r="R158" i="147"/>
  <c r="R158" i="148" s="1"/>
  <c r="R85" i="147"/>
  <c r="R85" i="148" s="1"/>
  <c r="R84" i="147"/>
  <c r="R84" i="148" s="1"/>
  <c r="R157" i="147"/>
  <c r="R157" i="148" s="1"/>
  <c r="R83" i="147"/>
  <c r="R83" i="148" s="1"/>
  <c r="R156" i="147"/>
  <c r="R156" i="148" s="1"/>
  <c r="R155" i="147"/>
  <c r="R155" i="148" s="1"/>
  <c r="R82" i="147"/>
  <c r="R82" i="148" s="1"/>
  <c r="R154" i="147"/>
  <c r="R154" i="148" s="1"/>
  <c r="R81" i="147"/>
  <c r="R81" i="148" s="1"/>
  <c r="R153" i="147"/>
  <c r="R153" i="148" s="1"/>
  <c r="R80" i="147"/>
  <c r="R80" i="148" s="1"/>
  <c r="R152" i="147"/>
  <c r="R152" i="148" s="1"/>
  <c r="R79" i="147"/>
  <c r="R79" i="148" s="1"/>
  <c r="R151" i="147"/>
  <c r="R151" i="148" s="1"/>
  <c r="R78" i="147"/>
  <c r="R78" i="148" s="1"/>
  <c r="R150" i="147"/>
  <c r="R150" i="148" s="1"/>
  <c r="R77" i="147"/>
  <c r="R77" i="148" s="1"/>
  <c r="R148" i="147"/>
  <c r="R75" i="147"/>
  <c r="R152" i="138"/>
  <c r="Q186" i="147"/>
  <c r="Q186" i="148" s="1"/>
  <c r="Q113" i="147"/>
  <c r="Q113" i="148" s="1"/>
  <c r="Q182" i="147"/>
  <c r="Q182" i="148" s="1"/>
  <c r="Q109" i="147"/>
  <c r="Q109" i="148" s="1"/>
  <c r="Q181" i="147"/>
  <c r="Q181" i="148" s="1"/>
  <c r="Q108" i="147"/>
  <c r="Q108" i="148" s="1"/>
  <c r="Q179" i="147"/>
  <c r="Q179" i="148" s="1"/>
  <c r="Q106" i="147"/>
  <c r="Q106" i="148" s="1"/>
  <c r="Q102" i="147"/>
  <c r="Q102" i="148" s="1"/>
  <c r="Q175" i="147"/>
  <c r="Q175" i="148" s="1"/>
  <c r="Q100" i="147"/>
  <c r="Q100" i="148" s="1"/>
  <c r="Q173" i="147"/>
  <c r="Q173" i="148" s="1"/>
  <c r="Q172" i="147"/>
  <c r="Q172" i="148" s="1"/>
  <c r="Q99" i="147"/>
  <c r="Q99" i="148" s="1"/>
  <c r="Q167" i="147"/>
  <c r="Q167" i="148" s="1"/>
  <c r="Q94" i="147"/>
  <c r="Q94" i="148" s="1"/>
  <c r="Q164" i="147"/>
  <c r="Q164" i="148" s="1"/>
  <c r="Q91" i="147"/>
  <c r="Q91" i="148" s="1"/>
  <c r="Q162" i="147"/>
  <c r="Q162" i="148" s="1"/>
  <c r="Q89" i="147"/>
  <c r="Q89" i="148" s="1"/>
  <c r="Q85" i="147"/>
  <c r="Q85" i="148" s="1"/>
  <c r="Q158" i="147"/>
  <c r="Q158" i="148" s="1"/>
  <c r="Q157" i="147"/>
  <c r="Q157" i="148" s="1"/>
  <c r="Q84" i="147"/>
  <c r="Q84" i="148" s="1"/>
  <c r="Q156" i="147"/>
  <c r="Q156" i="148" s="1"/>
  <c r="Q83" i="147"/>
  <c r="Q83" i="148" s="1"/>
  <c r="Q80" i="147"/>
  <c r="Q80" i="148" s="1"/>
  <c r="Q153" i="147"/>
  <c r="Q153" i="148" s="1"/>
  <c r="Q149" i="147"/>
  <c r="Q149" i="148" s="1"/>
  <c r="Q76" i="147"/>
  <c r="Q76" i="148" s="1"/>
  <c r="N115" i="147"/>
  <c r="N115" i="148" s="1"/>
  <c r="N188" i="147"/>
  <c r="N188" i="148" s="1"/>
  <c r="N114" i="147"/>
  <c r="N114" i="148" s="1"/>
  <c r="N187" i="147"/>
  <c r="N187" i="148" s="1"/>
  <c r="N186" i="147"/>
  <c r="N186" i="148" s="1"/>
  <c r="N113" i="147"/>
  <c r="N113" i="148" s="1"/>
  <c r="N112" i="147"/>
  <c r="N112" i="148" s="1"/>
  <c r="N185" i="147"/>
  <c r="N185" i="148" s="1"/>
  <c r="N183" i="147"/>
  <c r="N183" i="148" s="1"/>
  <c r="N110" i="147"/>
  <c r="N110" i="148" s="1"/>
  <c r="N182" i="147"/>
  <c r="N182" i="148" s="1"/>
  <c r="N109" i="147"/>
  <c r="N109" i="148" s="1"/>
  <c r="N181" i="147"/>
  <c r="N181" i="148" s="1"/>
  <c r="N108" i="147"/>
  <c r="N108" i="148" s="1"/>
  <c r="N180" i="147"/>
  <c r="N180" i="148" s="1"/>
  <c r="N107" i="147"/>
  <c r="N107" i="148" s="1"/>
  <c r="N106" i="147"/>
  <c r="N106" i="148" s="1"/>
  <c r="N179" i="147"/>
  <c r="N179" i="148" s="1"/>
  <c r="N105" i="147"/>
  <c r="N105" i="148" s="1"/>
  <c r="N178" i="147"/>
  <c r="N178" i="148" s="1"/>
  <c r="N176" i="147"/>
  <c r="N176" i="148" s="1"/>
  <c r="N103" i="147"/>
  <c r="N103" i="148" s="1"/>
  <c r="N175" i="147"/>
  <c r="N175" i="148" s="1"/>
  <c r="N102" i="147"/>
  <c r="N102" i="148" s="1"/>
  <c r="N173" i="147"/>
  <c r="N173" i="148" s="1"/>
  <c r="N100" i="147"/>
  <c r="N100" i="148" s="1"/>
  <c r="N116" i="147"/>
  <c r="N116" i="148" s="1"/>
  <c r="N189" i="147"/>
  <c r="N189" i="148" s="1"/>
  <c r="N94" i="147"/>
  <c r="N94" i="148" s="1"/>
  <c r="N167" i="147"/>
  <c r="N167" i="148" s="1"/>
  <c r="N93" i="147"/>
  <c r="N93" i="148" s="1"/>
  <c r="N166" i="147"/>
  <c r="N166" i="148" s="1"/>
  <c r="N165" i="147"/>
  <c r="N165" i="148" s="1"/>
  <c r="N92" i="147"/>
  <c r="N92" i="148" s="1"/>
  <c r="N164" i="147"/>
  <c r="N164" i="148" s="1"/>
  <c r="N91" i="147"/>
  <c r="N91" i="148" s="1"/>
  <c r="N90" i="147"/>
  <c r="N90" i="148" s="1"/>
  <c r="N163" i="147"/>
  <c r="N163" i="148" s="1"/>
  <c r="N89" i="147"/>
  <c r="N89" i="148" s="1"/>
  <c r="N162" i="147"/>
  <c r="N162" i="148" s="1"/>
  <c r="N160" i="147"/>
  <c r="N160" i="148" s="1"/>
  <c r="N87" i="147"/>
  <c r="N87" i="148" s="1"/>
  <c r="N86" i="147"/>
  <c r="N86" i="148" s="1"/>
  <c r="N159" i="147"/>
  <c r="N159" i="148" s="1"/>
  <c r="N158" i="147"/>
  <c r="N158" i="148" s="1"/>
  <c r="N85" i="147"/>
  <c r="N85" i="148" s="1"/>
  <c r="N88" i="147"/>
  <c r="N88" i="148" s="1"/>
  <c r="N161" i="147"/>
  <c r="N161" i="148" s="1"/>
  <c r="N157" i="147"/>
  <c r="N157" i="148" s="1"/>
  <c r="N84" i="147"/>
  <c r="N84" i="148" s="1"/>
  <c r="N156" i="147"/>
  <c r="N156" i="148" s="1"/>
  <c r="N83" i="147"/>
  <c r="N83" i="148" s="1"/>
  <c r="N155" i="147"/>
  <c r="N155" i="148" s="1"/>
  <c r="N82" i="147"/>
  <c r="N82" i="148" s="1"/>
  <c r="N81" i="147"/>
  <c r="N81" i="148" s="1"/>
  <c r="N154" i="147"/>
  <c r="N154" i="148" s="1"/>
  <c r="N104" i="147"/>
  <c r="N104" i="148" s="1"/>
  <c r="N177" i="147"/>
  <c r="N177" i="148" s="1"/>
  <c r="N79" i="147"/>
  <c r="N79" i="148" s="1"/>
  <c r="N152" i="147"/>
  <c r="N152" i="148" s="1"/>
  <c r="N77" i="147"/>
  <c r="N77" i="148" s="1"/>
  <c r="N150" i="147"/>
  <c r="N150" i="148" s="1"/>
  <c r="N149" i="147"/>
  <c r="N149" i="148" s="1"/>
  <c r="N76" i="147"/>
  <c r="N76" i="148" s="1"/>
  <c r="N75" i="147"/>
  <c r="N148" i="147"/>
  <c r="K114" i="147"/>
  <c r="K114" i="148" s="1"/>
  <c r="K187" i="147"/>
  <c r="K187" i="148" s="1"/>
  <c r="K113" i="147"/>
  <c r="K113" i="148" s="1"/>
  <c r="K186" i="147"/>
  <c r="K186" i="148" s="1"/>
  <c r="K184" i="147"/>
  <c r="K184" i="148" s="1"/>
  <c r="K111" i="147"/>
  <c r="K111" i="148" s="1"/>
  <c r="K182" i="147"/>
  <c r="K182" i="148" s="1"/>
  <c r="K109" i="147"/>
  <c r="K109" i="148" s="1"/>
  <c r="K181" i="147"/>
  <c r="K181" i="148" s="1"/>
  <c r="K108" i="147"/>
  <c r="K108" i="148" s="1"/>
  <c r="K107" i="147"/>
  <c r="K107" i="148" s="1"/>
  <c r="K180" i="147"/>
  <c r="K180" i="148" s="1"/>
  <c r="K106" i="147"/>
  <c r="K106" i="148" s="1"/>
  <c r="K179" i="147"/>
  <c r="K179" i="148" s="1"/>
  <c r="K103" i="147"/>
  <c r="K103" i="148" s="1"/>
  <c r="K176" i="147"/>
  <c r="K176" i="148" s="1"/>
  <c r="K172" i="147"/>
  <c r="K172" i="148" s="1"/>
  <c r="K99" i="147"/>
  <c r="K99" i="148" s="1"/>
  <c r="J188" i="147"/>
  <c r="J188" i="148" s="1"/>
  <c r="J115" i="147"/>
  <c r="J115" i="148" s="1"/>
  <c r="J187" i="147"/>
  <c r="J187" i="148" s="1"/>
  <c r="J114" i="147"/>
  <c r="J114" i="148" s="1"/>
  <c r="J113" i="147"/>
  <c r="J113" i="148" s="1"/>
  <c r="J186" i="147"/>
  <c r="J186" i="148" s="1"/>
  <c r="J112" i="147"/>
  <c r="J112" i="148" s="1"/>
  <c r="J185" i="147"/>
  <c r="J185" i="148" s="1"/>
  <c r="J183" i="147"/>
  <c r="J183" i="148" s="1"/>
  <c r="J110" i="147"/>
  <c r="J110" i="148" s="1"/>
  <c r="J108" i="147"/>
  <c r="J108" i="148" s="1"/>
  <c r="J181" i="147"/>
  <c r="J181" i="148" s="1"/>
  <c r="J178" i="147"/>
  <c r="J178" i="148" s="1"/>
  <c r="J105" i="147"/>
  <c r="J105" i="148" s="1"/>
  <c r="I188" i="147"/>
  <c r="I188" i="148" s="1"/>
  <c r="I115" i="147"/>
  <c r="I115" i="148" s="1"/>
  <c r="I187" i="147"/>
  <c r="I187" i="148" s="1"/>
  <c r="I114" i="147"/>
  <c r="I114" i="148" s="1"/>
  <c r="I113" i="147"/>
  <c r="I113" i="148" s="1"/>
  <c r="I186" i="147"/>
  <c r="I186" i="148" s="1"/>
  <c r="I185" i="147"/>
  <c r="I185" i="148" s="1"/>
  <c r="I112" i="147"/>
  <c r="I112" i="148" s="1"/>
  <c r="I184" i="147"/>
  <c r="I184" i="148" s="1"/>
  <c r="I111" i="147"/>
  <c r="I111" i="148" s="1"/>
  <c r="I110" i="147"/>
  <c r="I110" i="148" s="1"/>
  <c r="I183" i="147"/>
  <c r="I183" i="148" s="1"/>
  <c r="I109" i="147"/>
  <c r="I109" i="148" s="1"/>
  <c r="I182" i="147"/>
  <c r="I182" i="148" s="1"/>
  <c r="I181" i="147"/>
  <c r="I181" i="148" s="1"/>
  <c r="I108" i="147"/>
  <c r="I108" i="148" s="1"/>
  <c r="I180" i="147"/>
  <c r="I180" i="148" s="1"/>
  <c r="I107" i="147"/>
  <c r="I107" i="148" s="1"/>
  <c r="I106" i="147"/>
  <c r="I106" i="148" s="1"/>
  <c r="I179" i="147"/>
  <c r="I179" i="148" s="1"/>
  <c r="I105" i="147"/>
  <c r="I105" i="148" s="1"/>
  <c r="I178" i="147"/>
  <c r="I178" i="148" s="1"/>
  <c r="I103" i="147"/>
  <c r="I103" i="148" s="1"/>
  <c r="I176" i="147"/>
  <c r="I176" i="148" s="1"/>
  <c r="I175" i="147"/>
  <c r="I175" i="148" s="1"/>
  <c r="I102" i="147"/>
  <c r="I102" i="148" s="1"/>
  <c r="I101" i="147"/>
  <c r="I101" i="148" s="1"/>
  <c r="I174" i="147"/>
  <c r="I174" i="148" s="1"/>
  <c r="I173" i="147"/>
  <c r="I173" i="148" s="1"/>
  <c r="I100" i="147"/>
  <c r="I100" i="148" s="1"/>
  <c r="I116" i="147"/>
  <c r="I116" i="148" s="1"/>
  <c r="I189" i="147"/>
  <c r="I189" i="148" s="1"/>
  <c r="I99" i="147"/>
  <c r="I99" i="148" s="1"/>
  <c r="I172" i="147"/>
  <c r="I172" i="148" s="1"/>
  <c r="I94" i="147"/>
  <c r="I94" i="148" s="1"/>
  <c r="I167" i="147"/>
  <c r="I167" i="148" s="1"/>
  <c r="I93" i="147"/>
  <c r="I93" i="148" s="1"/>
  <c r="I166" i="147"/>
  <c r="I166" i="148" s="1"/>
  <c r="I165" i="147"/>
  <c r="I165" i="148" s="1"/>
  <c r="I92" i="147"/>
  <c r="I92" i="148" s="1"/>
  <c r="I164" i="147"/>
  <c r="I164" i="148" s="1"/>
  <c r="I91" i="147"/>
  <c r="I91" i="148" s="1"/>
  <c r="I90" i="147"/>
  <c r="I90" i="148" s="1"/>
  <c r="I163" i="147"/>
  <c r="I163" i="148" s="1"/>
  <c r="I162" i="147"/>
  <c r="I162" i="148" s="1"/>
  <c r="I89" i="147"/>
  <c r="I89" i="148" s="1"/>
  <c r="I87" i="147"/>
  <c r="I87" i="148" s="1"/>
  <c r="I160" i="147"/>
  <c r="I160" i="148" s="1"/>
  <c r="I86" i="147"/>
  <c r="I86" i="148" s="1"/>
  <c r="I159" i="147"/>
  <c r="I159" i="148" s="1"/>
  <c r="I85" i="147"/>
  <c r="I85" i="148" s="1"/>
  <c r="I158" i="147"/>
  <c r="I158" i="148" s="1"/>
  <c r="I88" i="147"/>
  <c r="I88" i="148" s="1"/>
  <c r="I161" i="147"/>
  <c r="I161" i="148" s="1"/>
  <c r="I157" i="147"/>
  <c r="I157" i="148" s="1"/>
  <c r="I84" i="147"/>
  <c r="I84" i="148" s="1"/>
  <c r="I156" i="147"/>
  <c r="I156" i="148" s="1"/>
  <c r="I83" i="147"/>
  <c r="I83" i="148" s="1"/>
  <c r="I82" i="147"/>
  <c r="I82" i="148" s="1"/>
  <c r="I155" i="147"/>
  <c r="I155" i="148" s="1"/>
  <c r="I81" i="147"/>
  <c r="I81" i="148" s="1"/>
  <c r="I154" i="147"/>
  <c r="I154" i="148" s="1"/>
  <c r="I153" i="147"/>
  <c r="I153" i="148" s="1"/>
  <c r="I80" i="147"/>
  <c r="I80" i="148" s="1"/>
  <c r="I177" i="147"/>
  <c r="I177" i="148" s="1"/>
  <c r="I104" i="147"/>
  <c r="I104" i="148" s="1"/>
  <c r="I79" i="147"/>
  <c r="I79" i="148" s="1"/>
  <c r="I152" i="147"/>
  <c r="I152" i="148" s="1"/>
  <c r="I78" i="147"/>
  <c r="I78" i="148" s="1"/>
  <c r="I151" i="147"/>
  <c r="I151" i="148" s="1"/>
  <c r="I150" i="147"/>
  <c r="I150" i="148" s="1"/>
  <c r="I77" i="147"/>
  <c r="I77" i="148" s="1"/>
  <c r="I149" i="147"/>
  <c r="I149" i="148" s="1"/>
  <c r="I76" i="147"/>
  <c r="I76" i="148" s="1"/>
  <c r="I148" i="147"/>
  <c r="I75" i="147"/>
  <c r="U69" i="148"/>
  <c r="P69" i="148"/>
  <c r="M69" i="148"/>
  <c r="R69" i="148"/>
  <c r="Q69" i="148"/>
  <c r="K69" i="148"/>
  <c r="D69" i="148"/>
  <c r="AA20" i="132"/>
  <c r="Z14" i="51"/>
  <c r="Z10" i="51"/>
  <c r="Z7" i="51"/>
  <c r="Z3" i="51"/>
  <c r="X24" i="51"/>
  <c r="X23" i="51"/>
  <c r="X21" i="51"/>
  <c r="X20" i="51"/>
  <c r="X19" i="51"/>
  <c r="X18" i="51"/>
  <c r="X10" i="51"/>
  <c r="X6" i="51"/>
  <c r="X4" i="51"/>
  <c r="X17" i="51"/>
  <c r="X9" i="51"/>
  <c r="X8" i="51"/>
  <c r="X5" i="51"/>
  <c r="X7" i="51"/>
  <c r="X25" i="51"/>
  <c r="X16" i="51"/>
  <c r="Z18" i="51"/>
  <c r="X12" i="51"/>
  <c r="Z23" i="51"/>
  <c r="X15" i="51"/>
  <c r="X14" i="51"/>
  <c r="X13" i="51"/>
  <c r="X11" i="51"/>
  <c r="X3" i="51"/>
  <c r="X22" i="51"/>
  <c r="Y22" i="51" s="1"/>
  <c r="D215" i="148" l="1"/>
  <c r="L75" i="148"/>
  <c r="L142" i="148" s="1"/>
  <c r="L142" i="147"/>
  <c r="P148" i="148"/>
  <c r="P215" i="148" s="1"/>
  <c r="P215" i="147"/>
  <c r="R75" i="148"/>
  <c r="R142" i="148" s="1"/>
  <c r="R142" i="147"/>
  <c r="M148" i="148"/>
  <c r="M215" i="148" s="1"/>
  <c r="M215" i="147"/>
  <c r="P75" i="148"/>
  <c r="P142" i="148" s="1"/>
  <c r="P142" i="147"/>
  <c r="Q148" i="148"/>
  <c r="Q215" i="148" s="1"/>
  <c r="Q215" i="147"/>
  <c r="F148" i="148"/>
  <c r="F215" i="148" s="1"/>
  <c r="F215" i="147"/>
  <c r="I75" i="148"/>
  <c r="I142" i="148" s="1"/>
  <c r="I142" i="147"/>
  <c r="R148" i="148"/>
  <c r="R215" i="148" s="1"/>
  <c r="R215" i="147"/>
  <c r="S142" i="148"/>
  <c r="N148" i="148"/>
  <c r="N215" i="148" s="1"/>
  <c r="N215" i="147"/>
  <c r="U75" i="148"/>
  <c r="U142" i="148" s="1"/>
  <c r="U142" i="147"/>
  <c r="J75" i="148"/>
  <c r="J142" i="148" s="1"/>
  <c r="J142" i="147"/>
  <c r="O75" i="148"/>
  <c r="O142" i="148" s="1"/>
  <c r="O142" i="147"/>
  <c r="S148" i="148"/>
  <c r="S215" i="148" s="1"/>
  <c r="S215" i="147"/>
  <c r="H75" i="148"/>
  <c r="H142" i="148" s="1"/>
  <c r="H142" i="147"/>
  <c r="Q75" i="148"/>
  <c r="Q142" i="148" s="1"/>
  <c r="Q142" i="147"/>
  <c r="U148" i="148"/>
  <c r="U215" i="148" s="1"/>
  <c r="U215" i="147"/>
  <c r="N75" i="148"/>
  <c r="N142" i="148" s="1"/>
  <c r="N142" i="147"/>
  <c r="E75" i="148"/>
  <c r="E142" i="148" s="1"/>
  <c r="E142" i="147"/>
  <c r="J148" i="148"/>
  <c r="J215" i="148" s="1"/>
  <c r="J215" i="147"/>
  <c r="V75" i="148"/>
  <c r="V142" i="148" s="1"/>
  <c r="V142" i="147"/>
  <c r="O148" i="148"/>
  <c r="O215" i="148" s="1"/>
  <c r="O215" i="147"/>
  <c r="H148" i="148"/>
  <c r="H215" i="148" s="1"/>
  <c r="H215" i="147"/>
  <c r="V148" i="148"/>
  <c r="V215" i="148" s="1"/>
  <c r="V215" i="147"/>
  <c r="G148" i="148"/>
  <c r="G215" i="148" s="1"/>
  <c r="G215" i="147"/>
  <c r="K75" i="148"/>
  <c r="K142" i="148" s="1"/>
  <c r="K142" i="147"/>
  <c r="W75" i="148"/>
  <c r="W142" i="148" s="1"/>
  <c r="W142" i="147"/>
  <c r="W148" i="148"/>
  <c r="W215" i="148" s="1"/>
  <c r="W215" i="147"/>
  <c r="M75" i="148"/>
  <c r="M142" i="148" s="1"/>
  <c r="M142" i="147"/>
  <c r="G75" i="148"/>
  <c r="G142" i="148" s="1"/>
  <c r="G142" i="147"/>
  <c r="K148" i="148"/>
  <c r="K215" i="148" s="1"/>
  <c r="K215" i="147"/>
  <c r="L148" i="148"/>
  <c r="L215" i="148" s="1"/>
  <c r="L215" i="147"/>
  <c r="T75" i="148"/>
  <c r="T142" i="148" s="1"/>
  <c r="T142" i="147"/>
  <c r="T148" i="148"/>
  <c r="T215" i="148" s="1"/>
  <c r="T215" i="147"/>
  <c r="F75" i="148"/>
  <c r="F142" i="148" s="1"/>
  <c r="F142" i="147"/>
  <c r="S75" i="148"/>
  <c r="S142" i="147"/>
  <c r="I148" i="148"/>
  <c r="I215" i="148" s="1"/>
  <c r="I215" i="147"/>
  <c r="D215" i="147"/>
  <c r="E148" i="148"/>
  <c r="E215" i="148" s="1"/>
  <c r="E215" i="147"/>
  <c r="Y18" i="51"/>
  <c r="Y7" i="51"/>
  <c r="Y14" i="51"/>
  <c r="Y23" i="51"/>
  <c r="Y3" i="51"/>
  <c r="Y10" i="51"/>
  <c r="D3" i="133" l="1"/>
  <c r="E3" i="133"/>
  <c r="F3" i="133"/>
  <c r="G3" i="133"/>
  <c r="H3" i="133"/>
  <c r="I3" i="133"/>
  <c r="J3" i="133"/>
  <c r="K3" i="133"/>
  <c r="L3" i="133"/>
  <c r="M3" i="133"/>
  <c r="N3" i="133"/>
  <c r="N3" i="134" s="1"/>
  <c r="N3" i="144" s="1"/>
  <c r="O3" i="133"/>
  <c r="O3" i="134" s="1"/>
  <c r="O3" i="144" s="1"/>
  <c r="P3" i="133"/>
  <c r="P3" i="134" s="1"/>
  <c r="P3" i="144" s="1"/>
  <c r="Q3" i="133"/>
  <c r="R3" i="133"/>
  <c r="R3" i="134" s="1"/>
  <c r="R3" i="144" s="1"/>
  <c r="S3" i="133"/>
  <c r="S3" i="134" s="1"/>
  <c r="S3" i="144" s="1"/>
  <c r="T3" i="133"/>
  <c r="T3" i="134" s="1"/>
  <c r="T3" i="144" s="1"/>
  <c r="U3" i="133"/>
  <c r="U3" i="134" s="1"/>
  <c r="U3" i="144" s="1"/>
  <c r="V3" i="133"/>
  <c r="V3" i="134" s="1"/>
  <c r="V3" i="144" s="1"/>
  <c r="W3" i="133"/>
  <c r="D4" i="133"/>
  <c r="E4" i="133"/>
  <c r="F4" i="133"/>
  <c r="G4" i="133"/>
  <c r="H4" i="133"/>
  <c r="H4" i="134" s="1"/>
  <c r="H4" i="144" s="1"/>
  <c r="I4" i="133"/>
  <c r="I4" i="134" s="1"/>
  <c r="I4" i="144" s="1"/>
  <c r="J4" i="133"/>
  <c r="J4" i="134" s="1"/>
  <c r="J4" i="144" s="1"/>
  <c r="K4" i="133"/>
  <c r="K4" i="134" s="1"/>
  <c r="K4" i="144" s="1"/>
  <c r="L4" i="133"/>
  <c r="M4" i="133"/>
  <c r="N4" i="133"/>
  <c r="O4" i="133"/>
  <c r="O4" i="134" s="1"/>
  <c r="O4" i="144" s="1"/>
  <c r="P4" i="133"/>
  <c r="P4" i="134" s="1"/>
  <c r="P4" i="144" s="1"/>
  <c r="Q4" i="133"/>
  <c r="Q4" i="134" s="1"/>
  <c r="Q4" i="144" s="1"/>
  <c r="R4" i="133"/>
  <c r="R4" i="134" s="1"/>
  <c r="R4" i="144" s="1"/>
  <c r="S4" i="133"/>
  <c r="S4" i="134" s="1"/>
  <c r="S4" i="144" s="1"/>
  <c r="T4" i="133"/>
  <c r="T4" i="134" s="1"/>
  <c r="T4" i="144" s="1"/>
  <c r="U4" i="133"/>
  <c r="V4" i="133"/>
  <c r="W4" i="133"/>
  <c r="D5" i="133"/>
  <c r="E5" i="133"/>
  <c r="F5" i="133"/>
  <c r="G5" i="133"/>
  <c r="H5" i="133"/>
  <c r="I5" i="133"/>
  <c r="J5" i="133"/>
  <c r="K5" i="133"/>
  <c r="L5" i="133"/>
  <c r="M5" i="133"/>
  <c r="N5" i="133"/>
  <c r="O5" i="133"/>
  <c r="P5" i="133"/>
  <c r="Q5" i="133"/>
  <c r="R5" i="133"/>
  <c r="S5" i="133"/>
  <c r="T5" i="133"/>
  <c r="U5" i="133"/>
  <c r="V5" i="133"/>
  <c r="W5" i="133"/>
  <c r="D6" i="133"/>
  <c r="E6" i="133"/>
  <c r="F6" i="133"/>
  <c r="G6" i="133"/>
  <c r="H6" i="133"/>
  <c r="I6" i="133"/>
  <c r="J6" i="133"/>
  <c r="K6" i="133"/>
  <c r="L6" i="133"/>
  <c r="M6" i="133"/>
  <c r="N6" i="133"/>
  <c r="N6" i="134" s="1"/>
  <c r="N6" i="144" s="1"/>
  <c r="O6" i="133"/>
  <c r="O6" i="134" s="1"/>
  <c r="O6" i="144" s="1"/>
  <c r="P6" i="133"/>
  <c r="Q6" i="133"/>
  <c r="R6" i="133"/>
  <c r="S6" i="133"/>
  <c r="T6" i="133"/>
  <c r="T6" i="134" s="1"/>
  <c r="T6" i="144" s="1"/>
  <c r="U6" i="133"/>
  <c r="V6" i="133"/>
  <c r="W6" i="133"/>
  <c r="D7" i="133"/>
  <c r="E7" i="133"/>
  <c r="F7" i="133"/>
  <c r="G7" i="133"/>
  <c r="H7" i="133"/>
  <c r="I7" i="133"/>
  <c r="J7" i="133"/>
  <c r="K7" i="133"/>
  <c r="L7" i="133"/>
  <c r="M7" i="133"/>
  <c r="M7" i="134" s="1"/>
  <c r="M7" i="144" s="1"/>
  <c r="N7" i="133"/>
  <c r="N7" i="134" s="1"/>
  <c r="N7" i="144" s="1"/>
  <c r="O7" i="133"/>
  <c r="O7" i="134" s="1"/>
  <c r="O7" i="144" s="1"/>
  <c r="P7" i="133"/>
  <c r="P7" i="134" s="1"/>
  <c r="P7" i="144" s="1"/>
  <c r="Q7" i="133"/>
  <c r="Q7" i="134" s="1"/>
  <c r="Q7" i="144" s="1"/>
  <c r="R7" i="133"/>
  <c r="S7" i="133"/>
  <c r="S7" i="134" s="1"/>
  <c r="S7" i="144" s="1"/>
  <c r="T7" i="133"/>
  <c r="U7" i="133"/>
  <c r="U7" i="134" s="1"/>
  <c r="U7" i="144" s="1"/>
  <c r="V7" i="133"/>
  <c r="W7" i="133"/>
  <c r="D8" i="133"/>
  <c r="E8" i="133"/>
  <c r="F8" i="133"/>
  <c r="G8" i="133"/>
  <c r="H8" i="133"/>
  <c r="H8" i="134" s="1"/>
  <c r="H8" i="144" s="1"/>
  <c r="I8" i="133"/>
  <c r="I8" i="134" s="1"/>
  <c r="I8" i="144" s="1"/>
  <c r="J8" i="133"/>
  <c r="J8" i="134" s="1"/>
  <c r="J8" i="144" s="1"/>
  <c r="K8" i="133"/>
  <c r="K8" i="134" s="1"/>
  <c r="K8" i="144" s="1"/>
  <c r="L8" i="133"/>
  <c r="M8" i="133"/>
  <c r="N8" i="133"/>
  <c r="O8" i="133"/>
  <c r="O8" i="134" s="1"/>
  <c r="O8" i="144" s="1"/>
  <c r="P8" i="133"/>
  <c r="Q8" i="133"/>
  <c r="R8" i="133"/>
  <c r="S8" i="133"/>
  <c r="T8" i="133"/>
  <c r="U8" i="133"/>
  <c r="U8" i="134" s="1"/>
  <c r="U8" i="144" s="1"/>
  <c r="V8" i="133"/>
  <c r="V8" i="134" s="1"/>
  <c r="V8" i="144" s="1"/>
  <c r="W8" i="133"/>
  <c r="D10" i="133"/>
  <c r="E10" i="133"/>
  <c r="F10" i="133"/>
  <c r="G10" i="133"/>
  <c r="H10" i="133"/>
  <c r="I10" i="133"/>
  <c r="J10" i="133"/>
  <c r="K10" i="133"/>
  <c r="L10" i="133"/>
  <c r="M10" i="133"/>
  <c r="N10" i="133"/>
  <c r="N10" i="134" s="1"/>
  <c r="N10" i="144" s="1"/>
  <c r="O10" i="133"/>
  <c r="O10" i="134" s="1"/>
  <c r="O10" i="144" s="1"/>
  <c r="P10" i="133"/>
  <c r="Q10" i="133"/>
  <c r="Q10" i="134" s="1"/>
  <c r="Q10" i="144" s="1"/>
  <c r="R10" i="133"/>
  <c r="R10" i="134" s="1"/>
  <c r="R10" i="144" s="1"/>
  <c r="S10" i="133"/>
  <c r="S10" i="134" s="1"/>
  <c r="S10" i="144" s="1"/>
  <c r="T10" i="133"/>
  <c r="T10" i="134" s="1"/>
  <c r="T10" i="144" s="1"/>
  <c r="U10" i="133"/>
  <c r="V10" i="133"/>
  <c r="W10" i="133"/>
  <c r="D12" i="133"/>
  <c r="E12" i="133"/>
  <c r="F12" i="133"/>
  <c r="G12" i="133"/>
  <c r="H12" i="133"/>
  <c r="I12" i="133"/>
  <c r="J12" i="133"/>
  <c r="K12" i="133"/>
  <c r="L12" i="133"/>
  <c r="M12" i="133"/>
  <c r="N12" i="133"/>
  <c r="O12" i="133"/>
  <c r="O12" i="134" s="1"/>
  <c r="O12" i="144" s="1"/>
  <c r="P12" i="133"/>
  <c r="P12" i="134" s="1"/>
  <c r="P12" i="144" s="1"/>
  <c r="Q12" i="133"/>
  <c r="Q12" i="134" s="1"/>
  <c r="Q12" i="144" s="1"/>
  <c r="R12" i="133"/>
  <c r="R12" i="134" s="1"/>
  <c r="R12" i="144" s="1"/>
  <c r="S12" i="133"/>
  <c r="S12" i="134" s="1"/>
  <c r="S12" i="144" s="1"/>
  <c r="T12" i="133"/>
  <c r="U12" i="133"/>
  <c r="V12" i="133"/>
  <c r="W12" i="133"/>
  <c r="D13" i="133"/>
  <c r="E13" i="133"/>
  <c r="F13" i="133"/>
  <c r="G13" i="133"/>
  <c r="H13" i="133"/>
  <c r="I13" i="133"/>
  <c r="J13" i="133"/>
  <c r="K13" i="133"/>
  <c r="L13" i="133"/>
  <c r="M13" i="133"/>
  <c r="M13" i="134" s="1"/>
  <c r="M13" i="144" s="1"/>
  <c r="N13" i="133"/>
  <c r="N13" i="134" s="1"/>
  <c r="N13" i="144" s="1"/>
  <c r="O13" i="133"/>
  <c r="O13" i="134" s="1"/>
  <c r="O13" i="144" s="1"/>
  <c r="P13" i="133"/>
  <c r="P13" i="134" s="1"/>
  <c r="P13" i="144" s="1"/>
  <c r="Q13" i="133"/>
  <c r="R13" i="133"/>
  <c r="S13" i="133"/>
  <c r="T13" i="133"/>
  <c r="U13" i="133"/>
  <c r="V13" i="133"/>
  <c r="W13" i="133"/>
  <c r="D14" i="133"/>
  <c r="E14" i="133"/>
  <c r="F14" i="133"/>
  <c r="G14" i="133"/>
  <c r="H14" i="133"/>
  <c r="I14" i="133"/>
  <c r="J14" i="133"/>
  <c r="K14" i="133"/>
  <c r="L14" i="133"/>
  <c r="M14" i="133"/>
  <c r="M14" i="134" s="1"/>
  <c r="M14" i="144" s="1"/>
  <c r="N14" i="133"/>
  <c r="N14" i="134" s="1"/>
  <c r="N14" i="144" s="1"/>
  <c r="O14" i="133"/>
  <c r="O14" i="134" s="1"/>
  <c r="O14" i="144" s="1"/>
  <c r="P14" i="133"/>
  <c r="P14" i="134" s="1"/>
  <c r="P14" i="144" s="1"/>
  <c r="Q14" i="133"/>
  <c r="R14" i="133"/>
  <c r="S14" i="133"/>
  <c r="S14" i="134" s="1"/>
  <c r="S14" i="144" s="1"/>
  <c r="T14" i="133"/>
  <c r="T14" i="134" s="1"/>
  <c r="T14" i="144" s="1"/>
  <c r="U14" i="133"/>
  <c r="U14" i="134" s="1"/>
  <c r="U14" i="144" s="1"/>
  <c r="V14" i="133"/>
  <c r="W14" i="133"/>
  <c r="D19" i="133"/>
  <c r="E19" i="133"/>
  <c r="F19" i="133"/>
  <c r="G19" i="133"/>
  <c r="H19" i="133"/>
  <c r="I19" i="133"/>
  <c r="J19" i="133"/>
  <c r="K19" i="133"/>
  <c r="L19" i="133"/>
  <c r="M19" i="133"/>
  <c r="N19" i="133"/>
  <c r="O19" i="133"/>
  <c r="P19" i="133"/>
  <c r="P19" i="134" s="1"/>
  <c r="P19" i="144" s="1"/>
  <c r="Q19" i="133"/>
  <c r="R19" i="133"/>
  <c r="S19" i="133"/>
  <c r="S19" i="134" s="1"/>
  <c r="S19" i="144" s="1"/>
  <c r="T19" i="133"/>
  <c r="T19" i="134" s="1"/>
  <c r="T19" i="144" s="1"/>
  <c r="U19" i="133"/>
  <c r="U19" i="134" s="1"/>
  <c r="U19" i="144" s="1"/>
  <c r="V19" i="133"/>
  <c r="V19" i="134" s="1"/>
  <c r="V19" i="144" s="1"/>
  <c r="W19" i="133"/>
  <c r="D20" i="133"/>
  <c r="E20" i="133"/>
  <c r="F20" i="133"/>
  <c r="G20" i="133"/>
  <c r="H20" i="133"/>
  <c r="H20" i="134" s="1"/>
  <c r="H20" i="144" s="1"/>
  <c r="I20" i="133"/>
  <c r="I20" i="134" s="1"/>
  <c r="I20" i="144" s="1"/>
  <c r="J20" i="133"/>
  <c r="J20" i="134" s="1"/>
  <c r="J20" i="144" s="1"/>
  <c r="K20" i="133"/>
  <c r="K20" i="134" s="1"/>
  <c r="K20" i="144" s="1"/>
  <c r="L20" i="133"/>
  <c r="M20" i="133"/>
  <c r="N20" i="133"/>
  <c r="O20" i="133"/>
  <c r="O20" i="134" s="1"/>
  <c r="O20" i="144" s="1"/>
  <c r="P20" i="133"/>
  <c r="P20" i="134" s="1"/>
  <c r="P20" i="144" s="1"/>
  <c r="Q20" i="133"/>
  <c r="Q20" i="134" s="1"/>
  <c r="Q20" i="144" s="1"/>
  <c r="R20" i="133"/>
  <c r="R20" i="134" s="1"/>
  <c r="R20" i="144" s="1"/>
  <c r="S20" i="133"/>
  <c r="S20" i="134" s="1"/>
  <c r="S20" i="144" s="1"/>
  <c r="T20" i="133"/>
  <c r="T20" i="134" s="1"/>
  <c r="T20" i="144" s="1"/>
  <c r="U20" i="133"/>
  <c r="V20" i="133"/>
  <c r="W20" i="133"/>
  <c r="D23" i="133"/>
  <c r="E23" i="133"/>
  <c r="F23" i="133"/>
  <c r="G23" i="133"/>
  <c r="H23" i="133"/>
  <c r="I23" i="133"/>
  <c r="J23" i="133"/>
  <c r="K23" i="133"/>
  <c r="L23" i="133"/>
  <c r="M23" i="133"/>
  <c r="M23" i="134" s="1"/>
  <c r="M23" i="144" s="1"/>
  <c r="N23" i="133"/>
  <c r="N23" i="134" s="1"/>
  <c r="N23" i="144" s="1"/>
  <c r="O23" i="133"/>
  <c r="O23" i="134" s="1"/>
  <c r="O23" i="144" s="1"/>
  <c r="P23" i="133"/>
  <c r="P23" i="134" s="1"/>
  <c r="P23" i="144" s="1"/>
  <c r="Q23" i="133"/>
  <c r="Q23" i="134" s="1"/>
  <c r="Q23" i="144" s="1"/>
  <c r="R23" i="133"/>
  <c r="S23" i="133"/>
  <c r="S23" i="134" s="1"/>
  <c r="S23" i="144" s="1"/>
  <c r="T23" i="133"/>
  <c r="U23" i="133"/>
  <c r="U23" i="134" s="1"/>
  <c r="U23" i="144" s="1"/>
  <c r="V23" i="133"/>
  <c r="W23" i="133"/>
  <c r="E24" i="133"/>
  <c r="F24" i="133"/>
  <c r="G24" i="133"/>
  <c r="H24" i="133"/>
  <c r="H24" i="134" s="1"/>
  <c r="H24" i="144" s="1"/>
  <c r="I24" i="133"/>
  <c r="I24" i="134" s="1"/>
  <c r="I24" i="144" s="1"/>
  <c r="J24" i="133"/>
  <c r="J24" i="134" s="1"/>
  <c r="J24" i="144" s="1"/>
  <c r="K24" i="133"/>
  <c r="K24" i="134" s="1"/>
  <c r="K24" i="144" s="1"/>
  <c r="L24" i="133"/>
  <c r="M24" i="133"/>
  <c r="N24" i="133"/>
  <c r="O24" i="133"/>
  <c r="O24" i="134" s="1"/>
  <c r="O24" i="144" s="1"/>
  <c r="P24" i="133"/>
  <c r="Q24" i="133"/>
  <c r="Q24" i="134" s="1"/>
  <c r="Q24" i="144" s="1"/>
  <c r="R24" i="133"/>
  <c r="S24" i="133"/>
  <c r="S24" i="134" s="1"/>
  <c r="S24" i="144" s="1"/>
  <c r="T24" i="133"/>
  <c r="T24" i="134" s="1"/>
  <c r="T24" i="144" s="1"/>
  <c r="U24" i="133"/>
  <c r="V24" i="133"/>
  <c r="W24" i="133"/>
  <c r="D31" i="133"/>
  <c r="E31" i="133"/>
  <c r="F31" i="133"/>
  <c r="G31" i="133"/>
  <c r="H31" i="133"/>
  <c r="I31" i="133"/>
  <c r="J31" i="133"/>
  <c r="K31" i="133"/>
  <c r="L31" i="133"/>
  <c r="M31" i="133"/>
  <c r="N31" i="133"/>
  <c r="N31" i="134" s="1"/>
  <c r="N31" i="144" s="1"/>
  <c r="O31" i="133"/>
  <c r="O31" i="134" s="1"/>
  <c r="O31" i="144" s="1"/>
  <c r="P31" i="133"/>
  <c r="P31" i="134" s="1"/>
  <c r="P31" i="144" s="1"/>
  <c r="Q31" i="133"/>
  <c r="R31" i="133"/>
  <c r="S31" i="133"/>
  <c r="T31" i="133"/>
  <c r="T31" i="134" s="1"/>
  <c r="T31" i="144" s="1"/>
  <c r="U31" i="133"/>
  <c r="U31" i="134" s="1"/>
  <c r="U31" i="144" s="1"/>
  <c r="V31" i="133"/>
  <c r="V31" i="134" s="1"/>
  <c r="V31" i="144" s="1"/>
  <c r="W31" i="133"/>
  <c r="D32" i="133"/>
  <c r="E32" i="133"/>
  <c r="F32" i="133"/>
  <c r="G32" i="133"/>
  <c r="H32" i="133"/>
  <c r="H32" i="134" s="1"/>
  <c r="H32" i="144" s="1"/>
  <c r="I32" i="133"/>
  <c r="I32" i="134" s="1"/>
  <c r="I32" i="144" s="1"/>
  <c r="J32" i="133"/>
  <c r="J32" i="134" s="1"/>
  <c r="J32" i="144" s="1"/>
  <c r="K32" i="133"/>
  <c r="L32" i="133"/>
  <c r="M32" i="133"/>
  <c r="N32" i="133"/>
  <c r="O32" i="133"/>
  <c r="P32" i="133"/>
  <c r="Q32" i="133"/>
  <c r="Q32" i="134" s="1"/>
  <c r="Q32" i="144" s="1"/>
  <c r="R32" i="133"/>
  <c r="S32" i="133"/>
  <c r="T32" i="133"/>
  <c r="T32" i="134" s="1"/>
  <c r="T32" i="144" s="1"/>
  <c r="U32" i="133"/>
  <c r="U32" i="134" s="1"/>
  <c r="U32" i="144" s="1"/>
  <c r="V32" i="133"/>
  <c r="V32" i="134" s="1"/>
  <c r="V32" i="144" s="1"/>
  <c r="W32" i="133"/>
  <c r="D33" i="133"/>
  <c r="E33" i="133"/>
  <c r="F33" i="133"/>
  <c r="G33" i="133"/>
  <c r="H33" i="133"/>
  <c r="I33" i="133"/>
  <c r="J33" i="133"/>
  <c r="K33" i="133"/>
  <c r="L33" i="133"/>
  <c r="M33" i="133"/>
  <c r="N33" i="133"/>
  <c r="N33" i="134" s="1"/>
  <c r="N33" i="144" s="1"/>
  <c r="O33" i="133"/>
  <c r="O33" i="134" s="1"/>
  <c r="O33" i="144" s="1"/>
  <c r="P33" i="133"/>
  <c r="P33" i="134" s="1"/>
  <c r="P33" i="144" s="1"/>
  <c r="Q33" i="133"/>
  <c r="R33" i="133"/>
  <c r="S33" i="133"/>
  <c r="T33" i="133"/>
  <c r="U33" i="133"/>
  <c r="V33" i="133"/>
  <c r="W33" i="133"/>
  <c r="D34" i="133"/>
  <c r="E34" i="133"/>
  <c r="F34" i="133"/>
  <c r="G34" i="133"/>
  <c r="H34" i="133"/>
  <c r="I34" i="133"/>
  <c r="J34" i="133"/>
  <c r="K34" i="133"/>
  <c r="L34" i="133"/>
  <c r="L34" i="134" s="1"/>
  <c r="L34" i="144" s="1"/>
  <c r="M34" i="133"/>
  <c r="M34" i="134" s="1"/>
  <c r="M34" i="144" s="1"/>
  <c r="N34" i="133"/>
  <c r="N34" i="134" s="1"/>
  <c r="N34" i="144" s="1"/>
  <c r="O34" i="133"/>
  <c r="O34" i="134" s="1"/>
  <c r="O34" i="144" s="1"/>
  <c r="P34" i="133"/>
  <c r="P34" i="134" s="1"/>
  <c r="P34" i="144" s="1"/>
  <c r="Q34" i="133"/>
  <c r="Q34" i="134" s="1"/>
  <c r="Q34" i="144" s="1"/>
  <c r="R34" i="133"/>
  <c r="R34" i="134" s="1"/>
  <c r="R34" i="144" s="1"/>
  <c r="S34" i="133"/>
  <c r="T34" i="133"/>
  <c r="T34" i="134" s="1"/>
  <c r="T34" i="144" s="1"/>
  <c r="U34" i="133"/>
  <c r="V34" i="133"/>
  <c r="W34" i="133"/>
  <c r="D35" i="133"/>
  <c r="E35" i="133"/>
  <c r="F35" i="133"/>
  <c r="G35" i="133"/>
  <c r="H35" i="133"/>
  <c r="I35" i="133"/>
  <c r="J35" i="133"/>
  <c r="K35" i="133"/>
  <c r="L35" i="133"/>
  <c r="M35" i="133"/>
  <c r="M35" i="134" s="1"/>
  <c r="M35" i="144" s="1"/>
  <c r="N35" i="133"/>
  <c r="O35" i="133"/>
  <c r="P35" i="133"/>
  <c r="P35" i="134" s="1"/>
  <c r="P35" i="144" s="1"/>
  <c r="Q35" i="133"/>
  <c r="Q35" i="134" s="1"/>
  <c r="Q35" i="144" s="1"/>
  <c r="R35" i="133"/>
  <c r="R35" i="134" s="1"/>
  <c r="R35" i="144" s="1"/>
  <c r="S35" i="133"/>
  <c r="S35" i="134" s="1"/>
  <c r="S35" i="144" s="1"/>
  <c r="T35" i="133"/>
  <c r="U35" i="133"/>
  <c r="U35" i="134" s="1"/>
  <c r="U35" i="144" s="1"/>
  <c r="V35" i="133"/>
  <c r="V35" i="134" s="1"/>
  <c r="V35" i="144" s="1"/>
  <c r="W35" i="133"/>
  <c r="D37" i="133"/>
  <c r="E37" i="133"/>
  <c r="F37" i="133"/>
  <c r="G37" i="133"/>
  <c r="H37" i="133"/>
  <c r="H37" i="134" s="1"/>
  <c r="H37" i="144" s="1"/>
  <c r="I37" i="133"/>
  <c r="I37" i="134" s="1"/>
  <c r="I37" i="144" s="1"/>
  <c r="J37" i="133"/>
  <c r="J37" i="134" s="1"/>
  <c r="J37" i="144" s="1"/>
  <c r="K37" i="133"/>
  <c r="K37" i="134" s="1"/>
  <c r="K37" i="144" s="1"/>
  <c r="L37" i="133"/>
  <c r="L37" i="134" s="1"/>
  <c r="L37" i="144" s="1"/>
  <c r="M37" i="133"/>
  <c r="M37" i="134" s="1"/>
  <c r="M37" i="144" s="1"/>
  <c r="N37" i="133"/>
  <c r="N37" i="134" s="1"/>
  <c r="N37" i="144" s="1"/>
  <c r="O37" i="133"/>
  <c r="O37" i="134" s="1"/>
  <c r="O37" i="144" s="1"/>
  <c r="P37" i="133"/>
  <c r="P37" i="134" s="1"/>
  <c r="P37" i="144" s="1"/>
  <c r="Q37" i="133"/>
  <c r="R37" i="133"/>
  <c r="S37" i="133"/>
  <c r="T37" i="133"/>
  <c r="U37" i="133"/>
  <c r="V37" i="133"/>
  <c r="W37" i="133"/>
  <c r="D38" i="133"/>
  <c r="E38" i="133"/>
  <c r="F38" i="133"/>
  <c r="G38" i="133"/>
  <c r="H38" i="133"/>
  <c r="I38" i="133"/>
  <c r="J38" i="133"/>
  <c r="K38" i="133"/>
  <c r="L38" i="133"/>
  <c r="L38" i="134" s="1"/>
  <c r="L38" i="144" s="1"/>
  <c r="M38" i="133"/>
  <c r="M38" i="134" s="1"/>
  <c r="M38" i="144" s="1"/>
  <c r="N38" i="133"/>
  <c r="N38" i="134" s="1"/>
  <c r="N38" i="144" s="1"/>
  <c r="O38" i="133"/>
  <c r="O38" i="134" s="1"/>
  <c r="O38" i="144" s="1"/>
  <c r="P38" i="133"/>
  <c r="P38" i="134" s="1"/>
  <c r="P38" i="144" s="1"/>
  <c r="Q38" i="133"/>
  <c r="Q38" i="134" s="1"/>
  <c r="Q38" i="144" s="1"/>
  <c r="R38" i="133"/>
  <c r="S38" i="133"/>
  <c r="S38" i="134" s="1"/>
  <c r="S38" i="144" s="1"/>
  <c r="T38" i="133"/>
  <c r="U38" i="133"/>
  <c r="U38" i="134" s="1"/>
  <c r="U38" i="144" s="1"/>
  <c r="V38" i="133"/>
  <c r="W38" i="133"/>
  <c r="D39" i="133"/>
  <c r="E39" i="133"/>
  <c r="F39" i="133"/>
  <c r="G39" i="133"/>
  <c r="H39" i="133"/>
  <c r="I39" i="133"/>
  <c r="J39" i="133"/>
  <c r="K39" i="133"/>
  <c r="L39" i="133"/>
  <c r="M39" i="133"/>
  <c r="M39" i="134" s="1"/>
  <c r="M39" i="144" s="1"/>
  <c r="N39" i="133"/>
  <c r="O39" i="133"/>
  <c r="O39" i="134" s="1"/>
  <c r="O39" i="144" s="1"/>
  <c r="P39" i="133"/>
  <c r="P39" i="134" s="1"/>
  <c r="P39" i="144" s="1"/>
  <c r="Q39" i="133"/>
  <c r="Q39" i="134" s="1"/>
  <c r="Q39" i="144" s="1"/>
  <c r="R39" i="133"/>
  <c r="R39" i="134" s="1"/>
  <c r="R39" i="144" s="1"/>
  <c r="S39" i="133"/>
  <c r="T39" i="133"/>
  <c r="U39" i="133"/>
  <c r="V39" i="133"/>
  <c r="W39" i="133"/>
  <c r="D40" i="133"/>
  <c r="E40" i="133"/>
  <c r="F40" i="133"/>
  <c r="G40" i="133"/>
  <c r="H40" i="133"/>
  <c r="H40" i="134" s="1"/>
  <c r="H40" i="144" s="1"/>
  <c r="I40" i="133"/>
  <c r="I40" i="134" s="1"/>
  <c r="I40" i="144" s="1"/>
  <c r="J40" i="133"/>
  <c r="J40" i="134" s="1"/>
  <c r="J40" i="144" s="1"/>
  <c r="K40" i="133"/>
  <c r="K40" i="134" s="1"/>
  <c r="K40" i="144" s="1"/>
  <c r="L40" i="133"/>
  <c r="M40" i="133"/>
  <c r="N40" i="133"/>
  <c r="O40" i="133"/>
  <c r="O40" i="134" s="1"/>
  <c r="O40" i="144" s="1"/>
  <c r="P40" i="133"/>
  <c r="P40" i="134" s="1"/>
  <c r="P40" i="144" s="1"/>
  <c r="Q40" i="133"/>
  <c r="R40" i="133"/>
  <c r="S40" i="133"/>
  <c r="T40" i="133"/>
  <c r="T40" i="134" s="1"/>
  <c r="T40" i="144" s="1"/>
  <c r="U40" i="133"/>
  <c r="V40" i="133"/>
  <c r="W40" i="133"/>
  <c r="D41" i="133"/>
  <c r="E41" i="133"/>
  <c r="F41" i="133"/>
  <c r="G41" i="133"/>
  <c r="H41" i="133"/>
  <c r="H41" i="134" s="1"/>
  <c r="H41" i="144" s="1"/>
  <c r="I41" i="133"/>
  <c r="I41" i="134" s="1"/>
  <c r="I41" i="144" s="1"/>
  <c r="J41" i="133"/>
  <c r="J41" i="134" s="1"/>
  <c r="J41" i="144" s="1"/>
  <c r="K41" i="133"/>
  <c r="K41" i="134" s="1"/>
  <c r="K41" i="144" s="1"/>
  <c r="L41" i="133"/>
  <c r="L41" i="134" s="1"/>
  <c r="L41" i="144" s="1"/>
  <c r="M41" i="133"/>
  <c r="M41" i="134" s="1"/>
  <c r="M41" i="144" s="1"/>
  <c r="N41" i="133"/>
  <c r="N41" i="134" s="1"/>
  <c r="N41" i="144" s="1"/>
  <c r="O41" i="133"/>
  <c r="O41" i="134" s="1"/>
  <c r="O41" i="144" s="1"/>
  <c r="P41" i="133"/>
  <c r="P41" i="134" s="1"/>
  <c r="P41" i="144" s="1"/>
  <c r="Q41" i="133"/>
  <c r="R41" i="133"/>
  <c r="S41" i="133"/>
  <c r="T41" i="133"/>
  <c r="U41" i="133"/>
  <c r="V41" i="133"/>
  <c r="W41" i="133"/>
  <c r="D42" i="133"/>
  <c r="E42" i="133"/>
  <c r="F42" i="133"/>
  <c r="G42" i="133"/>
  <c r="H42" i="133"/>
  <c r="I42" i="133"/>
  <c r="J42" i="133"/>
  <c r="K42" i="133"/>
  <c r="L42" i="133"/>
  <c r="L42" i="134" s="1"/>
  <c r="L42" i="144" s="1"/>
  <c r="M42" i="133"/>
  <c r="M42" i="134" s="1"/>
  <c r="M42" i="144" s="1"/>
  <c r="N42" i="133"/>
  <c r="N42" i="134" s="1"/>
  <c r="N42" i="144" s="1"/>
  <c r="O42" i="133"/>
  <c r="O42" i="134" s="1"/>
  <c r="O42" i="144" s="1"/>
  <c r="P42" i="133"/>
  <c r="P42" i="134" s="1"/>
  <c r="P42" i="144" s="1"/>
  <c r="Q42" i="133"/>
  <c r="R42" i="133"/>
  <c r="S42" i="133"/>
  <c r="T42" i="133"/>
  <c r="U42" i="133"/>
  <c r="V42" i="133"/>
  <c r="W42" i="133"/>
  <c r="D43" i="133"/>
  <c r="E43" i="133"/>
  <c r="F43" i="133"/>
  <c r="G43" i="133"/>
  <c r="H43" i="133"/>
  <c r="I43" i="133"/>
  <c r="J43" i="133"/>
  <c r="K43" i="133"/>
  <c r="L43" i="133"/>
  <c r="M43" i="133"/>
  <c r="N43" i="133"/>
  <c r="N43" i="134" s="1"/>
  <c r="N43" i="144" s="1"/>
  <c r="O43" i="133"/>
  <c r="O43" i="134" s="1"/>
  <c r="O43" i="144" s="1"/>
  <c r="P43" i="133"/>
  <c r="P43" i="134" s="1"/>
  <c r="P43" i="144" s="1"/>
  <c r="Q43" i="133"/>
  <c r="Q43" i="134" s="1"/>
  <c r="Q43" i="144" s="1"/>
  <c r="R43" i="133"/>
  <c r="S43" i="133"/>
  <c r="T43" i="133"/>
  <c r="U43" i="133"/>
  <c r="U43" i="134" s="1"/>
  <c r="U43" i="144" s="1"/>
  <c r="V43" i="133"/>
  <c r="V43" i="134" s="1"/>
  <c r="V43" i="144" s="1"/>
  <c r="W43" i="133"/>
  <c r="D44" i="133"/>
  <c r="E44" i="133"/>
  <c r="F44" i="133"/>
  <c r="G44" i="133"/>
  <c r="H44" i="133"/>
  <c r="H44" i="134" s="1"/>
  <c r="H44" i="144" s="1"/>
  <c r="I44" i="133"/>
  <c r="I44" i="134" s="1"/>
  <c r="I44" i="144" s="1"/>
  <c r="J44" i="133"/>
  <c r="J44" i="134" s="1"/>
  <c r="J44" i="144" s="1"/>
  <c r="K44" i="133"/>
  <c r="K44" i="134" s="1"/>
  <c r="K44" i="144" s="1"/>
  <c r="L44" i="133"/>
  <c r="M44" i="133"/>
  <c r="N44" i="133"/>
  <c r="O44" i="133"/>
  <c r="O44" i="134" s="1"/>
  <c r="O44" i="144" s="1"/>
  <c r="P44" i="133"/>
  <c r="Q44" i="133"/>
  <c r="R44" i="133"/>
  <c r="R44" i="134" s="1"/>
  <c r="R44" i="144" s="1"/>
  <c r="S44" i="133"/>
  <c r="S44" i="134" s="1"/>
  <c r="S44" i="144" s="1"/>
  <c r="T44" i="133"/>
  <c r="U44" i="133"/>
  <c r="V44" i="133"/>
  <c r="V44" i="134" s="1"/>
  <c r="V44" i="144" s="1"/>
  <c r="W44" i="133"/>
  <c r="D50" i="133"/>
  <c r="E50" i="133"/>
  <c r="F50" i="133"/>
  <c r="G50" i="133"/>
  <c r="H50" i="133"/>
  <c r="I50" i="133"/>
  <c r="J50" i="133"/>
  <c r="K50" i="133"/>
  <c r="L50" i="133"/>
  <c r="M50" i="133"/>
  <c r="N50" i="133"/>
  <c r="O50" i="133"/>
  <c r="P50" i="133"/>
  <c r="Q50" i="133"/>
  <c r="R50" i="133"/>
  <c r="S50" i="133"/>
  <c r="T50" i="133"/>
  <c r="U50" i="133"/>
  <c r="V50" i="133"/>
  <c r="W50" i="133"/>
  <c r="O5" i="134" l="1"/>
  <c r="O5" i="144" s="1"/>
  <c r="M44" i="134"/>
  <c r="M44" i="144" s="1"/>
  <c r="M202" i="134"/>
  <c r="M202" i="144" s="1"/>
  <c r="M123" i="134"/>
  <c r="M123" i="144" s="1"/>
  <c r="M200" i="134"/>
  <c r="M200" i="144" s="1"/>
  <c r="M121" i="134"/>
  <c r="M121" i="144" s="1"/>
  <c r="M40" i="134"/>
  <c r="M40" i="144" s="1"/>
  <c r="M198" i="134"/>
  <c r="M198" i="144" s="1"/>
  <c r="M119" i="134"/>
  <c r="M119" i="144" s="1"/>
  <c r="M195" i="134"/>
  <c r="M195" i="144" s="1"/>
  <c r="M116" i="134"/>
  <c r="M116" i="144" s="1"/>
  <c r="M113" i="134"/>
  <c r="M113" i="144" s="1"/>
  <c r="M192" i="134"/>
  <c r="M192" i="144" s="1"/>
  <c r="M112" i="134"/>
  <c r="M112" i="144" s="1"/>
  <c r="M191" i="134"/>
  <c r="M191" i="144" s="1"/>
  <c r="M32" i="134"/>
  <c r="M32" i="144" s="1"/>
  <c r="M111" i="134"/>
  <c r="M111" i="144" s="1"/>
  <c r="M190" i="134"/>
  <c r="M190" i="144" s="1"/>
  <c r="M189" i="134"/>
  <c r="M189" i="144" s="1"/>
  <c r="M110" i="134"/>
  <c r="M110" i="144" s="1"/>
  <c r="M24" i="134"/>
  <c r="M24" i="144" s="1"/>
  <c r="M103" i="134"/>
  <c r="M103" i="144" s="1"/>
  <c r="M182" i="134"/>
  <c r="M182" i="144" s="1"/>
  <c r="M20" i="134"/>
  <c r="M20" i="144" s="1"/>
  <c r="M99" i="134"/>
  <c r="M99" i="144" s="1"/>
  <c r="M178" i="134"/>
  <c r="M178" i="144" s="1"/>
  <c r="M177" i="134"/>
  <c r="M177" i="144" s="1"/>
  <c r="M98" i="134"/>
  <c r="M98" i="144" s="1"/>
  <c r="M8" i="134"/>
  <c r="M8" i="144" s="1"/>
  <c r="M87" i="134"/>
  <c r="M87" i="144" s="1"/>
  <c r="M166" i="134"/>
  <c r="M166" i="144" s="1"/>
  <c r="M165" i="134"/>
  <c r="M165" i="144" s="1"/>
  <c r="M86" i="134"/>
  <c r="M86" i="144" s="1"/>
  <c r="M85" i="134"/>
  <c r="M85" i="144" s="1"/>
  <c r="M164" i="134"/>
  <c r="M164" i="144" s="1"/>
  <c r="M163" i="134"/>
  <c r="M163" i="144" s="1"/>
  <c r="M84" i="134"/>
  <c r="M84" i="144" s="1"/>
  <c r="M4" i="134"/>
  <c r="M4" i="144" s="1"/>
  <c r="M162" i="134"/>
  <c r="M162" i="144" s="1"/>
  <c r="M83" i="134"/>
  <c r="M83" i="144" s="1"/>
  <c r="M161" i="134"/>
  <c r="M161" i="144" s="1"/>
  <c r="M82" i="134"/>
  <c r="M82" i="144" s="1"/>
  <c r="M33" i="134"/>
  <c r="M33" i="144" s="1"/>
  <c r="L44" i="134"/>
  <c r="L44" i="144" s="1"/>
  <c r="L123" i="134"/>
  <c r="L123" i="144" s="1"/>
  <c r="L202" i="134"/>
  <c r="L202" i="144" s="1"/>
  <c r="L43" i="134"/>
  <c r="L43" i="144" s="1"/>
  <c r="L122" i="134"/>
  <c r="L122" i="144" s="1"/>
  <c r="L201" i="134"/>
  <c r="L201" i="144" s="1"/>
  <c r="L121" i="134"/>
  <c r="L121" i="144" s="1"/>
  <c r="L200" i="134"/>
  <c r="L200" i="144" s="1"/>
  <c r="L120" i="134"/>
  <c r="L120" i="144" s="1"/>
  <c r="L199" i="134"/>
  <c r="L199" i="144" s="1"/>
  <c r="L40" i="134"/>
  <c r="L40" i="144" s="1"/>
  <c r="L198" i="134"/>
  <c r="L198" i="144" s="1"/>
  <c r="L119" i="134"/>
  <c r="L119" i="144" s="1"/>
  <c r="L39" i="134"/>
  <c r="L39" i="144" s="1"/>
  <c r="L197" i="134"/>
  <c r="L197" i="144" s="1"/>
  <c r="L118" i="134"/>
  <c r="L118" i="144" s="1"/>
  <c r="L196" i="134"/>
  <c r="L196" i="144" s="1"/>
  <c r="L117" i="134"/>
  <c r="L117" i="144" s="1"/>
  <c r="L116" i="134"/>
  <c r="L116" i="144" s="1"/>
  <c r="L195" i="134"/>
  <c r="L195" i="144" s="1"/>
  <c r="L35" i="134"/>
  <c r="L35" i="144" s="1"/>
  <c r="L193" i="134"/>
  <c r="L193" i="144" s="1"/>
  <c r="L114" i="134"/>
  <c r="L114" i="144" s="1"/>
  <c r="L192" i="134"/>
  <c r="L192" i="144" s="1"/>
  <c r="L113" i="134"/>
  <c r="L113" i="144" s="1"/>
  <c r="L33" i="134"/>
  <c r="L33" i="144" s="1"/>
  <c r="L191" i="134"/>
  <c r="L191" i="144" s="1"/>
  <c r="L112" i="134"/>
  <c r="L112" i="144" s="1"/>
  <c r="L32" i="134"/>
  <c r="L32" i="144" s="1"/>
  <c r="L190" i="134"/>
  <c r="L190" i="144" s="1"/>
  <c r="L111" i="134"/>
  <c r="L111" i="144" s="1"/>
  <c r="L31" i="134"/>
  <c r="L31" i="144" s="1"/>
  <c r="L189" i="134"/>
  <c r="L189" i="144" s="1"/>
  <c r="L110" i="134"/>
  <c r="L110" i="144" s="1"/>
  <c r="L24" i="134"/>
  <c r="L24" i="144" s="1"/>
  <c r="L182" i="134"/>
  <c r="L182" i="144" s="1"/>
  <c r="L103" i="134"/>
  <c r="L103" i="144" s="1"/>
  <c r="L23" i="134"/>
  <c r="L23" i="144" s="1"/>
  <c r="L181" i="134"/>
  <c r="L181" i="144" s="1"/>
  <c r="L102" i="134"/>
  <c r="L102" i="144" s="1"/>
  <c r="L20" i="134"/>
  <c r="L20" i="144" s="1"/>
  <c r="L178" i="134"/>
  <c r="L178" i="144" s="1"/>
  <c r="L99" i="134"/>
  <c r="L99" i="144" s="1"/>
  <c r="L19" i="134"/>
  <c r="L19" i="144" s="1"/>
  <c r="L177" i="134"/>
  <c r="L177" i="144" s="1"/>
  <c r="L98" i="134"/>
  <c r="L98" i="144" s="1"/>
  <c r="L14" i="134"/>
  <c r="L14" i="144" s="1"/>
  <c r="L172" i="134"/>
  <c r="L172" i="144" s="1"/>
  <c r="L93" i="134"/>
  <c r="L93" i="144" s="1"/>
  <c r="L13" i="134"/>
  <c r="L13" i="144" s="1"/>
  <c r="L92" i="134"/>
  <c r="L92" i="144" s="1"/>
  <c r="L171" i="134"/>
  <c r="L171" i="144" s="1"/>
  <c r="L12" i="134"/>
  <c r="L12" i="144" s="1"/>
  <c r="L91" i="134"/>
  <c r="L91" i="144" s="1"/>
  <c r="L170" i="134"/>
  <c r="L170" i="144" s="1"/>
  <c r="L10" i="134"/>
  <c r="L10" i="144" s="1"/>
  <c r="L168" i="134"/>
  <c r="L168" i="144" s="1"/>
  <c r="L89" i="134"/>
  <c r="L89" i="144" s="1"/>
  <c r="L8" i="134"/>
  <c r="L8" i="144" s="1"/>
  <c r="L87" i="134"/>
  <c r="L87" i="144" s="1"/>
  <c r="L166" i="134"/>
  <c r="L166" i="144" s="1"/>
  <c r="L7" i="134"/>
  <c r="L7" i="144" s="1"/>
  <c r="L86" i="134"/>
  <c r="L86" i="144" s="1"/>
  <c r="L165" i="134"/>
  <c r="L165" i="144" s="1"/>
  <c r="L6" i="134"/>
  <c r="L6" i="144" s="1"/>
  <c r="L164" i="134"/>
  <c r="L164" i="144" s="1"/>
  <c r="L85" i="134"/>
  <c r="L85" i="144" s="1"/>
  <c r="L5" i="134"/>
  <c r="L5" i="144" s="1"/>
  <c r="L163" i="134"/>
  <c r="L163" i="144" s="1"/>
  <c r="L84" i="134"/>
  <c r="L84" i="144" s="1"/>
  <c r="L4" i="134"/>
  <c r="L4" i="144" s="1"/>
  <c r="L162" i="134"/>
  <c r="L162" i="144" s="1"/>
  <c r="L83" i="134"/>
  <c r="L83" i="144" s="1"/>
  <c r="L3" i="134"/>
  <c r="L3" i="144" s="1"/>
  <c r="L161" i="134"/>
  <c r="L161" i="144" s="1"/>
  <c r="L82" i="134"/>
  <c r="L82" i="144" s="1"/>
  <c r="K202" i="134"/>
  <c r="K202" i="144" s="1"/>
  <c r="K123" i="134"/>
  <c r="K123" i="144" s="1"/>
  <c r="K43" i="134"/>
  <c r="K43" i="144" s="1"/>
  <c r="K201" i="134"/>
  <c r="K201" i="144" s="1"/>
  <c r="K122" i="134"/>
  <c r="K122" i="144" s="1"/>
  <c r="K42" i="134"/>
  <c r="K42" i="144" s="1"/>
  <c r="K200" i="134"/>
  <c r="K200" i="144" s="1"/>
  <c r="K121" i="134"/>
  <c r="K121" i="144" s="1"/>
  <c r="K120" i="134"/>
  <c r="K120" i="144" s="1"/>
  <c r="K199" i="134"/>
  <c r="K199" i="144" s="1"/>
  <c r="K198" i="134"/>
  <c r="K198" i="144" s="1"/>
  <c r="K119" i="134"/>
  <c r="K119" i="144" s="1"/>
  <c r="K39" i="134"/>
  <c r="K39" i="144" s="1"/>
  <c r="K118" i="134"/>
  <c r="K118" i="144" s="1"/>
  <c r="K197" i="134"/>
  <c r="K197" i="144" s="1"/>
  <c r="K38" i="134"/>
  <c r="K38" i="144" s="1"/>
  <c r="K196" i="134"/>
  <c r="K196" i="144" s="1"/>
  <c r="K117" i="134"/>
  <c r="K117" i="144" s="1"/>
  <c r="K116" i="134"/>
  <c r="K116" i="144" s="1"/>
  <c r="K195" i="134"/>
  <c r="K195" i="144" s="1"/>
  <c r="K35" i="134"/>
  <c r="K35" i="144" s="1"/>
  <c r="K114" i="134"/>
  <c r="K114" i="144" s="1"/>
  <c r="K193" i="134"/>
  <c r="K193" i="144" s="1"/>
  <c r="K34" i="134"/>
  <c r="K34" i="144" s="1"/>
  <c r="K113" i="134"/>
  <c r="K113" i="144" s="1"/>
  <c r="K192" i="134"/>
  <c r="K192" i="144" s="1"/>
  <c r="K33" i="134"/>
  <c r="K33" i="144" s="1"/>
  <c r="K112" i="134"/>
  <c r="K112" i="144" s="1"/>
  <c r="K191" i="134"/>
  <c r="K191" i="144" s="1"/>
  <c r="K111" i="134"/>
  <c r="K111" i="144" s="1"/>
  <c r="K190" i="134"/>
  <c r="K190" i="144" s="1"/>
  <c r="K31" i="134"/>
  <c r="K31" i="144" s="1"/>
  <c r="K110" i="134"/>
  <c r="K110" i="144" s="1"/>
  <c r="K189" i="134"/>
  <c r="K189" i="144" s="1"/>
  <c r="K182" i="134"/>
  <c r="K182" i="144" s="1"/>
  <c r="K103" i="134"/>
  <c r="K103" i="144" s="1"/>
  <c r="K23" i="134"/>
  <c r="K23" i="144" s="1"/>
  <c r="K181" i="134"/>
  <c r="K181" i="144" s="1"/>
  <c r="K102" i="134"/>
  <c r="K102" i="144" s="1"/>
  <c r="K178" i="134"/>
  <c r="K178" i="144" s="1"/>
  <c r="K99" i="134"/>
  <c r="K99" i="144" s="1"/>
  <c r="K19" i="134"/>
  <c r="K19" i="144" s="1"/>
  <c r="K177" i="134"/>
  <c r="K177" i="144" s="1"/>
  <c r="K98" i="134"/>
  <c r="K98" i="144" s="1"/>
  <c r="K14" i="134"/>
  <c r="K14" i="144" s="1"/>
  <c r="K93" i="134"/>
  <c r="K93" i="144" s="1"/>
  <c r="K172" i="134"/>
  <c r="K172" i="144" s="1"/>
  <c r="K13" i="134"/>
  <c r="K13" i="144" s="1"/>
  <c r="K92" i="134"/>
  <c r="K92" i="144" s="1"/>
  <c r="K171" i="134"/>
  <c r="K171" i="144" s="1"/>
  <c r="K91" i="134"/>
  <c r="K91" i="144" s="1"/>
  <c r="K170" i="134"/>
  <c r="K170" i="144" s="1"/>
  <c r="K10" i="134"/>
  <c r="K10" i="144" s="1"/>
  <c r="K89" i="134"/>
  <c r="K89" i="144" s="1"/>
  <c r="K168" i="134"/>
  <c r="K168" i="144" s="1"/>
  <c r="K87" i="134"/>
  <c r="K87" i="144" s="1"/>
  <c r="K166" i="134"/>
  <c r="K166" i="144" s="1"/>
  <c r="K7" i="134"/>
  <c r="K7" i="144" s="1"/>
  <c r="K86" i="134"/>
  <c r="K86" i="144" s="1"/>
  <c r="K165" i="134"/>
  <c r="K165" i="144" s="1"/>
  <c r="K6" i="134"/>
  <c r="K6" i="144" s="1"/>
  <c r="K164" i="134"/>
  <c r="K164" i="144" s="1"/>
  <c r="K85" i="134"/>
  <c r="K85" i="144" s="1"/>
  <c r="K5" i="134"/>
  <c r="K5" i="144" s="1"/>
  <c r="K163" i="134"/>
  <c r="K163" i="144" s="1"/>
  <c r="K84" i="134"/>
  <c r="K84" i="144" s="1"/>
  <c r="K162" i="134"/>
  <c r="K162" i="144" s="1"/>
  <c r="K83" i="134"/>
  <c r="K83" i="144" s="1"/>
  <c r="K3" i="134"/>
  <c r="K3" i="144" s="1"/>
  <c r="K161" i="134"/>
  <c r="K161" i="144" s="1"/>
  <c r="K82" i="134"/>
  <c r="K82" i="144" s="1"/>
  <c r="M31" i="134"/>
  <c r="M31" i="144" s="1"/>
  <c r="J123" i="134"/>
  <c r="J123" i="144" s="1"/>
  <c r="J202" i="134"/>
  <c r="J202" i="144" s="1"/>
  <c r="J43" i="134"/>
  <c r="J43" i="144" s="1"/>
  <c r="J122" i="134"/>
  <c r="J122" i="144" s="1"/>
  <c r="J201" i="134"/>
  <c r="J201" i="144" s="1"/>
  <c r="J42" i="134"/>
  <c r="J42" i="144" s="1"/>
  <c r="J121" i="134"/>
  <c r="J121" i="144" s="1"/>
  <c r="J200" i="134"/>
  <c r="J200" i="144" s="1"/>
  <c r="J199" i="134"/>
  <c r="J199" i="144" s="1"/>
  <c r="J120" i="134"/>
  <c r="J120" i="144" s="1"/>
  <c r="J198" i="134"/>
  <c r="J198" i="144" s="1"/>
  <c r="J119" i="134"/>
  <c r="J119" i="144" s="1"/>
  <c r="J39" i="134"/>
  <c r="J39" i="144" s="1"/>
  <c r="J197" i="134"/>
  <c r="J197" i="144" s="1"/>
  <c r="J118" i="134"/>
  <c r="J118" i="144" s="1"/>
  <c r="J38" i="134"/>
  <c r="J38" i="144" s="1"/>
  <c r="J196" i="134"/>
  <c r="J196" i="144" s="1"/>
  <c r="J117" i="134"/>
  <c r="J117" i="144" s="1"/>
  <c r="J195" i="134"/>
  <c r="J195" i="144" s="1"/>
  <c r="J116" i="134"/>
  <c r="J116" i="144" s="1"/>
  <c r="J35" i="134"/>
  <c r="J35" i="144" s="1"/>
  <c r="J114" i="134"/>
  <c r="J114" i="144" s="1"/>
  <c r="J193" i="134"/>
  <c r="J193" i="144" s="1"/>
  <c r="J34" i="134"/>
  <c r="J34" i="144" s="1"/>
  <c r="J192" i="134"/>
  <c r="J192" i="144" s="1"/>
  <c r="J113" i="134"/>
  <c r="J113" i="144" s="1"/>
  <c r="J33" i="134"/>
  <c r="J33" i="144" s="1"/>
  <c r="J191" i="134"/>
  <c r="J191" i="144" s="1"/>
  <c r="J112" i="134"/>
  <c r="J112" i="144" s="1"/>
  <c r="J190" i="134"/>
  <c r="J190" i="144" s="1"/>
  <c r="J111" i="134"/>
  <c r="J111" i="144" s="1"/>
  <c r="J31" i="134"/>
  <c r="J31" i="144" s="1"/>
  <c r="J189" i="134"/>
  <c r="J189" i="144" s="1"/>
  <c r="J110" i="134"/>
  <c r="J110" i="144" s="1"/>
  <c r="J103" i="134"/>
  <c r="J103" i="144" s="1"/>
  <c r="J182" i="134"/>
  <c r="J182" i="144" s="1"/>
  <c r="J23" i="134"/>
  <c r="J23" i="144" s="1"/>
  <c r="J181" i="134"/>
  <c r="J181" i="144" s="1"/>
  <c r="J102" i="134"/>
  <c r="J102" i="144" s="1"/>
  <c r="J99" i="134"/>
  <c r="J99" i="144" s="1"/>
  <c r="J178" i="134"/>
  <c r="J178" i="144" s="1"/>
  <c r="J19" i="134"/>
  <c r="J19" i="144" s="1"/>
  <c r="J98" i="134"/>
  <c r="J98" i="144" s="1"/>
  <c r="J177" i="134"/>
  <c r="J177" i="144" s="1"/>
  <c r="J14" i="134"/>
  <c r="J14" i="144" s="1"/>
  <c r="J172" i="134"/>
  <c r="J172" i="144" s="1"/>
  <c r="J93" i="134"/>
  <c r="J93" i="144" s="1"/>
  <c r="J13" i="134"/>
  <c r="J13" i="144" s="1"/>
  <c r="J171" i="134"/>
  <c r="J171" i="144" s="1"/>
  <c r="J92" i="134"/>
  <c r="J92" i="144" s="1"/>
  <c r="J170" i="134"/>
  <c r="J170" i="144" s="1"/>
  <c r="J91" i="134"/>
  <c r="J91" i="144" s="1"/>
  <c r="J10" i="134"/>
  <c r="J10" i="144" s="1"/>
  <c r="J89" i="134"/>
  <c r="J89" i="144" s="1"/>
  <c r="J168" i="134"/>
  <c r="J168" i="144" s="1"/>
  <c r="J166" i="134"/>
  <c r="J166" i="144" s="1"/>
  <c r="J87" i="134"/>
  <c r="J87" i="144" s="1"/>
  <c r="J7" i="134"/>
  <c r="J7" i="144" s="1"/>
  <c r="J165" i="134"/>
  <c r="J165" i="144" s="1"/>
  <c r="J86" i="134"/>
  <c r="J86" i="144" s="1"/>
  <c r="J6" i="134"/>
  <c r="J6" i="144" s="1"/>
  <c r="J164" i="134"/>
  <c r="J164" i="144" s="1"/>
  <c r="J85" i="134"/>
  <c r="J85" i="144" s="1"/>
  <c r="J5" i="134"/>
  <c r="J5" i="144" s="1"/>
  <c r="J84" i="134"/>
  <c r="J84" i="144" s="1"/>
  <c r="J163" i="134"/>
  <c r="J163" i="144" s="1"/>
  <c r="J83" i="134"/>
  <c r="J83" i="144" s="1"/>
  <c r="J162" i="134"/>
  <c r="J162" i="144" s="1"/>
  <c r="J3" i="134"/>
  <c r="J3" i="144" s="1"/>
  <c r="J82" i="134"/>
  <c r="J82" i="144" s="1"/>
  <c r="J161" i="134"/>
  <c r="J161" i="144" s="1"/>
  <c r="M6" i="134"/>
  <c r="M6" i="144" s="1"/>
  <c r="W42" i="134"/>
  <c r="W42" i="144" s="1"/>
  <c r="W121" i="134"/>
  <c r="W121" i="144" s="1"/>
  <c r="W200" i="134"/>
  <c r="W200" i="144" s="1"/>
  <c r="W38" i="134"/>
  <c r="W38" i="144" s="1"/>
  <c r="W196" i="134"/>
  <c r="W196" i="144" s="1"/>
  <c r="W117" i="134"/>
  <c r="W117" i="144" s="1"/>
  <c r="W35" i="134"/>
  <c r="W35" i="144" s="1"/>
  <c r="W114" i="134"/>
  <c r="W114" i="144" s="1"/>
  <c r="W193" i="134"/>
  <c r="W193" i="144" s="1"/>
  <c r="W31" i="134"/>
  <c r="W31" i="144" s="1"/>
  <c r="W110" i="134"/>
  <c r="W110" i="144" s="1"/>
  <c r="W189" i="134"/>
  <c r="W189" i="144" s="1"/>
  <c r="W19" i="134"/>
  <c r="W19" i="144" s="1"/>
  <c r="W98" i="134"/>
  <c r="W98" i="144" s="1"/>
  <c r="W177" i="134"/>
  <c r="W177" i="144" s="1"/>
  <c r="W7" i="134"/>
  <c r="W7" i="144" s="1"/>
  <c r="W165" i="134"/>
  <c r="W165" i="144" s="1"/>
  <c r="W86" i="134"/>
  <c r="W86" i="144" s="1"/>
  <c r="W4" i="134"/>
  <c r="W4" i="144" s="1"/>
  <c r="W162" i="134"/>
  <c r="W162" i="144" s="1"/>
  <c r="W83" i="134"/>
  <c r="W83" i="144" s="1"/>
  <c r="V197" i="134"/>
  <c r="V197" i="144" s="1"/>
  <c r="V118" i="134"/>
  <c r="V118" i="144" s="1"/>
  <c r="V34" i="134"/>
  <c r="V34" i="144" s="1"/>
  <c r="V192" i="134"/>
  <c r="V192" i="144" s="1"/>
  <c r="V113" i="134"/>
  <c r="V113" i="144" s="1"/>
  <c r="V190" i="134"/>
  <c r="V190" i="144" s="1"/>
  <c r="V111" i="134"/>
  <c r="V111" i="144" s="1"/>
  <c r="V170" i="134"/>
  <c r="V170" i="144" s="1"/>
  <c r="V91" i="134"/>
  <c r="V91" i="144" s="1"/>
  <c r="V10" i="134"/>
  <c r="V10" i="144" s="1"/>
  <c r="V168" i="134"/>
  <c r="V168" i="144" s="1"/>
  <c r="V89" i="134"/>
  <c r="V89" i="144" s="1"/>
  <c r="V86" i="134"/>
  <c r="V86" i="144" s="1"/>
  <c r="V165" i="134"/>
  <c r="V165" i="144" s="1"/>
  <c r="V162" i="134"/>
  <c r="V162" i="144" s="1"/>
  <c r="V83" i="134"/>
  <c r="V83" i="144" s="1"/>
  <c r="U202" i="134"/>
  <c r="U202" i="144" s="1"/>
  <c r="U123" i="134"/>
  <c r="U123" i="144" s="1"/>
  <c r="U198" i="134"/>
  <c r="U198" i="144" s="1"/>
  <c r="U119" i="134"/>
  <c r="U119" i="144" s="1"/>
  <c r="U103" i="134"/>
  <c r="U103" i="144" s="1"/>
  <c r="U182" i="134"/>
  <c r="U182" i="144" s="1"/>
  <c r="U178" i="134"/>
  <c r="U178" i="144" s="1"/>
  <c r="U99" i="134"/>
  <c r="U99" i="144" s="1"/>
  <c r="U91" i="134"/>
  <c r="U91" i="144" s="1"/>
  <c r="U170" i="134"/>
  <c r="U170" i="144" s="1"/>
  <c r="U164" i="134"/>
  <c r="U164" i="144" s="1"/>
  <c r="U85" i="134"/>
  <c r="U85" i="144" s="1"/>
  <c r="T121" i="134"/>
  <c r="T121" i="144" s="1"/>
  <c r="T200" i="134"/>
  <c r="T200" i="144" s="1"/>
  <c r="T117" i="134"/>
  <c r="T117" i="144" s="1"/>
  <c r="T196" i="134"/>
  <c r="T196" i="144" s="1"/>
  <c r="T114" i="134"/>
  <c r="T114" i="144" s="1"/>
  <c r="T193" i="134"/>
  <c r="T193" i="144" s="1"/>
  <c r="T111" i="134"/>
  <c r="T111" i="144" s="1"/>
  <c r="T190" i="134"/>
  <c r="T190" i="144" s="1"/>
  <c r="T98" i="134"/>
  <c r="T98" i="144" s="1"/>
  <c r="T177" i="134"/>
  <c r="T177" i="144" s="1"/>
  <c r="T91" i="134"/>
  <c r="T91" i="144" s="1"/>
  <c r="T170" i="134"/>
  <c r="T170" i="144" s="1"/>
  <c r="T87" i="134"/>
  <c r="T87" i="144" s="1"/>
  <c r="T166" i="134"/>
  <c r="T166" i="144" s="1"/>
  <c r="T165" i="134"/>
  <c r="T165" i="144" s="1"/>
  <c r="T86" i="134"/>
  <c r="T86" i="144" s="1"/>
  <c r="T161" i="134"/>
  <c r="T161" i="144" s="1"/>
  <c r="T82" i="134"/>
  <c r="T82" i="144" s="1"/>
  <c r="S197" i="134"/>
  <c r="S197" i="144" s="1"/>
  <c r="S118" i="134"/>
  <c r="S118" i="144" s="1"/>
  <c r="S192" i="134"/>
  <c r="S192" i="144" s="1"/>
  <c r="S113" i="134"/>
  <c r="S113" i="144" s="1"/>
  <c r="S33" i="134"/>
  <c r="S33" i="144" s="1"/>
  <c r="S112" i="134"/>
  <c r="S112" i="144" s="1"/>
  <c r="S191" i="134"/>
  <c r="S191" i="144" s="1"/>
  <c r="S110" i="134"/>
  <c r="S110" i="144" s="1"/>
  <c r="S189" i="134"/>
  <c r="S189" i="144" s="1"/>
  <c r="S170" i="134"/>
  <c r="S170" i="144" s="1"/>
  <c r="S91" i="134"/>
  <c r="S91" i="144" s="1"/>
  <c r="S89" i="134"/>
  <c r="S89" i="144" s="1"/>
  <c r="S168" i="134"/>
  <c r="S168" i="144" s="1"/>
  <c r="S87" i="134"/>
  <c r="S87" i="144" s="1"/>
  <c r="S166" i="134"/>
  <c r="S166" i="144" s="1"/>
  <c r="S85" i="134"/>
  <c r="S85" i="144" s="1"/>
  <c r="S164" i="134"/>
  <c r="S164" i="144" s="1"/>
  <c r="S82" i="134"/>
  <c r="S82" i="144" s="1"/>
  <c r="S161" i="134"/>
  <c r="S161" i="144" s="1"/>
  <c r="R122" i="134"/>
  <c r="R122" i="144" s="1"/>
  <c r="R201" i="134"/>
  <c r="R201" i="144" s="1"/>
  <c r="R41" i="134"/>
  <c r="R41" i="144" s="1"/>
  <c r="R120" i="134"/>
  <c r="R120" i="144" s="1"/>
  <c r="R199" i="134"/>
  <c r="R199" i="144" s="1"/>
  <c r="R37" i="134"/>
  <c r="R37" i="144" s="1"/>
  <c r="R195" i="134"/>
  <c r="R195" i="144" s="1"/>
  <c r="R116" i="134"/>
  <c r="R116" i="144" s="1"/>
  <c r="R33" i="134"/>
  <c r="R33" i="144" s="1"/>
  <c r="R112" i="134"/>
  <c r="R112" i="144" s="1"/>
  <c r="R191" i="134"/>
  <c r="R191" i="144" s="1"/>
  <c r="R110" i="134"/>
  <c r="R110" i="144" s="1"/>
  <c r="R189" i="134"/>
  <c r="R189" i="144" s="1"/>
  <c r="R178" i="134"/>
  <c r="R178" i="144" s="1"/>
  <c r="R99" i="134"/>
  <c r="R99" i="144" s="1"/>
  <c r="R89" i="134"/>
  <c r="R89" i="144" s="1"/>
  <c r="R168" i="134"/>
  <c r="R168" i="144" s="1"/>
  <c r="R5" i="134"/>
  <c r="R5" i="144" s="1"/>
  <c r="R84" i="134"/>
  <c r="R84" i="144" s="1"/>
  <c r="R163" i="134"/>
  <c r="R163" i="144" s="1"/>
  <c r="R83" i="134"/>
  <c r="R83" i="144" s="1"/>
  <c r="R162" i="134"/>
  <c r="R162" i="144" s="1"/>
  <c r="T8" i="134"/>
  <c r="T8" i="144" s="1"/>
  <c r="Q123" i="134"/>
  <c r="Q123" i="144" s="1"/>
  <c r="Q202" i="134"/>
  <c r="Q202" i="144" s="1"/>
  <c r="Q41" i="134"/>
  <c r="Q41" i="144" s="1"/>
  <c r="Q199" i="134"/>
  <c r="Q199" i="144" s="1"/>
  <c r="Q120" i="134"/>
  <c r="Q120" i="144" s="1"/>
  <c r="Q37" i="134"/>
  <c r="Q37" i="144" s="1"/>
  <c r="Q195" i="134"/>
  <c r="Q195" i="144" s="1"/>
  <c r="Q116" i="134"/>
  <c r="Q116" i="144" s="1"/>
  <c r="Q181" i="134"/>
  <c r="Q181" i="144" s="1"/>
  <c r="Q102" i="134"/>
  <c r="Q102" i="144" s="1"/>
  <c r="Q177" i="134"/>
  <c r="Q177" i="144" s="1"/>
  <c r="Q98" i="134"/>
  <c r="Q98" i="144" s="1"/>
  <c r="Q161" i="134"/>
  <c r="Q161" i="144" s="1"/>
  <c r="Q82" i="134"/>
  <c r="Q82" i="144" s="1"/>
  <c r="P197" i="134"/>
  <c r="P197" i="144" s="1"/>
  <c r="P118" i="134"/>
  <c r="P118" i="144" s="1"/>
  <c r="P113" i="134"/>
  <c r="P113" i="144" s="1"/>
  <c r="P192" i="134"/>
  <c r="P192" i="144" s="1"/>
  <c r="P190" i="134"/>
  <c r="P190" i="144" s="1"/>
  <c r="P111" i="134"/>
  <c r="P111" i="144" s="1"/>
  <c r="P102" i="134"/>
  <c r="P102" i="144" s="1"/>
  <c r="P181" i="134"/>
  <c r="P181" i="144" s="1"/>
  <c r="P93" i="134"/>
  <c r="P93" i="144" s="1"/>
  <c r="P172" i="134"/>
  <c r="P172" i="144" s="1"/>
  <c r="P85" i="134"/>
  <c r="P85" i="144" s="1"/>
  <c r="P164" i="134"/>
  <c r="P164" i="144" s="1"/>
  <c r="O123" i="134"/>
  <c r="O123" i="144" s="1"/>
  <c r="O202" i="134"/>
  <c r="O202" i="144" s="1"/>
  <c r="O120" i="134"/>
  <c r="O120" i="144" s="1"/>
  <c r="O199" i="134"/>
  <c r="O199" i="144" s="1"/>
  <c r="O195" i="134"/>
  <c r="O195" i="144" s="1"/>
  <c r="O116" i="134"/>
  <c r="O116" i="144" s="1"/>
  <c r="O93" i="134"/>
  <c r="O93" i="144" s="1"/>
  <c r="O172" i="134"/>
  <c r="O172" i="144" s="1"/>
  <c r="O85" i="134"/>
  <c r="O85" i="144" s="1"/>
  <c r="O164" i="134"/>
  <c r="O164" i="144" s="1"/>
  <c r="N118" i="134"/>
  <c r="N118" i="144" s="1"/>
  <c r="N197" i="134"/>
  <c r="N197" i="144" s="1"/>
  <c r="N192" i="134"/>
  <c r="N192" i="144" s="1"/>
  <c r="N113" i="134"/>
  <c r="N113" i="144" s="1"/>
  <c r="N32" i="134"/>
  <c r="N32" i="144" s="1"/>
  <c r="N190" i="134"/>
  <c r="N190" i="144" s="1"/>
  <c r="N111" i="134"/>
  <c r="N111" i="144" s="1"/>
  <c r="N12" i="134"/>
  <c r="N12" i="144" s="1"/>
  <c r="N91" i="134"/>
  <c r="N91" i="144" s="1"/>
  <c r="N170" i="134"/>
  <c r="N170" i="144" s="1"/>
  <c r="N84" i="134"/>
  <c r="N84" i="144" s="1"/>
  <c r="N163" i="134"/>
  <c r="N163" i="144" s="1"/>
  <c r="U12" i="134"/>
  <c r="U12" i="144" s="1"/>
  <c r="M196" i="134"/>
  <c r="M196" i="144" s="1"/>
  <c r="M117" i="134"/>
  <c r="M117" i="144" s="1"/>
  <c r="M92" i="134"/>
  <c r="M92" i="144" s="1"/>
  <c r="M171" i="134"/>
  <c r="M171" i="144" s="1"/>
  <c r="P6" i="134"/>
  <c r="P6" i="144" s="1"/>
  <c r="I123" i="134"/>
  <c r="I123" i="144" s="1"/>
  <c r="I202" i="134"/>
  <c r="I202" i="144" s="1"/>
  <c r="I38" i="134"/>
  <c r="I38" i="144" s="1"/>
  <c r="I196" i="134"/>
  <c r="I196" i="144" s="1"/>
  <c r="I117" i="134"/>
  <c r="I117" i="144" s="1"/>
  <c r="I35" i="134"/>
  <c r="I35" i="144" s="1"/>
  <c r="I114" i="134"/>
  <c r="I114" i="144" s="1"/>
  <c r="I193" i="134"/>
  <c r="I193" i="144" s="1"/>
  <c r="I111" i="134"/>
  <c r="I111" i="144" s="1"/>
  <c r="I190" i="134"/>
  <c r="I190" i="144" s="1"/>
  <c r="I14" i="134"/>
  <c r="I14" i="144" s="1"/>
  <c r="I172" i="134"/>
  <c r="I172" i="144" s="1"/>
  <c r="I93" i="134"/>
  <c r="I93" i="144" s="1"/>
  <c r="I162" i="134"/>
  <c r="I162" i="144" s="1"/>
  <c r="I83" i="134"/>
  <c r="I83" i="144" s="1"/>
  <c r="U44" i="134"/>
  <c r="U44" i="144" s="1"/>
  <c r="H39" i="134"/>
  <c r="H39" i="144" s="1"/>
  <c r="H197" i="134"/>
  <c r="H197" i="144" s="1"/>
  <c r="H118" i="134"/>
  <c r="H118" i="144" s="1"/>
  <c r="H34" i="134"/>
  <c r="H34" i="144" s="1"/>
  <c r="H113" i="134"/>
  <c r="H113" i="144" s="1"/>
  <c r="H192" i="134"/>
  <c r="H192" i="144" s="1"/>
  <c r="H111" i="134"/>
  <c r="H111" i="144" s="1"/>
  <c r="H190" i="134"/>
  <c r="H190" i="144" s="1"/>
  <c r="H103" i="134"/>
  <c r="H103" i="144" s="1"/>
  <c r="H182" i="134"/>
  <c r="H182" i="144" s="1"/>
  <c r="H13" i="134"/>
  <c r="H13" i="144" s="1"/>
  <c r="H92" i="134"/>
  <c r="H92" i="144" s="1"/>
  <c r="H171" i="134"/>
  <c r="H171" i="144" s="1"/>
  <c r="H10" i="134"/>
  <c r="H10" i="144" s="1"/>
  <c r="H89" i="134"/>
  <c r="H89" i="144" s="1"/>
  <c r="H168" i="134"/>
  <c r="H168" i="144" s="1"/>
  <c r="H6" i="134"/>
  <c r="H6" i="144" s="1"/>
  <c r="H164" i="134"/>
  <c r="H164" i="144" s="1"/>
  <c r="H85" i="134"/>
  <c r="H85" i="144" s="1"/>
  <c r="G44" i="134"/>
  <c r="G44" i="144" s="1"/>
  <c r="G123" i="134"/>
  <c r="G123" i="144" s="1"/>
  <c r="G202" i="134"/>
  <c r="G202" i="144" s="1"/>
  <c r="G43" i="134"/>
  <c r="G43" i="144" s="1"/>
  <c r="G122" i="134"/>
  <c r="G122" i="144" s="1"/>
  <c r="G201" i="134"/>
  <c r="G201" i="144" s="1"/>
  <c r="G42" i="134"/>
  <c r="G42" i="144" s="1"/>
  <c r="G121" i="134"/>
  <c r="G121" i="144" s="1"/>
  <c r="G200" i="134"/>
  <c r="G200" i="144" s="1"/>
  <c r="G41" i="134"/>
  <c r="G41" i="144" s="1"/>
  <c r="G120" i="134"/>
  <c r="G120" i="144" s="1"/>
  <c r="G199" i="134"/>
  <c r="G199" i="144" s="1"/>
  <c r="G40" i="134"/>
  <c r="G40" i="144" s="1"/>
  <c r="G119" i="134"/>
  <c r="G119" i="144" s="1"/>
  <c r="G198" i="134"/>
  <c r="G198" i="144" s="1"/>
  <c r="G39" i="134"/>
  <c r="G39" i="144" s="1"/>
  <c r="G118" i="134"/>
  <c r="G118" i="144" s="1"/>
  <c r="G197" i="134"/>
  <c r="G197" i="144" s="1"/>
  <c r="G38" i="134"/>
  <c r="G38" i="144" s="1"/>
  <c r="G196" i="134"/>
  <c r="G196" i="144" s="1"/>
  <c r="G117" i="134"/>
  <c r="G117" i="144" s="1"/>
  <c r="G37" i="134"/>
  <c r="G37" i="144" s="1"/>
  <c r="G116" i="134"/>
  <c r="G116" i="144" s="1"/>
  <c r="G195" i="134"/>
  <c r="G195" i="144" s="1"/>
  <c r="G35" i="134"/>
  <c r="G35" i="144" s="1"/>
  <c r="G193" i="134"/>
  <c r="G193" i="144" s="1"/>
  <c r="G114" i="134"/>
  <c r="G114" i="144" s="1"/>
  <c r="G34" i="134"/>
  <c r="G34" i="144" s="1"/>
  <c r="G192" i="134"/>
  <c r="G192" i="144" s="1"/>
  <c r="G113" i="134"/>
  <c r="G113" i="144" s="1"/>
  <c r="G33" i="134"/>
  <c r="G33" i="144" s="1"/>
  <c r="G191" i="134"/>
  <c r="G191" i="144" s="1"/>
  <c r="G112" i="134"/>
  <c r="G112" i="144" s="1"/>
  <c r="G32" i="134"/>
  <c r="G32" i="144" s="1"/>
  <c r="G190" i="134"/>
  <c r="G190" i="144" s="1"/>
  <c r="G111" i="134"/>
  <c r="G111" i="144" s="1"/>
  <c r="G31" i="134"/>
  <c r="G31" i="144" s="1"/>
  <c r="G110" i="134"/>
  <c r="G110" i="144" s="1"/>
  <c r="G189" i="134"/>
  <c r="G189" i="144" s="1"/>
  <c r="G24" i="134"/>
  <c r="G24" i="144" s="1"/>
  <c r="G103" i="134"/>
  <c r="G103" i="144" s="1"/>
  <c r="G182" i="134"/>
  <c r="G182" i="144" s="1"/>
  <c r="G23" i="134"/>
  <c r="G23" i="144" s="1"/>
  <c r="G102" i="134"/>
  <c r="G102" i="144" s="1"/>
  <c r="G181" i="134"/>
  <c r="G181" i="144" s="1"/>
  <c r="G20" i="134"/>
  <c r="G20" i="144" s="1"/>
  <c r="G99" i="134"/>
  <c r="G99" i="144" s="1"/>
  <c r="G178" i="134"/>
  <c r="G178" i="144" s="1"/>
  <c r="G19" i="134"/>
  <c r="G19" i="144" s="1"/>
  <c r="G98" i="134"/>
  <c r="G98" i="144" s="1"/>
  <c r="G177" i="134"/>
  <c r="G177" i="144" s="1"/>
  <c r="G14" i="134"/>
  <c r="G14" i="144" s="1"/>
  <c r="G172" i="134"/>
  <c r="G172" i="144" s="1"/>
  <c r="G93" i="134"/>
  <c r="G93" i="144" s="1"/>
  <c r="G13" i="134"/>
  <c r="G13" i="144" s="1"/>
  <c r="G171" i="134"/>
  <c r="G171" i="144" s="1"/>
  <c r="G92" i="134"/>
  <c r="G92" i="144" s="1"/>
  <c r="G12" i="134"/>
  <c r="G12" i="144" s="1"/>
  <c r="G170" i="134"/>
  <c r="G170" i="144" s="1"/>
  <c r="G91" i="134"/>
  <c r="G91" i="144" s="1"/>
  <c r="G10" i="134"/>
  <c r="G10" i="144" s="1"/>
  <c r="G89" i="134"/>
  <c r="G89" i="144" s="1"/>
  <c r="G168" i="134"/>
  <c r="G168" i="144" s="1"/>
  <c r="G8" i="134"/>
  <c r="G8" i="144" s="1"/>
  <c r="G87" i="134"/>
  <c r="G87" i="144" s="1"/>
  <c r="G166" i="134"/>
  <c r="G166" i="144" s="1"/>
  <c r="G7" i="134"/>
  <c r="G7" i="144" s="1"/>
  <c r="G165" i="134"/>
  <c r="G165" i="144" s="1"/>
  <c r="G86" i="134"/>
  <c r="G86" i="144" s="1"/>
  <c r="G6" i="134"/>
  <c r="G6" i="144" s="1"/>
  <c r="G164" i="134"/>
  <c r="G164" i="144" s="1"/>
  <c r="G85" i="134"/>
  <c r="G85" i="144" s="1"/>
  <c r="G5" i="134"/>
  <c r="G5" i="144" s="1"/>
  <c r="G163" i="134"/>
  <c r="G163" i="144" s="1"/>
  <c r="G84" i="134"/>
  <c r="G84" i="144" s="1"/>
  <c r="G4" i="134"/>
  <c r="G4" i="144" s="1"/>
  <c r="G83" i="134"/>
  <c r="G83" i="144" s="1"/>
  <c r="G162" i="134"/>
  <c r="G162" i="144" s="1"/>
  <c r="G3" i="134"/>
  <c r="G3" i="144" s="1"/>
  <c r="G82" i="134"/>
  <c r="G82" i="144" s="1"/>
  <c r="G161" i="134"/>
  <c r="G161" i="144" s="1"/>
  <c r="T42" i="134"/>
  <c r="T42" i="144" s="1"/>
  <c r="K12" i="134"/>
  <c r="K12" i="144" s="1"/>
  <c r="N5" i="134"/>
  <c r="N5" i="144" s="1"/>
  <c r="W39" i="134"/>
  <c r="W39" i="144" s="1"/>
  <c r="W118" i="134"/>
  <c r="W118" i="144" s="1"/>
  <c r="W197" i="134"/>
  <c r="W197" i="144" s="1"/>
  <c r="W34" i="134"/>
  <c r="W34" i="144" s="1"/>
  <c r="W192" i="134"/>
  <c r="W192" i="144" s="1"/>
  <c r="W113" i="134"/>
  <c r="W113" i="144" s="1"/>
  <c r="W32" i="134"/>
  <c r="W32" i="144" s="1"/>
  <c r="W190" i="134"/>
  <c r="W190" i="144" s="1"/>
  <c r="W111" i="134"/>
  <c r="W111" i="144" s="1"/>
  <c r="W12" i="134"/>
  <c r="W12" i="144" s="1"/>
  <c r="W91" i="134"/>
  <c r="W91" i="144" s="1"/>
  <c r="W170" i="134"/>
  <c r="W170" i="144" s="1"/>
  <c r="W8" i="134"/>
  <c r="W8" i="144" s="1"/>
  <c r="W166" i="134"/>
  <c r="W166" i="144" s="1"/>
  <c r="W87" i="134"/>
  <c r="W87" i="144" s="1"/>
  <c r="W3" i="134"/>
  <c r="W3" i="144" s="1"/>
  <c r="W161" i="134"/>
  <c r="W161" i="144" s="1"/>
  <c r="W82" i="134"/>
  <c r="W82" i="144" s="1"/>
  <c r="V42" i="134"/>
  <c r="V42" i="144" s="1"/>
  <c r="V200" i="134"/>
  <c r="V200" i="144" s="1"/>
  <c r="V121" i="134"/>
  <c r="V121" i="144" s="1"/>
  <c r="V198" i="134"/>
  <c r="V198" i="144" s="1"/>
  <c r="V119" i="134"/>
  <c r="V119" i="144" s="1"/>
  <c r="V37" i="134"/>
  <c r="V37" i="144" s="1"/>
  <c r="V195" i="134"/>
  <c r="V195" i="144" s="1"/>
  <c r="V116" i="134"/>
  <c r="V116" i="144" s="1"/>
  <c r="V33" i="134"/>
  <c r="V33" i="144" s="1"/>
  <c r="V191" i="134"/>
  <c r="V191" i="144" s="1"/>
  <c r="V112" i="134"/>
  <c r="V112" i="144" s="1"/>
  <c r="V189" i="134"/>
  <c r="V189" i="144" s="1"/>
  <c r="V110" i="134"/>
  <c r="V110" i="144" s="1"/>
  <c r="V103" i="134"/>
  <c r="V103" i="144" s="1"/>
  <c r="V182" i="134"/>
  <c r="V182" i="144" s="1"/>
  <c r="V13" i="134"/>
  <c r="V13" i="144" s="1"/>
  <c r="V92" i="134"/>
  <c r="V92" i="144" s="1"/>
  <c r="V171" i="134"/>
  <c r="V171" i="144" s="1"/>
  <c r="V5" i="134"/>
  <c r="V5" i="144" s="1"/>
  <c r="V84" i="134"/>
  <c r="V84" i="144" s="1"/>
  <c r="V163" i="134"/>
  <c r="V163" i="144" s="1"/>
  <c r="U197" i="134"/>
  <c r="U197" i="144" s="1"/>
  <c r="U118" i="134"/>
  <c r="U118" i="144" s="1"/>
  <c r="U113" i="134"/>
  <c r="U113" i="144" s="1"/>
  <c r="U192" i="134"/>
  <c r="U192" i="144" s="1"/>
  <c r="U181" i="134"/>
  <c r="U181" i="144" s="1"/>
  <c r="U102" i="134"/>
  <c r="U102" i="144" s="1"/>
  <c r="U13" i="134"/>
  <c r="U13" i="144" s="1"/>
  <c r="U92" i="134"/>
  <c r="U92" i="144" s="1"/>
  <c r="U171" i="134"/>
  <c r="U171" i="144" s="1"/>
  <c r="U89" i="134"/>
  <c r="U89" i="144" s="1"/>
  <c r="U168" i="134"/>
  <c r="U168" i="144" s="1"/>
  <c r="U87" i="134"/>
  <c r="U87" i="144" s="1"/>
  <c r="U166" i="134"/>
  <c r="U166" i="144" s="1"/>
  <c r="U86" i="134"/>
  <c r="U86" i="144" s="1"/>
  <c r="U165" i="134"/>
  <c r="U165" i="144" s="1"/>
  <c r="U82" i="134"/>
  <c r="U82" i="144" s="1"/>
  <c r="U161" i="134"/>
  <c r="U161" i="144" s="1"/>
  <c r="T201" i="134"/>
  <c r="T201" i="144" s="1"/>
  <c r="T122" i="134"/>
  <c r="T122" i="144" s="1"/>
  <c r="T41" i="134"/>
  <c r="T41" i="144" s="1"/>
  <c r="T199" i="134"/>
  <c r="T199" i="144" s="1"/>
  <c r="T120" i="134"/>
  <c r="T120" i="144" s="1"/>
  <c r="T37" i="134"/>
  <c r="T37" i="144" s="1"/>
  <c r="T195" i="134"/>
  <c r="T195" i="144" s="1"/>
  <c r="T116" i="134"/>
  <c r="T116" i="144" s="1"/>
  <c r="T33" i="134"/>
  <c r="T33" i="144" s="1"/>
  <c r="T191" i="134"/>
  <c r="T191" i="144" s="1"/>
  <c r="T112" i="134"/>
  <c r="T112" i="144" s="1"/>
  <c r="T181" i="134"/>
  <c r="T181" i="144" s="1"/>
  <c r="T102" i="134"/>
  <c r="T102" i="144" s="1"/>
  <c r="T99" i="134"/>
  <c r="T99" i="144" s="1"/>
  <c r="T178" i="134"/>
  <c r="T178" i="144" s="1"/>
  <c r="T172" i="134"/>
  <c r="T172" i="144" s="1"/>
  <c r="T93" i="134"/>
  <c r="T93" i="144" s="1"/>
  <c r="T5" i="134"/>
  <c r="T5" i="144" s="1"/>
  <c r="T163" i="134"/>
  <c r="T163" i="144" s="1"/>
  <c r="T84" i="134"/>
  <c r="T84" i="144" s="1"/>
  <c r="S200" i="134"/>
  <c r="S200" i="144" s="1"/>
  <c r="S121" i="134"/>
  <c r="S121" i="144" s="1"/>
  <c r="S198" i="134"/>
  <c r="S198" i="144" s="1"/>
  <c r="S119" i="134"/>
  <c r="S119" i="144" s="1"/>
  <c r="S111" i="134"/>
  <c r="S111" i="144" s="1"/>
  <c r="S190" i="134"/>
  <c r="S190" i="144" s="1"/>
  <c r="S103" i="134"/>
  <c r="S103" i="144" s="1"/>
  <c r="S182" i="134"/>
  <c r="S182" i="144" s="1"/>
  <c r="S13" i="134"/>
  <c r="S13" i="144" s="1"/>
  <c r="S171" i="134"/>
  <c r="S171" i="144" s="1"/>
  <c r="S92" i="134"/>
  <c r="S92" i="144" s="1"/>
  <c r="S5" i="134"/>
  <c r="S5" i="144" s="1"/>
  <c r="S84" i="134"/>
  <c r="S84" i="144" s="1"/>
  <c r="S163" i="134"/>
  <c r="S163" i="144" s="1"/>
  <c r="R121" i="134"/>
  <c r="R121" i="144" s="1"/>
  <c r="R200" i="134"/>
  <c r="R200" i="144" s="1"/>
  <c r="R198" i="134"/>
  <c r="R198" i="144" s="1"/>
  <c r="R119" i="134"/>
  <c r="R119" i="144" s="1"/>
  <c r="R181" i="134"/>
  <c r="R181" i="144" s="1"/>
  <c r="R102" i="134"/>
  <c r="R102" i="144" s="1"/>
  <c r="R91" i="134"/>
  <c r="R91" i="144" s="1"/>
  <c r="R170" i="134"/>
  <c r="R170" i="144" s="1"/>
  <c r="R165" i="134"/>
  <c r="R165" i="144" s="1"/>
  <c r="R86" i="134"/>
  <c r="R86" i="144" s="1"/>
  <c r="Q197" i="134"/>
  <c r="Q197" i="144" s="1"/>
  <c r="Q118" i="134"/>
  <c r="Q118" i="144" s="1"/>
  <c r="Q113" i="134"/>
  <c r="Q113" i="144" s="1"/>
  <c r="Q192" i="134"/>
  <c r="Q192" i="144" s="1"/>
  <c r="Q103" i="134"/>
  <c r="Q103" i="144" s="1"/>
  <c r="Q182" i="134"/>
  <c r="Q182" i="144" s="1"/>
  <c r="Q99" i="134"/>
  <c r="Q99" i="144" s="1"/>
  <c r="Q178" i="134"/>
  <c r="Q178" i="144" s="1"/>
  <c r="Q13" i="134"/>
  <c r="Q13" i="144" s="1"/>
  <c r="Q92" i="134"/>
  <c r="Q92" i="144" s="1"/>
  <c r="Q171" i="134"/>
  <c r="Q171" i="144" s="1"/>
  <c r="Q168" i="134"/>
  <c r="Q168" i="144" s="1"/>
  <c r="Q89" i="134"/>
  <c r="Q89" i="144" s="1"/>
  <c r="Q5" i="134"/>
  <c r="Q5" i="144" s="1"/>
  <c r="Q163" i="134"/>
  <c r="Q163" i="144" s="1"/>
  <c r="Q84" i="134"/>
  <c r="Q84" i="144" s="1"/>
  <c r="V39" i="134"/>
  <c r="V39" i="144" s="1"/>
  <c r="P122" i="134"/>
  <c r="P122" i="144" s="1"/>
  <c r="P201" i="134"/>
  <c r="P201" i="144" s="1"/>
  <c r="P119" i="134"/>
  <c r="P119" i="144" s="1"/>
  <c r="P198" i="134"/>
  <c r="P198" i="144" s="1"/>
  <c r="P99" i="134"/>
  <c r="P99" i="144" s="1"/>
  <c r="P178" i="134"/>
  <c r="P178" i="144" s="1"/>
  <c r="P91" i="134"/>
  <c r="P91" i="144" s="1"/>
  <c r="P170" i="134"/>
  <c r="P170" i="144" s="1"/>
  <c r="P168" i="134"/>
  <c r="P168" i="144" s="1"/>
  <c r="P89" i="134"/>
  <c r="P89" i="144" s="1"/>
  <c r="P165" i="134"/>
  <c r="P165" i="144" s="1"/>
  <c r="P86" i="134"/>
  <c r="P86" i="144" s="1"/>
  <c r="P82" i="134"/>
  <c r="P82" i="144" s="1"/>
  <c r="P161" i="134"/>
  <c r="P161" i="144" s="1"/>
  <c r="U39" i="134"/>
  <c r="U39" i="144" s="1"/>
  <c r="O118" i="134"/>
  <c r="O118" i="144" s="1"/>
  <c r="O197" i="134"/>
  <c r="O197" i="144" s="1"/>
  <c r="O192" i="134"/>
  <c r="O192" i="144" s="1"/>
  <c r="O113" i="134"/>
  <c r="O113" i="144" s="1"/>
  <c r="O189" i="134"/>
  <c r="O189" i="144" s="1"/>
  <c r="O110" i="134"/>
  <c r="O110" i="144" s="1"/>
  <c r="O98" i="134"/>
  <c r="O98" i="144" s="1"/>
  <c r="O177" i="134"/>
  <c r="O177" i="144" s="1"/>
  <c r="O84" i="134"/>
  <c r="O84" i="144" s="1"/>
  <c r="O163" i="134"/>
  <c r="O163" i="144" s="1"/>
  <c r="N44" i="134"/>
  <c r="N44" i="144" s="1"/>
  <c r="N123" i="134"/>
  <c r="N123" i="144" s="1"/>
  <c r="N202" i="134"/>
  <c r="N202" i="144" s="1"/>
  <c r="N117" i="134"/>
  <c r="N117" i="144" s="1"/>
  <c r="N196" i="134"/>
  <c r="N196" i="144" s="1"/>
  <c r="N193" i="134"/>
  <c r="N193" i="144" s="1"/>
  <c r="N114" i="134"/>
  <c r="N114" i="144" s="1"/>
  <c r="N98" i="134"/>
  <c r="N98" i="144" s="1"/>
  <c r="N177" i="134"/>
  <c r="N177" i="144" s="1"/>
  <c r="N8" i="134"/>
  <c r="N8" i="144" s="1"/>
  <c r="N166" i="134"/>
  <c r="N166" i="144" s="1"/>
  <c r="N87" i="134"/>
  <c r="N87" i="144" s="1"/>
  <c r="N4" i="134"/>
  <c r="N4" i="144" s="1"/>
  <c r="N83" i="134"/>
  <c r="N83" i="144" s="1"/>
  <c r="N162" i="134"/>
  <c r="N162" i="144" s="1"/>
  <c r="S39" i="134"/>
  <c r="S39" i="144" s="1"/>
  <c r="M199" i="134"/>
  <c r="M199" i="144" s="1"/>
  <c r="M120" i="134"/>
  <c r="M120" i="144" s="1"/>
  <c r="M114" i="134"/>
  <c r="M114" i="144" s="1"/>
  <c r="M193" i="134"/>
  <c r="M193" i="144" s="1"/>
  <c r="M168" i="134"/>
  <c r="M168" i="144" s="1"/>
  <c r="M89" i="134"/>
  <c r="M89" i="144" s="1"/>
  <c r="U10" i="134"/>
  <c r="U10" i="144" s="1"/>
  <c r="I39" i="134"/>
  <c r="I39" i="144" s="1"/>
  <c r="I197" i="134"/>
  <c r="I197" i="144" s="1"/>
  <c r="I118" i="134"/>
  <c r="I118" i="144" s="1"/>
  <c r="I34" i="134"/>
  <c r="I34" i="144" s="1"/>
  <c r="I113" i="134"/>
  <c r="I113" i="144" s="1"/>
  <c r="I192" i="134"/>
  <c r="I192" i="144" s="1"/>
  <c r="I31" i="134"/>
  <c r="I31" i="144" s="1"/>
  <c r="I110" i="134"/>
  <c r="I110" i="144" s="1"/>
  <c r="I189" i="134"/>
  <c r="I189" i="144" s="1"/>
  <c r="I103" i="134"/>
  <c r="I103" i="144" s="1"/>
  <c r="I182" i="134"/>
  <c r="I182" i="144" s="1"/>
  <c r="I178" i="134"/>
  <c r="I178" i="144" s="1"/>
  <c r="I99" i="134"/>
  <c r="I99" i="144" s="1"/>
  <c r="I5" i="134"/>
  <c r="I5" i="144" s="1"/>
  <c r="I163" i="134"/>
  <c r="I163" i="144" s="1"/>
  <c r="I84" i="134"/>
  <c r="I84" i="144" s="1"/>
  <c r="V40" i="134"/>
  <c r="V40" i="144" s="1"/>
  <c r="S32" i="134"/>
  <c r="S32" i="144" s="1"/>
  <c r="H202" i="134"/>
  <c r="H202" i="144" s="1"/>
  <c r="H123" i="134"/>
  <c r="H123" i="144" s="1"/>
  <c r="H38" i="134"/>
  <c r="H38" i="144" s="1"/>
  <c r="H117" i="134"/>
  <c r="H117" i="144" s="1"/>
  <c r="H196" i="134"/>
  <c r="H196" i="144" s="1"/>
  <c r="H35" i="134"/>
  <c r="H35" i="144" s="1"/>
  <c r="H114" i="134"/>
  <c r="H114" i="144" s="1"/>
  <c r="H193" i="134"/>
  <c r="H193" i="144" s="1"/>
  <c r="H23" i="134"/>
  <c r="H23" i="144" s="1"/>
  <c r="H102" i="134"/>
  <c r="H102" i="144" s="1"/>
  <c r="H181" i="134"/>
  <c r="H181" i="144" s="1"/>
  <c r="H178" i="134"/>
  <c r="H178" i="144" s="1"/>
  <c r="H99" i="134"/>
  <c r="H99" i="144" s="1"/>
  <c r="H5" i="134"/>
  <c r="H5" i="144" s="1"/>
  <c r="H84" i="134"/>
  <c r="H84" i="144" s="1"/>
  <c r="H163" i="134"/>
  <c r="H163" i="144" s="1"/>
  <c r="Q19" i="134"/>
  <c r="Q19" i="144" s="1"/>
  <c r="P10" i="134"/>
  <c r="P10" i="144" s="1"/>
  <c r="F44" i="134"/>
  <c r="F44" i="144" s="1"/>
  <c r="F202" i="134"/>
  <c r="F202" i="144" s="1"/>
  <c r="F123" i="134"/>
  <c r="F123" i="144" s="1"/>
  <c r="F43" i="134"/>
  <c r="F43" i="144" s="1"/>
  <c r="F201" i="134"/>
  <c r="F201" i="144" s="1"/>
  <c r="F122" i="134"/>
  <c r="F122" i="144" s="1"/>
  <c r="F42" i="134"/>
  <c r="F42" i="144" s="1"/>
  <c r="F200" i="134"/>
  <c r="F200" i="144" s="1"/>
  <c r="F121" i="134"/>
  <c r="F121" i="144" s="1"/>
  <c r="F41" i="134"/>
  <c r="F41" i="144" s="1"/>
  <c r="F120" i="134"/>
  <c r="F120" i="144" s="1"/>
  <c r="F199" i="134"/>
  <c r="F199" i="144" s="1"/>
  <c r="F40" i="134"/>
  <c r="F40" i="144" s="1"/>
  <c r="F198" i="134"/>
  <c r="F198" i="144" s="1"/>
  <c r="F119" i="134"/>
  <c r="F119" i="144" s="1"/>
  <c r="F39" i="134"/>
  <c r="F39" i="144" s="1"/>
  <c r="F197" i="134"/>
  <c r="F197" i="144" s="1"/>
  <c r="F118" i="134"/>
  <c r="F118" i="144" s="1"/>
  <c r="F38" i="134"/>
  <c r="F38" i="144" s="1"/>
  <c r="F196" i="134"/>
  <c r="F196" i="144" s="1"/>
  <c r="F117" i="134"/>
  <c r="F117" i="144" s="1"/>
  <c r="F37" i="134"/>
  <c r="F37" i="144" s="1"/>
  <c r="F195" i="134"/>
  <c r="F195" i="144" s="1"/>
  <c r="F116" i="134"/>
  <c r="F116" i="144" s="1"/>
  <c r="F35" i="134"/>
  <c r="F35" i="144" s="1"/>
  <c r="F193" i="134"/>
  <c r="F193" i="144" s="1"/>
  <c r="F114" i="134"/>
  <c r="F114" i="144" s="1"/>
  <c r="F34" i="134"/>
  <c r="F34" i="144" s="1"/>
  <c r="F113" i="134"/>
  <c r="F113" i="144" s="1"/>
  <c r="F192" i="134"/>
  <c r="F192" i="144" s="1"/>
  <c r="F33" i="134"/>
  <c r="F33" i="144" s="1"/>
  <c r="F112" i="134"/>
  <c r="F112" i="144" s="1"/>
  <c r="F191" i="134"/>
  <c r="F191" i="144" s="1"/>
  <c r="F32" i="134"/>
  <c r="F32" i="144" s="1"/>
  <c r="F111" i="134"/>
  <c r="F111" i="144" s="1"/>
  <c r="F190" i="134"/>
  <c r="F190" i="144" s="1"/>
  <c r="F31" i="134"/>
  <c r="F31" i="144" s="1"/>
  <c r="F110" i="134"/>
  <c r="F110" i="144" s="1"/>
  <c r="F189" i="134"/>
  <c r="F189" i="144" s="1"/>
  <c r="F24" i="134"/>
  <c r="F24" i="144" s="1"/>
  <c r="F103" i="134"/>
  <c r="F103" i="144" s="1"/>
  <c r="F182" i="134"/>
  <c r="F182" i="144" s="1"/>
  <c r="F23" i="134"/>
  <c r="F23" i="144" s="1"/>
  <c r="F102" i="134"/>
  <c r="F102" i="144" s="1"/>
  <c r="F181" i="134"/>
  <c r="F181" i="144" s="1"/>
  <c r="F20" i="134"/>
  <c r="F20" i="144" s="1"/>
  <c r="F178" i="134"/>
  <c r="F178" i="144" s="1"/>
  <c r="F99" i="134"/>
  <c r="F99" i="144" s="1"/>
  <c r="F19" i="134"/>
  <c r="F19" i="144" s="1"/>
  <c r="F177" i="134"/>
  <c r="F177" i="144" s="1"/>
  <c r="F98" i="134"/>
  <c r="F98" i="144" s="1"/>
  <c r="F14" i="134"/>
  <c r="F14" i="144" s="1"/>
  <c r="F172" i="134"/>
  <c r="F172" i="144" s="1"/>
  <c r="F93" i="134"/>
  <c r="F93" i="144" s="1"/>
  <c r="F13" i="134"/>
  <c r="F13" i="144" s="1"/>
  <c r="F92" i="134"/>
  <c r="F92" i="144" s="1"/>
  <c r="F171" i="134"/>
  <c r="F171" i="144" s="1"/>
  <c r="F12" i="134"/>
  <c r="F12" i="144" s="1"/>
  <c r="F91" i="134"/>
  <c r="F91" i="144" s="1"/>
  <c r="F170" i="134"/>
  <c r="F170" i="144" s="1"/>
  <c r="F10" i="134"/>
  <c r="F10" i="144" s="1"/>
  <c r="F89" i="134"/>
  <c r="F89" i="144" s="1"/>
  <c r="F168" i="134"/>
  <c r="F168" i="144" s="1"/>
  <c r="F8" i="134"/>
  <c r="F8" i="144" s="1"/>
  <c r="F166" i="134"/>
  <c r="F166" i="144" s="1"/>
  <c r="F87" i="134"/>
  <c r="F87" i="144" s="1"/>
  <c r="F7" i="134"/>
  <c r="F7" i="144" s="1"/>
  <c r="F86" i="134"/>
  <c r="F86" i="144" s="1"/>
  <c r="F165" i="134"/>
  <c r="F165" i="144" s="1"/>
  <c r="F6" i="134"/>
  <c r="F6" i="144" s="1"/>
  <c r="F164" i="134"/>
  <c r="F164" i="144" s="1"/>
  <c r="F85" i="134"/>
  <c r="F85" i="144" s="1"/>
  <c r="F5" i="134"/>
  <c r="F5" i="144" s="1"/>
  <c r="F163" i="134"/>
  <c r="F163" i="144" s="1"/>
  <c r="F84" i="134"/>
  <c r="F84" i="144" s="1"/>
  <c r="F4" i="134"/>
  <c r="F4" i="144" s="1"/>
  <c r="F162" i="134"/>
  <c r="F162" i="144" s="1"/>
  <c r="F83" i="134"/>
  <c r="F83" i="144" s="1"/>
  <c r="F3" i="134"/>
  <c r="F3" i="144" s="1"/>
  <c r="F82" i="134"/>
  <c r="F82" i="144" s="1"/>
  <c r="F161" i="134"/>
  <c r="F161" i="144" s="1"/>
  <c r="S42" i="134"/>
  <c r="S42" i="144" s="1"/>
  <c r="S40" i="134"/>
  <c r="S40" i="144" s="1"/>
  <c r="T38" i="134"/>
  <c r="T38" i="144" s="1"/>
  <c r="U34" i="134"/>
  <c r="U34" i="144" s="1"/>
  <c r="P32" i="134"/>
  <c r="P32" i="144" s="1"/>
  <c r="T23" i="134"/>
  <c r="T23" i="144" s="1"/>
  <c r="O19" i="134"/>
  <c r="O19" i="144" s="1"/>
  <c r="J12" i="134"/>
  <c r="J12" i="144" s="1"/>
  <c r="T7" i="134"/>
  <c r="T7" i="144" s="1"/>
  <c r="M5" i="134"/>
  <c r="M5" i="144" s="1"/>
  <c r="W44" i="134"/>
  <c r="W44" i="144" s="1"/>
  <c r="W123" i="134"/>
  <c r="W123" i="144" s="1"/>
  <c r="W202" i="134"/>
  <c r="W202" i="144" s="1"/>
  <c r="W41" i="134"/>
  <c r="W41" i="144" s="1"/>
  <c r="W120" i="134"/>
  <c r="W120" i="144" s="1"/>
  <c r="W199" i="134"/>
  <c r="W199" i="144" s="1"/>
  <c r="W24" i="134"/>
  <c r="W24" i="144" s="1"/>
  <c r="W103" i="134"/>
  <c r="W103" i="144" s="1"/>
  <c r="W182" i="134"/>
  <c r="W182" i="144" s="1"/>
  <c r="W13" i="134"/>
  <c r="W13" i="144" s="1"/>
  <c r="W92" i="134"/>
  <c r="W92" i="144" s="1"/>
  <c r="W171" i="134"/>
  <c r="W171" i="144" s="1"/>
  <c r="W10" i="134"/>
  <c r="W10" i="144" s="1"/>
  <c r="W89" i="134"/>
  <c r="W89" i="144" s="1"/>
  <c r="W168" i="134"/>
  <c r="W168" i="144" s="1"/>
  <c r="W6" i="134"/>
  <c r="W6" i="144" s="1"/>
  <c r="W85" i="134"/>
  <c r="W85" i="144" s="1"/>
  <c r="W164" i="134"/>
  <c r="W164" i="144" s="1"/>
  <c r="V202" i="134"/>
  <c r="V202" i="144" s="1"/>
  <c r="V123" i="134"/>
  <c r="V123" i="144" s="1"/>
  <c r="V41" i="134"/>
  <c r="V41" i="144" s="1"/>
  <c r="V199" i="134"/>
  <c r="V199" i="144" s="1"/>
  <c r="V120" i="134"/>
  <c r="V120" i="144" s="1"/>
  <c r="V102" i="134"/>
  <c r="V102" i="144" s="1"/>
  <c r="V181" i="134"/>
  <c r="V181" i="144" s="1"/>
  <c r="V99" i="134"/>
  <c r="V99" i="144" s="1"/>
  <c r="V178" i="134"/>
  <c r="V178" i="144" s="1"/>
  <c r="V161" i="134"/>
  <c r="V161" i="144" s="1"/>
  <c r="V82" i="134"/>
  <c r="V82" i="144" s="1"/>
  <c r="U200" i="134"/>
  <c r="U200" i="144" s="1"/>
  <c r="U121" i="134"/>
  <c r="U121" i="144" s="1"/>
  <c r="U41" i="134"/>
  <c r="U41" i="144" s="1"/>
  <c r="U199" i="134"/>
  <c r="U199" i="144" s="1"/>
  <c r="U120" i="134"/>
  <c r="U120" i="144" s="1"/>
  <c r="U37" i="134"/>
  <c r="U37" i="144" s="1"/>
  <c r="U116" i="134"/>
  <c r="U116" i="144" s="1"/>
  <c r="U195" i="134"/>
  <c r="U195" i="144" s="1"/>
  <c r="U33" i="134"/>
  <c r="U33" i="144" s="1"/>
  <c r="U112" i="134"/>
  <c r="U112" i="144" s="1"/>
  <c r="U191" i="134"/>
  <c r="U191" i="144" s="1"/>
  <c r="U189" i="134"/>
  <c r="U189" i="144" s="1"/>
  <c r="U110" i="134"/>
  <c r="U110" i="144" s="1"/>
  <c r="U162" i="134"/>
  <c r="U162" i="144" s="1"/>
  <c r="U83" i="134"/>
  <c r="U83" i="144" s="1"/>
  <c r="T123" i="134"/>
  <c r="T123" i="144" s="1"/>
  <c r="T202" i="134"/>
  <c r="T202" i="144" s="1"/>
  <c r="T198" i="134"/>
  <c r="T198" i="144" s="1"/>
  <c r="T119" i="134"/>
  <c r="T119" i="144" s="1"/>
  <c r="T182" i="134"/>
  <c r="T182" i="144" s="1"/>
  <c r="T103" i="134"/>
  <c r="T103" i="144" s="1"/>
  <c r="T13" i="134"/>
  <c r="T13" i="144" s="1"/>
  <c r="T92" i="134"/>
  <c r="T92" i="144" s="1"/>
  <c r="T171" i="134"/>
  <c r="T171" i="144" s="1"/>
  <c r="T168" i="134"/>
  <c r="T168" i="144" s="1"/>
  <c r="T89" i="134"/>
  <c r="T89" i="144" s="1"/>
  <c r="T162" i="134"/>
  <c r="T162" i="144" s="1"/>
  <c r="T83" i="134"/>
  <c r="T83" i="144" s="1"/>
  <c r="V24" i="134"/>
  <c r="V24" i="144" s="1"/>
  <c r="S201" i="134"/>
  <c r="S201" i="144" s="1"/>
  <c r="S122" i="134"/>
  <c r="S122" i="144" s="1"/>
  <c r="S41" i="134"/>
  <c r="S41" i="144" s="1"/>
  <c r="S199" i="134"/>
  <c r="S199" i="144" s="1"/>
  <c r="S120" i="134"/>
  <c r="S120" i="144" s="1"/>
  <c r="S37" i="134"/>
  <c r="S37" i="144" s="1"/>
  <c r="S116" i="134"/>
  <c r="S116" i="144" s="1"/>
  <c r="S195" i="134"/>
  <c r="S195" i="144" s="1"/>
  <c r="S177" i="134"/>
  <c r="S177" i="144" s="1"/>
  <c r="S98" i="134"/>
  <c r="S98" i="144" s="1"/>
  <c r="S172" i="134"/>
  <c r="S172" i="144" s="1"/>
  <c r="S93" i="134"/>
  <c r="S93" i="144" s="1"/>
  <c r="S83" i="134"/>
  <c r="S83" i="144" s="1"/>
  <c r="S162" i="134"/>
  <c r="S162" i="144" s="1"/>
  <c r="R118" i="134"/>
  <c r="R118" i="144" s="1"/>
  <c r="R197" i="134"/>
  <c r="R197" i="144" s="1"/>
  <c r="R113" i="134"/>
  <c r="R113" i="144" s="1"/>
  <c r="R192" i="134"/>
  <c r="R192" i="144" s="1"/>
  <c r="R111" i="134"/>
  <c r="R111" i="144" s="1"/>
  <c r="R190" i="134"/>
  <c r="R190" i="144" s="1"/>
  <c r="R177" i="134"/>
  <c r="R177" i="144" s="1"/>
  <c r="R98" i="134"/>
  <c r="R98" i="144" s="1"/>
  <c r="R93" i="134"/>
  <c r="R93" i="144" s="1"/>
  <c r="R172" i="134"/>
  <c r="R172" i="144" s="1"/>
  <c r="R87" i="134"/>
  <c r="R87" i="144" s="1"/>
  <c r="R166" i="134"/>
  <c r="R166" i="144" s="1"/>
  <c r="U6" i="134"/>
  <c r="U6" i="144" s="1"/>
  <c r="Q201" i="134"/>
  <c r="Q201" i="144" s="1"/>
  <c r="Q122" i="134"/>
  <c r="Q122" i="144" s="1"/>
  <c r="Q198" i="134"/>
  <c r="Q198" i="144" s="1"/>
  <c r="Q119" i="134"/>
  <c r="Q119" i="144" s="1"/>
  <c r="Q33" i="134"/>
  <c r="Q33" i="144" s="1"/>
  <c r="Q191" i="134"/>
  <c r="Q191" i="144" s="1"/>
  <c r="Q112" i="134"/>
  <c r="Q112" i="144" s="1"/>
  <c r="Q189" i="134"/>
  <c r="Q189" i="144" s="1"/>
  <c r="Q110" i="134"/>
  <c r="Q110" i="144" s="1"/>
  <c r="Q93" i="134"/>
  <c r="Q93" i="144" s="1"/>
  <c r="Q172" i="134"/>
  <c r="Q172" i="144" s="1"/>
  <c r="Q166" i="134"/>
  <c r="Q166" i="144" s="1"/>
  <c r="Q87" i="134"/>
  <c r="Q87" i="144" s="1"/>
  <c r="Q165" i="134"/>
  <c r="Q165" i="144" s="1"/>
  <c r="Q86" i="134"/>
  <c r="Q86" i="144" s="1"/>
  <c r="Q85" i="134"/>
  <c r="Q85" i="144" s="1"/>
  <c r="Q164" i="134"/>
  <c r="Q164" i="144" s="1"/>
  <c r="S31" i="134"/>
  <c r="S31" i="144" s="1"/>
  <c r="S8" i="134"/>
  <c r="S8" i="144" s="1"/>
  <c r="P121" i="134"/>
  <c r="P121" i="144" s="1"/>
  <c r="P200" i="134"/>
  <c r="P200" i="144" s="1"/>
  <c r="P120" i="134"/>
  <c r="P120" i="144" s="1"/>
  <c r="P199" i="134"/>
  <c r="P199" i="144" s="1"/>
  <c r="P195" i="134"/>
  <c r="P195" i="144" s="1"/>
  <c r="P116" i="134"/>
  <c r="P116" i="144" s="1"/>
  <c r="P191" i="134"/>
  <c r="P191" i="144" s="1"/>
  <c r="P112" i="134"/>
  <c r="P112" i="144" s="1"/>
  <c r="P189" i="134"/>
  <c r="P189" i="144" s="1"/>
  <c r="P110" i="134"/>
  <c r="P110" i="144" s="1"/>
  <c r="P103" i="134"/>
  <c r="P103" i="144" s="1"/>
  <c r="P182" i="134"/>
  <c r="P182" i="144" s="1"/>
  <c r="P92" i="134"/>
  <c r="P92" i="144" s="1"/>
  <c r="P171" i="134"/>
  <c r="P171" i="144" s="1"/>
  <c r="P87" i="134"/>
  <c r="P87" i="144" s="1"/>
  <c r="P166" i="134"/>
  <c r="P166" i="144" s="1"/>
  <c r="P162" i="134"/>
  <c r="P162" i="144" s="1"/>
  <c r="P83" i="134"/>
  <c r="P83" i="144" s="1"/>
  <c r="S6" i="134"/>
  <c r="S6" i="144" s="1"/>
  <c r="O121" i="134"/>
  <c r="O121" i="144" s="1"/>
  <c r="O200" i="134"/>
  <c r="O200" i="144" s="1"/>
  <c r="O198" i="134"/>
  <c r="O198" i="144" s="1"/>
  <c r="O119" i="134"/>
  <c r="O119" i="144" s="1"/>
  <c r="O191" i="134"/>
  <c r="O191" i="144" s="1"/>
  <c r="O112" i="134"/>
  <c r="O112" i="144" s="1"/>
  <c r="O190" i="134"/>
  <c r="O190" i="144" s="1"/>
  <c r="O111" i="134"/>
  <c r="O111" i="144" s="1"/>
  <c r="O182" i="134"/>
  <c r="O182" i="144" s="1"/>
  <c r="O103" i="134"/>
  <c r="O103" i="144" s="1"/>
  <c r="O92" i="134"/>
  <c r="O92" i="144" s="1"/>
  <c r="O171" i="134"/>
  <c r="O171" i="144" s="1"/>
  <c r="O168" i="134"/>
  <c r="O168" i="144" s="1"/>
  <c r="O89" i="134"/>
  <c r="O89" i="144" s="1"/>
  <c r="O86" i="134"/>
  <c r="O86" i="144" s="1"/>
  <c r="O165" i="134"/>
  <c r="O165" i="144" s="1"/>
  <c r="O82" i="134"/>
  <c r="O82" i="144" s="1"/>
  <c r="O161" i="134"/>
  <c r="O161" i="144" s="1"/>
  <c r="S43" i="134"/>
  <c r="S43" i="144" s="1"/>
  <c r="Q8" i="134"/>
  <c r="Q8" i="144" s="1"/>
  <c r="N122" i="134"/>
  <c r="N122" i="144" s="1"/>
  <c r="N201" i="134"/>
  <c r="N201" i="144" s="1"/>
  <c r="N120" i="134"/>
  <c r="N120" i="144" s="1"/>
  <c r="N199" i="134"/>
  <c r="N199" i="144" s="1"/>
  <c r="N102" i="134"/>
  <c r="N102" i="144" s="1"/>
  <c r="N181" i="134"/>
  <c r="N181" i="144" s="1"/>
  <c r="N20" i="134"/>
  <c r="N20" i="144" s="1"/>
  <c r="N178" i="134"/>
  <c r="N178" i="144" s="1"/>
  <c r="N99" i="134"/>
  <c r="N99" i="144" s="1"/>
  <c r="N93" i="134"/>
  <c r="N93" i="144" s="1"/>
  <c r="N172" i="134"/>
  <c r="N172" i="144" s="1"/>
  <c r="N85" i="134"/>
  <c r="N85" i="144" s="1"/>
  <c r="N164" i="134"/>
  <c r="N164" i="144" s="1"/>
  <c r="P24" i="134"/>
  <c r="P24" i="144" s="1"/>
  <c r="Q6" i="134"/>
  <c r="Q6" i="144" s="1"/>
  <c r="M201" i="134"/>
  <c r="M201" i="144" s="1"/>
  <c r="M122" i="134"/>
  <c r="M122" i="144" s="1"/>
  <c r="M102" i="134"/>
  <c r="M102" i="144" s="1"/>
  <c r="M181" i="134"/>
  <c r="M181" i="144" s="1"/>
  <c r="M93" i="134"/>
  <c r="M93" i="144" s="1"/>
  <c r="M172" i="134"/>
  <c r="M172" i="144" s="1"/>
  <c r="I43" i="134"/>
  <c r="I43" i="144" s="1"/>
  <c r="I122" i="134"/>
  <c r="I122" i="144" s="1"/>
  <c r="I201" i="134"/>
  <c r="I201" i="144" s="1"/>
  <c r="I199" i="134"/>
  <c r="I199" i="144" s="1"/>
  <c r="I120" i="134"/>
  <c r="I120" i="144" s="1"/>
  <c r="I19" i="134"/>
  <c r="I19" i="144" s="1"/>
  <c r="I98" i="134"/>
  <c r="I98" i="144" s="1"/>
  <c r="I177" i="134"/>
  <c r="I177" i="144" s="1"/>
  <c r="I170" i="134"/>
  <c r="I170" i="144" s="1"/>
  <c r="I91" i="134"/>
  <c r="I91" i="144" s="1"/>
  <c r="I87" i="134"/>
  <c r="I87" i="144" s="1"/>
  <c r="I166" i="134"/>
  <c r="I166" i="144" s="1"/>
  <c r="I6" i="134"/>
  <c r="I6" i="144" s="1"/>
  <c r="I164" i="134"/>
  <c r="I164" i="144" s="1"/>
  <c r="I85" i="134"/>
  <c r="I85" i="144" s="1"/>
  <c r="N39" i="134"/>
  <c r="N39" i="144" s="1"/>
  <c r="R19" i="134"/>
  <c r="R19" i="144" s="1"/>
  <c r="H42" i="134"/>
  <c r="H42" i="144" s="1"/>
  <c r="H200" i="134"/>
  <c r="H200" i="144" s="1"/>
  <c r="H121" i="134"/>
  <c r="H121" i="144" s="1"/>
  <c r="H198" i="134"/>
  <c r="H198" i="144" s="1"/>
  <c r="H119" i="134"/>
  <c r="H119" i="144" s="1"/>
  <c r="H19" i="134"/>
  <c r="H19" i="144" s="1"/>
  <c r="H177" i="134"/>
  <c r="H177" i="144" s="1"/>
  <c r="H98" i="134"/>
  <c r="H98" i="144" s="1"/>
  <c r="H14" i="134"/>
  <c r="H14" i="144" s="1"/>
  <c r="H172" i="134"/>
  <c r="H172" i="144" s="1"/>
  <c r="H93" i="134"/>
  <c r="H93" i="144" s="1"/>
  <c r="H7" i="134"/>
  <c r="H7" i="144" s="1"/>
  <c r="H86" i="134"/>
  <c r="H86" i="144" s="1"/>
  <c r="H165" i="134"/>
  <c r="H165" i="144" s="1"/>
  <c r="H3" i="134"/>
  <c r="H3" i="144" s="1"/>
  <c r="H82" i="134"/>
  <c r="H82" i="144" s="1"/>
  <c r="H161" i="134"/>
  <c r="H161" i="144" s="1"/>
  <c r="T44" i="134"/>
  <c r="T44" i="144" s="1"/>
  <c r="U40" i="134"/>
  <c r="U40" i="144" s="1"/>
  <c r="N35" i="134"/>
  <c r="N35" i="144" s="1"/>
  <c r="V23" i="134"/>
  <c r="V23" i="144" s="1"/>
  <c r="V7" i="134"/>
  <c r="V7" i="144" s="1"/>
  <c r="E44" i="134"/>
  <c r="E44" i="144" s="1"/>
  <c r="E123" i="134"/>
  <c r="E123" i="144" s="1"/>
  <c r="E202" i="134"/>
  <c r="E202" i="144" s="1"/>
  <c r="E43" i="134"/>
  <c r="E43" i="144" s="1"/>
  <c r="E122" i="134"/>
  <c r="E122" i="144" s="1"/>
  <c r="E201" i="134"/>
  <c r="E201" i="144" s="1"/>
  <c r="E42" i="134"/>
  <c r="E42" i="144" s="1"/>
  <c r="E200" i="134"/>
  <c r="E200" i="144" s="1"/>
  <c r="E121" i="134"/>
  <c r="E121" i="144" s="1"/>
  <c r="E41" i="134"/>
  <c r="E41" i="144" s="1"/>
  <c r="E199" i="134"/>
  <c r="E199" i="144" s="1"/>
  <c r="E120" i="134"/>
  <c r="E120" i="144" s="1"/>
  <c r="E40" i="134"/>
  <c r="E40" i="144" s="1"/>
  <c r="E198" i="134"/>
  <c r="E198" i="144" s="1"/>
  <c r="E119" i="134"/>
  <c r="E119" i="144" s="1"/>
  <c r="E39" i="134"/>
  <c r="E39" i="144" s="1"/>
  <c r="E118" i="134"/>
  <c r="E118" i="144" s="1"/>
  <c r="E197" i="134"/>
  <c r="E197" i="144" s="1"/>
  <c r="E38" i="134"/>
  <c r="E38" i="144" s="1"/>
  <c r="E117" i="134"/>
  <c r="E117" i="144" s="1"/>
  <c r="E196" i="134"/>
  <c r="E196" i="144" s="1"/>
  <c r="E37" i="134"/>
  <c r="E37" i="144" s="1"/>
  <c r="E116" i="134"/>
  <c r="E116" i="144" s="1"/>
  <c r="E195" i="134"/>
  <c r="E195" i="144" s="1"/>
  <c r="E35" i="134"/>
  <c r="E35" i="144" s="1"/>
  <c r="E114" i="134"/>
  <c r="E114" i="144" s="1"/>
  <c r="E193" i="134"/>
  <c r="E193" i="144" s="1"/>
  <c r="E34" i="134"/>
  <c r="E34" i="144" s="1"/>
  <c r="E113" i="134"/>
  <c r="E113" i="144" s="1"/>
  <c r="E192" i="134"/>
  <c r="E192" i="144" s="1"/>
  <c r="E33" i="134"/>
  <c r="E33" i="144" s="1"/>
  <c r="E112" i="134"/>
  <c r="E112" i="144" s="1"/>
  <c r="E191" i="134"/>
  <c r="E191" i="144" s="1"/>
  <c r="E32" i="134"/>
  <c r="E32" i="144" s="1"/>
  <c r="E111" i="134"/>
  <c r="E111" i="144" s="1"/>
  <c r="E190" i="134"/>
  <c r="E190" i="144" s="1"/>
  <c r="E31" i="134"/>
  <c r="E31" i="144" s="1"/>
  <c r="E110" i="134"/>
  <c r="E110" i="144" s="1"/>
  <c r="E189" i="134"/>
  <c r="E189" i="144" s="1"/>
  <c r="E24" i="134"/>
  <c r="E24" i="144" s="1"/>
  <c r="E182" i="134"/>
  <c r="E182" i="144" s="1"/>
  <c r="E103" i="134"/>
  <c r="E103" i="144" s="1"/>
  <c r="E23" i="134"/>
  <c r="E23" i="144" s="1"/>
  <c r="E181" i="134"/>
  <c r="E181" i="144" s="1"/>
  <c r="E102" i="134"/>
  <c r="E102" i="144" s="1"/>
  <c r="E20" i="134"/>
  <c r="E20" i="144" s="1"/>
  <c r="E99" i="134"/>
  <c r="E99" i="144" s="1"/>
  <c r="E178" i="134"/>
  <c r="E178" i="144" s="1"/>
  <c r="E19" i="134"/>
  <c r="E19" i="144" s="1"/>
  <c r="E98" i="134"/>
  <c r="E98" i="144" s="1"/>
  <c r="E177" i="134"/>
  <c r="E177" i="144" s="1"/>
  <c r="E14" i="134"/>
  <c r="E14" i="144" s="1"/>
  <c r="E172" i="134"/>
  <c r="E172" i="144" s="1"/>
  <c r="E93" i="134"/>
  <c r="E93" i="144" s="1"/>
  <c r="E13" i="134"/>
  <c r="E13" i="144" s="1"/>
  <c r="E171" i="134"/>
  <c r="E171" i="144" s="1"/>
  <c r="E92" i="134"/>
  <c r="E92" i="144" s="1"/>
  <c r="E12" i="134"/>
  <c r="E12" i="144" s="1"/>
  <c r="E91" i="134"/>
  <c r="E91" i="144" s="1"/>
  <c r="E170" i="134"/>
  <c r="E170" i="144" s="1"/>
  <c r="E10" i="134"/>
  <c r="E10" i="144" s="1"/>
  <c r="E168" i="134"/>
  <c r="E168" i="144" s="1"/>
  <c r="E89" i="134"/>
  <c r="E89" i="144" s="1"/>
  <c r="E8" i="134"/>
  <c r="E8" i="144" s="1"/>
  <c r="E87" i="134"/>
  <c r="E87" i="144" s="1"/>
  <c r="E166" i="134"/>
  <c r="E166" i="144" s="1"/>
  <c r="E7" i="134"/>
  <c r="E7" i="144" s="1"/>
  <c r="E165" i="134"/>
  <c r="E165" i="144" s="1"/>
  <c r="E86" i="134"/>
  <c r="E86" i="144" s="1"/>
  <c r="E6" i="134"/>
  <c r="E6" i="144" s="1"/>
  <c r="E85" i="134"/>
  <c r="E85" i="144" s="1"/>
  <c r="E164" i="134"/>
  <c r="E164" i="144" s="1"/>
  <c r="E5" i="134"/>
  <c r="E5" i="144" s="1"/>
  <c r="E163" i="134"/>
  <c r="E163" i="144" s="1"/>
  <c r="E84" i="134"/>
  <c r="E84" i="144" s="1"/>
  <c r="E4" i="134"/>
  <c r="E4" i="144" s="1"/>
  <c r="E162" i="134"/>
  <c r="E162" i="144" s="1"/>
  <c r="E83" i="134"/>
  <c r="E83" i="144" s="1"/>
  <c r="E3" i="134"/>
  <c r="E3" i="144" s="1"/>
  <c r="E161" i="134"/>
  <c r="E161" i="144" s="1"/>
  <c r="E82" i="134"/>
  <c r="E82" i="144" s="1"/>
  <c r="Q44" i="134"/>
  <c r="Q44" i="144" s="1"/>
  <c r="R42" i="134"/>
  <c r="R42" i="144" s="1"/>
  <c r="R40" i="134"/>
  <c r="R40" i="144" s="1"/>
  <c r="O32" i="134"/>
  <c r="O32" i="144" s="1"/>
  <c r="V20" i="134"/>
  <c r="V20" i="144" s="1"/>
  <c r="N19" i="134"/>
  <c r="N19" i="144" s="1"/>
  <c r="R14" i="134"/>
  <c r="R14" i="144" s="1"/>
  <c r="I12" i="134"/>
  <c r="I12" i="144" s="1"/>
  <c r="M10" i="134"/>
  <c r="M10" i="144" s="1"/>
  <c r="V4" i="134"/>
  <c r="V4" i="144" s="1"/>
  <c r="W43" i="134"/>
  <c r="W43" i="144" s="1"/>
  <c r="W122" i="134"/>
  <c r="W122" i="144" s="1"/>
  <c r="W201" i="134"/>
  <c r="W201" i="144" s="1"/>
  <c r="W40" i="134"/>
  <c r="W40" i="144" s="1"/>
  <c r="W119" i="134"/>
  <c r="W119" i="144" s="1"/>
  <c r="W198" i="134"/>
  <c r="W198" i="144" s="1"/>
  <c r="W37" i="134"/>
  <c r="W37" i="144" s="1"/>
  <c r="W195" i="134"/>
  <c r="W195" i="144" s="1"/>
  <c r="W116" i="134"/>
  <c r="W116" i="144" s="1"/>
  <c r="W33" i="134"/>
  <c r="W33" i="144" s="1"/>
  <c r="W191" i="134"/>
  <c r="W191" i="144" s="1"/>
  <c r="W112" i="134"/>
  <c r="W112" i="144" s="1"/>
  <c r="W23" i="134"/>
  <c r="W23" i="144" s="1"/>
  <c r="W181" i="134"/>
  <c r="W181" i="144" s="1"/>
  <c r="W102" i="134"/>
  <c r="W102" i="144" s="1"/>
  <c r="W20" i="134"/>
  <c r="W20" i="144" s="1"/>
  <c r="W178" i="134"/>
  <c r="W178" i="144" s="1"/>
  <c r="W99" i="134"/>
  <c r="W99" i="144" s="1"/>
  <c r="W14" i="134"/>
  <c r="W14" i="144" s="1"/>
  <c r="W172" i="134"/>
  <c r="W172" i="144" s="1"/>
  <c r="W93" i="134"/>
  <c r="W93" i="144" s="1"/>
  <c r="W5" i="134"/>
  <c r="W5" i="144" s="1"/>
  <c r="W84" i="134"/>
  <c r="W84" i="144" s="1"/>
  <c r="W163" i="134"/>
  <c r="W163" i="144" s="1"/>
  <c r="V201" i="134"/>
  <c r="V201" i="144" s="1"/>
  <c r="V122" i="134"/>
  <c r="V122" i="144" s="1"/>
  <c r="V38" i="134"/>
  <c r="V38" i="144" s="1"/>
  <c r="V196" i="134"/>
  <c r="V196" i="144" s="1"/>
  <c r="V117" i="134"/>
  <c r="V117" i="144" s="1"/>
  <c r="V193" i="134"/>
  <c r="V193" i="144" s="1"/>
  <c r="V114" i="134"/>
  <c r="V114" i="144" s="1"/>
  <c r="V177" i="134"/>
  <c r="V177" i="144" s="1"/>
  <c r="V98" i="134"/>
  <c r="V98" i="144" s="1"/>
  <c r="V14" i="134"/>
  <c r="V14" i="144" s="1"/>
  <c r="V172" i="134"/>
  <c r="V172" i="144" s="1"/>
  <c r="V93" i="134"/>
  <c r="V93" i="144" s="1"/>
  <c r="V87" i="134"/>
  <c r="V87" i="144" s="1"/>
  <c r="V166" i="134"/>
  <c r="V166" i="144" s="1"/>
  <c r="V6" i="134"/>
  <c r="V6" i="144" s="1"/>
  <c r="V164" i="134"/>
  <c r="V164" i="144" s="1"/>
  <c r="V85" i="134"/>
  <c r="V85" i="144" s="1"/>
  <c r="U201" i="134"/>
  <c r="U201" i="144" s="1"/>
  <c r="U122" i="134"/>
  <c r="U122" i="144" s="1"/>
  <c r="U196" i="134"/>
  <c r="U196" i="144" s="1"/>
  <c r="U117" i="134"/>
  <c r="U117" i="144" s="1"/>
  <c r="U114" i="134"/>
  <c r="U114" i="144" s="1"/>
  <c r="U193" i="134"/>
  <c r="U193" i="144" s="1"/>
  <c r="U190" i="134"/>
  <c r="U190" i="144" s="1"/>
  <c r="U111" i="134"/>
  <c r="U111" i="144" s="1"/>
  <c r="U98" i="134"/>
  <c r="U98" i="144" s="1"/>
  <c r="U177" i="134"/>
  <c r="U177" i="144" s="1"/>
  <c r="U172" i="134"/>
  <c r="U172" i="144" s="1"/>
  <c r="U93" i="134"/>
  <c r="U93" i="144" s="1"/>
  <c r="U5" i="134"/>
  <c r="U5" i="144" s="1"/>
  <c r="U84" i="134"/>
  <c r="U84" i="144" s="1"/>
  <c r="U163" i="134"/>
  <c r="U163" i="144" s="1"/>
  <c r="T197" i="134"/>
  <c r="T197" i="144" s="1"/>
  <c r="T118" i="134"/>
  <c r="T118" i="144" s="1"/>
  <c r="T113" i="134"/>
  <c r="T113" i="144" s="1"/>
  <c r="T192" i="134"/>
  <c r="T192" i="144" s="1"/>
  <c r="T110" i="134"/>
  <c r="T110" i="144" s="1"/>
  <c r="T189" i="134"/>
  <c r="T189" i="144" s="1"/>
  <c r="T164" i="134"/>
  <c r="T164" i="144" s="1"/>
  <c r="T85" i="134"/>
  <c r="T85" i="144" s="1"/>
  <c r="S202" i="134"/>
  <c r="S202" i="144" s="1"/>
  <c r="S123" i="134"/>
  <c r="S123" i="144" s="1"/>
  <c r="S117" i="134"/>
  <c r="S117" i="144" s="1"/>
  <c r="S196" i="134"/>
  <c r="S196" i="144" s="1"/>
  <c r="S193" i="134"/>
  <c r="S193" i="144" s="1"/>
  <c r="S114" i="134"/>
  <c r="S114" i="144" s="1"/>
  <c r="S102" i="134"/>
  <c r="S102" i="144" s="1"/>
  <c r="S181" i="134"/>
  <c r="S181" i="144" s="1"/>
  <c r="S178" i="134"/>
  <c r="S178" i="144" s="1"/>
  <c r="S99" i="134"/>
  <c r="S99" i="144" s="1"/>
  <c r="S86" i="134"/>
  <c r="S86" i="144" s="1"/>
  <c r="S165" i="134"/>
  <c r="S165" i="144" s="1"/>
  <c r="U24" i="134"/>
  <c r="U24" i="144" s="1"/>
  <c r="R123" i="134"/>
  <c r="R123" i="144" s="1"/>
  <c r="R202" i="134"/>
  <c r="R202" i="144" s="1"/>
  <c r="R196" i="134"/>
  <c r="R196" i="144" s="1"/>
  <c r="R117" i="134"/>
  <c r="R117" i="144" s="1"/>
  <c r="R114" i="134"/>
  <c r="R114" i="144" s="1"/>
  <c r="R193" i="134"/>
  <c r="R193" i="144" s="1"/>
  <c r="R103" i="134"/>
  <c r="R103" i="144" s="1"/>
  <c r="R182" i="134"/>
  <c r="R182" i="144" s="1"/>
  <c r="R13" i="134"/>
  <c r="R13" i="144" s="1"/>
  <c r="R92" i="134"/>
  <c r="R92" i="144" s="1"/>
  <c r="R171" i="134"/>
  <c r="R171" i="144" s="1"/>
  <c r="R164" i="134"/>
  <c r="R164" i="144" s="1"/>
  <c r="R85" i="134"/>
  <c r="R85" i="144" s="1"/>
  <c r="R161" i="134"/>
  <c r="R161" i="144" s="1"/>
  <c r="R82" i="134"/>
  <c r="R82" i="144" s="1"/>
  <c r="Q200" i="134"/>
  <c r="Q200" i="144" s="1"/>
  <c r="Q121" i="134"/>
  <c r="Q121" i="144" s="1"/>
  <c r="Q196" i="134"/>
  <c r="Q196" i="144" s="1"/>
  <c r="Q117" i="134"/>
  <c r="Q117" i="144" s="1"/>
  <c r="Q114" i="134"/>
  <c r="Q114" i="144" s="1"/>
  <c r="Q193" i="134"/>
  <c r="Q193" i="144" s="1"/>
  <c r="Q190" i="134"/>
  <c r="Q190" i="144" s="1"/>
  <c r="Q111" i="134"/>
  <c r="Q111" i="144" s="1"/>
  <c r="Q170" i="134"/>
  <c r="Q170" i="144" s="1"/>
  <c r="Q91" i="134"/>
  <c r="Q91" i="144" s="1"/>
  <c r="Q162" i="134"/>
  <c r="Q162" i="144" s="1"/>
  <c r="Q83" i="134"/>
  <c r="Q83" i="144" s="1"/>
  <c r="P202" i="134"/>
  <c r="P202" i="144" s="1"/>
  <c r="P123" i="134"/>
  <c r="P123" i="144" s="1"/>
  <c r="P196" i="134"/>
  <c r="P196" i="144" s="1"/>
  <c r="P117" i="134"/>
  <c r="P117" i="144" s="1"/>
  <c r="P114" i="134"/>
  <c r="P114" i="144" s="1"/>
  <c r="P193" i="134"/>
  <c r="P193" i="144" s="1"/>
  <c r="P98" i="134"/>
  <c r="P98" i="144" s="1"/>
  <c r="P177" i="134"/>
  <c r="P177" i="144" s="1"/>
  <c r="P163" i="134"/>
  <c r="P163" i="144" s="1"/>
  <c r="P84" i="134"/>
  <c r="P84" i="144" s="1"/>
  <c r="T43" i="134"/>
  <c r="T43" i="144" s="1"/>
  <c r="R31" i="134"/>
  <c r="R31" i="144" s="1"/>
  <c r="R24" i="134"/>
  <c r="R24" i="144" s="1"/>
  <c r="R8" i="134"/>
  <c r="R8" i="144" s="1"/>
  <c r="O122" i="134"/>
  <c r="O122" i="144" s="1"/>
  <c r="O201" i="134"/>
  <c r="O201" i="144" s="1"/>
  <c r="O196" i="134"/>
  <c r="O196" i="144" s="1"/>
  <c r="O117" i="134"/>
  <c r="O117" i="144" s="1"/>
  <c r="O193" i="134"/>
  <c r="O193" i="144" s="1"/>
  <c r="O114" i="134"/>
  <c r="O114" i="144" s="1"/>
  <c r="O181" i="134"/>
  <c r="O181" i="144" s="1"/>
  <c r="O102" i="134"/>
  <c r="O102" i="144" s="1"/>
  <c r="O99" i="134"/>
  <c r="O99" i="144" s="1"/>
  <c r="O178" i="134"/>
  <c r="O178" i="144" s="1"/>
  <c r="O170" i="134"/>
  <c r="O170" i="144" s="1"/>
  <c r="O91" i="134"/>
  <c r="O91" i="144" s="1"/>
  <c r="O87" i="134"/>
  <c r="O87" i="144" s="1"/>
  <c r="O166" i="134"/>
  <c r="O166" i="144" s="1"/>
  <c r="O83" i="134"/>
  <c r="O83" i="144" s="1"/>
  <c r="O162" i="134"/>
  <c r="O162" i="144" s="1"/>
  <c r="T39" i="134"/>
  <c r="T39" i="144" s="1"/>
  <c r="Q31" i="134"/>
  <c r="Q31" i="144" s="1"/>
  <c r="V12" i="134"/>
  <c r="V12" i="144" s="1"/>
  <c r="R6" i="134"/>
  <c r="R6" i="144" s="1"/>
  <c r="N121" i="134"/>
  <c r="N121" i="144" s="1"/>
  <c r="N200" i="134"/>
  <c r="N200" i="144" s="1"/>
  <c r="N40" i="134"/>
  <c r="N40" i="144" s="1"/>
  <c r="N119" i="134"/>
  <c r="N119" i="144" s="1"/>
  <c r="N198" i="134"/>
  <c r="N198" i="144" s="1"/>
  <c r="N195" i="134"/>
  <c r="N195" i="144" s="1"/>
  <c r="N116" i="134"/>
  <c r="N116" i="144" s="1"/>
  <c r="N191" i="134"/>
  <c r="N191" i="144" s="1"/>
  <c r="N112" i="134"/>
  <c r="N112" i="144" s="1"/>
  <c r="N189" i="134"/>
  <c r="N189" i="144" s="1"/>
  <c r="N110" i="134"/>
  <c r="N110" i="144" s="1"/>
  <c r="N24" i="134"/>
  <c r="N24" i="144" s="1"/>
  <c r="N103" i="134"/>
  <c r="N103" i="144" s="1"/>
  <c r="N182" i="134"/>
  <c r="N182" i="144" s="1"/>
  <c r="N92" i="134"/>
  <c r="N92" i="144" s="1"/>
  <c r="N171" i="134"/>
  <c r="N171" i="144" s="1"/>
  <c r="N89" i="134"/>
  <c r="N89" i="144" s="1"/>
  <c r="N168" i="134"/>
  <c r="N168" i="144" s="1"/>
  <c r="N165" i="134"/>
  <c r="N165" i="144" s="1"/>
  <c r="N86" i="134"/>
  <c r="N86" i="144" s="1"/>
  <c r="N82" i="134"/>
  <c r="N82" i="144" s="1"/>
  <c r="N161" i="134"/>
  <c r="N161" i="144" s="1"/>
  <c r="R43" i="134"/>
  <c r="R43" i="144" s="1"/>
  <c r="T35" i="134"/>
  <c r="T35" i="144" s="1"/>
  <c r="P8" i="134"/>
  <c r="P8" i="144" s="1"/>
  <c r="M197" i="134"/>
  <c r="M197" i="144" s="1"/>
  <c r="M118" i="134"/>
  <c r="M118" i="144" s="1"/>
  <c r="M12" i="134"/>
  <c r="M12" i="144" s="1"/>
  <c r="M91" i="134"/>
  <c r="M91" i="144" s="1"/>
  <c r="M170" i="134"/>
  <c r="M170" i="144" s="1"/>
  <c r="T12" i="134"/>
  <c r="T12" i="144" s="1"/>
  <c r="I42" i="134"/>
  <c r="I42" i="144" s="1"/>
  <c r="I200" i="134"/>
  <c r="I200" i="144" s="1"/>
  <c r="I121" i="134"/>
  <c r="I121" i="144" s="1"/>
  <c r="I119" i="134"/>
  <c r="I119" i="144" s="1"/>
  <c r="I198" i="134"/>
  <c r="I198" i="144" s="1"/>
  <c r="I195" i="134"/>
  <c r="I195" i="144" s="1"/>
  <c r="I116" i="134"/>
  <c r="I116" i="144" s="1"/>
  <c r="I33" i="134"/>
  <c r="I33" i="144" s="1"/>
  <c r="I112" i="134"/>
  <c r="I112" i="144" s="1"/>
  <c r="I191" i="134"/>
  <c r="I191" i="144" s="1"/>
  <c r="I23" i="134"/>
  <c r="I23" i="144" s="1"/>
  <c r="I102" i="134"/>
  <c r="I102" i="144" s="1"/>
  <c r="I181" i="134"/>
  <c r="I181" i="144" s="1"/>
  <c r="I13" i="134"/>
  <c r="I13" i="144" s="1"/>
  <c r="I171" i="134"/>
  <c r="I171" i="144" s="1"/>
  <c r="I92" i="134"/>
  <c r="I92" i="144" s="1"/>
  <c r="I10" i="134"/>
  <c r="I10" i="144" s="1"/>
  <c r="I168" i="134"/>
  <c r="I168" i="144" s="1"/>
  <c r="I89" i="134"/>
  <c r="I89" i="144" s="1"/>
  <c r="I7" i="134"/>
  <c r="I7" i="144" s="1"/>
  <c r="I86" i="134"/>
  <c r="I86" i="144" s="1"/>
  <c r="I165" i="134"/>
  <c r="I165" i="144" s="1"/>
  <c r="I3" i="134"/>
  <c r="I3" i="144" s="1"/>
  <c r="I161" i="134"/>
  <c r="I161" i="144" s="1"/>
  <c r="I82" i="134"/>
  <c r="I82" i="144" s="1"/>
  <c r="M43" i="134"/>
  <c r="M43" i="144" s="1"/>
  <c r="O35" i="134"/>
  <c r="O35" i="144" s="1"/>
  <c r="P5" i="134"/>
  <c r="P5" i="144" s="1"/>
  <c r="H43" i="134"/>
  <c r="H43" i="144" s="1"/>
  <c r="H201" i="134"/>
  <c r="H201" i="144" s="1"/>
  <c r="H122" i="134"/>
  <c r="H122" i="144" s="1"/>
  <c r="H199" i="134"/>
  <c r="H199" i="144" s="1"/>
  <c r="H120" i="134"/>
  <c r="H120" i="144" s="1"/>
  <c r="H195" i="134"/>
  <c r="H195" i="144" s="1"/>
  <c r="H116" i="134"/>
  <c r="H116" i="144" s="1"/>
  <c r="H33" i="134"/>
  <c r="H33" i="144" s="1"/>
  <c r="H191" i="134"/>
  <c r="H191" i="144" s="1"/>
  <c r="H112" i="134"/>
  <c r="H112" i="144" s="1"/>
  <c r="H31" i="134"/>
  <c r="H31" i="144" s="1"/>
  <c r="H110" i="134"/>
  <c r="H110" i="144" s="1"/>
  <c r="H189" i="134"/>
  <c r="H189" i="144" s="1"/>
  <c r="H91" i="134"/>
  <c r="H91" i="144" s="1"/>
  <c r="H170" i="134"/>
  <c r="H170" i="144" s="1"/>
  <c r="H87" i="134"/>
  <c r="H87" i="144" s="1"/>
  <c r="H166" i="134"/>
  <c r="H166" i="144" s="1"/>
  <c r="H162" i="134"/>
  <c r="H162" i="144" s="1"/>
  <c r="H83" i="134"/>
  <c r="H83" i="144" s="1"/>
  <c r="U42" i="134"/>
  <c r="U42" i="144" s="1"/>
  <c r="R32" i="134"/>
  <c r="R32" i="144" s="1"/>
  <c r="Q3" i="134"/>
  <c r="Q3" i="144" s="1"/>
  <c r="D44" i="134"/>
  <c r="D44" i="144" s="1"/>
  <c r="D202" i="134"/>
  <c r="D202" i="144" s="1"/>
  <c r="D123" i="134"/>
  <c r="D123" i="144" s="1"/>
  <c r="D43" i="134"/>
  <c r="D43" i="144" s="1"/>
  <c r="D201" i="134"/>
  <c r="D201" i="144" s="1"/>
  <c r="D122" i="134"/>
  <c r="D122" i="144" s="1"/>
  <c r="D42" i="134"/>
  <c r="D42" i="144" s="1"/>
  <c r="D200" i="134"/>
  <c r="D200" i="144" s="1"/>
  <c r="D121" i="134"/>
  <c r="D121" i="144" s="1"/>
  <c r="D41" i="134"/>
  <c r="D41" i="144" s="1"/>
  <c r="D199" i="134"/>
  <c r="D199" i="144" s="1"/>
  <c r="D120" i="134"/>
  <c r="D120" i="144" s="1"/>
  <c r="D40" i="134"/>
  <c r="D40" i="144" s="1"/>
  <c r="D198" i="134"/>
  <c r="D198" i="144" s="1"/>
  <c r="D119" i="134"/>
  <c r="D119" i="144" s="1"/>
  <c r="D39" i="134"/>
  <c r="D39" i="144" s="1"/>
  <c r="D118" i="134"/>
  <c r="D118" i="144" s="1"/>
  <c r="D197" i="134"/>
  <c r="D197" i="144" s="1"/>
  <c r="D38" i="134"/>
  <c r="D38" i="144" s="1"/>
  <c r="D117" i="134"/>
  <c r="D117" i="144" s="1"/>
  <c r="D196" i="134"/>
  <c r="D196" i="144" s="1"/>
  <c r="D37" i="134"/>
  <c r="D37" i="144" s="1"/>
  <c r="D116" i="134"/>
  <c r="D116" i="144" s="1"/>
  <c r="D195" i="134"/>
  <c r="D195" i="144" s="1"/>
  <c r="D35" i="134"/>
  <c r="D35" i="144" s="1"/>
  <c r="D193" i="134"/>
  <c r="D193" i="144" s="1"/>
  <c r="D114" i="134"/>
  <c r="D114" i="144" s="1"/>
  <c r="D34" i="134"/>
  <c r="D34" i="144" s="1"/>
  <c r="D192" i="134"/>
  <c r="D192" i="144" s="1"/>
  <c r="D113" i="134"/>
  <c r="D113" i="144" s="1"/>
  <c r="D33" i="134"/>
  <c r="D33" i="144" s="1"/>
  <c r="D191" i="134"/>
  <c r="D191" i="144" s="1"/>
  <c r="D112" i="134"/>
  <c r="D112" i="144" s="1"/>
  <c r="D32" i="134"/>
  <c r="D32" i="144" s="1"/>
  <c r="D111" i="134"/>
  <c r="D111" i="144" s="1"/>
  <c r="D190" i="134"/>
  <c r="D190" i="144" s="1"/>
  <c r="D31" i="134"/>
  <c r="D31" i="144" s="1"/>
  <c r="D110" i="134"/>
  <c r="D110" i="144" s="1"/>
  <c r="D189" i="134"/>
  <c r="D189" i="144" s="1"/>
  <c r="D24" i="134"/>
  <c r="D24" i="144" s="1"/>
  <c r="D103" i="134"/>
  <c r="D103" i="144" s="1"/>
  <c r="D182" i="134"/>
  <c r="D182" i="144" s="1"/>
  <c r="D23" i="134"/>
  <c r="D23" i="144" s="1"/>
  <c r="D102" i="134"/>
  <c r="D102" i="144" s="1"/>
  <c r="D181" i="134"/>
  <c r="D181" i="144" s="1"/>
  <c r="D20" i="134"/>
  <c r="D20" i="144" s="1"/>
  <c r="D178" i="134"/>
  <c r="D178" i="144" s="1"/>
  <c r="D99" i="134"/>
  <c r="D99" i="144" s="1"/>
  <c r="D19" i="134"/>
  <c r="D19" i="144" s="1"/>
  <c r="D177" i="134"/>
  <c r="D177" i="144" s="1"/>
  <c r="D98" i="134"/>
  <c r="D98" i="144" s="1"/>
  <c r="D14" i="134"/>
  <c r="D14" i="144" s="1"/>
  <c r="D172" i="134"/>
  <c r="D172" i="144" s="1"/>
  <c r="D93" i="134"/>
  <c r="D93" i="144" s="1"/>
  <c r="D13" i="134"/>
  <c r="D13" i="144" s="1"/>
  <c r="D171" i="134"/>
  <c r="D171" i="144" s="1"/>
  <c r="D92" i="134"/>
  <c r="D92" i="144" s="1"/>
  <c r="D12" i="134"/>
  <c r="D12" i="144" s="1"/>
  <c r="D170" i="134"/>
  <c r="D170" i="144" s="1"/>
  <c r="D91" i="134"/>
  <c r="D91" i="144" s="1"/>
  <c r="D10" i="134"/>
  <c r="D10" i="144" s="1"/>
  <c r="D89" i="134"/>
  <c r="D89" i="144" s="1"/>
  <c r="D168" i="134"/>
  <c r="D168" i="144" s="1"/>
  <c r="D8" i="134"/>
  <c r="D8" i="144" s="1"/>
  <c r="D87" i="134"/>
  <c r="D87" i="144" s="1"/>
  <c r="D166" i="134"/>
  <c r="D166" i="144" s="1"/>
  <c r="D7" i="134"/>
  <c r="D7" i="144" s="1"/>
  <c r="D86" i="134"/>
  <c r="D86" i="144" s="1"/>
  <c r="D165" i="134"/>
  <c r="D165" i="144" s="1"/>
  <c r="D6" i="134"/>
  <c r="D6" i="144" s="1"/>
  <c r="D85" i="134"/>
  <c r="D85" i="144" s="1"/>
  <c r="D164" i="134"/>
  <c r="D164" i="144" s="1"/>
  <c r="D5" i="134"/>
  <c r="D5" i="144" s="1"/>
  <c r="D163" i="134"/>
  <c r="D163" i="144" s="1"/>
  <c r="D84" i="134"/>
  <c r="D84" i="144" s="1"/>
  <c r="D4" i="134"/>
  <c r="D4" i="144" s="1"/>
  <c r="D83" i="134"/>
  <c r="D83" i="144" s="1"/>
  <c r="D162" i="134"/>
  <c r="D162" i="144" s="1"/>
  <c r="D3" i="134"/>
  <c r="D3" i="144" s="1"/>
  <c r="D82" i="134"/>
  <c r="D82" i="144" s="1"/>
  <c r="D161" i="134"/>
  <c r="D161" i="144" s="1"/>
  <c r="P44" i="134"/>
  <c r="P44" i="144" s="1"/>
  <c r="Q42" i="134"/>
  <c r="Q42" i="144" s="1"/>
  <c r="Q40" i="134"/>
  <c r="Q40" i="144" s="1"/>
  <c r="R38" i="134"/>
  <c r="R38" i="144" s="1"/>
  <c r="S34" i="134"/>
  <c r="S34" i="144" s="1"/>
  <c r="K32" i="134"/>
  <c r="K32" i="144" s="1"/>
  <c r="R23" i="134"/>
  <c r="R23" i="144" s="1"/>
  <c r="U20" i="134"/>
  <c r="U20" i="144" s="1"/>
  <c r="M19" i="134"/>
  <c r="M19" i="144" s="1"/>
  <c r="Q14" i="134"/>
  <c r="Q14" i="144" s="1"/>
  <c r="H12" i="134"/>
  <c r="H12" i="144" s="1"/>
  <c r="R7" i="134"/>
  <c r="R7" i="144" s="1"/>
  <c r="U4" i="134"/>
  <c r="U4" i="144" s="1"/>
  <c r="M3" i="134"/>
  <c r="M3" i="144" s="1"/>
  <c r="Y4" i="140"/>
  <c r="Y5" i="140"/>
  <c r="Y6" i="140"/>
  <c r="Y7" i="140"/>
  <c r="Y8" i="140"/>
  <c r="Y9" i="140"/>
  <c r="Y10" i="140"/>
  <c r="Y11" i="140"/>
  <c r="Y12" i="140"/>
  <c r="Y13" i="140"/>
  <c r="Y14" i="140"/>
  <c r="Y15" i="140"/>
  <c r="Y16" i="140"/>
  <c r="Y17" i="140"/>
  <c r="Y18" i="140"/>
  <c r="Y19" i="140"/>
  <c r="Y20" i="140"/>
  <c r="Y21" i="140"/>
  <c r="Y22" i="140"/>
  <c r="Y23" i="140"/>
  <c r="Y24" i="140"/>
  <c r="Y25" i="140"/>
  <c r="Y26" i="140"/>
  <c r="Y27" i="140"/>
  <c r="Y28" i="140"/>
  <c r="Y29" i="140"/>
  <c r="Y30" i="140"/>
  <c r="Y31" i="140"/>
  <c r="Y32" i="140"/>
  <c r="Y33" i="140"/>
  <c r="Y34" i="140"/>
  <c r="Y35" i="140"/>
  <c r="Y36" i="140"/>
  <c r="Y37" i="140"/>
  <c r="Y38" i="140"/>
  <c r="Y39" i="140"/>
  <c r="Y40" i="140"/>
  <c r="Y41" i="140"/>
  <c r="Y42" i="140"/>
  <c r="Y43" i="140"/>
  <c r="Y44" i="140"/>
  <c r="Y45" i="140"/>
  <c r="Y46" i="140"/>
  <c r="Y47" i="140"/>
  <c r="Y48" i="140"/>
  <c r="Y3" i="140"/>
  <c r="E50" i="140"/>
  <c r="F50" i="140"/>
  <c r="G50" i="140"/>
  <c r="H50" i="140"/>
  <c r="I50" i="140"/>
  <c r="J50" i="140"/>
  <c r="K50" i="140"/>
  <c r="L50" i="140"/>
  <c r="M50" i="140"/>
  <c r="N50" i="140"/>
  <c r="O50" i="140"/>
  <c r="P50" i="140"/>
  <c r="Q50" i="140"/>
  <c r="R50" i="140"/>
  <c r="S50" i="140"/>
  <c r="T50" i="140"/>
  <c r="U50" i="140"/>
  <c r="V50" i="140"/>
  <c r="W50" i="140"/>
  <c r="D50" i="140"/>
  <c r="A50" i="133"/>
  <c r="A51" i="133"/>
  <c r="A52" i="133"/>
  <c r="A53" i="133"/>
  <c r="A54" i="133"/>
  <c r="A55" i="133"/>
  <c r="A56" i="133"/>
  <c r="A49" i="133"/>
  <c r="A51" i="134" l="1"/>
  <c r="A51" i="144"/>
  <c r="A50" i="134"/>
  <c r="A129" i="134" s="1"/>
  <c r="A50" i="144"/>
  <c r="A49" i="134"/>
  <c r="A128" i="134" s="1"/>
  <c r="A49" i="144"/>
  <c r="A55" i="134"/>
  <c r="A55" i="144"/>
  <c r="A53" i="134"/>
  <c r="A211" i="134" s="1"/>
  <c r="A53" i="144"/>
  <c r="A56" i="134"/>
  <c r="A135" i="134" s="1"/>
  <c r="A56" i="144"/>
  <c r="A54" i="134"/>
  <c r="A133" i="134" s="1"/>
  <c r="A54" i="144"/>
  <c r="A52" i="134"/>
  <c r="A131" i="134" s="1"/>
  <c r="A52" i="144"/>
  <c r="K29" i="133"/>
  <c r="M29" i="133"/>
  <c r="P29" i="133"/>
  <c r="Q29" i="133"/>
  <c r="R29" i="133"/>
  <c r="S29" i="133"/>
  <c r="T29" i="133"/>
  <c r="U29" i="133"/>
  <c r="V29" i="133"/>
  <c r="W29" i="133"/>
  <c r="D29" i="133"/>
  <c r="G29" i="133"/>
  <c r="L29" i="133"/>
  <c r="N29" i="133"/>
  <c r="O29" i="133"/>
  <c r="E29" i="133"/>
  <c r="H29" i="133"/>
  <c r="F29" i="133"/>
  <c r="I29" i="133"/>
  <c r="J29" i="133"/>
  <c r="K11" i="133"/>
  <c r="K21" i="133"/>
  <c r="K30" i="133"/>
  <c r="L21" i="133"/>
  <c r="L30" i="133"/>
  <c r="M11" i="133"/>
  <c r="M30" i="133"/>
  <c r="N11" i="133"/>
  <c r="N21" i="133"/>
  <c r="N30" i="133"/>
  <c r="P21" i="133"/>
  <c r="Q11" i="133"/>
  <c r="Q21" i="133"/>
  <c r="Q30" i="133"/>
  <c r="R11" i="133"/>
  <c r="R21" i="133"/>
  <c r="R30" i="133"/>
  <c r="S11" i="133"/>
  <c r="S21" i="133"/>
  <c r="T11" i="133"/>
  <c r="T21" i="133"/>
  <c r="T30" i="133"/>
  <c r="U11" i="133"/>
  <c r="U21" i="133"/>
  <c r="U30" i="133"/>
  <c r="V11" i="133"/>
  <c r="V21" i="133"/>
  <c r="V30" i="133"/>
  <c r="W11" i="133"/>
  <c r="W21" i="133"/>
  <c r="W30" i="133"/>
  <c r="D11" i="133"/>
  <c r="D21" i="133"/>
  <c r="D30" i="133"/>
  <c r="E11" i="133"/>
  <c r="E30" i="133"/>
  <c r="F11" i="133"/>
  <c r="F21" i="133"/>
  <c r="G11" i="133"/>
  <c r="G21" i="133"/>
  <c r="H30" i="133"/>
  <c r="L11" i="133"/>
  <c r="M21" i="133"/>
  <c r="O11" i="133"/>
  <c r="O21" i="133"/>
  <c r="P11" i="133"/>
  <c r="P30" i="133"/>
  <c r="S30" i="133"/>
  <c r="E21" i="133"/>
  <c r="G30" i="133"/>
  <c r="H11" i="133"/>
  <c r="H21" i="133"/>
  <c r="O30" i="133"/>
  <c r="F30" i="133"/>
  <c r="J11" i="133"/>
  <c r="I11" i="133"/>
  <c r="I30" i="133"/>
  <c r="J30" i="133"/>
  <c r="I21" i="133"/>
  <c r="J21" i="133"/>
  <c r="K9" i="133"/>
  <c r="K22" i="133"/>
  <c r="K26" i="133"/>
  <c r="K27" i="133"/>
  <c r="K28" i="133"/>
  <c r="K36" i="133"/>
  <c r="K48" i="133"/>
  <c r="L2" i="133"/>
  <c r="L27" i="133"/>
  <c r="L48" i="133"/>
  <c r="M26" i="133"/>
  <c r="M28" i="133"/>
  <c r="M36" i="133"/>
  <c r="M48" i="133"/>
  <c r="N2" i="133"/>
  <c r="N22" i="133"/>
  <c r="N27" i="133"/>
  <c r="N28" i="133"/>
  <c r="O22" i="133"/>
  <c r="O28" i="133"/>
  <c r="O36" i="133"/>
  <c r="P2" i="133"/>
  <c r="P9" i="133"/>
  <c r="P27" i="133"/>
  <c r="P36" i="133"/>
  <c r="P48" i="133"/>
  <c r="Q2" i="133"/>
  <c r="Q9" i="133"/>
  <c r="Q22" i="133"/>
  <c r="Q26" i="133"/>
  <c r="Q27" i="133"/>
  <c r="Q28" i="133"/>
  <c r="Q36" i="133"/>
  <c r="Q48" i="133"/>
  <c r="R2" i="133"/>
  <c r="R22" i="133"/>
  <c r="R26" i="133"/>
  <c r="R27" i="133"/>
  <c r="R28" i="133"/>
  <c r="R36" i="133"/>
  <c r="R48" i="133"/>
  <c r="S2" i="133"/>
  <c r="S27" i="133"/>
  <c r="S36" i="133"/>
  <c r="S48" i="133"/>
  <c r="T2" i="133"/>
  <c r="T9" i="133"/>
  <c r="T22" i="133"/>
  <c r="T27" i="133"/>
  <c r="T28" i="133"/>
  <c r="T36" i="133"/>
  <c r="T48" i="133"/>
  <c r="U2" i="133"/>
  <c r="U9" i="133"/>
  <c r="U22" i="133"/>
  <c r="U26" i="133"/>
  <c r="U27" i="133"/>
  <c r="U28" i="133"/>
  <c r="U36" i="133"/>
  <c r="U48" i="133"/>
  <c r="V2" i="133"/>
  <c r="V9" i="133"/>
  <c r="V22" i="133"/>
  <c r="V26" i="133"/>
  <c r="V27" i="133"/>
  <c r="V28" i="133"/>
  <c r="V36" i="133"/>
  <c r="V48" i="133"/>
  <c r="W2" i="133"/>
  <c r="W9" i="133"/>
  <c r="W22" i="133"/>
  <c r="W26" i="133"/>
  <c r="W27" i="133"/>
  <c r="W28" i="133"/>
  <c r="W36" i="133"/>
  <c r="W48" i="133"/>
  <c r="D2" i="133"/>
  <c r="D9" i="133"/>
  <c r="D22" i="133"/>
  <c r="D26" i="133"/>
  <c r="D27" i="133"/>
  <c r="D28" i="133"/>
  <c r="D36" i="133"/>
  <c r="D48" i="133"/>
  <c r="E2" i="133"/>
  <c r="E9" i="133"/>
  <c r="E22" i="133"/>
  <c r="E26" i="133"/>
  <c r="E28" i="133"/>
  <c r="F2" i="133"/>
  <c r="F9" i="133"/>
  <c r="F22" i="133"/>
  <c r="F26" i="133"/>
  <c r="F36" i="133"/>
  <c r="F48" i="133"/>
  <c r="G9" i="133"/>
  <c r="G27" i="133"/>
  <c r="G36" i="133"/>
  <c r="G48" i="133"/>
  <c r="H2" i="133"/>
  <c r="H22" i="133"/>
  <c r="H26" i="133"/>
  <c r="H28" i="133"/>
  <c r="H36" i="133"/>
  <c r="L9" i="133"/>
  <c r="L22" i="133"/>
  <c r="L26" i="133"/>
  <c r="L28" i="133"/>
  <c r="L36" i="133"/>
  <c r="M2" i="133"/>
  <c r="M9" i="133"/>
  <c r="M22" i="133"/>
  <c r="M27" i="133"/>
  <c r="N9" i="133"/>
  <c r="N26" i="133"/>
  <c r="N36" i="133"/>
  <c r="N48" i="133"/>
  <c r="O2" i="133"/>
  <c r="O9" i="133"/>
  <c r="O26" i="133"/>
  <c r="O48" i="133"/>
  <c r="P22" i="133"/>
  <c r="P26" i="133"/>
  <c r="P28" i="133"/>
  <c r="R9" i="133"/>
  <c r="S9" i="133"/>
  <c r="S22" i="133"/>
  <c r="S26" i="133"/>
  <c r="S28" i="133"/>
  <c r="T26" i="133"/>
  <c r="E36" i="133"/>
  <c r="E48" i="133"/>
  <c r="G2" i="133"/>
  <c r="G22" i="133"/>
  <c r="G26" i="133"/>
  <c r="G28" i="133"/>
  <c r="H9" i="133"/>
  <c r="H27" i="133"/>
  <c r="O27" i="133"/>
  <c r="E27" i="133"/>
  <c r="F27" i="133"/>
  <c r="F28" i="133"/>
  <c r="I26" i="133"/>
  <c r="J2" i="133"/>
  <c r="J26" i="133"/>
  <c r="H48" i="133"/>
  <c r="I48" i="133"/>
  <c r="J48" i="133"/>
  <c r="I9" i="133"/>
  <c r="I27" i="133"/>
  <c r="J9" i="133"/>
  <c r="J27" i="133"/>
  <c r="I28" i="133"/>
  <c r="I2" i="133"/>
  <c r="J28" i="133"/>
  <c r="J36" i="133"/>
  <c r="K2" i="133"/>
  <c r="I36" i="133"/>
  <c r="I22" i="133"/>
  <c r="J22" i="133"/>
  <c r="K25" i="133"/>
  <c r="L25" i="133"/>
  <c r="N25" i="133"/>
  <c r="P25" i="133"/>
  <c r="Q25" i="133"/>
  <c r="R25" i="133"/>
  <c r="S25" i="133"/>
  <c r="T25" i="133"/>
  <c r="U25" i="133"/>
  <c r="V25" i="133"/>
  <c r="W25" i="133"/>
  <c r="D25" i="133"/>
  <c r="F25" i="133"/>
  <c r="G25" i="133"/>
  <c r="M25" i="133"/>
  <c r="E25" i="133"/>
  <c r="H25" i="133"/>
  <c r="O25" i="133"/>
  <c r="I25" i="133"/>
  <c r="J25" i="133"/>
  <c r="K15" i="133"/>
  <c r="K16" i="133"/>
  <c r="K17" i="133"/>
  <c r="K18" i="133"/>
  <c r="K45" i="133"/>
  <c r="K46" i="133"/>
  <c r="K47" i="133"/>
  <c r="L16" i="133"/>
  <c r="L18" i="133"/>
  <c r="L46" i="133"/>
  <c r="M45" i="133"/>
  <c r="M46" i="133"/>
  <c r="M47" i="133"/>
  <c r="N15" i="133"/>
  <c r="N16" i="133"/>
  <c r="N17" i="133"/>
  <c r="N18" i="133"/>
  <c r="O15" i="133"/>
  <c r="O17" i="133"/>
  <c r="P15" i="133"/>
  <c r="P16" i="133"/>
  <c r="P17" i="133"/>
  <c r="P18" i="133"/>
  <c r="P45" i="133"/>
  <c r="P46" i="133"/>
  <c r="P47" i="133"/>
  <c r="Q15" i="133"/>
  <c r="Q16" i="133"/>
  <c r="Q17" i="133"/>
  <c r="Q18" i="133"/>
  <c r="Q45" i="133"/>
  <c r="Q46" i="133"/>
  <c r="Q47" i="133"/>
  <c r="R15" i="133"/>
  <c r="R16" i="133"/>
  <c r="R17" i="133"/>
  <c r="R18" i="133"/>
  <c r="R45" i="133"/>
  <c r="R46" i="133"/>
  <c r="S18" i="133"/>
  <c r="S46" i="133"/>
  <c r="T15" i="133"/>
  <c r="T16" i="133"/>
  <c r="T17" i="133"/>
  <c r="T18" i="133"/>
  <c r="T45" i="133"/>
  <c r="T46" i="133"/>
  <c r="T47" i="133"/>
  <c r="U15" i="133"/>
  <c r="U16" i="133"/>
  <c r="U17" i="133"/>
  <c r="U18" i="133"/>
  <c r="U45" i="133"/>
  <c r="U46" i="133"/>
  <c r="U47" i="133"/>
  <c r="V15" i="133"/>
  <c r="V16" i="133"/>
  <c r="V17" i="133"/>
  <c r="V18" i="133"/>
  <c r="V45" i="133"/>
  <c r="V46" i="133"/>
  <c r="V47" i="133"/>
  <c r="W15" i="133"/>
  <c r="W16" i="133"/>
  <c r="W17" i="133"/>
  <c r="W18" i="133"/>
  <c r="W46" i="133"/>
  <c r="W47" i="133"/>
  <c r="D15" i="133"/>
  <c r="D16" i="133"/>
  <c r="D17" i="133"/>
  <c r="D18" i="133"/>
  <c r="D45" i="133"/>
  <c r="D47" i="133"/>
  <c r="E45" i="133"/>
  <c r="E47" i="133"/>
  <c r="F15" i="133"/>
  <c r="F16" i="133"/>
  <c r="F17" i="133"/>
  <c r="F18" i="133"/>
  <c r="F45" i="133"/>
  <c r="F46" i="133"/>
  <c r="F47" i="133"/>
  <c r="G15" i="133"/>
  <c r="G17" i="133"/>
  <c r="G18" i="133"/>
  <c r="G45" i="133"/>
  <c r="G46" i="133"/>
  <c r="L15" i="133"/>
  <c r="L17" i="133"/>
  <c r="L45" i="133"/>
  <c r="L47" i="133"/>
  <c r="M15" i="133"/>
  <c r="M16" i="133"/>
  <c r="M17" i="133"/>
  <c r="M18" i="133"/>
  <c r="N45" i="133"/>
  <c r="N46" i="133"/>
  <c r="N47" i="133"/>
  <c r="R47" i="133"/>
  <c r="S15" i="133"/>
  <c r="S16" i="133"/>
  <c r="S17" i="133"/>
  <c r="S45" i="133"/>
  <c r="S47" i="133"/>
  <c r="D46" i="133"/>
  <c r="E15" i="133"/>
  <c r="E16" i="133"/>
  <c r="E17" i="133"/>
  <c r="E18" i="133"/>
  <c r="W45" i="133"/>
  <c r="G16" i="133"/>
  <c r="G47" i="133"/>
  <c r="H15" i="133"/>
  <c r="H16" i="133"/>
  <c r="H17" i="133"/>
  <c r="H18" i="133"/>
  <c r="O16" i="133"/>
  <c r="O18" i="133"/>
  <c r="O45" i="133"/>
  <c r="O46" i="133"/>
  <c r="O47" i="133"/>
  <c r="E46" i="133"/>
  <c r="J47" i="133"/>
  <c r="J17" i="133"/>
  <c r="I47" i="133"/>
  <c r="I15" i="133"/>
  <c r="J15" i="133"/>
  <c r="I16" i="133"/>
  <c r="J16" i="133"/>
  <c r="I17" i="133"/>
  <c r="I18" i="133"/>
  <c r="H45" i="133"/>
  <c r="J18" i="133"/>
  <c r="I45" i="133"/>
  <c r="J45" i="133"/>
  <c r="H46" i="133"/>
  <c r="I46" i="133"/>
  <c r="J46" i="133"/>
  <c r="H47" i="133"/>
  <c r="A213" i="134"/>
  <c r="A134" i="134"/>
  <c r="A209" i="134"/>
  <c r="A130" i="134"/>
  <c r="A207" i="134" l="1"/>
  <c r="A208" i="134"/>
  <c r="A132" i="134"/>
  <c r="A131" i="144"/>
  <c r="A210" i="144"/>
  <c r="A212" i="144"/>
  <c r="A133" i="144"/>
  <c r="A135" i="144"/>
  <c r="A214" i="144"/>
  <c r="A134" i="144"/>
  <c r="A213" i="144"/>
  <c r="A211" i="144"/>
  <c r="A132" i="144"/>
  <c r="A210" i="134"/>
  <c r="A128" i="144"/>
  <c r="A207" i="144"/>
  <c r="A129" i="144"/>
  <c r="A208" i="144"/>
  <c r="A212" i="134"/>
  <c r="A130" i="144"/>
  <c r="A209" i="144"/>
  <c r="A214" i="134"/>
  <c r="T94" i="134"/>
  <c r="T94" i="144" s="1"/>
  <c r="T15" i="134"/>
  <c r="T15" i="144" s="1"/>
  <c r="T173" i="134"/>
  <c r="T173" i="144" s="1"/>
  <c r="L25" i="134"/>
  <c r="L25" i="144" s="1"/>
  <c r="L183" i="134"/>
  <c r="L183" i="144" s="1"/>
  <c r="L104" i="134"/>
  <c r="L104" i="144" s="1"/>
  <c r="F81" i="134"/>
  <c r="F2" i="134"/>
  <c r="F160" i="134"/>
  <c r="Q26" i="134"/>
  <c r="Q26" i="144" s="1"/>
  <c r="Q105" i="134"/>
  <c r="Q105" i="144" s="1"/>
  <c r="Q184" i="134"/>
  <c r="Q184" i="144" s="1"/>
  <c r="J11" i="134"/>
  <c r="J11" i="144" s="1"/>
  <c r="J169" i="134"/>
  <c r="J169" i="144" s="1"/>
  <c r="J90" i="134"/>
  <c r="J90" i="144" s="1"/>
  <c r="E11" i="134"/>
  <c r="E11" i="144" s="1"/>
  <c r="E90" i="134"/>
  <c r="E90" i="144" s="1"/>
  <c r="E169" i="134"/>
  <c r="E169" i="144" s="1"/>
  <c r="W187" i="134"/>
  <c r="W187" i="144" s="1"/>
  <c r="W29" i="134"/>
  <c r="W29" i="144" s="1"/>
  <c r="W108" i="134"/>
  <c r="W108" i="144" s="1"/>
  <c r="F45" i="134"/>
  <c r="F45" i="144" s="1"/>
  <c r="F203" i="134"/>
  <c r="F203" i="144" s="1"/>
  <c r="F124" i="134"/>
  <c r="F124" i="144" s="1"/>
  <c r="K15" i="134"/>
  <c r="K15" i="144" s="1"/>
  <c r="K94" i="134"/>
  <c r="K94" i="144" s="1"/>
  <c r="K173" i="134"/>
  <c r="K173" i="144" s="1"/>
  <c r="L115" i="134"/>
  <c r="L115" i="144" s="1"/>
  <c r="L194" i="134"/>
  <c r="L194" i="144" s="1"/>
  <c r="L36" i="134"/>
  <c r="L36" i="144" s="1"/>
  <c r="T27" i="134"/>
  <c r="T27" i="144" s="1"/>
  <c r="T106" i="134"/>
  <c r="T106" i="144" s="1"/>
  <c r="T185" i="134"/>
  <c r="T185" i="144" s="1"/>
  <c r="L27" i="134"/>
  <c r="L27" i="144" s="1"/>
  <c r="L185" i="134"/>
  <c r="L185" i="144" s="1"/>
  <c r="L106" i="134"/>
  <c r="L106" i="144" s="1"/>
  <c r="Q30" i="134"/>
  <c r="Q30" i="144" s="1"/>
  <c r="Q109" i="134"/>
  <c r="Q109" i="144" s="1"/>
  <c r="Q188" i="134"/>
  <c r="Q188" i="144" s="1"/>
  <c r="H47" i="134"/>
  <c r="H47" i="144" s="1"/>
  <c r="H126" i="134"/>
  <c r="H126" i="144" s="1"/>
  <c r="H205" i="134"/>
  <c r="H205" i="144" s="1"/>
  <c r="F18" i="134"/>
  <c r="F18" i="144" s="1"/>
  <c r="F176" i="134"/>
  <c r="F176" i="144" s="1"/>
  <c r="F97" i="134"/>
  <c r="F97" i="144" s="1"/>
  <c r="P15" i="134"/>
  <c r="P15" i="144" s="1"/>
  <c r="P173" i="134"/>
  <c r="P173" i="144" s="1"/>
  <c r="P94" i="134"/>
  <c r="P94" i="144" s="1"/>
  <c r="J48" i="134"/>
  <c r="J48" i="144" s="1"/>
  <c r="J127" i="134"/>
  <c r="J127" i="144" s="1"/>
  <c r="J206" i="134"/>
  <c r="J206" i="144" s="1"/>
  <c r="V48" i="134"/>
  <c r="V48" i="144" s="1"/>
  <c r="V127" i="134"/>
  <c r="V127" i="144" s="1"/>
  <c r="V206" i="134"/>
  <c r="V206" i="144" s="1"/>
  <c r="Q9" i="134"/>
  <c r="Q9" i="144" s="1"/>
  <c r="Q88" i="134"/>
  <c r="Q88" i="144" s="1"/>
  <c r="Q167" i="134"/>
  <c r="Q167" i="144" s="1"/>
  <c r="D100" i="134"/>
  <c r="D100" i="144" s="1"/>
  <c r="D21" i="134"/>
  <c r="D21" i="144" s="1"/>
  <c r="D179" i="134"/>
  <c r="D179" i="144" s="1"/>
  <c r="J46" i="134"/>
  <c r="J46" i="144" s="1"/>
  <c r="J204" i="134"/>
  <c r="J204" i="144" s="1"/>
  <c r="J125" i="134"/>
  <c r="J125" i="144" s="1"/>
  <c r="V97" i="134"/>
  <c r="V97" i="144" s="1"/>
  <c r="V176" i="134"/>
  <c r="V176" i="144" s="1"/>
  <c r="V18" i="134"/>
  <c r="V18" i="144" s="1"/>
  <c r="I25" i="134"/>
  <c r="I25" i="144" s="1"/>
  <c r="I104" i="134"/>
  <c r="I104" i="144" s="1"/>
  <c r="I183" i="134"/>
  <c r="I183" i="144" s="1"/>
  <c r="L184" i="134"/>
  <c r="L184" i="144" s="1"/>
  <c r="L105" i="134"/>
  <c r="L105" i="144" s="1"/>
  <c r="L26" i="134"/>
  <c r="L26" i="144" s="1"/>
  <c r="K48" i="134"/>
  <c r="K48" i="144" s="1"/>
  <c r="K206" i="134"/>
  <c r="K206" i="144" s="1"/>
  <c r="K127" i="134"/>
  <c r="K127" i="144" s="1"/>
  <c r="Q11" i="134"/>
  <c r="Q11" i="144" s="1"/>
  <c r="Q90" i="134"/>
  <c r="Q90" i="144" s="1"/>
  <c r="Q169" i="134"/>
  <c r="Q169" i="144" s="1"/>
  <c r="I125" i="134"/>
  <c r="I125" i="144" s="1"/>
  <c r="I204" i="134"/>
  <c r="I204" i="144" s="1"/>
  <c r="I46" i="134"/>
  <c r="I46" i="144" s="1"/>
  <c r="F174" i="134"/>
  <c r="F174" i="144" s="1"/>
  <c r="F16" i="134"/>
  <c r="F16" i="144" s="1"/>
  <c r="F95" i="134"/>
  <c r="F95" i="144" s="1"/>
  <c r="O15" i="134"/>
  <c r="O15" i="144" s="1"/>
  <c r="O94" i="134"/>
  <c r="O94" i="144" s="1"/>
  <c r="O173" i="134"/>
  <c r="O173" i="144" s="1"/>
  <c r="S88" i="134"/>
  <c r="S88" i="144" s="1"/>
  <c r="S167" i="134"/>
  <c r="S167" i="144" s="1"/>
  <c r="S9" i="134"/>
  <c r="S9" i="144" s="1"/>
  <c r="P127" i="134"/>
  <c r="P127" i="144" s="1"/>
  <c r="P206" i="134"/>
  <c r="P206" i="144" s="1"/>
  <c r="P48" i="134"/>
  <c r="P48" i="144" s="1"/>
  <c r="N45" i="134"/>
  <c r="N45" i="144" s="1"/>
  <c r="N124" i="134"/>
  <c r="N124" i="144" s="1"/>
  <c r="N203" i="134"/>
  <c r="N203" i="144" s="1"/>
  <c r="R18" i="134"/>
  <c r="R18" i="144" s="1"/>
  <c r="R176" i="134"/>
  <c r="R176" i="144" s="1"/>
  <c r="R97" i="134"/>
  <c r="R97" i="144" s="1"/>
  <c r="J26" i="134"/>
  <c r="J26" i="144" s="1"/>
  <c r="J105" i="134"/>
  <c r="J105" i="144" s="1"/>
  <c r="J184" i="134"/>
  <c r="J184" i="144" s="1"/>
  <c r="V27" i="134"/>
  <c r="V27" i="144" s="1"/>
  <c r="V106" i="134"/>
  <c r="V106" i="144" s="1"/>
  <c r="V185" i="134"/>
  <c r="V185" i="144" s="1"/>
  <c r="P36" i="134"/>
  <c r="P36" i="144" s="1"/>
  <c r="P194" i="134"/>
  <c r="P194" i="144" s="1"/>
  <c r="P115" i="134"/>
  <c r="P115" i="144" s="1"/>
  <c r="W100" i="134"/>
  <c r="W100" i="144" s="1"/>
  <c r="W21" i="134"/>
  <c r="W21" i="144" s="1"/>
  <c r="W179" i="134"/>
  <c r="W179" i="144" s="1"/>
  <c r="N30" i="134"/>
  <c r="N30" i="144" s="1"/>
  <c r="N188" i="134"/>
  <c r="N188" i="144" s="1"/>
  <c r="N109" i="134"/>
  <c r="N109" i="144" s="1"/>
  <c r="H175" i="134"/>
  <c r="H175" i="144" s="1"/>
  <c r="H96" i="134"/>
  <c r="H96" i="144" s="1"/>
  <c r="H17" i="134"/>
  <c r="H17" i="144" s="1"/>
  <c r="R17" i="134"/>
  <c r="R17" i="144" s="1"/>
  <c r="R175" i="134"/>
  <c r="R175" i="144" s="1"/>
  <c r="R96" i="134"/>
  <c r="R96" i="144" s="1"/>
  <c r="J2" i="134"/>
  <c r="J81" i="134"/>
  <c r="J160" i="134"/>
  <c r="V26" i="134"/>
  <c r="V26" i="144" s="1"/>
  <c r="V184" i="134"/>
  <c r="V184" i="144" s="1"/>
  <c r="V105" i="134"/>
  <c r="V105" i="144" s="1"/>
  <c r="W169" i="134"/>
  <c r="W169" i="144" s="1"/>
  <c r="W11" i="134"/>
  <c r="W11" i="144" s="1"/>
  <c r="W90" i="134"/>
  <c r="W90" i="144" s="1"/>
  <c r="H16" i="134"/>
  <c r="H16" i="144" s="1"/>
  <c r="H95" i="134"/>
  <c r="H95" i="144" s="1"/>
  <c r="H174" i="134"/>
  <c r="H174" i="144" s="1"/>
  <c r="E124" i="134"/>
  <c r="E124" i="144" s="1"/>
  <c r="E203" i="134"/>
  <c r="E203" i="144" s="1"/>
  <c r="E45" i="134"/>
  <c r="E45" i="144" s="1"/>
  <c r="N16" i="134"/>
  <c r="N16" i="144" s="1"/>
  <c r="N174" i="134"/>
  <c r="N174" i="144" s="1"/>
  <c r="N95" i="134"/>
  <c r="N95" i="144" s="1"/>
  <c r="H107" i="134"/>
  <c r="H107" i="144" s="1"/>
  <c r="H186" i="134"/>
  <c r="H186" i="144" s="1"/>
  <c r="H28" i="134"/>
  <c r="H28" i="144" s="1"/>
  <c r="K26" i="134"/>
  <c r="K26" i="144" s="1"/>
  <c r="K184" i="134"/>
  <c r="K184" i="144" s="1"/>
  <c r="K105" i="134"/>
  <c r="K105" i="144" s="1"/>
  <c r="M95" i="134"/>
  <c r="M95" i="144" s="1"/>
  <c r="M16" i="134"/>
  <c r="M16" i="144" s="1"/>
  <c r="M174" i="134"/>
  <c r="M174" i="144" s="1"/>
  <c r="N15" i="134"/>
  <c r="N15" i="144" s="1"/>
  <c r="N94" i="134"/>
  <c r="N94" i="144" s="1"/>
  <c r="N173" i="134"/>
  <c r="N173" i="144" s="1"/>
  <c r="V9" i="134"/>
  <c r="V9" i="144" s="1"/>
  <c r="V167" i="134"/>
  <c r="V167" i="144" s="1"/>
  <c r="V88" i="134"/>
  <c r="V88" i="144" s="1"/>
  <c r="M94" i="134"/>
  <c r="M94" i="144" s="1"/>
  <c r="M173" i="134"/>
  <c r="M173" i="144" s="1"/>
  <c r="M15" i="134"/>
  <c r="M15" i="144" s="1"/>
  <c r="Q47" i="134"/>
  <c r="Q47" i="144" s="1"/>
  <c r="Q205" i="134"/>
  <c r="Q205" i="144" s="1"/>
  <c r="Q126" i="134"/>
  <c r="Q126" i="144" s="1"/>
  <c r="F185" i="134"/>
  <c r="F185" i="144" s="1"/>
  <c r="F106" i="134"/>
  <c r="F106" i="144" s="1"/>
  <c r="F27" i="134"/>
  <c r="F27" i="144" s="1"/>
  <c r="V2" i="134"/>
  <c r="V81" i="134"/>
  <c r="V160" i="134"/>
  <c r="P11" i="134"/>
  <c r="P11" i="144" s="1"/>
  <c r="P169" i="134"/>
  <c r="P169" i="144" s="1"/>
  <c r="P90" i="134"/>
  <c r="P90" i="144" s="1"/>
  <c r="G174" i="134"/>
  <c r="G174" i="144" s="1"/>
  <c r="G95" i="134"/>
  <c r="G95" i="144" s="1"/>
  <c r="G16" i="134"/>
  <c r="G16" i="144" s="1"/>
  <c r="U18" i="134"/>
  <c r="U18" i="144" s="1"/>
  <c r="U176" i="134"/>
  <c r="U176" i="144" s="1"/>
  <c r="U97" i="134"/>
  <c r="U97" i="144" s="1"/>
  <c r="E27" i="134"/>
  <c r="E27" i="144" s="1"/>
  <c r="E106" i="134"/>
  <c r="E106" i="144" s="1"/>
  <c r="E185" i="134"/>
  <c r="E185" i="144" s="1"/>
  <c r="U48" i="134"/>
  <c r="U48" i="144" s="1"/>
  <c r="U206" i="134"/>
  <c r="U206" i="144" s="1"/>
  <c r="U127" i="134"/>
  <c r="U127" i="144" s="1"/>
  <c r="I17" i="134"/>
  <c r="I17" i="144" s="1"/>
  <c r="I175" i="134"/>
  <c r="I175" i="144" s="1"/>
  <c r="I96" i="134"/>
  <c r="I96" i="144" s="1"/>
  <c r="D17" i="134"/>
  <c r="D17" i="144" s="1"/>
  <c r="D96" i="134"/>
  <c r="D96" i="144" s="1"/>
  <c r="D175" i="134"/>
  <c r="D175" i="144" s="1"/>
  <c r="W25" i="134"/>
  <c r="W25" i="144" s="1"/>
  <c r="W104" i="134"/>
  <c r="W104" i="144" s="1"/>
  <c r="W183" i="134"/>
  <c r="W183" i="144" s="1"/>
  <c r="O9" i="134"/>
  <c r="O9" i="144" s="1"/>
  <c r="O88" i="134"/>
  <c r="O88" i="144" s="1"/>
  <c r="O167" i="134"/>
  <c r="O167" i="144" s="1"/>
  <c r="U115" i="134"/>
  <c r="U115" i="144" s="1"/>
  <c r="U36" i="134"/>
  <c r="U36" i="144" s="1"/>
  <c r="U194" i="134"/>
  <c r="U194" i="144" s="1"/>
  <c r="O11" i="134"/>
  <c r="O11" i="144" s="1"/>
  <c r="O90" i="134"/>
  <c r="O90" i="144" s="1"/>
  <c r="O169" i="134"/>
  <c r="O169" i="144" s="1"/>
  <c r="J16" i="134"/>
  <c r="J16" i="144" s="1"/>
  <c r="J95" i="134"/>
  <c r="J95" i="144" s="1"/>
  <c r="J174" i="134"/>
  <c r="J174" i="144" s="1"/>
  <c r="D16" i="134"/>
  <c r="D16" i="144" s="1"/>
  <c r="D174" i="134"/>
  <c r="D174" i="144" s="1"/>
  <c r="D95" i="134"/>
  <c r="D95" i="144" s="1"/>
  <c r="V104" i="134"/>
  <c r="V104" i="144" s="1"/>
  <c r="V183" i="134"/>
  <c r="V183" i="144" s="1"/>
  <c r="V25" i="134"/>
  <c r="V25" i="144" s="1"/>
  <c r="O2" i="134"/>
  <c r="O160" i="134"/>
  <c r="O81" i="134"/>
  <c r="U28" i="134"/>
  <c r="U28" i="144" s="1"/>
  <c r="U186" i="134"/>
  <c r="U186" i="144" s="1"/>
  <c r="U107" i="134"/>
  <c r="U107" i="144" s="1"/>
  <c r="N186" i="134"/>
  <c r="N186" i="144" s="1"/>
  <c r="N28" i="134"/>
  <c r="N28" i="144" s="1"/>
  <c r="N107" i="134"/>
  <c r="N107" i="144" s="1"/>
  <c r="K30" i="134"/>
  <c r="K30" i="144" s="1"/>
  <c r="K109" i="134"/>
  <c r="K109" i="144" s="1"/>
  <c r="K188" i="134"/>
  <c r="K188" i="144" s="1"/>
  <c r="L94" i="134"/>
  <c r="L94" i="144" s="1"/>
  <c r="L173" i="134"/>
  <c r="L173" i="144" s="1"/>
  <c r="L15" i="134"/>
  <c r="L15" i="144" s="1"/>
  <c r="L176" i="134"/>
  <c r="L176" i="144" s="1"/>
  <c r="L18" i="134"/>
  <c r="L18" i="144" s="1"/>
  <c r="L97" i="134"/>
  <c r="L97" i="144" s="1"/>
  <c r="D2" i="134"/>
  <c r="D81" i="134"/>
  <c r="D160" i="134"/>
  <c r="J173" i="134"/>
  <c r="J173" i="144" s="1"/>
  <c r="J94" i="134"/>
  <c r="J94" i="144" s="1"/>
  <c r="J15" i="134"/>
  <c r="J15" i="144" s="1"/>
  <c r="G46" i="134"/>
  <c r="G46" i="144" s="1"/>
  <c r="G125" i="134"/>
  <c r="G125" i="144" s="1"/>
  <c r="G204" i="134"/>
  <c r="G204" i="144" s="1"/>
  <c r="L16" i="134"/>
  <c r="L16" i="144" s="1"/>
  <c r="L95" i="134"/>
  <c r="L95" i="144" s="1"/>
  <c r="L174" i="134"/>
  <c r="L174" i="144" s="1"/>
  <c r="G28" i="134"/>
  <c r="G28" i="144" s="1"/>
  <c r="G107" i="134"/>
  <c r="G107" i="144" s="1"/>
  <c r="G186" i="134"/>
  <c r="G186" i="144" s="1"/>
  <c r="W206" i="134"/>
  <c r="W206" i="144" s="1"/>
  <c r="W127" i="134"/>
  <c r="W127" i="144" s="1"/>
  <c r="W48" i="134"/>
  <c r="W48" i="144" s="1"/>
  <c r="R180" i="134"/>
  <c r="R180" i="144" s="1"/>
  <c r="R22" i="134"/>
  <c r="R22" i="144" s="1"/>
  <c r="R101" i="134"/>
  <c r="R101" i="144" s="1"/>
  <c r="H30" i="134"/>
  <c r="H30" i="144" s="1"/>
  <c r="H109" i="134"/>
  <c r="H109" i="144" s="1"/>
  <c r="H188" i="134"/>
  <c r="H188" i="144" s="1"/>
  <c r="K169" i="134"/>
  <c r="K169" i="144" s="1"/>
  <c r="K11" i="134"/>
  <c r="K11" i="144" s="1"/>
  <c r="K90" i="134"/>
  <c r="K90" i="144" s="1"/>
  <c r="E187" i="134"/>
  <c r="E187" i="144" s="1"/>
  <c r="E29" i="134"/>
  <c r="E29" i="144" s="1"/>
  <c r="E108" i="134"/>
  <c r="E108" i="144" s="1"/>
  <c r="Q15" i="134"/>
  <c r="Q15" i="144" s="1"/>
  <c r="Q94" i="134"/>
  <c r="Q94" i="144" s="1"/>
  <c r="Q173" i="134"/>
  <c r="Q173" i="144" s="1"/>
  <c r="U22" i="134"/>
  <c r="U22" i="144" s="1"/>
  <c r="U180" i="134"/>
  <c r="U180" i="144" s="1"/>
  <c r="U101" i="134"/>
  <c r="U101" i="144" s="1"/>
  <c r="I47" i="134"/>
  <c r="I47" i="144" s="1"/>
  <c r="I205" i="134"/>
  <c r="I205" i="144" s="1"/>
  <c r="I126" i="134"/>
  <c r="I126" i="144" s="1"/>
  <c r="D46" i="134"/>
  <c r="D46" i="144" s="1"/>
  <c r="D204" i="134"/>
  <c r="D204" i="144" s="1"/>
  <c r="D125" i="134"/>
  <c r="D125" i="144" s="1"/>
  <c r="G18" i="134"/>
  <c r="G18" i="144" s="1"/>
  <c r="G176" i="134"/>
  <c r="G176" i="144" s="1"/>
  <c r="G97" i="134"/>
  <c r="G97" i="144" s="1"/>
  <c r="W18" i="134"/>
  <c r="W18" i="144" s="1"/>
  <c r="W176" i="134"/>
  <c r="W176" i="144" s="1"/>
  <c r="W97" i="134"/>
  <c r="W97" i="144" s="1"/>
  <c r="T45" i="134"/>
  <c r="T45" i="144" s="1"/>
  <c r="T203" i="134"/>
  <c r="T203" i="144" s="1"/>
  <c r="T124" i="134"/>
  <c r="T124" i="144" s="1"/>
  <c r="P47" i="134"/>
  <c r="P47" i="144" s="1"/>
  <c r="P205" i="134"/>
  <c r="P205" i="144" s="1"/>
  <c r="P126" i="134"/>
  <c r="P126" i="144" s="1"/>
  <c r="K46" i="134"/>
  <c r="K46" i="144" s="1"/>
  <c r="K204" i="134"/>
  <c r="K204" i="144" s="1"/>
  <c r="K125" i="134"/>
  <c r="K125" i="144" s="1"/>
  <c r="R25" i="134"/>
  <c r="R25" i="144" s="1"/>
  <c r="R183" i="134"/>
  <c r="R183" i="144" s="1"/>
  <c r="R104" i="134"/>
  <c r="R104" i="144" s="1"/>
  <c r="I2" i="134"/>
  <c r="I81" i="134"/>
  <c r="I160" i="134"/>
  <c r="G101" i="134"/>
  <c r="G101" i="144" s="1"/>
  <c r="G22" i="134"/>
  <c r="G22" i="144" s="1"/>
  <c r="G180" i="134"/>
  <c r="G180" i="144" s="1"/>
  <c r="N9" i="134"/>
  <c r="N9" i="144" s="1"/>
  <c r="N88" i="134"/>
  <c r="N88" i="144" s="1"/>
  <c r="N167" i="134"/>
  <c r="N167" i="144" s="1"/>
  <c r="F36" i="134"/>
  <c r="F36" i="144" s="1"/>
  <c r="F115" i="134"/>
  <c r="F115" i="144" s="1"/>
  <c r="F194" i="134"/>
  <c r="F194" i="144" s="1"/>
  <c r="W28" i="134"/>
  <c r="W28" i="144" s="1"/>
  <c r="W186" i="134"/>
  <c r="W186" i="144" s="1"/>
  <c r="W107" i="134"/>
  <c r="W107" i="144" s="1"/>
  <c r="U167" i="134"/>
  <c r="U167" i="144" s="1"/>
  <c r="U88" i="134"/>
  <c r="U88" i="144" s="1"/>
  <c r="U9" i="134"/>
  <c r="U9" i="144" s="1"/>
  <c r="Q127" i="134"/>
  <c r="Q127" i="144" s="1"/>
  <c r="Q48" i="134"/>
  <c r="Q48" i="144" s="1"/>
  <c r="Q206" i="134"/>
  <c r="Q206" i="144" s="1"/>
  <c r="M48" i="134"/>
  <c r="M48" i="144" s="1"/>
  <c r="M127" i="134"/>
  <c r="M127" i="144" s="1"/>
  <c r="M206" i="134"/>
  <c r="M206" i="144" s="1"/>
  <c r="I21" i="134"/>
  <c r="I21" i="144" s="1"/>
  <c r="I179" i="134"/>
  <c r="I179" i="144" s="1"/>
  <c r="I100" i="134"/>
  <c r="I100" i="144" s="1"/>
  <c r="G11" i="134"/>
  <c r="G11" i="144" s="1"/>
  <c r="G90" i="134"/>
  <c r="G90" i="144" s="1"/>
  <c r="G169" i="134"/>
  <c r="G169" i="144" s="1"/>
  <c r="S179" i="134"/>
  <c r="S179" i="144" s="1"/>
  <c r="S100" i="134"/>
  <c r="S100" i="144" s="1"/>
  <c r="S21" i="134"/>
  <c r="S21" i="144" s="1"/>
  <c r="N29" i="134"/>
  <c r="N29" i="144" s="1"/>
  <c r="N108" i="134"/>
  <c r="N108" i="144" s="1"/>
  <c r="N187" i="134"/>
  <c r="N187" i="144" s="1"/>
  <c r="F46" i="134"/>
  <c r="F46" i="144" s="1"/>
  <c r="F204" i="134"/>
  <c r="F204" i="144" s="1"/>
  <c r="F125" i="134"/>
  <c r="F125" i="144" s="1"/>
  <c r="T26" i="134"/>
  <c r="T26" i="144" s="1"/>
  <c r="T184" i="134"/>
  <c r="T184" i="144" s="1"/>
  <c r="T105" i="134"/>
  <c r="T105" i="144" s="1"/>
  <c r="O46" i="134"/>
  <c r="O46" i="144" s="1"/>
  <c r="O204" i="134"/>
  <c r="O204" i="144" s="1"/>
  <c r="O125" i="134"/>
  <c r="O125" i="144" s="1"/>
  <c r="S125" i="134"/>
  <c r="S125" i="144" s="1"/>
  <c r="S204" i="134"/>
  <c r="S204" i="144" s="1"/>
  <c r="S46" i="134"/>
  <c r="S46" i="144" s="1"/>
  <c r="I9" i="134"/>
  <c r="I9" i="144" s="1"/>
  <c r="I88" i="134"/>
  <c r="I88" i="144" s="1"/>
  <c r="I167" i="134"/>
  <c r="I167" i="144" s="1"/>
  <c r="W2" i="134"/>
  <c r="W160" i="134"/>
  <c r="W81" i="134"/>
  <c r="D30" i="134"/>
  <c r="D30" i="144" s="1"/>
  <c r="D188" i="134"/>
  <c r="D188" i="144" s="1"/>
  <c r="D109" i="134"/>
  <c r="D109" i="144" s="1"/>
  <c r="V29" i="134"/>
  <c r="V29" i="144" s="1"/>
  <c r="V108" i="134"/>
  <c r="V108" i="144" s="1"/>
  <c r="V187" i="134"/>
  <c r="V187" i="144" s="1"/>
  <c r="E26" i="134"/>
  <c r="E26" i="144" s="1"/>
  <c r="E184" i="134"/>
  <c r="E184" i="144" s="1"/>
  <c r="E105" i="134"/>
  <c r="E105" i="144" s="1"/>
  <c r="L2" i="134"/>
  <c r="L160" i="134"/>
  <c r="L81" i="134"/>
  <c r="U187" i="134"/>
  <c r="U187" i="144" s="1"/>
  <c r="U108" i="134"/>
  <c r="U108" i="144" s="1"/>
  <c r="U29" i="134"/>
  <c r="U29" i="144" s="1"/>
  <c r="O18" i="134"/>
  <c r="O18" i="144" s="1"/>
  <c r="O176" i="134"/>
  <c r="O176" i="144" s="1"/>
  <c r="O97" i="134"/>
  <c r="O97" i="144" s="1"/>
  <c r="R46" i="134"/>
  <c r="R46" i="144" s="1"/>
  <c r="R125" i="134"/>
  <c r="R125" i="144" s="1"/>
  <c r="R204" i="134"/>
  <c r="R204" i="144" s="1"/>
  <c r="I48" i="134"/>
  <c r="I48" i="144" s="1"/>
  <c r="I206" i="134"/>
  <c r="I206" i="144" s="1"/>
  <c r="I127" i="134"/>
  <c r="I127" i="144" s="1"/>
  <c r="V36" i="134"/>
  <c r="V36" i="144" s="1"/>
  <c r="V115" i="134"/>
  <c r="V115" i="144" s="1"/>
  <c r="V194" i="134"/>
  <c r="V194" i="144" s="1"/>
  <c r="Q2" i="134"/>
  <c r="Q160" i="134"/>
  <c r="Q81" i="134"/>
  <c r="D11" i="134"/>
  <c r="D11" i="144" s="1"/>
  <c r="D169" i="134"/>
  <c r="D169" i="144" s="1"/>
  <c r="D90" i="134"/>
  <c r="D90" i="144" s="1"/>
  <c r="O16" i="134"/>
  <c r="O16" i="144" s="1"/>
  <c r="O95" i="134"/>
  <c r="O95" i="144" s="1"/>
  <c r="O174" i="134"/>
  <c r="O174" i="144" s="1"/>
  <c r="V175" i="134"/>
  <c r="V175" i="144" s="1"/>
  <c r="V17" i="134"/>
  <c r="V17" i="144" s="1"/>
  <c r="V96" i="134"/>
  <c r="V96" i="144" s="1"/>
  <c r="O25" i="134"/>
  <c r="O25" i="144" s="1"/>
  <c r="O183" i="134"/>
  <c r="O183" i="144" s="1"/>
  <c r="O104" i="134"/>
  <c r="O104" i="144" s="1"/>
  <c r="L180" i="134"/>
  <c r="L180" i="144" s="1"/>
  <c r="L101" i="134"/>
  <c r="L101" i="144" s="1"/>
  <c r="L22" i="134"/>
  <c r="L22" i="144" s="1"/>
  <c r="K36" i="134"/>
  <c r="K36" i="144" s="1"/>
  <c r="K194" i="134"/>
  <c r="K194" i="144" s="1"/>
  <c r="K115" i="134"/>
  <c r="K115" i="144" s="1"/>
  <c r="H97" i="134"/>
  <c r="H97" i="144" s="1"/>
  <c r="H18" i="134"/>
  <c r="H18" i="144" s="1"/>
  <c r="H176" i="134"/>
  <c r="H176" i="144" s="1"/>
  <c r="V16" i="134"/>
  <c r="V16" i="144" s="1"/>
  <c r="V174" i="134"/>
  <c r="V174" i="144" s="1"/>
  <c r="V95" i="134"/>
  <c r="V95" i="144" s="1"/>
  <c r="H25" i="134"/>
  <c r="H25" i="144" s="1"/>
  <c r="H104" i="134"/>
  <c r="H104" i="144" s="1"/>
  <c r="H183" i="134"/>
  <c r="H183" i="144" s="1"/>
  <c r="L9" i="134"/>
  <c r="L9" i="144" s="1"/>
  <c r="L167" i="134"/>
  <c r="L167" i="144" s="1"/>
  <c r="L88" i="134"/>
  <c r="L88" i="144" s="1"/>
  <c r="K28" i="134"/>
  <c r="K28" i="144" s="1"/>
  <c r="K107" i="134"/>
  <c r="K107" i="144" s="1"/>
  <c r="K186" i="134"/>
  <c r="K186" i="144" s="1"/>
  <c r="E126" i="134"/>
  <c r="E126" i="144" s="1"/>
  <c r="E205" i="134"/>
  <c r="E205" i="144" s="1"/>
  <c r="E47" i="134"/>
  <c r="E47" i="144" s="1"/>
  <c r="E104" i="134"/>
  <c r="E104" i="144" s="1"/>
  <c r="E183" i="134"/>
  <c r="E183" i="144" s="1"/>
  <c r="E25" i="134"/>
  <c r="E25" i="144" s="1"/>
  <c r="H36" i="134"/>
  <c r="H36" i="144" s="1"/>
  <c r="H194" i="134"/>
  <c r="H194" i="144" s="1"/>
  <c r="H115" i="134"/>
  <c r="H115" i="144" s="1"/>
  <c r="P27" i="134"/>
  <c r="P27" i="144" s="1"/>
  <c r="P106" i="134"/>
  <c r="P106" i="144" s="1"/>
  <c r="P185" i="134"/>
  <c r="P185" i="144" s="1"/>
  <c r="Q29" i="134"/>
  <c r="Q29" i="144" s="1"/>
  <c r="Q187" i="134"/>
  <c r="Q187" i="144" s="1"/>
  <c r="Q108" i="134"/>
  <c r="Q108" i="144" s="1"/>
  <c r="I45" i="134"/>
  <c r="I45" i="144" s="1"/>
  <c r="I124" i="134"/>
  <c r="I124" i="144" s="1"/>
  <c r="I203" i="134"/>
  <c r="I203" i="144" s="1"/>
  <c r="U47" i="134"/>
  <c r="U47" i="144" s="1"/>
  <c r="U126" i="134"/>
  <c r="U126" i="144" s="1"/>
  <c r="U205" i="134"/>
  <c r="U205" i="144" s="1"/>
  <c r="I184" i="134"/>
  <c r="I184" i="144" s="1"/>
  <c r="I26" i="134"/>
  <c r="I26" i="144" s="1"/>
  <c r="I105" i="134"/>
  <c r="I105" i="144" s="1"/>
  <c r="D47" i="134"/>
  <c r="D47" i="144" s="1"/>
  <c r="D205" i="134"/>
  <c r="D205" i="144" s="1"/>
  <c r="D126" i="134"/>
  <c r="D126" i="144" s="1"/>
  <c r="R94" i="134"/>
  <c r="R94" i="144" s="1"/>
  <c r="R173" i="134"/>
  <c r="R173" i="144" s="1"/>
  <c r="R15" i="134"/>
  <c r="R15" i="144" s="1"/>
  <c r="F28" i="134"/>
  <c r="F28" i="144" s="1"/>
  <c r="F107" i="134"/>
  <c r="F107" i="144" s="1"/>
  <c r="F186" i="134"/>
  <c r="F186" i="144" s="1"/>
  <c r="H26" i="134"/>
  <c r="H26" i="144" s="1"/>
  <c r="H105" i="134"/>
  <c r="H105" i="144" s="1"/>
  <c r="H184" i="134"/>
  <c r="H184" i="144" s="1"/>
  <c r="P2" i="134"/>
  <c r="P81" i="134"/>
  <c r="P160" i="134"/>
  <c r="V179" i="134"/>
  <c r="V179" i="144" s="1"/>
  <c r="V100" i="134"/>
  <c r="V100" i="144" s="1"/>
  <c r="V21" i="134"/>
  <c r="V21" i="144" s="1"/>
  <c r="H45" i="134"/>
  <c r="H45" i="144" s="1"/>
  <c r="H124" i="134"/>
  <c r="H124" i="144" s="1"/>
  <c r="H203" i="134"/>
  <c r="H203" i="144" s="1"/>
  <c r="D45" i="134"/>
  <c r="D45" i="144" s="1"/>
  <c r="D203" i="134"/>
  <c r="D203" i="144" s="1"/>
  <c r="D124" i="134"/>
  <c r="D124" i="144" s="1"/>
  <c r="M47" i="134"/>
  <c r="M47" i="144" s="1"/>
  <c r="M126" i="134"/>
  <c r="M126" i="144" s="1"/>
  <c r="M205" i="134"/>
  <c r="M205" i="144" s="1"/>
  <c r="D27" i="134"/>
  <c r="D27" i="144" s="1"/>
  <c r="D106" i="134"/>
  <c r="D106" i="144" s="1"/>
  <c r="D185" i="134"/>
  <c r="D185" i="144" s="1"/>
  <c r="M46" i="134"/>
  <c r="M46" i="144" s="1"/>
  <c r="M125" i="134"/>
  <c r="M125" i="144" s="1"/>
  <c r="M204" i="134"/>
  <c r="M204" i="144" s="1"/>
  <c r="O179" i="134"/>
  <c r="O179" i="144" s="1"/>
  <c r="O100" i="134"/>
  <c r="O100" i="144" s="1"/>
  <c r="O21" i="134"/>
  <c r="O21" i="144" s="1"/>
  <c r="J108" i="134"/>
  <c r="J108" i="144" s="1"/>
  <c r="J29" i="134"/>
  <c r="J29" i="144" s="1"/>
  <c r="J187" i="134"/>
  <c r="J187" i="144" s="1"/>
  <c r="L45" i="134"/>
  <c r="L45" i="144" s="1"/>
  <c r="L203" i="134"/>
  <c r="L203" i="144" s="1"/>
  <c r="L124" i="134"/>
  <c r="L124" i="144" s="1"/>
  <c r="M45" i="134"/>
  <c r="M45" i="144" s="1"/>
  <c r="M124" i="134"/>
  <c r="M124" i="144" s="1"/>
  <c r="M203" i="134"/>
  <c r="M203" i="144" s="1"/>
  <c r="O27" i="134"/>
  <c r="O27" i="144" s="1"/>
  <c r="O106" i="134"/>
  <c r="O106" i="144" s="1"/>
  <c r="O185" i="134"/>
  <c r="O185" i="144" s="1"/>
  <c r="D22" i="134"/>
  <c r="D22" i="144" s="1"/>
  <c r="D180" i="134"/>
  <c r="D180" i="144" s="1"/>
  <c r="D101" i="134"/>
  <c r="D101" i="144" s="1"/>
  <c r="O22" i="134"/>
  <c r="O22" i="144" s="1"/>
  <c r="O101" i="134"/>
  <c r="O101" i="144" s="1"/>
  <c r="O180" i="134"/>
  <c r="O180" i="144" s="1"/>
  <c r="L21" i="134"/>
  <c r="L21" i="144" s="1"/>
  <c r="L100" i="134"/>
  <c r="L100" i="144" s="1"/>
  <c r="L179" i="134"/>
  <c r="L179" i="144" s="1"/>
  <c r="Q18" i="134"/>
  <c r="Q18" i="144" s="1"/>
  <c r="Q176" i="134"/>
  <c r="Q176" i="144" s="1"/>
  <c r="Q97" i="134"/>
  <c r="Q97" i="144" s="1"/>
  <c r="U11" i="134"/>
  <c r="U11" i="144" s="1"/>
  <c r="U169" i="134"/>
  <c r="U169" i="144" s="1"/>
  <c r="U90" i="134"/>
  <c r="U90" i="144" s="1"/>
  <c r="E96" i="134"/>
  <c r="E96" i="144" s="1"/>
  <c r="E17" i="134"/>
  <c r="E17" i="144" s="1"/>
  <c r="E175" i="134"/>
  <c r="E175" i="144" s="1"/>
  <c r="Q96" i="134"/>
  <c r="Q96" i="144" s="1"/>
  <c r="Q17" i="134"/>
  <c r="Q17" i="144" s="1"/>
  <c r="Q175" i="134"/>
  <c r="Q175" i="144" s="1"/>
  <c r="G106" i="134"/>
  <c r="G106" i="144" s="1"/>
  <c r="G185" i="134"/>
  <c r="G185" i="144" s="1"/>
  <c r="G27" i="134"/>
  <c r="G27" i="144" s="1"/>
  <c r="W47" i="134"/>
  <c r="W47" i="144" s="1"/>
  <c r="W126" i="134"/>
  <c r="W126" i="144" s="1"/>
  <c r="W205" i="134"/>
  <c r="W205" i="144" s="1"/>
  <c r="T183" i="134"/>
  <c r="T183" i="144" s="1"/>
  <c r="T25" i="134"/>
  <c r="T25" i="144" s="1"/>
  <c r="T104" i="134"/>
  <c r="T104" i="144" s="1"/>
  <c r="N36" i="134"/>
  <c r="N36" i="144" s="1"/>
  <c r="N194" i="134"/>
  <c r="N194" i="144" s="1"/>
  <c r="N115" i="134"/>
  <c r="N115" i="144" s="1"/>
  <c r="U184" i="134"/>
  <c r="U184" i="144" s="1"/>
  <c r="U26" i="134"/>
  <c r="U26" i="144" s="1"/>
  <c r="U105" i="134"/>
  <c r="U105" i="144" s="1"/>
  <c r="T21" i="134"/>
  <c r="T21" i="144" s="1"/>
  <c r="T179" i="134"/>
  <c r="T179" i="144" s="1"/>
  <c r="T100" i="134"/>
  <c r="T100" i="144" s="1"/>
  <c r="E94" i="134"/>
  <c r="E94" i="144" s="1"/>
  <c r="E173" i="134"/>
  <c r="E173" i="144" s="1"/>
  <c r="E15" i="134"/>
  <c r="E15" i="144" s="1"/>
  <c r="T204" i="134"/>
  <c r="T204" i="144" s="1"/>
  <c r="T125" i="134"/>
  <c r="T125" i="144" s="1"/>
  <c r="T46" i="134"/>
  <c r="T46" i="144" s="1"/>
  <c r="J186" i="134"/>
  <c r="J186" i="144" s="1"/>
  <c r="J28" i="134"/>
  <c r="J28" i="144" s="1"/>
  <c r="J107" i="134"/>
  <c r="J107" i="144" s="1"/>
  <c r="F48" i="134"/>
  <c r="F48" i="144" s="1"/>
  <c r="F127" i="134"/>
  <c r="F127" i="144" s="1"/>
  <c r="F206" i="134"/>
  <c r="F206" i="144" s="1"/>
  <c r="N2" i="134"/>
  <c r="N81" i="134"/>
  <c r="N160" i="134"/>
  <c r="J175" i="134"/>
  <c r="J175" i="144" s="1"/>
  <c r="J17" i="134"/>
  <c r="J17" i="144" s="1"/>
  <c r="J96" i="134"/>
  <c r="J96" i="144" s="1"/>
  <c r="S47" i="134"/>
  <c r="S47" i="144" s="1"/>
  <c r="S205" i="134"/>
  <c r="S205" i="144" s="1"/>
  <c r="S126" i="134"/>
  <c r="S126" i="144" s="1"/>
  <c r="G17" i="134"/>
  <c r="G17" i="144" s="1"/>
  <c r="G175" i="134"/>
  <c r="G175" i="144" s="1"/>
  <c r="G96" i="134"/>
  <c r="G96" i="144" s="1"/>
  <c r="W17" i="134"/>
  <c r="W17" i="144" s="1"/>
  <c r="W96" i="134"/>
  <c r="W96" i="144" s="1"/>
  <c r="W175" i="134"/>
  <c r="W175" i="144" s="1"/>
  <c r="T18" i="134"/>
  <c r="T18" i="144" s="1"/>
  <c r="T176" i="134"/>
  <c r="T176" i="144" s="1"/>
  <c r="T97" i="134"/>
  <c r="T97" i="144" s="1"/>
  <c r="P46" i="134"/>
  <c r="P46" i="144" s="1"/>
  <c r="P125" i="134"/>
  <c r="P125" i="144" s="1"/>
  <c r="P204" i="134"/>
  <c r="P204" i="144" s="1"/>
  <c r="K45" i="134"/>
  <c r="K45" i="144" s="1"/>
  <c r="K203" i="134"/>
  <c r="K203" i="144" s="1"/>
  <c r="K124" i="134"/>
  <c r="K124" i="144" s="1"/>
  <c r="Q25" i="134"/>
  <c r="Q25" i="144" s="1"/>
  <c r="Q183" i="134"/>
  <c r="Q183" i="144" s="1"/>
  <c r="Q104" i="134"/>
  <c r="Q104" i="144" s="1"/>
  <c r="I107" i="134"/>
  <c r="I107" i="144" s="1"/>
  <c r="I186" i="134"/>
  <c r="I186" i="144" s="1"/>
  <c r="I28" i="134"/>
  <c r="I28" i="144" s="1"/>
  <c r="G2" i="134"/>
  <c r="G81" i="134"/>
  <c r="G160" i="134"/>
  <c r="M27" i="134"/>
  <c r="M27" i="144" s="1"/>
  <c r="M106" i="134"/>
  <c r="M106" i="144" s="1"/>
  <c r="M185" i="134"/>
  <c r="M185" i="144" s="1"/>
  <c r="F184" i="134"/>
  <c r="F184" i="144" s="1"/>
  <c r="F26" i="134"/>
  <c r="F26" i="144" s="1"/>
  <c r="F105" i="134"/>
  <c r="F105" i="144" s="1"/>
  <c r="W27" i="134"/>
  <c r="W27" i="144" s="1"/>
  <c r="W185" i="134"/>
  <c r="W185" i="144" s="1"/>
  <c r="W106" i="134"/>
  <c r="W106" i="144" s="1"/>
  <c r="U2" i="134"/>
  <c r="U81" i="134"/>
  <c r="U160" i="134"/>
  <c r="Q36" i="134"/>
  <c r="Q36" i="144" s="1"/>
  <c r="Q115" i="134"/>
  <c r="Q115" i="144" s="1"/>
  <c r="Q194" i="134"/>
  <c r="Q194" i="144" s="1"/>
  <c r="M36" i="134"/>
  <c r="M36" i="144" s="1"/>
  <c r="M194" i="134"/>
  <c r="M194" i="144" s="1"/>
  <c r="M115" i="134"/>
  <c r="M115" i="144" s="1"/>
  <c r="J109" i="134"/>
  <c r="J109" i="144" s="1"/>
  <c r="J188" i="134"/>
  <c r="J188" i="144" s="1"/>
  <c r="J30" i="134"/>
  <c r="J30" i="144" s="1"/>
  <c r="F21" i="134"/>
  <c r="F21" i="144" s="1"/>
  <c r="F179" i="134"/>
  <c r="F179" i="144" s="1"/>
  <c r="F100" i="134"/>
  <c r="F100" i="144" s="1"/>
  <c r="S11" i="134"/>
  <c r="S11" i="144" s="1"/>
  <c r="S90" i="134"/>
  <c r="S90" i="144" s="1"/>
  <c r="S169" i="134"/>
  <c r="S169" i="144" s="1"/>
  <c r="L108" i="134"/>
  <c r="L108" i="144" s="1"/>
  <c r="L29" i="134"/>
  <c r="L29" i="144" s="1"/>
  <c r="L187" i="134"/>
  <c r="L187" i="144" s="1"/>
  <c r="O47" i="134"/>
  <c r="O47" i="144" s="1"/>
  <c r="O205" i="134"/>
  <c r="O205" i="144" s="1"/>
  <c r="O126" i="134"/>
  <c r="O126" i="144" s="1"/>
  <c r="V47" i="134"/>
  <c r="V47" i="144" s="1"/>
  <c r="V126" i="134"/>
  <c r="V126" i="144" s="1"/>
  <c r="V205" i="134"/>
  <c r="V205" i="144" s="1"/>
  <c r="K16" i="134"/>
  <c r="K16" i="144" s="1"/>
  <c r="K95" i="134"/>
  <c r="K95" i="144" s="1"/>
  <c r="K174" i="134"/>
  <c r="K174" i="144" s="1"/>
  <c r="M2" i="134"/>
  <c r="M160" i="134"/>
  <c r="M81" i="134"/>
  <c r="W9" i="134"/>
  <c r="W9" i="144" s="1"/>
  <c r="W167" i="134"/>
  <c r="W167" i="144" s="1"/>
  <c r="W88" i="134"/>
  <c r="W88" i="144" s="1"/>
  <c r="L48" i="134"/>
  <c r="L48" i="144" s="1"/>
  <c r="L206" i="134"/>
  <c r="L206" i="144" s="1"/>
  <c r="L127" i="134"/>
  <c r="L127" i="144" s="1"/>
  <c r="R11" i="134"/>
  <c r="R11" i="144" s="1"/>
  <c r="R169" i="134"/>
  <c r="R169" i="144" s="1"/>
  <c r="R90" i="134"/>
  <c r="R90" i="144" s="1"/>
  <c r="S94" i="134"/>
  <c r="S94" i="144" s="1"/>
  <c r="S173" i="134"/>
  <c r="S173" i="144" s="1"/>
  <c r="S15" i="134"/>
  <c r="S15" i="144" s="1"/>
  <c r="P174" i="134"/>
  <c r="P174" i="144" s="1"/>
  <c r="P16" i="134"/>
  <c r="P16" i="144" s="1"/>
  <c r="P95" i="134"/>
  <c r="P95" i="144" s="1"/>
  <c r="S28" i="134"/>
  <c r="S28" i="144" s="1"/>
  <c r="S107" i="134"/>
  <c r="S107" i="144" s="1"/>
  <c r="S186" i="134"/>
  <c r="S186" i="144" s="1"/>
  <c r="Q22" i="134"/>
  <c r="Q22" i="144" s="1"/>
  <c r="Q101" i="134"/>
  <c r="Q101" i="144" s="1"/>
  <c r="Q180" i="134"/>
  <c r="Q180" i="144" s="1"/>
  <c r="R47" i="134"/>
  <c r="R47" i="144" s="1"/>
  <c r="R205" i="134"/>
  <c r="R205" i="144" s="1"/>
  <c r="R126" i="134"/>
  <c r="R126" i="144" s="1"/>
  <c r="S18" i="134"/>
  <c r="S18" i="144" s="1"/>
  <c r="S176" i="134"/>
  <c r="S176" i="144" s="1"/>
  <c r="S97" i="134"/>
  <c r="S97" i="144" s="1"/>
  <c r="J25" i="134"/>
  <c r="J25" i="144" s="1"/>
  <c r="J104" i="134"/>
  <c r="J104" i="144" s="1"/>
  <c r="J183" i="134"/>
  <c r="J183" i="144" s="1"/>
  <c r="L28" i="134"/>
  <c r="L28" i="144" s="1"/>
  <c r="L186" i="134"/>
  <c r="L186" i="144" s="1"/>
  <c r="L107" i="134"/>
  <c r="L107" i="144" s="1"/>
  <c r="T180" i="134"/>
  <c r="T180" i="144" s="1"/>
  <c r="T22" i="134"/>
  <c r="T22" i="144" s="1"/>
  <c r="T101" i="134"/>
  <c r="T101" i="144" s="1"/>
  <c r="O30" i="134"/>
  <c r="O30" i="144" s="1"/>
  <c r="O109" i="134"/>
  <c r="O109" i="144" s="1"/>
  <c r="O188" i="134"/>
  <c r="O188" i="144" s="1"/>
  <c r="Q21" i="134"/>
  <c r="Q21" i="144" s="1"/>
  <c r="Q100" i="134"/>
  <c r="Q100" i="144" s="1"/>
  <c r="Q179" i="134"/>
  <c r="Q179" i="144" s="1"/>
  <c r="N47" i="134"/>
  <c r="N47" i="144" s="1"/>
  <c r="N126" i="134"/>
  <c r="N126" i="144" s="1"/>
  <c r="N205" i="134"/>
  <c r="N205" i="144" s="1"/>
  <c r="E22" i="134"/>
  <c r="E22" i="144" s="1"/>
  <c r="E180" i="134"/>
  <c r="E180" i="144" s="1"/>
  <c r="E101" i="134"/>
  <c r="E101" i="144" s="1"/>
  <c r="H179" i="134"/>
  <c r="H179" i="144" s="1"/>
  <c r="H100" i="134"/>
  <c r="H100" i="144" s="1"/>
  <c r="H21" i="134"/>
  <c r="H21" i="144" s="1"/>
  <c r="T29" i="134"/>
  <c r="T29" i="144" s="1"/>
  <c r="T187" i="134"/>
  <c r="T187" i="144" s="1"/>
  <c r="T108" i="134"/>
  <c r="T108" i="144" s="1"/>
  <c r="V186" i="134"/>
  <c r="V186" i="144" s="1"/>
  <c r="V28" i="134"/>
  <c r="V28" i="144" s="1"/>
  <c r="V107" i="134"/>
  <c r="V107" i="144" s="1"/>
  <c r="S29" i="134"/>
  <c r="S29" i="144" s="1"/>
  <c r="S108" i="134"/>
  <c r="S108" i="144" s="1"/>
  <c r="S187" i="134"/>
  <c r="S187" i="144" s="1"/>
  <c r="E2" i="134"/>
  <c r="E81" i="134"/>
  <c r="E160" i="134"/>
  <c r="G188" i="134"/>
  <c r="G188" i="144" s="1"/>
  <c r="G109" i="134"/>
  <c r="G109" i="144" s="1"/>
  <c r="G30" i="134"/>
  <c r="G30" i="144" s="1"/>
  <c r="J45" i="134"/>
  <c r="J45" i="144" s="1"/>
  <c r="J203" i="134"/>
  <c r="J203" i="144" s="1"/>
  <c r="J124" i="134"/>
  <c r="J124" i="144" s="1"/>
  <c r="V94" i="134"/>
  <c r="V94" i="144" s="1"/>
  <c r="V15" i="134"/>
  <c r="V15" i="144" s="1"/>
  <c r="V173" i="134"/>
  <c r="V173" i="144" s="1"/>
  <c r="N17" i="134"/>
  <c r="N17" i="144" s="1"/>
  <c r="N96" i="134"/>
  <c r="N96" i="144" s="1"/>
  <c r="N175" i="134"/>
  <c r="N175" i="144" s="1"/>
  <c r="P28" i="134"/>
  <c r="P28" i="144" s="1"/>
  <c r="P107" i="134"/>
  <c r="P107" i="144" s="1"/>
  <c r="P186" i="134"/>
  <c r="P186" i="144" s="1"/>
  <c r="S115" i="134"/>
  <c r="S115" i="144" s="1"/>
  <c r="S36" i="134"/>
  <c r="S36" i="144" s="1"/>
  <c r="S194" i="134"/>
  <c r="S194" i="144" s="1"/>
  <c r="E21" i="134"/>
  <c r="E21" i="144" s="1"/>
  <c r="E179" i="134"/>
  <c r="E179" i="144" s="1"/>
  <c r="E100" i="134"/>
  <c r="E100" i="144" s="1"/>
  <c r="M175" i="134"/>
  <c r="M175" i="144" s="1"/>
  <c r="M17" i="134"/>
  <c r="M17" i="144" s="1"/>
  <c r="M96" i="134"/>
  <c r="M96" i="144" s="1"/>
  <c r="R16" i="134"/>
  <c r="R16" i="144" s="1"/>
  <c r="R174" i="134"/>
  <c r="R174" i="144" s="1"/>
  <c r="R95" i="134"/>
  <c r="R95" i="144" s="1"/>
  <c r="M25" i="134"/>
  <c r="M25" i="144" s="1"/>
  <c r="M183" i="134"/>
  <c r="M183" i="144" s="1"/>
  <c r="M104" i="134"/>
  <c r="M104" i="144" s="1"/>
  <c r="P184" i="134"/>
  <c r="P184" i="144" s="1"/>
  <c r="P26" i="134"/>
  <c r="P26" i="144" s="1"/>
  <c r="P105" i="134"/>
  <c r="P105" i="144" s="1"/>
  <c r="V22" i="134"/>
  <c r="V22" i="144" s="1"/>
  <c r="V101" i="134"/>
  <c r="V101" i="144" s="1"/>
  <c r="V180" i="134"/>
  <c r="V180" i="144" s="1"/>
  <c r="P167" i="134"/>
  <c r="P167" i="144" s="1"/>
  <c r="P88" i="134"/>
  <c r="P88" i="144" s="1"/>
  <c r="P9" i="134"/>
  <c r="P9" i="144" s="1"/>
  <c r="S30" i="134"/>
  <c r="S30" i="144" s="1"/>
  <c r="S109" i="134"/>
  <c r="S109" i="144" s="1"/>
  <c r="S188" i="134"/>
  <c r="S188" i="144" s="1"/>
  <c r="N11" i="134"/>
  <c r="N11" i="144" s="1"/>
  <c r="N90" i="134"/>
  <c r="N90" i="144" s="1"/>
  <c r="N169" i="134"/>
  <c r="N169" i="144" s="1"/>
  <c r="J18" i="134"/>
  <c r="J18" i="144" s="1"/>
  <c r="J97" i="134"/>
  <c r="J97" i="144" s="1"/>
  <c r="J176" i="134"/>
  <c r="J176" i="144" s="1"/>
  <c r="U46" i="134"/>
  <c r="U46" i="144" s="1"/>
  <c r="U204" i="134"/>
  <c r="U204" i="144" s="1"/>
  <c r="U125" i="134"/>
  <c r="U125" i="144" s="1"/>
  <c r="G183" i="134"/>
  <c r="G183" i="144" s="1"/>
  <c r="G104" i="134"/>
  <c r="G104" i="144" s="1"/>
  <c r="G25" i="134"/>
  <c r="G25" i="144" s="1"/>
  <c r="P22" i="134"/>
  <c r="P22" i="144" s="1"/>
  <c r="P101" i="134"/>
  <c r="P101" i="144" s="1"/>
  <c r="P180" i="134"/>
  <c r="P180" i="144" s="1"/>
  <c r="S2" i="134"/>
  <c r="S160" i="134"/>
  <c r="S81" i="134"/>
  <c r="K22" i="134"/>
  <c r="K22" i="144" s="1"/>
  <c r="K180" i="134"/>
  <c r="K180" i="144" s="1"/>
  <c r="K101" i="134"/>
  <c r="K101" i="144" s="1"/>
  <c r="M30" i="134"/>
  <c r="M30" i="144" s="1"/>
  <c r="M188" i="134"/>
  <c r="M188" i="144" s="1"/>
  <c r="M109" i="134"/>
  <c r="M109" i="144" s="1"/>
  <c r="G47" i="134"/>
  <c r="G47" i="144" s="1"/>
  <c r="G126" i="134"/>
  <c r="G126" i="144" s="1"/>
  <c r="G205" i="134"/>
  <c r="G205" i="144" s="1"/>
  <c r="U124" i="134"/>
  <c r="U124" i="144" s="1"/>
  <c r="U203" i="134"/>
  <c r="U203" i="144" s="1"/>
  <c r="U45" i="134"/>
  <c r="U45" i="144" s="1"/>
  <c r="F25" i="134"/>
  <c r="F25" i="144" s="1"/>
  <c r="F183" i="134"/>
  <c r="F183" i="144" s="1"/>
  <c r="F104" i="134"/>
  <c r="F104" i="144" s="1"/>
  <c r="O48" i="134"/>
  <c r="O48" i="144" s="1"/>
  <c r="O127" i="134"/>
  <c r="O127" i="144" s="1"/>
  <c r="O206" i="134"/>
  <c r="O206" i="144" s="1"/>
  <c r="R48" i="134"/>
  <c r="R48" i="144" s="1"/>
  <c r="R127" i="134"/>
  <c r="R127" i="144" s="1"/>
  <c r="R206" i="134"/>
  <c r="R206" i="144" s="1"/>
  <c r="O36" i="134"/>
  <c r="O36" i="144" s="1"/>
  <c r="O194" i="134"/>
  <c r="O194" i="144" s="1"/>
  <c r="O115" i="134"/>
  <c r="O115" i="144" s="1"/>
  <c r="K9" i="134"/>
  <c r="K9" i="144" s="1"/>
  <c r="K88" i="134"/>
  <c r="K88" i="144" s="1"/>
  <c r="K167" i="134"/>
  <c r="K167" i="144" s="1"/>
  <c r="V11" i="134"/>
  <c r="V11" i="144" s="1"/>
  <c r="V90" i="134"/>
  <c r="V90" i="144" s="1"/>
  <c r="V169" i="134"/>
  <c r="V169" i="144" s="1"/>
  <c r="K29" i="134"/>
  <c r="K29" i="144" s="1"/>
  <c r="K187" i="134"/>
  <c r="K187" i="144" s="1"/>
  <c r="K108" i="134"/>
  <c r="K108" i="144" s="1"/>
  <c r="I18" i="134"/>
  <c r="I18" i="144" s="1"/>
  <c r="I97" i="134"/>
  <c r="I97" i="144" s="1"/>
  <c r="I176" i="134"/>
  <c r="I176" i="144" s="1"/>
  <c r="D176" i="134"/>
  <c r="D176" i="144" s="1"/>
  <c r="D18" i="134"/>
  <c r="D18" i="144" s="1"/>
  <c r="D97" i="134"/>
  <c r="D97" i="144" s="1"/>
  <c r="D25" i="134"/>
  <c r="D25" i="144" s="1"/>
  <c r="D183" i="134"/>
  <c r="D183" i="144" s="1"/>
  <c r="D104" i="134"/>
  <c r="D104" i="144" s="1"/>
  <c r="O26" i="134"/>
  <c r="O26" i="144" s="1"/>
  <c r="O105" i="134"/>
  <c r="O105" i="144" s="1"/>
  <c r="O184" i="134"/>
  <c r="O184" i="144" s="1"/>
  <c r="D26" i="134"/>
  <c r="D26" i="144" s="1"/>
  <c r="D184" i="134"/>
  <c r="D184" i="144" s="1"/>
  <c r="D105" i="134"/>
  <c r="D105" i="144" s="1"/>
  <c r="O28" i="134"/>
  <c r="O28" i="144" s="1"/>
  <c r="O107" i="134"/>
  <c r="O107" i="144" s="1"/>
  <c r="O186" i="134"/>
  <c r="O186" i="144" s="1"/>
  <c r="L30" i="134"/>
  <c r="L30" i="144" s="1"/>
  <c r="L188" i="134"/>
  <c r="L188" i="144" s="1"/>
  <c r="L109" i="134"/>
  <c r="L109" i="144" s="1"/>
  <c r="Q203" i="134"/>
  <c r="Q203" i="144" s="1"/>
  <c r="Q124" i="134"/>
  <c r="Q124" i="144" s="1"/>
  <c r="Q45" i="134"/>
  <c r="Q45" i="144" s="1"/>
  <c r="U21" i="134"/>
  <c r="U21" i="144" s="1"/>
  <c r="U100" i="134"/>
  <c r="U100" i="144" s="1"/>
  <c r="U179" i="134"/>
  <c r="U179" i="144" s="1"/>
  <c r="I29" i="134"/>
  <c r="I29" i="144" s="1"/>
  <c r="I108" i="134"/>
  <c r="I108" i="144" s="1"/>
  <c r="I187" i="134"/>
  <c r="I187" i="144" s="1"/>
  <c r="L17" i="134"/>
  <c r="L17" i="144" s="1"/>
  <c r="L96" i="134"/>
  <c r="L96" i="144" s="1"/>
  <c r="L175" i="134"/>
  <c r="L175" i="144" s="1"/>
  <c r="U16" i="134"/>
  <c r="U16" i="144" s="1"/>
  <c r="U174" i="134"/>
  <c r="U174" i="144" s="1"/>
  <c r="U95" i="134"/>
  <c r="U95" i="144" s="1"/>
  <c r="I36" i="134"/>
  <c r="I36" i="144" s="1"/>
  <c r="I194" i="134"/>
  <c r="I194" i="144" s="1"/>
  <c r="I115" i="134"/>
  <c r="I115" i="144" s="1"/>
  <c r="H185" i="134"/>
  <c r="H185" i="144" s="1"/>
  <c r="H106" i="134"/>
  <c r="H106" i="144" s="1"/>
  <c r="H27" i="134"/>
  <c r="H27" i="144" s="1"/>
  <c r="D167" i="134"/>
  <c r="D167" i="144" s="1"/>
  <c r="D9" i="134"/>
  <c r="D9" i="144" s="1"/>
  <c r="D88" i="134"/>
  <c r="D88" i="144" s="1"/>
  <c r="R27" i="134"/>
  <c r="R27" i="144" s="1"/>
  <c r="R185" i="134"/>
  <c r="R185" i="144" s="1"/>
  <c r="R106" i="134"/>
  <c r="R106" i="144" s="1"/>
  <c r="M21" i="134"/>
  <c r="M21" i="144" s="1"/>
  <c r="M179" i="134"/>
  <c r="M179" i="144" s="1"/>
  <c r="M100" i="134"/>
  <c r="M100" i="144" s="1"/>
  <c r="I16" i="134"/>
  <c r="I16" i="144" s="1"/>
  <c r="I174" i="134"/>
  <c r="I174" i="144" s="1"/>
  <c r="I95" i="134"/>
  <c r="I95" i="144" s="1"/>
  <c r="U15" i="134"/>
  <c r="U15" i="144" s="1"/>
  <c r="U94" i="134"/>
  <c r="U94" i="144" s="1"/>
  <c r="U173" i="134"/>
  <c r="U173" i="144" s="1"/>
  <c r="K2" i="134"/>
  <c r="K160" i="134"/>
  <c r="K81" i="134"/>
  <c r="N48" i="134"/>
  <c r="N48" i="144" s="1"/>
  <c r="N127" i="134"/>
  <c r="N127" i="144" s="1"/>
  <c r="N206" i="134"/>
  <c r="N206" i="144" s="1"/>
  <c r="U27" i="134"/>
  <c r="U27" i="144" s="1"/>
  <c r="U106" i="134"/>
  <c r="U106" i="144" s="1"/>
  <c r="U185" i="134"/>
  <c r="U185" i="144" s="1"/>
  <c r="N27" i="134"/>
  <c r="N27" i="144" s="1"/>
  <c r="N106" i="134"/>
  <c r="N106" i="144" s="1"/>
  <c r="N185" i="134"/>
  <c r="N185" i="144" s="1"/>
  <c r="T109" i="134"/>
  <c r="T109" i="144" s="1"/>
  <c r="T188" i="134"/>
  <c r="T188" i="144" s="1"/>
  <c r="T30" i="134"/>
  <c r="T30" i="144" s="1"/>
  <c r="K21" i="134"/>
  <c r="K21" i="144" s="1"/>
  <c r="K179" i="134"/>
  <c r="K179" i="144" s="1"/>
  <c r="K100" i="134"/>
  <c r="K100" i="144" s="1"/>
  <c r="H29" i="134"/>
  <c r="H29" i="144" s="1"/>
  <c r="H187" i="134"/>
  <c r="H187" i="144" s="1"/>
  <c r="H108" i="134"/>
  <c r="H108" i="144" s="1"/>
  <c r="Q16" i="134"/>
  <c r="Q16" i="144" s="1"/>
  <c r="Q95" i="134"/>
  <c r="Q95" i="144" s="1"/>
  <c r="Q174" i="134"/>
  <c r="Q174" i="144" s="1"/>
  <c r="G45" i="134"/>
  <c r="G45" i="144" s="1"/>
  <c r="G124" i="134"/>
  <c r="G124" i="144" s="1"/>
  <c r="G203" i="134"/>
  <c r="G203" i="144" s="1"/>
  <c r="S104" i="134"/>
  <c r="S104" i="144" s="1"/>
  <c r="S183" i="134"/>
  <c r="S183" i="144" s="1"/>
  <c r="S25" i="134"/>
  <c r="S25" i="144" s="1"/>
  <c r="N26" i="134"/>
  <c r="N26" i="144" s="1"/>
  <c r="N105" i="134"/>
  <c r="N105" i="144" s="1"/>
  <c r="N184" i="134"/>
  <c r="N184" i="144" s="1"/>
  <c r="J179" i="134"/>
  <c r="J179" i="144" s="1"/>
  <c r="J21" i="134"/>
  <c r="J21" i="144" s="1"/>
  <c r="J100" i="134"/>
  <c r="J100" i="144" s="1"/>
  <c r="J47" i="134"/>
  <c r="J47" i="144" s="1"/>
  <c r="J126" i="134"/>
  <c r="J126" i="144" s="1"/>
  <c r="J205" i="134"/>
  <c r="J205" i="144" s="1"/>
  <c r="S45" i="134"/>
  <c r="S45" i="144" s="1"/>
  <c r="S203" i="134"/>
  <c r="S203" i="144" s="1"/>
  <c r="S124" i="134"/>
  <c r="S124" i="144" s="1"/>
  <c r="G173" i="134"/>
  <c r="G173" i="144" s="1"/>
  <c r="G94" i="134"/>
  <c r="G94" i="144" s="1"/>
  <c r="G15" i="134"/>
  <c r="G15" i="144" s="1"/>
  <c r="W16" i="134"/>
  <c r="W16" i="144" s="1"/>
  <c r="W174" i="134"/>
  <c r="W174" i="144" s="1"/>
  <c r="W95" i="134"/>
  <c r="W95" i="144" s="1"/>
  <c r="T96" i="134"/>
  <c r="T96" i="144" s="1"/>
  <c r="T175" i="134"/>
  <c r="T175" i="144" s="1"/>
  <c r="T17" i="134"/>
  <c r="T17" i="144" s="1"/>
  <c r="P45" i="134"/>
  <c r="P45" i="144" s="1"/>
  <c r="P124" i="134"/>
  <c r="P124" i="144" s="1"/>
  <c r="P203" i="134"/>
  <c r="P203" i="144" s="1"/>
  <c r="K176" i="134"/>
  <c r="K176" i="144" s="1"/>
  <c r="K97" i="134"/>
  <c r="K97" i="144" s="1"/>
  <c r="K18" i="134"/>
  <c r="K18" i="144" s="1"/>
  <c r="P183" i="134"/>
  <c r="P183" i="144" s="1"/>
  <c r="P25" i="134"/>
  <c r="P25" i="144" s="1"/>
  <c r="P104" i="134"/>
  <c r="P104" i="144" s="1"/>
  <c r="J27" i="134"/>
  <c r="J27" i="144" s="1"/>
  <c r="J106" i="134"/>
  <c r="J106" i="144" s="1"/>
  <c r="J185" i="134"/>
  <c r="J185" i="144" s="1"/>
  <c r="E48" i="134"/>
  <c r="E48" i="144" s="1"/>
  <c r="E206" i="134"/>
  <c r="E206" i="144" s="1"/>
  <c r="E127" i="134"/>
  <c r="E127" i="144" s="1"/>
  <c r="M22" i="134"/>
  <c r="M22" i="144" s="1"/>
  <c r="M101" i="134"/>
  <c r="M101" i="144" s="1"/>
  <c r="M180" i="134"/>
  <c r="M180" i="144" s="1"/>
  <c r="F22" i="134"/>
  <c r="F22" i="144" s="1"/>
  <c r="F180" i="134"/>
  <c r="F180" i="144" s="1"/>
  <c r="F101" i="134"/>
  <c r="F101" i="144" s="1"/>
  <c r="W26" i="134"/>
  <c r="W26" i="144" s="1"/>
  <c r="W184" i="134"/>
  <c r="W184" i="144" s="1"/>
  <c r="W105" i="134"/>
  <c r="W105" i="144" s="1"/>
  <c r="T48" i="134"/>
  <c r="T48" i="144" s="1"/>
  <c r="T127" i="134"/>
  <c r="T127" i="144" s="1"/>
  <c r="T206" i="134"/>
  <c r="T206" i="144" s="1"/>
  <c r="Q28" i="134"/>
  <c r="Q28" i="144" s="1"/>
  <c r="Q107" i="134"/>
  <c r="Q107" i="144" s="1"/>
  <c r="Q186" i="134"/>
  <c r="Q186" i="144" s="1"/>
  <c r="M28" i="134"/>
  <c r="M28" i="144" s="1"/>
  <c r="M107" i="134"/>
  <c r="M107" i="144" s="1"/>
  <c r="M186" i="134"/>
  <c r="M186" i="144" s="1"/>
  <c r="I30" i="134"/>
  <c r="I30" i="144" s="1"/>
  <c r="I109" i="134"/>
  <c r="I109" i="144" s="1"/>
  <c r="I188" i="134"/>
  <c r="I188" i="144" s="1"/>
  <c r="F169" i="134"/>
  <c r="F169" i="144" s="1"/>
  <c r="F11" i="134"/>
  <c r="F11" i="144" s="1"/>
  <c r="F90" i="134"/>
  <c r="F90" i="144" s="1"/>
  <c r="R30" i="134"/>
  <c r="R30" i="144" s="1"/>
  <c r="R109" i="134"/>
  <c r="R109" i="144" s="1"/>
  <c r="R188" i="134"/>
  <c r="R188" i="144" s="1"/>
  <c r="G187" i="134"/>
  <c r="G187" i="144" s="1"/>
  <c r="G29" i="134"/>
  <c r="G29" i="144" s="1"/>
  <c r="G108" i="134"/>
  <c r="G108" i="144" s="1"/>
  <c r="S16" i="134"/>
  <c r="S16" i="144" s="1"/>
  <c r="S174" i="134"/>
  <c r="S174" i="144" s="1"/>
  <c r="S95" i="134"/>
  <c r="S95" i="144" s="1"/>
  <c r="P17" i="134"/>
  <c r="P17" i="144" s="1"/>
  <c r="P175" i="134"/>
  <c r="P175" i="144" s="1"/>
  <c r="P96" i="134"/>
  <c r="P96" i="144" s="1"/>
  <c r="I185" i="134"/>
  <c r="I185" i="144" s="1"/>
  <c r="I27" i="134"/>
  <c r="I27" i="144" s="1"/>
  <c r="I106" i="134"/>
  <c r="I106" i="144" s="1"/>
  <c r="T186" i="134"/>
  <c r="T186" i="144" s="1"/>
  <c r="T107" i="134"/>
  <c r="T107" i="144" s="1"/>
  <c r="T28" i="134"/>
  <c r="T28" i="144" s="1"/>
  <c r="V46" i="134"/>
  <c r="V46" i="144" s="1"/>
  <c r="V125" i="134"/>
  <c r="V125" i="144" s="1"/>
  <c r="V204" i="134"/>
  <c r="V204" i="144" s="1"/>
  <c r="K25" i="134"/>
  <c r="K25" i="144" s="1"/>
  <c r="K183" i="134"/>
  <c r="K183" i="144" s="1"/>
  <c r="K104" i="134"/>
  <c r="K104" i="144" s="1"/>
  <c r="E107" i="134"/>
  <c r="E107" i="144" s="1"/>
  <c r="E28" i="134"/>
  <c r="E28" i="144" s="1"/>
  <c r="E186" i="134"/>
  <c r="E186" i="144" s="1"/>
  <c r="F30" i="134"/>
  <c r="F30" i="144" s="1"/>
  <c r="F109" i="134"/>
  <c r="F109" i="144" s="1"/>
  <c r="F188" i="134"/>
  <c r="F188" i="144" s="1"/>
  <c r="O45" i="134"/>
  <c r="O45" i="144" s="1"/>
  <c r="O203" i="134"/>
  <c r="O203" i="144" s="1"/>
  <c r="O124" i="134"/>
  <c r="O124" i="144" s="1"/>
  <c r="V124" i="134"/>
  <c r="V124" i="144" s="1"/>
  <c r="V203" i="134"/>
  <c r="V203" i="144" s="1"/>
  <c r="V45" i="134"/>
  <c r="V45" i="144" s="1"/>
  <c r="S26" i="134"/>
  <c r="S26" i="144" s="1"/>
  <c r="S184" i="134"/>
  <c r="S184" i="144" s="1"/>
  <c r="S105" i="134"/>
  <c r="S105" i="144" s="1"/>
  <c r="F175" i="134"/>
  <c r="F175" i="144" s="1"/>
  <c r="F17" i="134"/>
  <c r="F17" i="144" s="1"/>
  <c r="F96" i="134"/>
  <c r="F96" i="144" s="1"/>
  <c r="O17" i="134"/>
  <c r="O17" i="144" s="1"/>
  <c r="O96" i="134"/>
  <c r="O96" i="144" s="1"/>
  <c r="O175" i="134"/>
  <c r="O175" i="144" s="1"/>
  <c r="S101" i="134"/>
  <c r="S101" i="144" s="1"/>
  <c r="S22" i="134"/>
  <c r="S22" i="144" s="1"/>
  <c r="S180" i="134"/>
  <c r="S180" i="144" s="1"/>
  <c r="T88" i="134"/>
  <c r="T88" i="144" s="1"/>
  <c r="T9" i="134"/>
  <c r="T9" i="144" s="1"/>
  <c r="T167" i="134"/>
  <c r="T167" i="144" s="1"/>
  <c r="N204" i="134"/>
  <c r="N204" i="144" s="1"/>
  <c r="N46" i="134"/>
  <c r="N46" i="144" s="1"/>
  <c r="N125" i="134"/>
  <c r="N125" i="144" s="1"/>
  <c r="R203" i="134"/>
  <c r="R203" i="144" s="1"/>
  <c r="R124" i="134"/>
  <c r="R124" i="144" s="1"/>
  <c r="R45" i="134"/>
  <c r="R45" i="144" s="1"/>
  <c r="H48" i="134"/>
  <c r="H48" i="144" s="1"/>
  <c r="H127" i="134"/>
  <c r="H127" i="144" s="1"/>
  <c r="H206" i="134"/>
  <c r="H206" i="144" s="1"/>
  <c r="E88" i="134"/>
  <c r="E88" i="144" s="1"/>
  <c r="E9" i="134"/>
  <c r="E9" i="144" s="1"/>
  <c r="E167" i="134"/>
  <c r="E167" i="144" s="1"/>
  <c r="T2" i="134"/>
  <c r="T81" i="134"/>
  <c r="T160" i="134"/>
  <c r="H90" i="134"/>
  <c r="H90" i="144" s="1"/>
  <c r="H169" i="134"/>
  <c r="H169" i="144" s="1"/>
  <c r="H11" i="134"/>
  <c r="H11" i="144" s="1"/>
  <c r="W188" i="134"/>
  <c r="W188" i="144" s="1"/>
  <c r="W109" i="134"/>
  <c r="W109" i="144" s="1"/>
  <c r="W30" i="134"/>
  <c r="W30" i="144" s="1"/>
  <c r="P21" i="134"/>
  <c r="P21" i="144" s="1"/>
  <c r="P179" i="134"/>
  <c r="P179" i="144" s="1"/>
  <c r="P100" i="134"/>
  <c r="P100" i="144" s="1"/>
  <c r="H46" i="134"/>
  <c r="H46" i="144" s="1"/>
  <c r="H204" i="134"/>
  <c r="H204" i="144" s="1"/>
  <c r="H125" i="134"/>
  <c r="H125" i="144" s="1"/>
  <c r="F15" i="134"/>
  <c r="F15" i="144" s="1"/>
  <c r="F173" i="134"/>
  <c r="F173" i="144" s="1"/>
  <c r="F94" i="134"/>
  <c r="F94" i="144" s="1"/>
  <c r="N18" i="134"/>
  <c r="N18" i="144" s="1"/>
  <c r="N176" i="134"/>
  <c r="N176" i="144" s="1"/>
  <c r="N97" i="134"/>
  <c r="N97" i="144" s="1"/>
  <c r="R9" i="134"/>
  <c r="R9" i="144" s="1"/>
  <c r="R88" i="134"/>
  <c r="R88" i="144" s="1"/>
  <c r="R167" i="134"/>
  <c r="R167" i="144" s="1"/>
  <c r="S48" i="134"/>
  <c r="S48" i="144" s="1"/>
  <c r="S206" i="134"/>
  <c r="S206" i="144" s="1"/>
  <c r="S127" i="134"/>
  <c r="S127" i="144" s="1"/>
  <c r="R187" i="134"/>
  <c r="R187" i="144" s="1"/>
  <c r="R29" i="134"/>
  <c r="R29" i="144" s="1"/>
  <c r="R108" i="134"/>
  <c r="R108" i="144" s="1"/>
  <c r="M18" i="134"/>
  <c r="M18" i="144" s="1"/>
  <c r="M176" i="134"/>
  <c r="M176" i="144" s="1"/>
  <c r="M97" i="134"/>
  <c r="M97" i="144" s="1"/>
  <c r="D127" i="134"/>
  <c r="D127" i="144" s="1"/>
  <c r="D206" i="134"/>
  <c r="D206" i="144" s="1"/>
  <c r="D48" i="134"/>
  <c r="D48" i="144" s="1"/>
  <c r="K106" i="134"/>
  <c r="K106" i="144" s="1"/>
  <c r="K27" i="134"/>
  <c r="K27" i="144" s="1"/>
  <c r="K185" i="134"/>
  <c r="K185" i="144" s="1"/>
  <c r="N21" i="134"/>
  <c r="N21" i="144" s="1"/>
  <c r="N179" i="134"/>
  <c r="N179" i="144" s="1"/>
  <c r="N100" i="134"/>
  <c r="N100" i="144" s="1"/>
  <c r="D115" i="134"/>
  <c r="D115" i="144" s="1"/>
  <c r="D36" i="134"/>
  <c r="D36" i="144" s="1"/>
  <c r="D194" i="134"/>
  <c r="D194" i="144" s="1"/>
  <c r="S27" i="134"/>
  <c r="S27" i="144" s="1"/>
  <c r="S106" i="134"/>
  <c r="S106" i="144" s="1"/>
  <c r="S185" i="134"/>
  <c r="S185" i="144" s="1"/>
  <c r="V30" i="134"/>
  <c r="V30" i="144" s="1"/>
  <c r="V188" i="134"/>
  <c r="V188" i="144" s="1"/>
  <c r="V109" i="134"/>
  <c r="V109" i="144" s="1"/>
  <c r="P29" i="134"/>
  <c r="P29" i="144" s="1"/>
  <c r="P108" i="134"/>
  <c r="P108" i="144" s="1"/>
  <c r="P187" i="134"/>
  <c r="P187" i="144" s="1"/>
  <c r="H15" i="134"/>
  <c r="H15" i="144" s="1"/>
  <c r="H173" i="134"/>
  <c r="H173" i="144" s="1"/>
  <c r="H94" i="134"/>
  <c r="H94" i="144" s="1"/>
  <c r="D107" i="134"/>
  <c r="D107" i="144" s="1"/>
  <c r="D186" i="134"/>
  <c r="D186" i="144" s="1"/>
  <c r="D28" i="134"/>
  <c r="D28" i="144" s="1"/>
  <c r="P30" i="134"/>
  <c r="P30" i="144" s="1"/>
  <c r="P109" i="134"/>
  <c r="P109" i="144" s="1"/>
  <c r="P188" i="134"/>
  <c r="P188" i="144" s="1"/>
  <c r="M29" i="134"/>
  <c r="M29" i="144" s="1"/>
  <c r="M187" i="134"/>
  <c r="M187" i="144" s="1"/>
  <c r="M108" i="134"/>
  <c r="M108" i="144" s="1"/>
  <c r="H180" i="134"/>
  <c r="H180" i="144" s="1"/>
  <c r="H101" i="134"/>
  <c r="H101" i="144" s="1"/>
  <c r="H22" i="134"/>
  <c r="H22" i="144" s="1"/>
  <c r="M11" i="134"/>
  <c r="M11" i="144" s="1"/>
  <c r="M90" i="134"/>
  <c r="M90" i="144" s="1"/>
  <c r="M169" i="134"/>
  <c r="M169" i="144" s="1"/>
  <c r="L47" i="134"/>
  <c r="L47" i="144" s="1"/>
  <c r="L205" i="134"/>
  <c r="L205" i="144" s="1"/>
  <c r="L126" i="134"/>
  <c r="L126" i="144" s="1"/>
  <c r="Q204" i="134"/>
  <c r="Q204" i="144" s="1"/>
  <c r="Q125" i="134"/>
  <c r="Q125" i="144" s="1"/>
  <c r="Q46" i="134"/>
  <c r="Q46" i="144" s="1"/>
  <c r="J22" i="134"/>
  <c r="J22" i="144" s="1"/>
  <c r="J101" i="134"/>
  <c r="J101" i="144" s="1"/>
  <c r="J180" i="134"/>
  <c r="J180" i="144" s="1"/>
  <c r="H2" i="134"/>
  <c r="H81" i="134"/>
  <c r="H160" i="134"/>
  <c r="R194" i="134"/>
  <c r="R194" i="144" s="1"/>
  <c r="R115" i="134"/>
  <c r="R115" i="144" s="1"/>
  <c r="R36" i="134"/>
  <c r="R36" i="144" s="1"/>
  <c r="U30" i="134"/>
  <c r="U30" i="144" s="1"/>
  <c r="U188" i="134"/>
  <c r="U188" i="144" s="1"/>
  <c r="U109" i="134"/>
  <c r="U109" i="144" s="1"/>
  <c r="W203" i="134"/>
  <c r="W203" i="144" s="1"/>
  <c r="W45" i="134"/>
  <c r="W45" i="144" s="1"/>
  <c r="W124" i="134"/>
  <c r="W124" i="144" s="1"/>
  <c r="U96" i="134"/>
  <c r="U96" i="144" s="1"/>
  <c r="U17" i="134"/>
  <c r="U17" i="144" s="1"/>
  <c r="U175" i="134"/>
  <c r="U175" i="144" s="1"/>
  <c r="I22" i="134"/>
  <c r="I22" i="144" s="1"/>
  <c r="I180" i="134"/>
  <c r="I180" i="144" s="1"/>
  <c r="I101" i="134"/>
  <c r="I101" i="144" s="1"/>
  <c r="G48" i="134"/>
  <c r="G48" i="144" s="1"/>
  <c r="G127" i="134"/>
  <c r="G127" i="144" s="1"/>
  <c r="G206" i="134"/>
  <c r="G206" i="144" s="1"/>
  <c r="R28" i="134"/>
  <c r="R28" i="144" s="1"/>
  <c r="R107" i="134"/>
  <c r="R107" i="144" s="1"/>
  <c r="R186" i="134"/>
  <c r="R186" i="144" s="1"/>
  <c r="E176" i="134"/>
  <c r="E176" i="144" s="1"/>
  <c r="E97" i="134"/>
  <c r="E97" i="144" s="1"/>
  <c r="E18" i="134"/>
  <c r="E18" i="144" s="1"/>
  <c r="L46" i="134"/>
  <c r="L46" i="144" s="1"/>
  <c r="L125" i="134"/>
  <c r="L125" i="144" s="1"/>
  <c r="L204" i="134"/>
  <c r="L204" i="144" s="1"/>
  <c r="G194" i="134"/>
  <c r="G194" i="144" s="1"/>
  <c r="G36" i="134"/>
  <c r="G36" i="144" s="1"/>
  <c r="G115" i="134"/>
  <c r="G115" i="144" s="1"/>
  <c r="F29" i="134"/>
  <c r="F29" i="144" s="1"/>
  <c r="F108" i="134"/>
  <c r="F108" i="144" s="1"/>
  <c r="F187" i="134"/>
  <c r="F187" i="144" s="1"/>
  <c r="D173" i="134"/>
  <c r="D173" i="144" s="1"/>
  <c r="D15" i="134"/>
  <c r="D15" i="144" s="1"/>
  <c r="D94" i="134"/>
  <c r="D94" i="144" s="1"/>
  <c r="U183" i="134"/>
  <c r="U183" i="144" s="1"/>
  <c r="U104" i="134"/>
  <c r="U104" i="144" s="1"/>
  <c r="U25" i="134"/>
  <c r="U25" i="144" s="1"/>
  <c r="H167" i="134"/>
  <c r="H167" i="144" s="1"/>
  <c r="H9" i="134"/>
  <c r="H9" i="144" s="1"/>
  <c r="H88" i="134"/>
  <c r="H88" i="144" s="1"/>
  <c r="R26" i="134"/>
  <c r="R26" i="144" s="1"/>
  <c r="R105" i="134"/>
  <c r="R105" i="144" s="1"/>
  <c r="R184" i="134"/>
  <c r="R184" i="144" s="1"/>
  <c r="L11" i="134"/>
  <c r="L11" i="144" s="1"/>
  <c r="L90" i="134"/>
  <c r="L90" i="144" s="1"/>
  <c r="L169" i="134"/>
  <c r="L169" i="144" s="1"/>
  <c r="E16" i="134"/>
  <c r="E16" i="144" s="1"/>
  <c r="E95" i="134"/>
  <c r="E95" i="144" s="1"/>
  <c r="E174" i="134"/>
  <c r="E174" i="144" s="1"/>
  <c r="T47" i="134"/>
  <c r="T47" i="144" s="1"/>
  <c r="T126" i="134"/>
  <c r="T126" i="144" s="1"/>
  <c r="T205" i="134"/>
  <c r="T205" i="144" s="1"/>
  <c r="J36" i="134"/>
  <c r="J36" i="144" s="1"/>
  <c r="J115" i="134"/>
  <c r="J115" i="144" s="1"/>
  <c r="J194" i="134"/>
  <c r="J194" i="144" s="1"/>
  <c r="G88" i="134"/>
  <c r="G88" i="144" s="1"/>
  <c r="G167" i="134"/>
  <c r="G167" i="144" s="1"/>
  <c r="G9" i="134"/>
  <c r="G9" i="144" s="1"/>
  <c r="N22" i="134"/>
  <c r="N22" i="144" s="1"/>
  <c r="N101" i="134"/>
  <c r="N101" i="144" s="1"/>
  <c r="N180" i="134"/>
  <c r="N180" i="144" s="1"/>
  <c r="I173" i="134"/>
  <c r="I173" i="144" s="1"/>
  <c r="I94" i="134"/>
  <c r="I94" i="144" s="1"/>
  <c r="I15" i="134"/>
  <c r="I15" i="144" s="1"/>
  <c r="W46" i="134"/>
  <c r="W46" i="144" s="1"/>
  <c r="W125" i="134"/>
  <c r="W125" i="144" s="1"/>
  <c r="W204" i="134"/>
  <c r="W204" i="144" s="1"/>
  <c r="K126" i="134"/>
  <c r="K126" i="144" s="1"/>
  <c r="K205" i="134"/>
  <c r="K205" i="144" s="1"/>
  <c r="K47" i="134"/>
  <c r="K47" i="144" s="1"/>
  <c r="G26" i="134"/>
  <c r="G26" i="144" s="1"/>
  <c r="G184" i="134"/>
  <c r="G184" i="144" s="1"/>
  <c r="G105" i="134"/>
  <c r="G105" i="144" s="1"/>
  <c r="W36" i="134"/>
  <c r="W36" i="144" s="1"/>
  <c r="W194" i="134"/>
  <c r="W194" i="144" s="1"/>
  <c r="W115" i="134"/>
  <c r="W115" i="144" s="1"/>
  <c r="R2" i="134"/>
  <c r="R81" i="134"/>
  <c r="R160" i="134"/>
  <c r="G21" i="134"/>
  <c r="G21" i="144" s="1"/>
  <c r="G179" i="134"/>
  <c r="G179" i="144" s="1"/>
  <c r="G100" i="134"/>
  <c r="G100" i="144" s="1"/>
  <c r="T11" i="134"/>
  <c r="T11" i="144" s="1"/>
  <c r="T169" i="134"/>
  <c r="T169" i="144" s="1"/>
  <c r="T90" i="134"/>
  <c r="T90" i="144" s="1"/>
  <c r="O29" i="134"/>
  <c r="O29" i="144" s="1"/>
  <c r="O108" i="134"/>
  <c r="O108" i="144" s="1"/>
  <c r="O187" i="134"/>
  <c r="O187" i="144" s="1"/>
  <c r="E125" i="134"/>
  <c r="E125" i="144" s="1"/>
  <c r="E46" i="134"/>
  <c r="E46" i="144" s="1"/>
  <c r="E204" i="134"/>
  <c r="E204" i="144" s="1"/>
  <c r="S96" i="134"/>
  <c r="S96" i="144" s="1"/>
  <c r="S17" i="134"/>
  <c r="S17" i="144" s="1"/>
  <c r="S175" i="134"/>
  <c r="S175" i="144" s="1"/>
  <c r="F205" i="134"/>
  <c r="F205" i="144" s="1"/>
  <c r="F47" i="134"/>
  <c r="F47" i="144" s="1"/>
  <c r="F126" i="134"/>
  <c r="F126" i="144" s="1"/>
  <c r="W173" i="134"/>
  <c r="W173" i="144" s="1"/>
  <c r="W94" i="134"/>
  <c r="W94" i="144" s="1"/>
  <c r="W15" i="134"/>
  <c r="W15" i="144" s="1"/>
  <c r="T16" i="134"/>
  <c r="T16" i="144" s="1"/>
  <c r="T95" i="134"/>
  <c r="T95" i="144" s="1"/>
  <c r="T174" i="134"/>
  <c r="T174" i="144" s="1"/>
  <c r="P18" i="134"/>
  <c r="P18" i="144" s="1"/>
  <c r="P176" i="134"/>
  <c r="P176" i="144" s="1"/>
  <c r="P97" i="134"/>
  <c r="P97" i="144" s="1"/>
  <c r="K175" i="134"/>
  <c r="K175" i="144" s="1"/>
  <c r="K17" i="134"/>
  <c r="K17" i="144" s="1"/>
  <c r="K96" i="134"/>
  <c r="K96" i="144" s="1"/>
  <c r="N25" i="134"/>
  <c r="N25" i="144" s="1"/>
  <c r="N183" i="134"/>
  <c r="N183" i="144" s="1"/>
  <c r="N104" i="134"/>
  <c r="N104" i="144" s="1"/>
  <c r="J9" i="134"/>
  <c r="J9" i="144" s="1"/>
  <c r="J167" i="134"/>
  <c r="J167" i="144" s="1"/>
  <c r="J88" i="134"/>
  <c r="J88" i="144" s="1"/>
  <c r="E36" i="134"/>
  <c r="E36" i="144" s="1"/>
  <c r="E194" i="134"/>
  <c r="E194" i="144" s="1"/>
  <c r="E115" i="134"/>
  <c r="E115" i="144" s="1"/>
  <c r="M9" i="134"/>
  <c r="M9" i="144" s="1"/>
  <c r="M88" i="134"/>
  <c r="M88" i="144" s="1"/>
  <c r="M167" i="134"/>
  <c r="M167" i="144" s="1"/>
  <c r="F9" i="134"/>
  <c r="F9" i="144" s="1"/>
  <c r="F167" i="134"/>
  <c r="F167" i="144" s="1"/>
  <c r="F88" i="134"/>
  <c r="F88" i="144" s="1"/>
  <c r="W101" i="134"/>
  <c r="W101" i="144" s="1"/>
  <c r="W180" i="134"/>
  <c r="W180" i="144" s="1"/>
  <c r="W22" i="134"/>
  <c r="W22" i="144" s="1"/>
  <c r="T36" i="134"/>
  <c r="T36" i="144" s="1"/>
  <c r="T194" i="134"/>
  <c r="T194" i="144" s="1"/>
  <c r="T115" i="134"/>
  <c r="T115" i="144" s="1"/>
  <c r="Q27" i="134"/>
  <c r="Q27" i="144" s="1"/>
  <c r="Q106" i="134"/>
  <c r="Q106" i="144" s="1"/>
  <c r="Q185" i="134"/>
  <c r="Q185" i="144" s="1"/>
  <c r="M184" i="134"/>
  <c r="M184" i="144" s="1"/>
  <c r="M105" i="134"/>
  <c r="M105" i="144" s="1"/>
  <c r="M26" i="134"/>
  <c r="M26" i="144" s="1"/>
  <c r="I11" i="134"/>
  <c r="I11" i="144" s="1"/>
  <c r="I90" i="134"/>
  <c r="I90" i="144" s="1"/>
  <c r="I169" i="134"/>
  <c r="I169" i="144" s="1"/>
  <c r="E109" i="134"/>
  <c r="E109" i="144" s="1"/>
  <c r="E188" i="134"/>
  <c r="E188" i="144" s="1"/>
  <c r="E30" i="134"/>
  <c r="E30" i="144" s="1"/>
  <c r="R100" i="134"/>
  <c r="R100" i="144" s="1"/>
  <c r="R21" i="134"/>
  <c r="R21" i="144" s="1"/>
  <c r="R179" i="134"/>
  <c r="R179" i="144" s="1"/>
  <c r="D29" i="134"/>
  <c r="D29" i="144" s="1"/>
  <c r="D108" i="134"/>
  <c r="D108" i="144" s="1"/>
  <c r="D187" i="134"/>
  <c r="D187" i="144" s="1"/>
  <c r="B50" i="138"/>
  <c r="C50" i="138"/>
  <c r="B51" i="138"/>
  <c r="C51" i="138"/>
  <c r="B52" i="138"/>
  <c r="C52" i="138"/>
  <c r="B53" i="138"/>
  <c r="C53" i="138"/>
  <c r="B54" i="138"/>
  <c r="C54" i="138"/>
  <c r="B55" i="138"/>
  <c r="C55" i="138"/>
  <c r="B56" i="138"/>
  <c r="C56" i="138"/>
  <c r="C49" i="138"/>
  <c r="B49" i="138"/>
  <c r="D22" i="137"/>
  <c r="K2" i="137"/>
  <c r="L2" i="137"/>
  <c r="M2" i="137"/>
  <c r="N2" i="137"/>
  <c r="O2" i="137"/>
  <c r="P2" i="137"/>
  <c r="Q2" i="137"/>
  <c r="R2" i="137"/>
  <c r="S2" i="137"/>
  <c r="T2" i="137"/>
  <c r="U2" i="137"/>
  <c r="V2" i="137"/>
  <c r="W2" i="137"/>
  <c r="K3" i="137"/>
  <c r="L3" i="137"/>
  <c r="M3" i="137"/>
  <c r="N3" i="137"/>
  <c r="O3" i="137"/>
  <c r="P3" i="137"/>
  <c r="Q3" i="137"/>
  <c r="R3" i="137"/>
  <c r="S3" i="137"/>
  <c r="T3" i="137"/>
  <c r="U3" i="137"/>
  <c r="V3" i="137"/>
  <c r="W3" i="137"/>
  <c r="K4" i="137"/>
  <c r="L4" i="137"/>
  <c r="M4" i="137"/>
  <c r="N4" i="137"/>
  <c r="O4" i="137"/>
  <c r="P4" i="137"/>
  <c r="Q4" i="137"/>
  <c r="R4" i="137"/>
  <c r="S4" i="137"/>
  <c r="T4" i="137"/>
  <c r="U4" i="137"/>
  <c r="V4" i="137"/>
  <c r="W4" i="137"/>
  <c r="K5" i="137"/>
  <c r="L5" i="137"/>
  <c r="M5" i="137"/>
  <c r="N5" i="137"/>
  <c r="O5" i="137"/>
  <c r="P5" i="137"/>
  <c r="Q5" i="137"/>
  <c r="R5" i="137"/>
  <c r="S5" i="137"/>
  <c r="T5" i="137"/>
  <c r="U5" i="137"/>
  <c r="V5" i="137"/>
  <c r="W5" i="137"/>
  <c r="K6" i="137"/>
  <c r="L6" i="137"/>
  <c r="M6" i="137"/>
  <c r="N6" i="137"/>
  <c r="O6" i="137"/>
  <c r="P6" i="137"/>
  <c r="Q6" i="137"/>
  <c r="R6" i="137"/>
  <c r="S6" i="137"/>
  <c r="T6" i="137"/>
  <c r="U6" i="137"/>
  <c r="V6" i="137"/>
  <c r="W6" i="137"/>
  <c r="K7" i="137"/>
  <c r="L7" i="137"/>
  <c r="M7" i="137"/>
  <c r="N7" i="137"/>
  <c r="O7" i="137"/>
  <c r="P7" i="137"/>
  <c r="Q7" i="137"/>
  <c r="R7" i="137"/>
  <c r="S7" i="137"/>
  <c r="T7" i="137"/>
  <c r="U7" i="137"/>
  <c r="V7" i="137"/>
  <c r="W7" i="137"/>
  <c r="K8" i="137"/>
  <c r="L8" i="137"/>
  <c r="M8" i="137"/>
  <c r="N8" i="137"/>
  <c r="O8" i="137"/>
  <c r="P8" i="137"/>
  <c r="Q8" i="137"/>
  <c r="R8" i="137"/>
  <c r="S8" i="137"/>
  <c r="T8" i="137"/>
  <c r="U8" i="137"/>
  <c r="V8" i="137"/>
  <c r="W8" i="137"/>
  <c r="K9" i="137"/>
  <c r="L9" i="137"/>
  <c r="M9" i="137"/>
  <c r="N9" i="137"/>
  <c r="O9" i="137"/>
  <c r="P9" i="137"/>
  <c r="Q9" i="137"/>
  <c r="R9" i="137"/>
  <c r="S9" i="137"/>
  <c r="T9" i="137"/>
  <c r="U9" i="137"/>
  <c r="V9" i="137"/>
  <c r="W9" i="137"/>
  <c r="F2" i="137"/>
  <c r="G2" i="137"/>
  <c r="H2" i="137"/>
  <c r="I2" i="137"/>
  <c r="J2" i="137"/>
  <c r="F3" i="137"/>
  <c r="G3" i="137"/>
  <c r="H3" i="137"/>
  <c r="I3" i="137"/>
  <c r="J3" i="137"/>
  <c r="F4" i="137"/>
  <c r="G4" i="137"/>
  <c r="H4" i="137"/>
  <c r="I4" i="137"/>
  <c r="J4" i="137"/>
  <c r="F5" i="137"/>
  <c r="G5" i="137"/>
  <c r="H5" i="137"/>
  <c r="I5" i="137"/>
  <c r="J5" i="137"/>
  <c r="F6" i="137"/>
  <c r="G6" i="137"/>
  <c r="H6" i="137"/>
  <c r="I6" i="137"/>
  <c r="J6" i="137"/>
  <c r="F7" i="137"/>
  <c r="G7" i="137"/>
  <c r="H7" i="137"/>
  <c r="I7" i="137"/>
  <c r="J7" i="137"/>
  <c r="F8" i="137"/>
  <c r="G8" i="137"/>
  <c r="H8" i="137"/>
  <c r="I8" i="137"/>
  <c r="J8" i="137"/>
  <c r="F9" i="137"/>
  <c r="G9" i="137"/>
  <c r="H9" i="137"/>
  <c r="I9" i="137"/>
  <c r="J9" i="137"/>
  <c r="E4" i="137"/>
  <c r="E3" i="137"/>
  <c r="E2" i="137"/>
  <c r="E5" i="137"/>
  <c r="E6" i="137"/>
  <c r="E7" i="137"/>
  <c r="E8" i="137"/>
  <c r="E9" i="137"/>
  <c r="D3" i="137"/>
  <c r="D4" i="137"/>
  <c r="D5" i="137"/>
  <c r="D6" i="137"/>
  <c r="D7" i="137"/>
  <c r="D8" i="137"/>
  <c r="D9" i="137"/>
  <c r="E2" i="136"/>
  <c r="F2" i="136"/>
  <c r="G2" i="136"/>
  <c r="H2" i="136"/>
  <c r="I2" i="136"/>
  <c r="J2" i="136"/>
  <c r="K2" i="136"/>
  <c r="L2" i="136"/>
  <c r="M2" i="136"/>
  <c r="N2" i="136"/>
  <c r="O2" i="136"/>
  <c r="P2" i="136"/>
  <c r="Q2" i="136"/>
  <c r="R2" i="136"/>
  <c r="S2" i="136"/>
  <c r="T2" i="136"/>
  <c r="U2" i="136"/>
  <c r="V2" i="136"/>
  <c r="W2" i="136"/>
  <c r="E3" i="136"/>
  <c r="F3" i="136"/>
  <c r="G3" i="136"/>
  <c r="H3" i="136"/>
  <c r="I3" i="136"/>
  <c r="J3" i="136"/>
  <c r="K3" i="136"/>
  <c r="L3" i="136"/>
  <c r="M3" i="136"/>
  <c r="N3" i="136"/>
  <c r="O3" i="136"/>
  <c r="P3" i="136"/>
  <c r="Q3" i="136"/>
  <c r="R3" i="136"/>
  <c r="S3" i="136"/>
  <c r="T3" i="136"/>
  <c r="U3" i="136"/>
  <c r="V3" i="136"/>
  <c r="W3" i="136"/>
  <c r="E4" i="136"/>
  <c r="F4" i="136"/>
  <c r="G4" i="136"/>
  <c r="H4" i="136"/>
  <c r="I4" i="136"/>
  <c r="J4" i="136"/>
  <c r="K4" i="136"/>
  <c r="L4" i="136"/>
  <c r="M4" i="136"/>
  <c r="N4" i="136"/>
  <c r="O4" i="136"/>
  <c r="P4" i="136"/>
  <c r="Q4" i="136"/>
  <c r="R4" i="136"/>
  <c r="S4" i="136"/>
  <c r="T4" i="136"/>
  <c r="U4" i="136"/>
  <c r="V4" i="136"/>
  <c r="W4" i="136"/>
  <c r="E5" i="136"/>
  <c r="F5" i="136"/>
  <c r="G5" i="136"/>
  <c r="H5" i="136"/>
  <c r="I5" i="136"/>
  <c r="J5" i="136"/>
  <c r="K5" i="136"/>
  <c r="L5" i="136"/>
  <c r="M5" i="136"/>
  <c r="N5" i="136"/>
  <c r="O5" i="136"/>
  <c r="P5" i="136"/>
  <c r="Q5" i="136"/>
  <c r="R5" i="136"/>
  <c r="S5" i="136"/>
  <c r="T5" i="136"/>
  <c r="U5" i="136"/>
  <c r="V5" i="136"/>
  <c r="W5" i="136"/>
  <c r="E6" i="136"/>
  <c r="F6" i="136"/>
  <c r="G6" i="136"/>
  <c r="H6" i="136"/>
  <c r="I6" i="136"/>
  <c r="J6" i="136"/>
  <c r="K6" i="136"/>
  <c r="L6" i="136"/>
  <c r="M6" i="136"/>
  <c r="N6" i="136"/>
  <c r="O6" i="136"/>
  <c r="P6" i="136"/>
  <c r="Q6" i="136"/>
  <c r="R6" i="136"/>
  <c r="S6" i="136"/>
  <c r="T6" i="136"/>
  <c r="U6" i="136"/>
  <c r="V6" i="136"/>
  <c r="W6" i="136"/>
  <c r="E7" i="136"/>
  <c r="F7" i="136"/>
  <c r="G7" i="136"/>
  <c r="H7" i="136"/>
  <c r="I7" i="136"/>
  <c r="J7" i="136"/>
  <c r="K7" i="136"/>
  <c r="L7" i="136"/>
  <c r="M7" i="136"/>
  <c r="N7" i="136"/>
  <c r="O7" i="136"/>
  <c r="P7" i="136"/>
  <c r="Q7" i="136"/>
  <c r="R7" i="136"/>
  <c r="S7" i="136"/>
  <c r="T7" i="136"/>
  <c r="U7" i="136"/>
  <c r="V7" i="136"/>
  <c r="W7" i="136"/>
  <c r="E8" i="136"/>
  <c r="F8" i="136"/>
  <c r="G8" i="136"/>
  <c r="H8" i="136"/>
  <c r="I8" i="136"/>
  <c r="J8" i="136"/>
  <c r="K8" i="136"/>
  <c r="L8" i="136"/>
  <c r="M8" i="136"/>
  <c r="N8" i="136"/>
  <c r="O8" i="136"/>
  <c r="P8" i="136"/>
  <c r="Q8" i="136"/>
  <c r="R8" i="136"/>
  <c r="S8" i="136"/>
  <c r="T8" i="136"/>
  <c r="U8" i="136"/>
  <c r="V8" i="136"/>
  <c r="W8" i="136"/>
  <c r="E9" i="136"/>
  <c r="F9" i="136"/>
  <c r="G9" i="136"/>
  <c r="H9" i="136"/>
  <c r="I9" i="136"/>
  <c r="J9" i="136"/>
  <c r="K9" i="136"/>
  <c r="L9" i="136"/>
  <c r="M9" i="136"/>
  <c r="N9" i="136"/>
  <c r="O9" i="136"/>
  <c r="P9" i="136"/>
  <c r="Q9" i="136"/>
  <c r="R9" i="136"/>
  <c r="S9" i="136"/>
  <c r="T9" i="136"/>
  <c r="U9" i="136"/>
  <c r="V9" i="136"/>
  <c r="W9" i="136"/>
  <c r="E10" i="136"/>
  <c r="F10" i="136"/>
  <c r="G10" i="136"/>
  <c r="H10" i="136"/>
  <c r="I10" i="136"/>
  <c r="J10" i="136"/>
  <c r="K10" i="136"/>
  <c r="L10" i="136"/>
  <c r="M10" i="136"/>
  <c r="N10" i="136"/>
  <c r="O10" i="136"/>
  <c r="P10" i="136"/>
  <c r="Q10" i="136"/>
  <c r="R10" i="136"/>
  <c r="S10" i="136"/>
  <c r="T10" i="136"/>
  <c r="U10" i="136"/>
  <c r="V10" i="136"/>
  <c r="W10" i="136"/>
  <c r="E11" i="136"/>
  <c r="F11" i="136"/>
  <c r="G11" i="136"/>
  <c r="H11" i="136"/>
  <c r="I11" i="136"/>
  <c r="J11" i="136"/>
  <c r="K11" i="136"/>
  <c r="L11" i="136"/>
  <c r="M11" i="136"/>
  <c r="N11" i="136"/>
  <c r="O11" i="136"/>
  <c r="P11" i="136"/>
  <c r="Q11" i="136"/>
  <c r="R11" i="136"/>
  <c r="S11" i="136"/>
  <c r="T11" i="136"/>
  <c r="U11" i="136"/>
  <c r="V11" i="136"/>
  <c r="W11" i="136"/>
  <c r="E12" i="136"/>
  <c r="F12" i="136"/>
  <c r="G12" i="136"/>
  <c r="H12" i="136"/>
  <c r="I12" i="136"/>
  <c r="J12" i="136"/>
  <c r="K12" i="136"/>
  <c r="L12" i="136"/>
  <c r="M12" i="136"/>
  <c r="N12" i="136"/>
  <c r="O12" i="136"/>
  <c r="P12" i="136"/>
  <c r="Q12" i="136"/>
  <c r="R12" i="136"/>
  <c r="S12" i="136"/>
  <c r="T12" i="136"/>
  <c r="U12" i="136"/>
  <c r="V12" i="136"/>
  <c r="W12" i="136"/>
  <c r="E13" i="136"/>
  <c r="F13" i="136"/>
  <c r="G13" i="136"/>
  <c r="H13" i="136"/>
  <c r="I13" i="136"/>
  <c r="J13" i="136"/>
  <c r="K13" i="136"/>
  <c r="L13" i="136"/>
  <c r="M13" i="136"/>
  <c r="N13" i="136"/>
  <c r="O13" i="136"/>
  <c r="P13" i="136"/>
  <c r="Q13" i="136"/>
  <c r="R13" i="136"/>
  <c r="S13" i="136"/>
  <c r="T13" i="136"/>
  <c r="U13" i="136"/>
  <c r="V13" i="136"/>
  <c r="W13" i="136"/>
  <c r="E14" i="136"/>
  <c r="F14" i="136"/>
  <c r="G14" i="136"/>
  <c r="H14" i="136"/>
  <c r="I14" i="136"/>
  <c r="J14" i="136"/>
  <c r="K14" i="136"/>
  <c r="L14" i="136"/>
  <c r="M14" i="136"/>
  <c r="N14" i="136"/>
  <c r="O14" i="136"/>
  <c r="P14" i="136"/>
  <c r="Q14" i="136"/>
  <c r="R14" i="136"/>
  <c r="S14" i="136"/>
  <c r="T14" i="136"/>
  <c r="U14" i="136"/>
  <c r="V14" i="136"/>
  <c r="W14" i="136"/>
  <c r="E15" i="136"/>
  <c r="F15" i="136"/>
  <c r="G15" i="136"/>
  <c r="H15" i="136"/>
  <c r="I15" i="136"/>
  <c r="J15" i="136"/>
  <c r="K15" i="136"/>
  <c r="L15" i="136"/>
  <c r="M15" i="136"/>
  <c r="N15" i="136"/>
  <c r="O15" i="136"/>
  <c r="P15" i="136"/>
  <c r="Q15" i="136"/>
  <c r="R15" i="136"/>
  <c r="S15" i="136"/>
  <c r="T15" i="136"/>
  <c r="U15" i="136"/>
  <c r="V15" i="136"/>
  <c r="W15" i="136"/>
  <c r="E16" i="136"/>
  <c r="F16" i="136"/>
  <c r="G16" i="136"/>
  <c r="H16" i="136"/>
  <c r="I16" i="136"/>
  <c r="J16" i="136"/>
  <c r="K16" i="136"/>
  <c r="L16" i="136"/>
  <c r="M16" i="136"/>
  <c r="N16" i="136"/>
  <c r="O16" i="136"/>
  <c r="P16" i="136"/>
  <c r="Q16" i="136"/>
  <c r="R16" i="136"/>
  <c r="S16" i="136"/>
  <c r="T16" i="136"/>
  <c r="U16" i="136"/>
  <c r="V16" i="136"/>
  <c r="W16" i="136"/>
  <c r="E17" i="136"/>
  <c r="F17" i="136"/>
  <c r="G17" i="136"/>
  <c r="H17" i="136"/>
  <c r="I17" i="136"/>
  <c r="J17" i="136"/>
  <c r="K17" i="136"/>
  <c r="L17" i="136"/>
  <c r="M17" i="136"/>
  <c r="N17" i="136"/>
  <c r="O17" i="136"/>
  <c r="P17" i="136"/>
  <c r="Q17" i="136"/>
  <c r="R17" i="136"/>
  <c r="S17" i="136"/>
  <c r="T17" i="136"/>
  <c r="U17" i="136"/>
  <c r="V17" i="136"/>
  <c r="W17" i="136"/>
  <c r="E18" i="136"/>
  <c r="F18" i="136"/>
  <c r="G18" i="136"/>
  <c r="H18" i="136"/>
  <c r="I18" i="136"/>
  <c r="J18" i="136"/>
  <c r="K18" i="136"/>
  <c r="L18" i="136"/>
  <c r="M18" i="136"/>
  <c r="N18" i="136"/>
  <c r="O18" i="136"/>
  <c r="P18" i="136"/>
  <c r="Q18" i="136"/>
  <c r="R18" i="136"/>
  <c r="S18" i="136"/>
  <c r="T18" i="136"/>
  <c r="U18" i="136"/>
  <c r="V18" i="136"/>
  <c r="W18" i="136"/>
  <c r="E19" i="136"/>
  <c r="F19" i="136"/>
  <c r="G19" i="136"/>
  <c r="H19" i="136"/>
  <c r="I19" i="136"/>
  <c r="J19" i="136"/>
  <c r="K19" i="136"/>
  <c r="L19" i="136"/>
  <c r="M19" i="136"/>
  <c r="N19" i="136"/>
  <c r="O19" i="136"/>
  <c r="P19" i="136"/>
  <c r="Q19" i="136"/>
  <c r="R19" i="136"/>
  <c r="S19" i="136"/>
  <c r="T19" i="136"/>
  <c r="U19" i="136"/>
  <c r="V19" i="136"/>
  <c r="W19" i="136"/>
  <c r="E20" i="136"/>
  <c r="F20" i="136"/>
  <c r="G20" i="136"/>
  <c r="H20" i="136"/>
  <c r="I20" i="136"/>
  <c r="J20" i="136"/>
  <c r="K20" i="136"/>
  <c r="L20" i="136"/>
  <c r="M20" i="136"/>
  <c r="N20" i="136"/>
  <c r="O20" i="136"/>
  <c r="P20" i="136"/>
  <c r="Q20" i="136"/>
  <c r="R20" i="136"/>
  <c r="S20" i="136"/>
  <c r="T20" i="136"/>
  <c r="U20" i="136"/>
  <c r="V20" i="136"/>
  <c r="W20" i="136"/>
  <c r="E21" i="136"/>
  <c r="F21" i="136"/>
  <c r="G21" i="136"/>
  <c r="H21" i="136"/>
  <c r="I21" i="136"/>
  <c r="J21" i="136"/>
  <c r="K21" i="136"/>
  <c r="L21" i="136"/>
  <c r="M21" i="136"/>
  <c r="N21" i="136"/>
  <c r="O21" i="136"/>
  <c r="P21" i="136"/>
  <c r="Q21" i="136"/>
  <c r="R21" i="136"/>
  <c r="S21" i="136"/>
  <c r="T21" i="136"/>
  <c r="U21" i="136"/>
  <c r="V21" i="136"/>
  <c r="W21" i="136"/>
  <c r="E22" i="136"/>
  <c r="F22" i="136"/>
  <c r="G22" i="136"/>
  <c r="H22" i="136"/>
  <c r="I22" i="136"/>
  <c r="J22" i="136"/>
  <c r="K22" i="136"/>
  <c r="L22" i="136"/>
  <c r="M22" i="136"/>
  <c r="N22" i="136"/>
  <c r="O22" i="136"/>
  <c r="P22" i="136"/>
  <c r="Q22" i="136"/>
  <c r="R22" i="136"/>
  <c r="S22" i="136"/>
  <c r="T22" i="136"/>
  <c r="U22" i="136"/>
  <c r="V22" i="136"/>
  <c r="W22" i="136"/>
  <c r="E23" i="136"/>
  <c r="F23" i="136"/>
  <c r="G23" i="136"/>
  <c r="H23" i="136"/>
  <c r="I23" i="136"/>
  <c r="J23" i="136"/>
  <c r="K23" i="136"/>
  <c r="L23" i="136"/>
  <c r="M23" i="136"/>
  <c r="N23" i="136"/>
  <c r="O23" i="136"/>
  <c r="P23" i="136"/>
  <c r="Q23" i="136"/>
  <c r="R23" i="136"/>
  <c r="S23" i="136"/>
  <c r="T23" i="136"/>
  <c r="U23" i="136"/>
  <c r="V23" i="136"/>
  <c r="W23" i="136"/>
  <c r="E24" i="136"/>
  <c r="F24" i="136"/>
  <c r="G24" i="136"/>
  <c r="H24" i="136"/>
  <c r="I24" i="136"/>
  <c r="J24" i="136"/>
  <c r="K24" i="136"/>
  <c r="L24" i="136"/>
  <c r="M24" i="136"/>
  <c r="N24" i="136"/>
  <c r="O24" i="136"/>
  <c r="P24" i="136"/>
  <c r="Q24" i="136"/>
  <c r="R24" i="136"/>
  <c r="S24" i="136"/>
  <c r="T24" i="136"/>
  <c r="U24" i="136"/>
  <c r="V24" i="136"/>
  <c r="W24" i="136"/>
  <c r="E25" i="136"/>
  <c r="F25" i="136"/>
  <c r="G25" i="136"/>
  <c r="H25" i="136"/>
  <c r="I25" i="136"/>
  <c r="J25" i="136"/>
  <c r="K25" i="136"/>
  <c r="L25" i="136"/>
  <c r="M25" i="136"/>
  <c r="N25" i="136"/>
  <c r="O25" i="136"/>
  <c r="P25" i="136"/>
  <c r="Q25" i="136"/>
  <c r="R25" i="136"/>
  <c r="S25" i="136"/>
  <c r="T25" i="136"/>
  <c r="U25" i="136"/>
  <c r="V25" i="136"/>
  <c r="W25" i="136"/>
  <c r="E26" i="136"/>
  <c r="F26" i="136"/>
  <c r="G26" i="136"/>
  <c r="H26" i="136"/>
  <c r="I26" i="136"/>
  <c r="J26" i="136"/>
  <c r="K26" i="136"/>
  <c r="L26" i="136"/>
  <c r="M26" i="136"/>
  <c r="N26" i="136"/>
  <c r="O26" i="136"/>
  <c r="P26" i="136"/>
  <c r="Q26" i="136"/>
  <c r="R26" i="136"/>
  <c r="S26" i="136"/>
  <c r="T26" i="136"/>
  <c r="U26" i="136"/>
  <c r="V26" i="136"/>
  <c r="W26" i="136"/>
  <c r="E27" i="136"/>
  <c r="F27" i="136"/>
  <c r="G27" i="136"/>
  <c r="H27" i="136"/>
  <c r="I27" i="136"/>
  <c r="J27" i="136"/>
  <c r="K27" i="136"/>
  <c r="L27" i="136"/>
  <c r="M27" i="136"/>
  <c r="N27" i="136"/>
  <c r="O27" i="136"/>
  <c r="P27" i="136"/>
  <c r="Q27" i="136"/>
  <c r="R27" i="136"/>
  <c r="S27" i="136"/>
  <c r="T27" i="136"/>
  <c r="U27" i="136"/>
  <c r="V27" i="136"/>
  <c r="W27" i="136"/>
  <c r="E28" i="136"/>
  <c r="F28" i="136"/>
  <c r="G28" i="136"/>
  <c r="H28" i="136"/>
  <c r="I28" i="136"/>
  <c r="J28" i="136"/>
  <c r="K28" i="136"/>
  <c r="L28" i="136"/>
  <c r="M28" i="136"/>
  <c r="N28" i="136"/>
  <c r="O28" i="136"/>
  <c r="P28" i="136"/>
  <c r="Q28" i="136"/>
  <c r="R28" i="136"/>
  <c r="S28" i="136"/>
  <c r="T28" i="136"/>
  <c r="U28" i="136"/>
  <c r="V28" i="136"/>
  <c r="W28" i="136"/>
  <c r="E29" i="136"/>
  <c r="F29" i="136"/>
  <c r="G29" i="136"/>
  <c r="H29" i="136"/>
  <c r="I29" i="136"/>
  <c r="J29" i="136"/>
  <c r="K29" i="136"/>
  <c r="L29" i="136"/>
  <c r="M29" i="136"/>
  <c r="N29" i="136"/>
  <c r="O29" i="136"/>
  <c r="P29" i="136"/>
  <c r="Q29" i="136"/>
  <c r="R29" i="136"/>
  <c r="S29" i="136"/>
  <c r="T29" i="136"/>
  <c r="U29" i="136"/>
  <c r="V29" i="136"/>
  <c r="W29" i="136"/>
  <c r="E30" i="136"/>
  <c r="F30" i="136"/>
  <c r="G30" i="136"/>
  <c r="H30" i="136"/>
  <c r="I30" i="136"/>
  <c r="J30" i="136"/>
  <c r="K30" i="136"/>
  <c r="L30" i="136"/>
  <c r="M30" i="136"/>
  <c r="N30" i="136"/>
  <c r="O30" i="136"/>
  <c r="P30" i="136"/>
  <c r="Q30" i="136"/>
  <c r="R30" i="136"/>
  <c r="S30" i="136"/>
  <c r="T30" i="136"/>
  <c r="U30" i="136"/>
  <c r="V30" i="136"/>
  <c r="W30" i="136"/>
  <c r="E31" i="136"/>
  <c r="F31" i="136"/>
  <c r="G31" i="136"/>
  <c r="H31" i="136"/>
  <c r="I31" i="136"/>
  <c r="J31" i="136"/>
  <c r="K31" i="136"/>
  <c r="L31" i="136"/>
  <c r="M31" i="136"/>
  <c r="N31" i="136"/>
  <c r="O31" i="136"/>
  <c r="P31" i="136"/>
  <c r="Q31" i="136"/>
  <c r="R31" i="136"/>
  <c r="S31" i="136"/>
  <c r="T31" i="136"/>
  <c r="U31" i="136"/>
  <c r="V31" i="136"/>
  <c r="W31" i="136"/>
  <c r="E32" i="136"/>
  <c r="F32" i="136"/>
  <c r="G32" i="136"/>
  <c r="H32" i="136"/>
  <c r="I32" i="136"/>
  <c r="J32" i="136"/>
  <c r="K32" i="136"/>
  <c r="L32" i="136"/>
  <c r="M32" i="136"/>
  <c r="N32" i="136"/>
  <c r="O32" i="136"/>
  <c r="P32" i="136"/>
  <c r="Q32" i="136"/>
  <c r="R32" i="136"/>
  <c r="S32" i="136"/>
  <c r="T32" i="136"/>
  <c r="U32" i="136"/>
  <c r="V32" i="136"/>
  <c r="W32" i="136"/>
  <c r="E33" i="136"/>
  <c r="F33" i="136"/>
  <c r="G33" i="136"/>
  <c r="H33" i="136"/>
  <c r="I33" i="136"/>
  <c r="J33" i="136"/>
  <c r="K33" i="136"/>
  <c r="L33" i="136"/>
  <c r="M33" i="136"/>
  <c r="N33" i="136"/>
  <c r="O33" i="136"/>
  <c r="P33" i="136"/>
  <c r="Q33" i="136"/>
  <c r="R33" i="136"/>
  <c r="S33" i="136"/>
  <c r="T33" i="136"/>
  <c r="U33" i="136"/>
  <c r="V33" i="136"/>
  <c r="W33" i="136"/>
  <c r="E34" i="136"/>
  <c r="F34" i="136"/>
  <c r="G34" i="136"/>
  <c r="H34" i="136"/>
  <c r="I34" i="136"/>
  <c r="J34" i="136"/>
  <c r="K34" i="136"/>
  <c r="L34" i="136"/>
  <c r="M34" i="136"/>
  <c r="N34" i="136"/>
  <c r="O34" i="136"/>
  <c r="P34" i="136"/>
  <c r="Q34" i="136"/>
  <c r="R34" i="136"/>
  <c r="S34" i="136"/>
  <c r="T34" i="136"/>
  <c r="U34" i="136"/>
  <c r="V34" i="136"/>
  <c r="W34" i="136"/>
  <c r="E35" i="136"/>
  <c r="F35" i="136"/>
  <c r="G35" i="136"/>
  <c r="H35" i="136"/>
  <c r="I35" i="136"/>
  <c r="J35" i="136"/>
  <c r="K35" i="136"/>
  <c r="L35" i="136"/>
  <c r="M35" i="136"/>
  <c r="N35" i="136"/>
  <c r="O35" i="136"/>
  <c r="P35" i="136"/>
  <c r="Q35" i="136"/>
  <c r="R35" i="136"/>
  <c r="S35" i="136"/>
  <c r="T35" i="136"/>
  <c r="U35" i="136"/>
  <c r="V35" i="136"/>
  <c r="W35" i="136"/>
  <c r="E36" i="136"/>
  <c r="F36" i="136"/>
  <c r="G36" i="136"/>
  <c r="H36" i="136"/>
  <c r="I36" i="136"/>
  <c r="J36" i="136"/>
  <c r="K36" i="136"/>
  <c r="L36" i="136"/>
  <c r="M36" i="136"/>
  <c r="N36" i="136"/>
  <c r="O36" i="136"/>
  <c r="P36" i="136"/>
  <c r="Q36" i="136"/>
  <c r="R36" i="136"/>
  <c r="S36" i="136"/>
  <c r="T36" i="136"/>
  <c r="U36" i="136"/>
  <c r="V36" i="136"/>
  <c r="W36" i="136"/>
  <c r="E37" i="136"/>
  <c r="F37" i="136"/>
  <c r="G37" i="136"/>
  <c r="H37" i="136"/>
  <c r="I37" i="136"/>
  <c r="J37" i="136"/>
  <c r="K37" i="136"/>
  <c r="L37" i="136"/>
  <c r="M37" i="136"/>
  <c r="N37" i="136"/>
  <c r="O37" i="136"/>
  <c r="P37" i="136"/>
  <c r="Q37" i="136"/>
  <c r="R37" i="136"/>
  <c r="S37" i="136"/>
  <c r="T37" i="136"/>
  <c r="U37" i="136"/>
  <c r="V37" i="136"/>
  <c r="W37" i="136"/>
  <c r="E38" i="136"/>
  <c r="F38" i="136"/>
  <c r="G38" i="136"/>
  <c r="H38" i="136"/>
  <c r="I38" i="136"/>
  <c r="J38" i="136"/>
  <c r="K38" i="136"/>
  <c r="L38" i="136"/>
  <c r="M38" i="136"/>
  <c r="N38" i="136"/>
  <c r="O38" i="136"/>
  <c r="P38" i="136"/>
  <c r="Q38" i="136"/>
  <c r="R38" i="136"/>
  <c r="S38" i="136"/>
  <c r="T38" i="136"/>
  <c r="U38" i="136"/>
  <c r="V38" i="136"/>
  <c r="W38" i="136"/>
  <c r="E39" i="136"/>
  <c r="F39" i="136"/>
  <c r="G39" i="136"/>
  <c r="H39" i="136"/>
  <c r="I39" i="136"/>
  <c r="J39" i="136"/>
  <c r="K39" i="136"/>
  <c r="L39" i="136"/>
  <c r="M39" i="136"/>
  <c r="N39" i="136"/>
  <c r="O39" i="136"/>
  <c r="P39" i="136"/>
  <c r="Q39" i="136"/>
  <c r="R39" i="136"/>
  <c r="S39" i="136"/>
  <c r="T39" i="136"/>
  <c r="U39" i="136"/>
  <c r="V39" i="136"/>
  <c r="W39" i="136"/>
  <c r="E40" i="136"/>
  <c r="F40" i="136"/>
  <c r="G40" i="136"/>
  <c r="H40" i="136"/>
  <c r="I40" i="136"/>
  <c r="J40" i="136"/>
  <c r="K40" i="136"/>
  <c r="L40" i="136"/>
  <c r="M40" i="136"/>
  <c r="N40" i="136"/>
  <c r="O40" i="136"/>
  <c r="P40" i="136"/>
  <c r="Q40" i="136"/>
  <c r="R40" i="136"/>
  <c r="S40" i="136"/>
  <c r="T40" i="136"/>
  <c r="U40" i="136"/>
  <c r="V40" i="136"/>
  <c r="W40" i="136"/>
  <c r="E41" i="136"/>
  <c r="F41" i="136"/>
  <c r="G41" i="136"/>
  <c r="H41" i="136"/>
  <c r="I41" i="136"/>
  <c r="J41" i="136"/>
  <c r="K41" i="136"/>
  <c r="L41" i="136"/>
  <c r="M41" i="136"/>
  <c r="N41" i="136"/>
  <c r="O41" i="136"/>
  <c r="P41" i="136"/>
  <c r="Q41" i="136"/>
  <c r="R41" i="136"/>
  <c r="S41" i="136"/>
  <c r="T41" i="136"/>
  <c r="U41" i="136"/>
  <c r="V41" i="136"/>
  <c r="W41" i="136"/>
  <c r="E42" i="136"/>
  <c r="F42" i="136"/>
  <c r="G42" i="136"/>
  <c r="H42" i="136"/>
  <c r="I42" i="136"/>
  <c r="J42" i="136"/>
  <c r="K42" i="136"/>
  <c r="L42" i="136"/>
  <c r="M42" i="136"/>
  <c r="N42" i="136"/>
  <c r="O42" i="136"/>
  <c r="P42" i="136"/>
  <c r="Q42" i="136"/>
  <c r="R42" i="136"/>
  <c r="S42" i="136"/>
  <c r="T42" i="136"/>
  <c r="U42" i="136"/>
  <c r="V42" i="136"/>
  <c r="W42" i="136"/>
  <c r="E43" i="136"/>
  <c r="F43" i="136"/>
  <c r="G43" i="136"/>
  <c r="H43" i="136"/>
  <c r="I43" i="136"/>
  <c r="J43" i="136"/>
  <c r="K43" i="136"/>
  <c r="L43" i="136"/>
  <c r="M43" i="136"/>
  <c r="N43" i="136"/>
  <c r="O43" i="136"/>
  <c r="P43" i="136"/>
  <c r="Q43" i="136"/>
  <c r="R43" i="136"/>
  <c r="S43" i="136"/>
  <c r="T43" i="136"/>
  <c r="U43" i="136"/>
  <c r="V43" i="136"/>
  <c r="W43" i="136"/>
  <c r="E44" i="136"/>
  <c r="F44" i="136"/>
  <c r="G44" i="136"/>
  <c r="H44" i="136"/>
  <c r="I44" i="136"/>
  <c r="J44" i="136"/>
  <c r="K44" i="136"/>
  <c r="L44" i="136"/>
  <c r="M44" i="136"/>
  <c r="N44" i="136"/>
  <c r="O44" i="136"/>
  <c r="P44" i="136"/>
  <c r="Q44" i="136"/>
  <c r="R44" i="136"/>
  <c r="S44" i="136"/>
  <c r="T44" i="136"/>
  <c r="U44" i="136"/>
  <c r="V44" i="136"/>
  <c r="W44" i="136"/>
  <c r="E45" i="136"/>
  <c r="F45" i="136"/>
  <c r="G45" i="136"/>
  <c r="H45" i="136"/>
  <c r="I45" i="136"/>
  <c r="J45" i="136"/>
  <c r="K45" i="136"/>
  <c r="L45" i="136"/>
  <c r="M45" i="136"/>
  <c r="N45" i="136"/>
  <c r="O45" i="136"/>
  <c r="P45" i="136"/>
  <c r="Q45" i="136"/>
  <c r="R45" i="136"/>
  <c r="S45" i="136"/>
  <c r="T45" i="136"/>
  <c r="U45" i="136"/>
  <c r="V45" i="136"/>
  <c r="W45" i="136"/>
  <c r="E46" i="136"/>
  <c r="F46" i="136"/>
  <c r="G46" i="136"/>
  <c r="H46" i="136"/>
  <c r="I46" i="136"/>
  <c r="J46" i="136"/>
  <c r="K46" i="136"/>
  <c r="L46" i="136"/>
  <c r="M46" i="136"/>
  <c r="N46" i="136"/>
  <c r="O46" i="136"/>
  <c r="P46" i="136"/>
  <c r="Q46" i="136"/>
  <c r="R46" i="136"/>
  <c r="S46" i="136"/>
  <c r="T46" i="136"/>
  <c r="U46" i="136"/>
  <c r="V46" i="136"/>
  <c r="W46" i="136"/>
  <c r="E47" i="136"/>
  <c r="F47" i="136"/>
  <c r="G47" i="136"/>
  <c r="H47" i="136"/>
  <c r="I47" i="136"/>
  <c r="J47" i="136"/>
  <c r="K47" i="136"/>
  <c r="L47" i="136"/>
  <c r="M47" i="136"/>
  <c r="N47" i="136"/>
  <c r="O47" i="136"/>
  <c r="P47" i="136"/>
  <c r="Q47" i="136"/>
  <c r="R47" i="136"/>
  <c r="S47" i="136"/>
  <c r="T47" i="136"/>
  <c r="U47" i="136"/>
  <c r="V47" i="136"/>
  <c r="W47" i="136"/>
  <c r="E48" i="136"/>
  <c r="F48" i="136"/>
  <c r="G48" i="136"/>
  <c r="H48" i="136"/>
  <c r="I48" i="136"/>
  <c r="J48" i="136"/>
  <c r="K48" i="136"/>
  <c r="L48" i="136"/>
  <c r="M48" i="136"/>
  <c r="N48" i="136"/>
  <c r="O48" i="136"/>
  <c r="P48" i="136"/>
  <c r="Q48" i="136"/>
  <c r="R48" i="136"/>
  <c r="S48" i="136"/>
  <c r="T48" i="136"/>
  <c r="U48" i="136"/>
  <c r="V48" i="136"/>
  <c r="W48" i="136"/>
  <c r="D3" i="136"/>
  <c r="D4" i="136"/>
  <c r="D5" i="136"/>
  <c r="D6" i="136"/>
  <c r="D7" i="136"/>
  <c r="D8" i="136"/>
  <c r="D9" i="136"/>
  <c r="D10" i="136"/>
  <c r="D11" i="136"/>
  <c r="D12" i="136"/>
  <c r="D13" i="136"/>
  <c r="D14" i="136"/>
  <c r="D15" i="136"/>
  <c r="D16" i="136"/>
  <c r="D17" i="136"/>
  <c r="D18" i="136"/>
  <c r="D19" i="136"/>
  <c r="D20" i="136"/>
  <c r="D21" i="136"/>
  <c r="D22" i="136"/>
  <c r="D23" i="136"/>
  <c r="D24" i="136"/>
  <c r="D25" i="136"/>
  <c r="D26" i="136"/>
  <c r="D27" i="136"/>
  <c r="D28" i="136"/>
  <c r="D29" i="136"/>
  <c r="D30" i="136"/>
  <c r="D31" i="136"/>
  <c r="D32" i="136"/>
  <c r="D33" i="136"/>
  <c r="D34" i="136"/>
  <c r="D35" i="136"/>
  <c r="D36" i="136"/>
  <c r="D37" i="136"/>
  <c r="D38" i="136"/>
  <c r="D39" i="136"/>
  <c r="D40" i="136"/>
  <c r="D41" i="136"/>
  <c r="D42" i="136"/>
  <c r="D43" i="136"/>
  <c r="D44" i="136"/>
  <c r="D45" i="136"/>
  <c r="D46" i="136"/>
  <c r="D47" i="136"/>
  <c r="D48" i="136"/>
  <c r="D2" i="136"/>
  <c r="G9" i="135"/>
  <c r="G3" i="135"/>
  <c r="G4" i="135"/>
  <c r="G5" i="135"/>
  <c r="G6" i="135"/>
  <c r="G7" i="135"/>
  <c r="G8" i="135"/>
  <c r="G2" i="135"/>
  <c r="N3" i="51" l="1"/>
  <c r="AA44" i="51"/>
  <c r="AA18" i="51"/>
  <c r="N10" i="51"/>
  <c r="N8" i="51"/>
  <c r="AA50" i="51"/>
  <c r="AA23" i="51"/>
  <c r="N5" i="51"/>
  <c r="AA30" i="51"/>
  <c r="AA3" i="51"/>
  <c r="G11" i="135"/>
  <c r="N12" i="51" s="1"/>
  <c r="N9" i="51"/>
  <c r="H8" i="135"/>
  <c r="O9" i="51" s="1"/>
  <c r="AA49" i="51"/>
  <c r="AA22" i="51"/>
  <c r="H6" i="135"/>
  <c r="O7" i="51" s="1"/>
  <c r="N7" i="51"/>
  <c r="AA37" i="51"/>
  <c r="AA10" i="51"/>
  <c r="N6" i="51"/>
  <c r="AA41" i="51"/>
  <c r="AA14" i="51"/>
  <c r="N4" i="51"/>
  <c r="AA34" i="51"/>
  <c r="AA7" i="51"/>
  <c r="E81" i="144"/>
  <c r="E154" i="134"/>
  <c r="P81" i="144"/>
  <c r="P154" i="134"/>
  <c r="P2" i="144"/>
  <c r="P75" i="134"/>
  <c r="I2" i="144"/>
  <c r="I75" i="134"/>
  <c r="J160" i="144"/>
  <c r="J233" i="134"/>
  <c r="G2" i="144"/>
  <c r="G75" i="134"/>
  <c r="J2" i="144"/>
  <c r="J75" i="134"/>
  <c r="D81" i="144"/>
  <c r="D154" i="134"/>
  <c r="U81" i="144"/>
  <c r="U154" i="134"/>
  <c r="L2" i="144"/>
  <c r="L75" i="134"/>
  <c r="O2" i="144"/>
  <c r="O75" i="134"/>
  <c r="P160" i="144"/>
  <c r="P233" i="134"/>
  <c r="R160" i="144"/>
  <c r="R233" i="134"/>
  <c r="T160" i="144"/>
  <c r="T233" i="134"/>
  <c r="T81" i="144"/>
  <c r="T154" i="134"/>
  <c r="V160" i="144"/>
  <c r="V233" i="134"/>
  <c r="R2" i="144"/>
  <c r="R75" i="134"/>
  <c r="T2" i="144"/>
  <c r="T75" i="134"/>
  <c r="K81" i="144"/>
  <c r="K154" i="134"/>
  <c r="S81" i="144"/>
  <c r="S154" i="134"/>
  <c r="M160" i="144"/>
  <c r="M233" i="134"/>
  <c r="N2" i="144"/>
  <c r="N75" i="134"/>
  <c r="V81" i="144"/>
  <c r="V154" i="134"/>
  <c r="E2" i="144"/>
  <c r="E75" i="134"/>
  <c r="L81" i="144"/>
  <c r="L154" i="134"/>
  <c r="D2" i="144"/>
  <c r="D75" i="134"/>
  <c r="O81" i="144"/>
  <c r="O154" i="134"/>
  <c r="F81" i="144"/>
  <c r="F154" i="134"/>
  <c r="K160" i="144"/>
  <c r="K233" i="134"/>
  <c r="S160" i="144"/>
  <c r="S233" i="134"/>
  <c r="M2" i="144"/>
  <c r="M75" i="134"/>
  <c r="V2" i="144"/>
  <c r="V75" i="134"/>
  <c r="W81" i="144"/>
  <c r="W154" i="134"/>
  <c r="E160" i="144"/>
  <c r="E233" i="134"/>
  <c r="G81" i="144"/>
  <c r="G154" i="134"/>
  <c r="W2" i="144"/>
  <c r="W75" i="134"/>
  <c r="D160" i="144"/>
  <c r="D233" i="134"/>
  <c r="U160" i="144"/>
  <c r="U233" i="134"/>
  <c r="F2" i="144"/>
  <c r="F75" i="134"/>
  <c r="L160" i="144"/>
  <c r="L233" i="134"/>
  <c r="N160" i="144"/>
  <c r="N233" i="134"/>
  <c r="R81" i="144"/>
  <c r="R154" i="134"/>
  <c r="M81" i="144"/>
  <c r="M154" i="134"/>
  <c r="N81" i="144"/>
  <c r="N154" i="134"/>
  <c r="K2" i="144"/>
  <c r="K75" i="134"/>
  <c r="S2" i="144"/>
  <c r="S75" i="134"/>
  <c r="I160" i="144"/>
  <c r="I233" i="134"/>
  <c r="G160" i="144"/>
  <c r="G233" i="134"/>
  <c r="H160" i="144"/>
  <c r="H233" i="134"/>
  <c r="W160" i="144"/>
  <c r="W233" i="134"/>
  <c r="H81" i="144"/>
  <c r="H154" i="134"/>
  <c r="J81" i="144"/>
  <c r="J154" i="134"/>
  <c r="H2" i="144"/>
  <c r="H75" i="134"/>
  <c r="F160" i="144"/>
  <c r="F233" i="134"/>
  <c r="Q81" i="144"/>
  <c r="Q154" i="134"/>
  <c r="Q160" i="144"/>
  <c r="Q233" i="134"/>
  <c r="O160" i="144"/>
  <c r="O233" i="134"/>
  <c r="U2" i="144"/>
  <c r="U75" i="134"/>
  <c r="Q2" i="144"/>
  <c r="Q75" i="134"/>
  <c r="I81" i="144"/>
  <c r="I154" i="134"/>
  <c r="B205" i="138"/>
  <c r="B127" i="138"/>
  <c r="C49" i="133"/>
  <c r="C205" i="138"/>
  <c r="C56" i="133"/>
  <c r="C212" i="138"/>
  <c r="B56" i="133"/>
  <c r="B212" i="138"/>
  <c r="B134" i="138"/>
  <c r="C55" i="133"/>
  <c r="C211" i="138"/>
  <c r="B55" i="133"/>
  <c r="B133" i="138"/>
  <c r="B211" i="138"/>
  <c r="B54" i="133"/>
  <c r="B210" i="138"/>
  <c r="B132" i="138"/>
  <c r="C53" i="133"/>
  <c r="C209" i="138"/>
  <c r="B53" i="133"/>
  <c r="B131" i="138"/>
  <c r="B209" i="138"/>
  <c r="C52" i="133"/>
  <c r="C208" i="138"/>
  <c r="C51" i="133"/>
  <c r="C207" i="138"/>
  <c r="B51" i="133"/>
  <c r="B207" i="138"/>
  <c r="B129" i="138"/>
  <c r="C50" i="133"/>
  <c r="C206" i="138"/>
  <c r="C54" i="133"/>
  <c r="C210" i="138"/>
  <c r="B52" i="133"/>
  <c r="B208" i="138"/>
  <c r="B130" i="138"/>
  <c r="B50" i="133"/>
  <c r="B206" i="138"/>
  <c r="B128" i="138"/>
  <c r="H17" i="137"/>
  <c r="N18" i="137"/>
  <c r="H15" i="137"/>
  <c r="I17" i="137"/>
  <c r="G17" i="137"/>
  <c r="M20" i="137"/>
  <c r="I18" i="137"/>
  <c r="R20" i="137"/>
  <c r="H18" i="137"/>
  <c r="E10" i="137"/>
  <c r="B49" i="133"/>
  <c r="B49" i="144" s="1"/>
  <c r="O20" i="137"/>
  <c r="T10" i="137"/>
  <c r="M10" i="137"/>
  <c r="W15" i="137"/>
  <c r="N20" i="137"/>
  <c r="S10" i="137"/>
  <c r="L10" i="137"/>
  <c r="K10" i="137"/>
  <c r="F14" i="137"/>
  <c r="F17" i="137"/>
  <c r="L20" i="137"/>
  <c r="Q15" i="137"/>
  <c r="R10" i="137"/>
  <c r="W16" i="137"/>
  <c r="V16" i="137"/>
  <c r="M18" i="137"/>
  <c r="P19" i="137"/>
  <c r="U16" i="137"/>
  <c r="L18" i="137"/>
  <c r="P10" i="137"/>
  <c r="T16" i="137"/>
  <c r="K18" i="137"/>
  <c r="J18" i="137"/>
  <c r="T21" i="137"/>
  <c r="G10" i="137"/>
  <c r="G18" i="137"/>
  <c r="S21" i="137"/>
  <c r="F18" i="137"/>
  <c r="L17" i="137"/>
  <c r="R21" i="137"/>
  <c r="W17" i="137"/>
  <c r="J16" i="137"/>
  <c r="Q21" i="137"/>
  <c r="K17" i="137"/>
  <c r="P21" i="137"/>
  <c r="I16" i="137"/>
  <c r="O21" i="137"/>
  <c r="H16" i="137"/>
  <c r="Q20" i="137"/>
  <c r="G16" i="137"/>
  <c r="O19" i="137"/>
  <c r="F16" i="137"/>
  <c r="H10" i="137"/>
  <c r="I10" i="137"/>
  <c r="L19" i="137"/>
  <c r="K19" i="137"/>
  <c r="F15" i="137"/>
  <c r="J10" i="137"/>
  <c r="M19" i="137"/>
  <c r="G15" i="137"/>
  <c r="O10" i="137"/>
  <c r="J19" i="137"/>
  <c r="W14" i="137"/>
  <c r="N19" i="137"/>
  <c r="V15" i="137"/>
  <c r="J17" i="137"/>
  <c r="P20" i="137"/>
  <c r="U10" i="137"/>
  <c r="N10" i="137"/>
  <c r="I19" i="137"/>
  <c r="V14" i="137"/>
  <c r="W10" i="137"/>
  <c r="N21" i="137"/>
  <c r="T14" i="137"/>
  <c r="V10" i="137"/>
  <c r="K20" i="137"/>
  <c r="U15" i="137"/>
  <c r="E14" i="137"/>
  <c r="S15" i="137"/>
  <c r="J21" i="137"/>
  <c r="R15" i="137"/>
  <c r="E20" i="137"/>
  <c r="I21" i="137"/>
  <c r="G20" i="137"/>
  <c r="W18" i="137"/>
  <c r="O14" i="137"/>
  <c r="Q10" i="137"/>
  <c r="E19" i="137"/>
  <c r="H21" i="137"/>
  <c r="F20" i="137"/>
  <c r="V18" i="137"/>
  <c r="T17" i="137"/>
  <c r="R16" i="137"/>
  <c r="N14" i="137"/>
  <c r="E18" i="137"/>
  <c r="G21" i="137"/>
  <c r="W19" i="137"/>
  <c r="U18" i="137"/>
  <c r="S17" i="137"/>
  <c r="Q16" i="137"/>
  <c r="O15" i="137"/>
  <c r="M14" i="137"/>
  <c r="E17" i="137"/>
  <c r="F21" i="137"/>
  <c r="V19" i="137"/>
  <c r="T18" i="137"/>
  <c r="R17" i="137"/>
  <c r="P16" i="137"/>
  <c r="N15" i="137"/>
  <c r="L14" i="137"/>
  <c r="G19" i="137"/>
  <c r="V17" i="137"/>
  <c r="P15" i="137"/>
  <c r="E16" i="137"/>
  <c r="W20" i="137"/>
  <c r="U19" i="137"/>
  <c r="S18" i="137"/>
  <c r="Q17" i="137"/>
  <c r="O16" i="137"/>
  <c r="M15" i="137"/>
  <c r="K14" i="137"/>
  <c r="H19" i="137"/>
  <c r="U17" i="137"/>
  <c r="M16" i="137"/>
  <c r="V21" i="137"/>
  <c r="T20" i="137"/>
  <c r="R19" i="137"/>
  <c r="P18" i="137"/>
  <c r="N17" i="137"/>
  <c r="L16" i="137"/>
  <c r="J15" i="137"/>
  <c r="H14" i="137"/>
  <c r="F10" i="137"/>
  <c r="D10" i="137"/>
  <c r="U14" i="137"/>
  <c r="J20" i="137"/>
  <c r="T15" i="137"/>
  <c r="I20" i="137"/>
  <c r="Q14" i="137"/>
  <c r="F19" i="137"/>
  <c r="S16" i="137"/>
  <c r="L15" i="137"/>
  <c r="W21" i="137"/>
  <c r="Q18" i="137"/>
  <c r="I14" i="137"/>
  <c r="U21" i="137"/>
  <c r="S20" i="137"/>
  <c r="Q19" i="137"/>
  <c r="O18" i="137"/>
  <c r="M17" i="137"/>
  <c r="K16" i="137"/>
  <c r="I15" i="137"/>
  <c r="G14" i="137"/>
  <c r="M21" i="137"/>
  <c r="S14" i="137"/>
  <c r="L21" i="137"/>
  <c r="R14" i="137"/>
  <c r="K21" i="137"/>
  <c r="E21" i="137"/>
  <c r="H20" i="137"/>
  <c r="P14" i="137"/>
  <c r="E15" i="137"/>
  <c r="V20" i="137"/>
  <c r="T19" i="137"/>
  <c r="R18" i="137"/>
  <c r="P17" i="137"/>
  <c r="N16" i="137"/>
  <c r="J14" i="137"/>
  <c r="U20" i="137"/>
  <c r="S19" i="137"/>
  <c r="O17" i="137"/>
  <c r="K15" i="137"/>
  <c r="B16" i="1"/>
  <c r="H3" i="135" l="1"/>
  <c r="O4" i="51" s="1"/>
  <c r="H7" i="135"/>
  <c r="O8" i="51" s="1"/>
  <c r="H5" i="135"/>
  <c r="O6" i="51" s="1"/>
  <c r="J3" i="51"/>
  <c r="Q8" i="51" s="1"/>
  <c r="D43" i="137" s="1"/>
  <c r="I3" i="51"/>
  <c r="P3" i="51" s="1"/>
  <c r="K3" i="51"/>
  <c r="R6" i="51" s="1"/>
  <c r="D53" i="137" s="1"/>
  <c r="H4" i="135"/>
  <c r="O5" i="51" s="1"/>
  <c r="H9" i="135"/>
  <c r="O10" i="51" s="1"/>
  <c r="H2" i="135"/>
  <c r="I51" i="133"/>
  <c r="B51" i="144"/>
  <c r="B56" i="134"/>
  <c r="B214" i="134" s="1"/>
  <c r="B56" i="144"/>
  <c r="C52" i="134"/>
  <c r="C131" i="134" s="1"/>
  <c r="C52" i="144"/>
  <c r="C53" i="134"/>
  <c r="C132" i="134" s="1"/>
  <c r="C53" i="144"/>
  <c r="C50" i="134"/>
  <c r="C129" i="134" s="1"/>
  <c r="C50" i="144"/>
  <c r="U53" i="133"/>
  <c r="B53" i="144"/>
  <c r="C54" i="134"/>
  <c r="C212" i="134" s="1"/>
  <c r="C54" i="144"/>
  <c r="B50" i="134"/>
  <c r="B50" i="144"/>
  <c r="K51" i="133"/>
  <c r="D54" i="133"/>
  <c r="B54" i="144"/>
  <c r="B128" i="144"/>
  <c r="B207" i="144"/>
  <c r="K55" i="133"/>
  <c r="B55" i="144"/>
  <c r="C51" i="134"/>
  <c r="C130" i="134" s="1"/>
  <c r="C51" i="144"/>
  <c r="Q52" i="133"/>
  <c r="B52" i="144"/>
  <c r="C55" i="134"/>
  <c r="C213" i="134" s="1"/>
  <c r="C55" i="144"/>
  <c r="C56" i="134"/>
  <c r="C135" i="134" s="1"/>
  <c r="C56" i="144"/>
  <c r="P154" i="144"/>
  <c r="H233" i="144"/>
  <c r="E233" i="144"/>
  <c r="H154" i="144"/>
  <c r="M154" i="144"/>
  <c r="U75" i="144"/>
  <c r="U154" i="144"/>
  <c r="U233" i="144"/>
  <c r="T75" i="144"/>
  <c r="R233" i="144"/>
  <c r="J233" i="144"/>
  <c r="G233" i="144"/>
  <c r="Q154" i="144"/>
  <c r="M75" i="144"/>
  <c r="O154" i="144"/>
  <c r="K233" i="144"/>
  <c r="L154" i="144"/>
  <c r="Q75" i="144"/>
  <c r="H75" i="144"/>
  <c r="I154" i="144"/>
  <c r="W233" i="144"/>
  <c r="I233" i="144"/>
  <c r="F75" i="144"/>
  <c r="K154" i="144"/>
  <c r="T233" i="144"/>
  <c r="G75" i="144"/>
  <c r="V75" i="144"/>
  <c r="P75" i="144"/>
  <c r="D154" i="144"/>
  <c r="W154" i="144"/>
  <c r="O75" i="144"/>
  <c r="E75" i="144"/>
  <c r="Q233" i="144"/>
  <c r="G154" i="144"/>
  <c r="V154" i="144"/>
  <c r="P233" i="144"/>
  <c r="J154" i="144"/>
  <c r="F233" i="144"/>
  <c r="S233" i="144"/>
  <c r="D75" i="144"/>
  <c r="N75" i="144"/>
  <c r="E154" i="144"/>
  <c r="N154" i="144"/>
  <c r="M233" i="144"/>
  <c r="V233" i="144"/>
  <c r="J75" i="144"/>
  <c r="L233" i="144"/>
  <c r="W75" i="144"/>
  <c r="T154" i="144"/>
  <c r="S154" i="144"/>
  <c r="R154" i="144"/>
  <c r="O233" i="144"/>
  <c r="S75" i="144"/>
  <c r="N233" i="144"/>
  <c r="K75" i="144"/>
  <c r="F154" i="144"/>
  <c r="R75" i="144"/>
  <c r="D233" i="144"/>
  <c r="I75" i="144"/>
  <c r="L75" i="144"/>
  <c r="K56" i="133"/>
  <c r="E51" i="133"/>
  <c r="U54" i="133"/>
  <c r="N55" i="133"/>
  <c r="D51" i="133"/>
  <c r="M51" i="133"/>
  <c r="M54" i="133"/>
  <c r="F55" i="133"/>
  <c r="H51" i="133"/>
  <c r="F51" i="133"/>
  <c r="L51" i="133"/>
  <c r="M55" i="133"/>
  <c r="T55" i="133"/>
  <c r="S56" i="133"/>
  <c r="G56" i="133"/>
  <c r="L55" i="133"/>
  <c r="L53" i="133"/>
  <c r="Q56" i="133"/>
  <c r="V54" i="133"/>
  <c r="O56" i="133"/>
  <c r="R53" i="133"/>
  <c r="W53" i="133"/>
  <c r="M53" i="133"/>
  <c r="P52" i="133"/>
  <c r="T53" i="133"/>
  <c r="N52" i="133"/>
  <c r="G53" i="133"/>
  <c r="E55" i="133"/>
  <c r="L56" i="133"/>
  <c r="G51" i="133"/>
  <c r="I53" i="133"/>
  <c r="V53" i="133"/>
  <c r="H55" i="133"/>
  <c r="P56" i="133"/>
  <c r="E53" i="133"/>
  <c r="O52" i="133"/>
  <c r="G52" i="133"/>
  <c r="J54" i="133"/>
  <c r="V52" i="133"/>
  <c r="W55" i="133"/>
  <c r="W51" i="133"/>
  <c r="D56" i="133"/>
  <c r="J53" i="133"/>
  <c r="B54" i="134"/>
  <c r="B212" i="134" s="1"/>
  <c r="N53" i="133"/>
  <c r="H53" i="133"/>
  <c r="K53" i="133"/>
  <c r="B53" i="134"/>
  <c r="B132" i="134" s="1"/>
  <c r="I52" i="133"/>
  <c r="W56" i="133"/>
  <c r="S53" i="133"/>
  <c r="G55" i="133"/>
  <c r="S51" i="133"/>
  <c r="O53" i="133"/>
  <c r="P55" i="133"/>
  <c r="T56" i="133"/>
  <c r="F53" i="133"/>
  <c r="D53" i="133"/>
  <c r="T54" i="133"/>
  <c r="F52" i="133"/>
  <c r="T52" i="133"/>
  <c r="Q53" i="133"/>
  <c r="R55" i="133"/>
  <c r="P53" i="133"/>
  <c r="O51" i="133"/>
  <c r="B55" i="134"/>
  <c r="B213" i="134" s="1"/>
  <c r="R56" i="133"/>
  <c r="E54" i="133"/>
  <c r="S54" i="133"/>
  <c r="T51" i="133"/>
  <c r="M52" i="133"/>
  <c r="N56" i="133"/>
  <c r="J52" i="133"/>
  <c r="I54" i="133"/>
  <c r="Q51" i="133"/>
  <c r="D52" i="133"/>
  <c r="R54" i="133"/>
  <c r="F54" i="133"/>
  <c r="U55" i="133"/>
  <c r="F56" i="133"/>
  <c r="U52" i="133"/>
  <c r="P54" i="133"/>
  <c r="L54" i="133"/>
  <c r="Q55" i="133"/>
  <c r="S55" i="133"/>
  <c r="E56" i="133"/>
  <c r="P51" i="133"/>
  <c r="W52" i="133"/>
  <c r="Q54" i="133"/>
  <c r="I55" i="133"/>
  <c r="V56" i="133"/>
  <c r="N51" i="133"/>
  <c r="H52" i="133"/>
  <c r="I56" i="133"/>
  <c r="K54" i="133"/>
  <c r="D55" i="133"/>
  <c r="V51" i="133"/>
  <c r="R52" i="133"/>
  <c r="W54" i="133"/>
  <c r="J55" i="133"/>
  <c r="M56" i="133"/>
  <c r="O54" i="133"/>
  <c r="V55" i="133"/>
  <c r="J56" i="133"/>
  <c r="G54" i="133"/>
  <c r="O55" i="133"/>
  <c r="U56" i="133"/>
  <c r="B129" i="134"/>
  <c r="B208" i="134"/>
  <c r="H54" i="133"/>
  <c r="N54" i="133"/>
  <c r="S52" i="133"/>
  <c r="B51" i="134"/>
  <c r="E52" i="133"/>
  <c r="J51" i="133"/>
  <c r="L52" i="133"/>
  <c r="R51" i="133"/>
  <c r="U51" i="133"/>
  <c r="B52" i="134"/>
  <c r="K52" i="133"/>
  <c r="H56" i="133"/>
  <c r="W22" i="137"/>
  <c r="I22" i="137"/>
  <c r="V22" i="137"/>
  <c r="H22" i="137"/>
  <c r="U49" i="133"/>
  <c r="R49" i="133"/>
  <c r="E49" i="133"/>
  <c r="M49" i="133"/>
  <c r="H49" i="133"/>
  <c r="J49" i="133"/>
  <c r="V49" i="133"/>
  <c r="F49" i="133"/>
  <c r="K49" i="133"/>
  <c r="B49" i="134"/>
  <c r="G49" i="133"/>
  <c r="W49" i="133"/>
  <c r="L49" i="133"/>
  <c r="S49" i="133"/>
  <c r="N49" i="133"/>
  <c r="D49" i="133"/>
  <c r="Q49" i="133"/>
  <c r="I49" i="133"/>
  <c r="P49" i="133"/>
  <c r="T49" i="133"/>
  <c r="O49" i="133"/>
  <c r="L22" i="137"/>
  <c r="F22" i="137"/>
  <c r="J22" i="137"/>
  <c r="O22" i="137"/>
  <c r="K22" i="137"/>
  <c r="E22" i="137"/>
  <c r="M22" i="137"/>
  <c r="G22" i="137"/>
  <c r="N22" i="137"/>
  <c r="Q22" i="137"/>
  <c r="S22" i="137"/>
  <c r="R22" i="137"/>
  <c r="U22" i="137"/>
  <c r="T22" i="137"/>
  <c r="P22" i="137"/>
  <c r="C210" i="134" l="1"/>
  <c r="B135" i="134"/>
  <c r="C208" i="134"/>
  <c r="C209" i="134"/>
  <c r="C211" i="134"/>
  <c r="C134" i="134"/>
  <c r="E53" i="137"/>
  <c r="D208" i="138"/>
  <c r="D89" i="137"/>
  <c r="P7" i="51"/>
  <c r="D30" i="137" s="1"/>
  <c r="Q5" i="51"/>
  <c r="D40" i="137" s="1"/>
  <c r="R4" i="51"/>
  <c r="D51" i="137" s="1"/>
  <c r="H11" i="135"/>
  <c r="O12" i="51" s="1"/>
  <c r="O3" i="51"/>
  <c r="R7" i="51"/>
  <c r="D54" i="137" s="1"/>
  <c r="P10" i="51"/>
  <c r="D33" i="137" s="1"/>
  <c r="Q7" i="51"/>
  <c r="D42" i="137" s="1"/>
  <c r="Q10" i="51"/>
  <c r="D45" i="137" s="1"/>
  <c r="R5" i="51"/>
  <c r="D52" i="137" s="1"/>
  <c r="P8" i="51"/>
  <c r="D31" i="137" s="1"/>
  <c r="R9" i="51"/>
  <c r="D56" i="137" s="1"/>
  <c r="P4" i="51"/>
  <c r="D27" i="137" s="1"/>
  <c r="Q4" i="51"/>
  <c r="D39" i="137" s="1"/>
  <c r="R10" i="51"/>
  <c r="D57" i="137" s="1"/>
  <c r="P5" i="51"/>
  <c r="D28" i="137" s="1"/>
  <c r="D26" i="137"/>
  <c r="R8" i="51"/>
  <c r="D55" i="137" s="1"/>
  <c r="P9" i="51"/>
  <c r="D32" i="137" s="1"/>
  <c r="D132" i="138"/>
  <c r="D133" i="134" s="1"/>
  <c r="D133" i="144" s="1"/>
  <c r="E43" i="137"/>
  <c r="D79" i="137"/>
  <c r="R3" i="51"/>
  <c r="Q3" i="51"/>
  <c r="P6" i="51"/>
  <c r="D29" i="137" s="1"/>
  <c r="Q6" i="51"/>
  <c r="D41" i="137" s="1"/>
  <c r="Q9" i="51"/>
  <c r="D44" i="137" s="1"/>
  <c r="B212" i="144"/>
  <c r="B133" i="144"/>
  <c r="B129" i="144"/>
  <c r="B208" i="144"/>
  <c r="C212" i="144"/>
  <c r="C133" i="144"/>
  <c r="B211" i="144"/>
  <c r="B132" i="144"/>
  <c r="C129" i="144"/>
  <c r="C208" i="144"/>
  <c r="C134" i="144"/>
  <c r="C213" i="144"/>
  <c r="C214" i="134"/>
  <c r="C211" i="144"/>
  <c r="C132" i="144"/>
  <c r="B131" i="144"/>
  <c r="B210" i="144"/>
  <c r="C210" i="144"/>
  <c r="C131" i="144"/>
  <c r="C133" i="134"/>
  <c r="B214" i="144"/>
  <c r="B135" i="144"/>
  <c r="C130" i="144"/>
  <c r="C209" i="144"/>
  <c r="B213" i="144"/>
  <c r="B134" i="144"/>
  <c r="C214" i="144"/>
  <c r="C135" i="144"/>
  <c r="B130" i="144"/>
  <c r="B209" i="144"/>
  <c r="B133" i="134"/>
  <c r="B134" i="134"/>
  <c r="B211" i="134"/>
  <c r="B210" i="134"/>
  <c r="B131" i="134"/>
  <c r="D210" i="134"/>
  <c r="D210" i="144" s="1"/>
  <c r="B207" i="134"/>
  <c r="B128" i="134"/>
  <c r="B130" i="134"/>
  <c r="B209" i="134"/>
  <c r="D34" i="137" l="1"/>
  <c r="D62" i="137"/>
  <c r="D91" i="137"/>
  <c r="D210" i="138"/>
  <c r="E55" i="137"/>
  <c r="D77" i="137"/>
  <c r="D130" i="138"/>
  <c r="E41" i="137"/>
  <c r="E56" i="137"/>
  <c r="D211" i="138"/>
  <c r="D92" i="137"/>
  <c r="Q12" i="51"/>
  <c r="D38" i="137"/>
  <c r="E52" i="137"/>
  <c r="D88" i="137"/>
  <c r="D207" i="138"/>
  <c r="P12" i="51"/>
  <c r="D49" i="138"/>
  <c r="D61" i="138" s="1"/>
  <c r="D80" i="137"/>
  <c r="D133" i="138"/>
  <c r="E44" i="137"/>
  <c r="E28" i="137"/>
  <c r="D51" i="138"/>
  <c r="D64" i="137"/>
  <c r="E26" i="137"/>
  <c r="E49" i="138" s="1"/>
  <c r="D128" i="138"/>
  <c r="E39" i="137"/>
  <c r="D75" i="137"/>
  <c r="D76" i="137"/>
  <c r="E40" i="137"/>
  <c r="D129" i="138"/>
  <c r="D67" i="137"/>
  <c r="D54" i="138"/>
  <c r="E31" i="137"/>
  <c r="E132" i="138"/>
  <c r="F43" i="137"/>
  <c r="E79" i="137"/>
  <c r="D81" i="137"/>
  <c r="E45" i="137"/>
  <c r="D134" i="138"/>
  <c r="D93" i="137"/>
  <c r="E57" i="137"/>
  <c r="D212" i="138"/>
  <c r="D53" i="138"/>
  <c r="D66" i="137"/>
  <c r="E30" i="137"/>
  <c r="D122" i="147"/>
  <c r="D144" i="138"/>
  <c r="D78" i="137"/>
  <c r="D131" i="138"/>
  <c r="E42" i="137"/>
  <c r="D193" i="147"/>
  <c r="D220" i="138"/>
  <c r="D209" i="138"/>
  <c r="E54" i="137"/>
  <c r="D90" i="137"/>
  <c r="D206" i="138"/>
  <c r="D87" i="137"/>
  <c r="E51" i="137"/>
  <c r="D63" i="137"/>
  <c r="D70" i="137" s="1"/>
  <c r="D50" i="138"/>
  <c r="E27" i="137"/>
  <c r="D65" i="137"/>
  <c r="E29" i="137"/>
  <c r="D52" i="138"/>
  <c r="R12" i="51"/>
  <c r="D50" i="137"/>
  <c r="D68" i="137"/>
  <c r="D55" i="138"/>
  <c r="E32" i="137"/>
  <c r="E33" i="137"/>
  <c r="D69" i="137"/>
  <c r="D56" i="138"/>
  <c r="E89" i="137"/>
  <c r="F53" i="137"/>
  <c r="E208" i="138"/>
  <c r="D146" i="144"/>
  <c r="D223" i="144"/>
  <c r="D223" i="134"/>
  <c r="D146" i="134"/>
  <c r="F26" i="137" l="1"/>
  <c r="E62" i="137"/>
  <c r="D49" i="134"/>
  <c r="D49" i="144" s="1"/>
  <c r="D62" i="144" s="1"/>
  <c r="D75" i="138"/>
  <c r="E193" i="147"/>
  <c r="E220" i="138"/>
  <c r="E210" i="134"/>
  <c r="G53" i="137"/>
  <c r="F208" i="138"/>
  <c r="F89" i="137"/>
  <c r="E209" i="138"/>
  <c r="E90" i="137"/>
  <c r="F54" i="137"/>
  <c r="E122" i="147"/>
  <c r="E144" i="138"/>
  <c r="E133" i="134"/>
  <c r="D51" i="147"/>
  <c r="D68" i="138"/>
  <c r="D56" i="134"/>
  <c r="D194" i="147"/>
  <c r="D221" i="138"/>
  <c r="D211" i="134"/>
  <c r="D191" i="147"/>
  <c r="D208" i="134"/>
  <c r="D218" i="138"/>
  <c r="D44" i="147"/>
  <c r="D58" i="138"/>
  <c r="E80" i="137"/>
  <c r="F44" i="137"/>
  <c r="E133" i="138"/>
  <c r="D123" i="147"/>
  <c r="D145" i="138"/>
  <c r="D134" i="134"/>
  <c r="E134" i="138"/>
  <c r="E81" i="137"/>
  <c r="F45" i="137"/>
  <c r="G43" i="137"/>
  <c r="F79" i="137"/>
  <c r="F132" i="138"/>
  <c r="E54" i="138"/>
  <c r="F31" i="137"/>
  <c r="E67" i="137"/>
  <c r="D49" i="147"/>
  <c r="D66" i="138"/>
  <c r="D54" i="134"/>
  <c r="D121" i="147"/>
  <c r="D143" i="138"/>
  <c r="D132" i="134"/>
  <c r="E76" i="137"/>
  <c r="E129" i="138"/>
  <c r="F40" i="137"/>
  <c r="D47" i="147"/>
  <c r="D64" i="138"/>
  <c r="D52" i="134"/>
  <c r="E77" i="137"/>
  <c r="E130" i="138"/>
  <c r="F41" i="137"/>
  <c r="E128" i="138"/>
  <c r="F39" i="137"/>
  <c r="E75" i="137"/>
  <c r="E50" i="138"/>
  <c r="E63" i="137"/>
  <c r="F27" i="137"/>
  <c r="D118" i="147"/>
  <c r="D129" i="134"/>
  <c r="D140" i="138"/>
  <c r="D45" i="147"/>
  <c r="D50" i="134"/>
  <c r="D62" i="138"/>
  <c r="E93" i="137"/>
  <c r="F57" i="137"/>
  <c r="E212" i="138"/>
  <c r="E34" i="137"/>
  <c r="E68" i="137"/>
  <c r="E55" i="138"/>
  <c r="F32" i="137"/>
  <c r="E207" i="138"/>
  <c r="E88" i="137"/>
  <c r="F52" i="137"/>
  <c r="D127" i="138"/>
  <c r="E38" i="137"/>
  <c r="D74" i="137"/>
  <c r="D82" i="137" s="1"/>
  <c r="D58" i="137"/>
  <c r="D86" i="137"/>
  <c r="D94" i="137" s="1"/>
  <c r="E50" i="137"/>
  <c r="D205" i="138"/>
  <c r="F30" i="137"/>
  <c r="E53" i="138"/>
  <c r="E66" i="137"/>
  <c r="E52" i="138"/>
  <c r="E65" i="137"/>
  <c r="F29" i="137"/>
  <c r="D48" i="147"/>
  <c r="D65" i="138"/>
  <c r="D53" i="134"/>
  <c r="E210" i="138"/>
  <c r="F55" i="137"/>
  <c r="E91" i="137"/>
  <c r="D192" i="147"/>
  <c r="D219" i="138"/>
  <c r="D209" i="134"/>
  <c r="D205" i="147"/>
  <c r="D193" i="148"/>
  <c r="D205" i="148" s="1"/>
  <c r="D196" i="147"/>
  <c r="D223" i="138"/>
  <c r="D213" i="134"/>
  <c r="F56" i="137"/>
  <c r="E211" i="138"/>
  <c r="E92" i="137"/>
  <c r="D120" i="147"/>
  <c r="D142" i="138"/>
  <c r="D131" i="134"/>
  <c r="D197" i="147"/>
  <c r="D224" i="138"/>
  <c r="D214" i="134"/>
  <c r="E206" i="138"/>
  <c r="E87" i="137"/>
  <c r="F51" i="137"/>
  <c r="D46" i="147"/>
  <c r="D63" i="138"/>
  <c r="D51" i="134"/>
  <c r="D195" i="147"/>
  <c r="D222" i="138"/>
  <c r="D212" i="134"/>
  <c r="F33" i="137"/>
  <c r="E56" i="138"/>
  <c r="E69" i="137"/>
  <c r="E131" i="138"/>
  <c r="E78" i="137"/>
  <c r="F42" i="137"/>
  <c r="D50" i="147"/>
  <c r="D67" i="138"/>
  <c r="D55" i="134"/>
  <c r="D119" i="147"/>
  <c r="D141" i="138"/>
  <c r="D130" i="134"/>
  <c r="D122" i="148"/>
  <c r="D134" i="148" s="1"/>
  <c r="D134" i="147"/>
  <c r="D124" i="147"/>
  <c r="D146" i="138"/>
  <c r="D135" i="134"/>
  <c r="F28" i="137"/>
  <c r="E51" i="138"/>
  <c r="E64" i="137"/>
  <c r="E44" i="147"/>
  <c r="E61" i="138"/>
  <c r="E49" i="134"/>
  <c r="E49" i="144" s="1"/>
  <c r="G26" i="137"/>
  <c r="F49" i="138"/>
  <c r="F62" i="137"/>
  <c r="E58" i="138" l="1"/>
  <c r="D70" i="138"/>
  <c r="F34" i="137"/>
  <c r="E70" i="137"/>
  <c r="D62" i="134"/>
  <c r="D76" i="134"/>
  <c r="D78" i="134" s="1"/>
  <c r="E75" i="138"/>
  <c r="F64" i="137"/>
  <c r="F51" i="138"/>
  <c r="G28" i="137"/>
  <c r="G27" i="137"/>
  <c r="F50" i="138"/>
  <c r="F63" i="137"/>
  <c r="D135" i="144"/>
  <c r="D148" i="144" s="1"/>
  <c r="D148" i="134"/>
  <c r="D206" i="147"/>
  <c r="D194" i="148"/>
  <c r="D206" i="148" s="1"/>
  <c r="D58" i="134"/>
  <c r="E120" i="147"/>
  <c r="E142" i="138"/>
  <c r="E131" i="134"/>
  <c r="E134" i="147"/>
  <c r="E122" i="148"/>
  <c r="E134" i="148" s="1"/>
  <c r="E123" i="147"/>
  <c r="E145" i="138"/>
  <c r="E134" i="134"/>
  <c r="E121" i="147"/>
  <c r="E143" i="138"/>
  <c r="E132" i="134"/>
  <c r="E196" i="147"/>
  <c r="E223" i="138"/>
  <c r="E213" i="134"/>
  <c r="F80" i="137"/>
  <c r="F133" i="138"/>
  <c r="G44" i="137"/>
  <c r="E48" i="147"/>
  <c r="E65" i="138"/>
  <c r="E53" i="134"/>
  <c r="E51" i="147"/>
  <c r="E68" i="138"/>
  <c r="E56" i="134"/>
  <c r="D213" i="144"/>
  <c r="D226" i="144" s="1"/>
  <c r="D226" i="134"/>
  <c r="F53" i="138"/>
  <c r="G30" i="137"/>
  <c r="F66" i="137"/>
  <c r="D57" i="147"/>
  <c r="D45" i="148"/>
  <c r="D57" i="148" s="1"/>
  <c r="G208" i="138"/>
  <c r="G89" i="137"/>
  <c r="H53" i="137"/>
  <c r="D195" i="148"/>
  <c r="D207" i="148" s="1"/>
  <c r="D207" i="147"/>
  <c r="F67" i="137"/>
  <c r="G31" i="137"/>
  <c r="F54" i="138"/>
  <c r="E49" i="147"/>
  <c r="E66" i="138"/>
  <c r="E54" i="134"/>
  <c r="F87" i="137"/>
  <c r="G51" i="137"/>
  <c r="F206" i="138"/>
  <c r="G52" i="137"/>
  <c r="F207" i="138"/>
  <c r="F88" i="137"/>
  <c r="E118" i="147"/>
  <c r="E129" i="134"/>
  <c r="E140" i="138"/>
  <c r="E191" i="147"/>
  <c r="E208" i="134"/>
  <c r="E218" i="138"/>
  <c r="E192" i="147"/>
  <c r="E219" i="138"/>
  <c r="E209" i="134"/>
  <c r="G132" i="138"/>
  <c r="H43" i="137"/>
  <c r="G79" i="137"/>
  <c r="F68" i="137"/>
  <c r="F55" i="138"/>
  <c r="G32" i="137"/>
  <c r="F81" i="137"/>
  <c r="G45" i="137"/>
  <c r="F134" i="138"/>
  <c r="D63" i="147"/>
  <c r="D51" i="148"/>
  <c r="D63" i="148" s="1"/>
  <c r="D53" i="144"/>
  <c r="D66" i="144" s="1"/>
  <c r="D66" i="134"/>
  <c r="E50" i="147"/>
  <c r="E67" i="138"/>
  <c r="E55" i="134"/>
  <c r="D68" i="134"/>
  <c r="D55" i="144"/>
  <c r="D68" i="144" s="1"/>
  <c r="D65" i="134"/>
  <c r="D52" i="144"/>
  <c r="D65" i="144" s="1"/>
  <c r="D50" i="148"/>
  <c r="D62" i="148" s="1"/>
  <c r="D62" i="147"/>
  <c r="F52" i="138"/>
  <c r="F65" i="137"/>
  <c r="F70" i="137" s="1"/>
  <c r="G29" i="137"/>
  <c r="D132" i="147"/>
  <c r="D120" i="148"/>
  <c r="D132" i="148" s="1"/>
  <c r="F93" i="137"/>
  <c r="G57" i="137"/>
  <c r="F212" i="138"/>
  <c r="E47" i="147"/>
  <c r="E64" i="138"/>
  <c r="E52" i="134"/>
  <c r="D50" i="144"/>
  <c r="D63" i="134"/>
  <c r="F193" i="147"/>
  <c r="F220" i="138"/>
  <c r="F210" i="134"/>
  <c r="G33" i="137"/>
  <c r="F69" i="137"/>
  <c r="F56" i="138"/>
  <c r="D231" i="138"/>
  <c r="D190" i="147"/>
  <c r="D207" i="134"/>
  <c r="D217" i="138"/>
  <c r="D226" i="138" s="1"/>
  <c r="D214" i="138"/>
  <c r="D121" i="148"/>
  <c r="D133" i="148" s="1"/>
  <c r="D133" i="147"/>
  <c r="D44" i="148"/>
  <c r="D53" i="147"/>
  <c r="D56" i="147"/>
  <c r="D70" i="147"/>
  <c r="D72" i="147" s="1"/>
  <c r="E210" i="144"/>
  <c r="E223" i="144" s="1"/>
  <c r="E223" i="134"/>
  <c r="D49" i="148"/>
  <c r="D61" i="148" s="1"/>
  <c r="D61" i="147"/>
  <c r="D51" i="144"/>
  <c r="D64" i="144" s="1"/>
  <c r="D64" i="134"/>
  <c r="F38" i="137"/>
  <c r="E74" i="137"/>
  <c r="E82" i="137" s="1"/>
  <c r="E127" i="138"/>
  <c r="E45" i="147"/>
  <c r="E62" i="138"/>
  <c r="E50" i="134"/>
  <c r="D211" i="144"/>
  <c r="D224" i="144" s="1"/>
  <c r="D224" i="134"/>
  <c r="D124" i="148"/>
  <c r="D136" i="148" s="1"/>
  <c r="D136" i="147"/>
  <c r="D192" i="148"/>
  <c r="D204" i="148" s="1"/>
  <c r="D204" i="147"/>
  <c r="F122" i="147"/>
  <c r="F144" i="138"/>
  <c r="F133" i="134"/>
  <c r="D56" i="144"/>
  <c r="D69" i="144" s="1"/>
  <c r="D69" i="134"/>
  <c r="F91" i="137"/>
  <c r="F210" i="138"/>
  <c r="G55" i="137"/>
  <c r="F130" i="138"/>
  <c r="F77" i="137"/>
  <c r="G41" i="137"/>
  <c r="E195" i="147"/>
  <c r="E222" i="138"/>
  <c r="E212" i="134"/>
  <c r="E133" i="144"/>
  <c r="E146" i="144" s="1"/>
  <c r="E146" i="134"/>
  <c r="E124" i="147"/>
  <c r="E146" i="138"/>
  <c r="E135" i="134"/>
  <c r="D48" i="148"/>
  <c r="D60" i="148" s="1"/>
  <c r="D60" i="147"/>
  <c r="D134" i="144"/>
  <c r="D147" i="144" s="1"/>
  <c r="D147" i="134"/>
  <c r="E197" i="147"/>
  <c r="E224" i="138"/>
  <c r="E214" i="134"/>
  <c r="G54" i="137"/>
  <c r="F209" i="138"/>
  <c r="F90" i="137"/>
  <c r="F131" i="138"/>
  <c r="G42" i="137"/>
  <c r="F78" i="137"/>
  <c r="G40" i="137"/>
  <c r="F76" i="137"/>
  <c r="F129" i="138"/>
  <c r="E194" i="147"/>
  <c r="E221" i="138"/>
  <c r="E211" i="134"/>
  <c r="D132" i="144"/>
  <c r="D145" i="144" s="1"/>
  <c r="D145" i="134"/>
  <c r="D212" i="144"/>
  <c r="D225" i="144" s="1"/>
  <c r="D225" i="134"/>
  <c r="D196" i="148"/>
  <c r="D208" i="148" s="1"/>
  <c r="D208" i="147"/>
  <c r="E205" i="138"/>
  <c r="E58" i="137"/>
  <c r="E86" i="137"/>
  <c r="E94" i="137" s="1"/>
  <c r="F50" i="137"/>
  <c r="D129" i="144"/>
  <c r="D142" i="144" s="1"/>
  <c r="D142" i="134"/>
  <c r="D54" i="144"/>
  <c r="D67" i="144" s="1"/>
  <c r="D67" i="134"/>
  <c r="D203" i="147"/>
  <c r="D191" i="148"/>
  <c r="D203" i="148" s="1"/>
  <c r="D209" i="144"/>
  <c r="D222" i="144" s="1"/>
  <c r="D222" i="134"/>
  <c r="D46" i="148"/>
  <c r="D58" i="148" s="1"/>
  <c r="D58" i="147"/>
  <c r="D117" i="147"/>
  <c r="D139" i="138"/>
  <c r="D148" i="138" s="1"/>
  <c r="D153" i="138"/>
  <c r="D128" i="134"/>
  <c r="D136" i="138"/>
  <c r="F75" i="137"/>
  <c r="F128" i="138"/>
  <c r="G39" i="137"/>
  <c r="D130" i="144"/>
  <c r="D143" i="144" s="1"/>
  <c r="D143" i="134"/>
  <c r="D214" i="144"/>
  <c r="D227" i="144" s="1"/>
  <c r="D227" i="134"/>
  <c r="D119" i="148"/>
  <c r="D131" i="148" s="1"/>
  <c r="D131" i="147"/>
  <c r="D197" i="148"/>
  <c r="D209" i="148" s="1"/>
  <c r="D209" i="147"/>
  <c r="D131" i="144"/>
  <c r="D144" i="144" s="1"/>
  <c r="D144" i="134"/>
  <c r="D59" i="147"/>
  <c r="D47" i="148"/>
  <c r="D59" i="148" s="1"/>
  <c r="D135" i="147"/>
  <c r="D123" i="148"/>
  <c r="D135" i="148" s="1"/>
  <c r="E119" i="147"/>
  <c r="E141" i="138"/>
  <c r="E130" i="134"/>
  <c r="F92" i="137"/>
  <c r="G56" i="137"/>
  <c r="F211" i="138"/>
  <c r="E46" i="147"/>
  <c r="E63" i="138"/>
  <c r="E51" i="134"/>
  <c r="D118" i="148"/>
  <c r="D130" i="148" s="1"/>
  <c r="D130" i="147"/>
  <c r="D208" i="144"/>
  <c r="D221" i="144" s="1"/>
  <c r="D221" i="134"/>
  <c r="E193" i="148"/>
  <c r="E205" i="148" s="1"/>
  <c r="E205" i="147"/>
  <c r="E44" i="148"/>
  <c r="E56" i="147"/>
  <c r="F44" i="147"/>
  <c r="E62" i="144"/>
  <c r="E62" i="134"/>
  <c r="F61" i="138"/>
  <c r="F49" i="134"/>
  <c r="F49" i="144" s="1"/>
  <c r="H26" i="137"/>
  <c r="G62" i="137"/>
  <c r="G49" i="138"/>
  <c r="D71" i="134" l="1"/>
  <c r="E76" i="134"/>
  <c r="E78" i="134" s="1"/>
  <c r="E70" i="138"/>
  <c r="E70" i="147"/>
  <c r="E72" i="147" s="1"/>
  <c r="F58" i="138"/>
  <c r="D65" i="147"/>
  <c r="G34" i="137"/>
  <c r="F192" i="147"/>
  <c r="F219" i="138"/>
  <c r="F209" i="134"/>
  <c r="D56" i="148"/>
  <c r="D65" i="148" s="1"/>
  <c r="D70" i="148"/>
  <c r="D72" i="148" s="1"/>
  <c r="D53" i="148"/>
  <c r="H57" i="137"/>
  <c r="G212" i="138"/>
  <c r="G93" i="137"/>
  <c r="G207" i="138"/>
  <c r="H52" i="137"/>
  <c r="G88" i="137"/>
  <c r="G81" i="137"/>
  <c r="G134" i="138"/>
  <c r="H45" i="137"/>
  <c r="F119" i="147"/>
  <c r="F141" i="138"/>
  <c r="F130" i="134"/>
  <c r="E69" i="134"/>
  <c r="E56" i="144"/>
  <c r="E69" i="144" s="1"/>
  <c r="E63" i="134"/>
  <c r="E50" i="144"/>
  <c r="E54" i="144"/>
  <c r="E67" i="144" s="1"/>
  <c r="E67" i="134"/>
  <c r="E132" i="147"/>
  <c r="E120" i="148"/>
  <c r="E132" i="148" s="1"/>
  <c r="E195" i="148"/>
  <c r="E207" i="148" s="1"/>
  <c r="E207" i="147"/>
  <c r="E49" i="148"/>
  <c r="E61" i="148" s="1"/>
  <c r="E61" i="147"/>
  <c r="F121" i="147"/>
  <c r="F143" i="138"/>
  <c r="F132" i="134"/>
  <c r="E48" i="148"/>
  <c r="E60" i="148" s="1"/>
  <c r="E60" i="147"/>
  <c r="E64" i="134"/>
  <c r="E51" i="144"/>
  <c r="E64" i="144" s="1"/>
  <c r="H44" i="137"/>
  <c r="G80" i="137"/>
  <c r="G133" i="138"/>
  <c r="G50" i="137"/>
  <c r="F205" i="138"/>
  <c r="F86" i="137"/>
  <c r="F94" i="137" s="1"/>
  <c r="F58" i="137"/>
  <c r="F194" i="147"/>
  <c r="F221" i="138"/>
  <c r="F211" i="134"/>
  <c r="F120" i="147"/>
  <c r="F142" i="138"/>
  <c r="F131" i="134"/>
  <c r="G38" i="137"/>
  <c r="F127" i="138"/>
  <c r="F74" i="137"/>
  <c r="F82" i="137" s="1"/>
  <c r="F123" i="147"/>
  <c r="F145" i="138"/>
  <c r="F134" i="134"/>
  <c r="F210" i="144"/>
  <c r="F223" i="144" s="1"/>
  <c r="F223" i="134"/>
  <c r="E204" i="147"/>
  <c r="E192" i="148"/>
  <c r="E204" i="148" s="1"/>
  <c r="E213" i="144"/>
  <c r="E226" i="144" s="1"/>
  <c r="E226" i="134"/>
  <c r="G92" i="137"/>
  <c r="G211" i="138"/>
  <c r="H56" i="137"/>
  <c r="E207" i="134"/>
  <c r="E231" i="138"/>
  <c r="E190" i="147"/>
  <c r="E217" i="138"/>
  <c r="E226" i="138" s="1"/>
  <c r="E214" i="138"/>
  <c r="E209" i="147"/>
  <c r="E197" i="148"/>
  <c r="E209" i="148" s="1"/>
  <c r="F205" i="147"/>
  <c r="F193" i="148"/>
  <c r="F205" i="148" s="1"/>
  <c r="E68" i="134"/>
  <c r="E55" i="144"/>
  <c r="E68" i="144" s="1"/>
  <c r="E208" i="147"/>
  <c r="E196" i="148"/>
  <c r="E208" i="148" s="1"/>
  <c r="F45" i="147"/>
  <c r="F62" i="138"/>
  <c r="F50" i="134"/>
  <c r="E130" i="144"/>
  <c r="E143" i="144" s="1"/>
  <c r="E143" i="134"/>
  <c r="E191" i="148"/>
  <c r="E203" i="148" s="1"/>
  <c r="E203" i="147"/>
  <c r="G193" i="147"/>
  <c r="G220" i="138"/>
  <c r="G210" i="134"/>
  <c r="E132" i="144"/>
  <c r="E145" i="144" s="1"/>
  <c r="E145" i="134"/>
  <c r="G50" i="138"/>
  <c r="H27" i="137"/>
  <c r="G63" i="137"/>
  <c r="E135" i="144"/>
  <c r="E148" i="144" s="1"/>
  <c r="E148" i="134"/>
  <c r="E206" i="147"/>
  <c r="E194" i="148"/>
  <c r="E206" i="148" s="1"/>
  <c r="G206" i="138"/>
  <c r="H51" i="137"/>
  <c r="G87" i="137"/>
  <c r="G55" i="138"/>
  <c r="G68" i="137"/>
  <c r="H32" i="137"/>
  <c r="E212" i="144"/>
  <c r="E225" i="144" s="1"/>
  <c r="E225" i="134"/>
  <c r="G130" i="138"/>
  <c r="H41" i="137"/>
  <c r="G77" i="137"/>
  <c r="I43" i="137"/>
  <c r="H132" i="138"/>
  <c r="H79" i="137"/>
  <c r="G122" i="147"/>
  <c r="G144" i="138"/>
  <c r="G133" i="134"/>
  <c r="F196" i="147"/>
  <c r="F223" i="138"/>
  <c r="F213" i="134"/>
  <c r="F118" i="147"/>
  <c r="F129" i="134"/>
  <c r="F140" i="138"/>
  <c r="I53" i="137"/>
  <c r="H89" i="137"/>
  <c r="H208" i="138"/>
  <c r="E208" i="144"/>
  <c r="E221" i="144" s="1"/>
  <c r="E221" i="134"/>
  <c r="D137" i="134"/>
  <c r="D128" i="144"/>
  <c r="D141" i="134"/>
  <c r="D150" i="134" s="1"/>
  <c r="D155" i="134"/>
  <c r="D157" i="134" s="1"/>
  <c r="F133" i="144"/>
  <c r="F146" i="144" s="1"/>
  <c r="F146" i="134"/>
  <c r="D63" i="144"/>
  <c r="D71" i="144" s="1"/>
  <c r="D76" i="144"/>
  <c r="D78" i="144" s="1"/>
  <c r="D58" i="144"/>
  <c r="E50" i="148"/>
  <c r="E62" i="148" s="1"/>
  <c r="E62" i="147"/>
  <c r="H28" i="137"/>
  <c r="G64" i="137"/>
  <c r="G51" i="138"/>
  <c r="D126" i="147"/>
  <c r="D129" i="147"/>
  <c r="D138" i="147" s="1"/>
  <c r="D143" i="147"/>
  <c r="D145" i="147" s="1"/>
  <c r="D117" i="148"/>
  <c r="G66" i="137"/>
  <c r="H30" i="137"/>
  <c r="G53" i="138"/>
  <c r="F197" i="147"/>
  <c r="F224" i="138"/>
  <c r="F214" i="134"/>
  <c r="F48" i="147"/>
  <c r="F65" i="138"/>
  <c r="F53" i="134"/>
  <c r="F75" i="138"/>
  <c r="F191" i="147"/>
  <c r="F208" i="134"/>
  <c r="F218" i="138"/>
  <c r="E131" i="144"/>
  <c r="E144" i="144" s="1"/>
  <c r="E144" i="134"/>
  <c r="H40" i="137"/>
  <c r="G129" i="138"/>
  <c r="G76" i="137"/>
  <c r="G52" i="138"/>
  <c r="H29" i="137"/>
  <c r="G65" i="137"/>
  <c r="E63" i="147"/>
  <c r="E51" i="148"/>
  <c r="E63" i="148" s="1"/>
  <c r="D207" i="144"/>
  <c r="D220" i="134"/>
  <c r="D229" i="134" s="1"/>
  <c r="D216" i="134"/>
  <c r="D234" i="134"/>
  <c r="D236" i="134" s="1"/>
  <c r="E66" i="134"/>
  <c r="E53" i="144"/>
  <c r="E66" i="144" s="1"/>
  <c r="E45" i="148"/>
  <c r="E57" i="148" s="1"/>
  <c r="E57" i="147"/>
  <c r="D190" i="148"/>
  <c r="D199" i="147"/>
  <c r="D216" i="147"/>
  <c r="D218" i="147" s="1"/>
  <c r="D202" i="147"/>
  <c r="D211" i="147" s="1"/>
  <c r="F47" i="147"/>
  <c r="F64" i="138"/>
  <c r="F52" i="134"/>
  <c r="E128" i="134"/>
  <c r="E153" i="138"/>
  <c r="E117" i="147"/>
  <c r="E136" i="138"/>
  <c r="E139" i="138"/>
  <c r="E148" i="138" s="1"/>
  <c r="E53" i="147"/>
  <c r="E58" i="147"/>
  <c r="E46" i="148"/>
  <c r="E58" i="148" s="1"/>
  <c r="G209" i="138"/>
  <c r="G90" i="137"/>
  <c r="H54" i="137"/>
  <c r="H55" i="137"/>
  <c r="G91" i="137"/>
  <c r="G210" i="138"/>
  <c r="G56" i="138"/>
  <c r="G69" i="137"/>
  <c r="H33" i="137"/>
  <c r="G75" i="137"/>
  <c r="G128" i="138"/>
  <c r="H39" i="137"/>
  <c r="E214" i="144"/>
  <c r="E227" i="144" s="1"/>
  <c r="E227" i="134"/>
  <c r="F195" i="147"/>
  <c r="F222" i="138"/>
  <c r="F212" i="134"/>
  <c r="E58" i="134"/>
  <c r="E119" i="148"/>
  <c r="E131" i="148" s="1"/>
  <c r="E131" i="147"/>
  <c r="E65" i="134"/>
  <c r="E52" i="144"/>
  <c r="E65" i="144" s="1"/>
  <c r="E129" i="144"/>
  <c r="E142" i="144" s="1"/>
  <c r="E142" i="134"/>
  <c r="E133" i="147"/>
  <c r="E121" i="148"/>
  <c r="E133" i="148" s="1"/>
  <c r="F46" i="147"/>
  <c r="F63" i="138"/>
  <c r="F51" i="134"/>
  <c r="E59" i="147"/>
  <c r="E47" i="148"/>
  <c r="E59" i="148" s="1"/>
  <c r="E211" i="144"/>
  <c r="E224" i="144" s="1"/>
  <c r="E224" i="134"/>
  <c r="E123" i="148"/>
  <c r="E135" i="148" s="1"/>
  <c r="E135" i="147"/>
  <c r="E124" i="148"/>
  <c r="E136" i="148" s="1"/>
  <c r="E136" i="147"/>
  <c r="F124" i="147"/>
  <c r="F146" i="138"/>
  <c r="F135" i="134"/>
  <c r="F50" i="147"/>
  <c r="F67" i="138"/>
  <c r="F55" i="134"/>
  <c r="G131" i="138"/>
  <c r="H42" i="137"/>
  <c r="G78" i="137"/>
  <c r="F49" i="147"/>
  <c r="F66" i="138"/>
  <c r="F54" i="134"/>
  <c r="F51" i="147"/>
  <c r="F68" i="138"/>
  <c r="F56" i="134"/>
  <c r="G54" i="138"/>
  <c r="G67" i="137"/>
  <c r="H31" i="137"/>
  <c r="E209" i="144"/>
  <c r="E222" i="144" s="1"/>
  <c r="E222" i="134"/>
  <c r="F122" i="148"/>
  <c r="F134" i="148" s="1"/>
  <c r="F134" i="147"/>
  <c r="E118" i="148"/>
  <c r="E130" i="148" s="1"/>
  <c r="E130" i="147"/>
  <c r="E134" i="144"/>
  <c r="E147" i="144" s="1"/>
  <c r="E147" i="134"/>
  <c r="E56" i="148"/>
  <c r="F44" i="148"/>
  <c r="F56" i="147"/>
  <c r="G44" i="147"/>
  <c r="F62" i="144"/>
  <c r="F62" i="134"/>
  <c r="G61" i="138"/>
  <c r="G49" i="134"/>
  <c r="G49" i="144" s="1"/>
  <c r="I26" i="137"/>
  <c r="H62" i="137"/>
  <c r="H49" i="138"/>
  <c r="E70" i="148" l="1"/>
  <c r="E72" i="148" s="1"/>
  <c r="F58" i="134"/>
  <c r="F70" i="138"/>
  <c r="F70" i="147"/>
  <c r="F72" i="147" s="1"/>
  <c r="G123" i="147"/>
  <c r="G145" i="138"/>
  <c r="G134" i="134"/>
  <c r="G208" i="134"/>
  <c r="G191" i="147"/>
  <c r="G218" i="138"/>
  <c r="H51" i="138"/>
  <c r="H64" i="137"/>
  <c r="I28" i="137"/>
  <c r="H34" i="137"/>
  <c r="E65" i="147"/>
  <c r="H87" i="137"/>
  <c r="I51" i="137"/>
  <c r="H206" i="138"/>
  <c r="F53" i="147"/>
  <c r="F57" i="147"/>
  <c r="F45" i="148"/>
  <c r="F57" i="148" s="1"/>
  <c r="F213" i="144"/>
  <c r="F226" i="144" s="1"/>
  <c r="F226" i="134"/>
  <c r="F58" i="147"/>
  <c r="F46" i="148"/>
  <c r="F58" i="148" s="1"/>
  <c r="G70" i="137"/>
  <c r="E71" i="134"/>
  <c r="F61" i="147"/>
  <c r="F49" i="148"/>
  <c r="F61" i="148" s="1"/>
  <c r="G51" i="147"/>
  <c r="G68" i="138"/>
  <c r="G56" i="134"/>
  <c r="G75" i="138"/>
  <c r="E65" i="148"/>
  <c r="G133" i="144"/>
  <c r="G146" i="144" s="1"/>
  <c r="G146" i="134"/>
  <c r="F55" i="144"/>
  <c r="F68" i="144" s="1"/>
  <c r="F68" i="134"/>
  <c r="G124" i="147"/>
  <c r="G146" i="138"/>
  <c r="G135" i="134"/>
  <c r="F214" i="144"/>
  <c r="F227" i="144" s="1"/>
  <c r="F227" i="134"/>
  <c r="H122" i="147"/>
  <c r="H144" i="138"/>
  <c r="H133" i="134"/>
  <c r="H63" i="137"/>
  <c r="H50" i="138"/>
  <c r="I27" i="137"/>
  <c r="F117" i="147"/>
  <c r="F139" i="138"/>
  <c r="F148" i="138" s="1"/>
  <c r="F136" i="138"/>
  <c r="F153" i="138"/>
  <c r="F128" i="134"/>
  <c r="F121" i="148"/>
  <c r="F133" i="148" s="1"/>
  <c r="F133" i="147"/>
  <c r="D220" i="144"/>
  <c r="D229" i="144" s="1"/>
  <c r="D216" i="144"/>
  <c r="D234" i="144"/>
  <c r="D236" i="144" s="1"/>
  <c r="D141" i="144"/>
  <c r="D150" i="144" s="1"/>
  <c r="D155" i="144"/>
  <c r="D157" i="144" s="1"/>
  <c r="D137" i="144"/>
  <c r="F131" i="144"/>
  <c r="F144" i="144" s="1"/>
  <c r="F144" i="134"/>
  <c r="G120" i="147"/>
  <c r="G142" i="138"/>
  <c r="G131" i="134"/>
  <c r="F120" i="148"/>
  <c r="F132" i="148" s="1"/>
  <c r="F132" i="147"/>
  <c r="G197" i="147"/>
  <c r="G224" i="138"/>
  <c r="G214" i="134"/>
  <c r="E126" i="147"/>
  <c r="E117" i="148"/>
  <c r="E143" i="147"/>
  <c r="E145" i="147" s="1"/>
  <c r="E129" i="147"/>
  <c r="E138" i="147" s="1"/>
  <c r="G49" i="147"/>
  <c r="G66" i="138"/>
  <c r="G70" i="138" s="1"/>
  <c r="G54" i="134"/>
  <c r="G129" i="134"/>
  <c r="G118" i="147"/>
  <c r="G140" i="138"/>
  <c r="G119" i="147"/>
  <c r="G141" i="138"/>
  <c r="G130" i="134"/>
  <c r="F209" i="144"/>
  <c r="F222" i="144" s="1"/>
  <c r="F222" i="134"/>
  <c r="F208" i="144"/>
  <c r="F221" i="144" s="1"/>
  <c r="F221" i="134"/>
  <c r="F130" i="144"/>
  <c r="F143" i="144" s="1"/>
  <c r="F143" i="134"/>
  <c r="F191" i="148"/>
  <c r="F203" i="148" s="1"/>
  <c r="F203" i="147"/>
  <c r="F119" i="148"/>
  <c r="F131" i="148" s="1"/>
  <c r="F131" i="147"/>
  <c r="G134" i="147"/>
  <c r="G122" i="148"/>
  <c r="G134" i="148" s="1"/>
  <c r="F123" i="148"/>
  <c r="F135" i="148" s="1"/>
  <c r="F135" i="147"/>
  <c r="F48" i="148"/>
  <c r="F60" i="148" s="1"/>
  <c r="F60" i="147"/>
  <c r="F132" i="144"/>
  <c r="F145" i="144" s="1"/>
  <c r="F145" i="134"/>
  <c r="F197" i="148"/>
  <c r="F209" i="148" s="1"/>
  <c r="F209" i="147"/>
  <c r="G48" i="147"/>
  <c r="G65" i="138"/>
  <c r="G53" i="134"/>
  <c r="I41" i="137"/>
  <c r="H130" i="138"/>
  <c r="H77" i="137"/>
  <c r="E190" i="148"/>
  <c r="E199" i="147"/>
  <c r="E202" i="147"/>
  <c r="E211" i="147" s="1"/>
  <c r="E216" i="147"/>
  <c r="E218" i="147" s="1"/>
  <c r="F195" i="148"/>
  <c r="F207" i="148" s="1"/>
  <c r="F207" i="147"/>
  <c r="F211" i="144"/>
  <c r="F224" i="144" s="1"/>
  <c r="F224" i="134"/>
  <c r="I57" i="137"/>
  <c r="H212" i="138"/>
  <c r="H93" i="137"/>
  <c r="E128" i="144"/>
  <c r="E141" i="134"/>
  <c r="E150" i="134" s="1"/>
  <c r="E137" i="134"/>
  <c r="E155" i="134"/>
  <c r="E157" i="134" s="1"/>
  <c r="G47" i="147"/>
  <c r="G64" i="138"/>
  <c r="G52" i="134"/>
  <c r="H92" i="137"/>
  <c r="H211" i="138"/>
  <c r="I56" i="137"/>
  <c r="F56" i="144"/>
  <c r="F69" i="144" s="1"/>
  <c r="F69" i="134"/>
  <c r="G196" i="147"/>
  <c r="G223" i="138"/>
  <c r="G213" i="134"/>
  <c r="F51" i="148"/>
  <c r="F63" i="148" s="1"/>
  <c r="F63" i="147"/>
  <c r="F59" i="147"/>
  <c r="F47" i="148"/>
  <c r="F59" i="148" s="1"/>
  <c r="H129" i="138"/>
  <c r="H76" i="137"/>
  <c r="I40" i="137"/>
  <c r="G46" i="147"/>
  <c r="G63" i="138"/>
  <c r="G51" i="134"/>
  <c r="F129" i="144"/>
  <c r="F142" i="144" s="1"/>
  <c r="F142" i="134"/>
  <c r="G50" i="147"/>
  <c r="G67" i="138"/>
  <c r="G55" i="134"/>
  <c r="F231" i="138"/>
  <c r="F190" i="147"/>
  <c r="F217" i="138"/>
  <c r="F226" i="138" s="1"/>
  <c r="F214" i="138"/>
  <c r="F207" i="134"/>
  <c r="E63" i="144"/>
  <c r="E71" i="144" s="1"/>
  <c r="E58" i="144"/>
  <c r="E76" i="144"/>
  <c r="E78" i="144" s="1"/>
  <c r="G195" i="147"/>
  <c r="G222" i="138"/>
  <c r="G212" i="134"/>
  <c r="D202" i="148"/>
  <c r="D211" i="148" s="1"/>
  <c r="D199" i="148"/>
  <c r="D216" i="148"/>
  <c r="D218" i="148" s="1"/>
  <c r="F196" i="148"/>
  <c r="F208" i="148" s="1"/>
  <c r="F208" i="147"/>
  <c r="H133" i="138"/>
  <c r="H80" i="137"/>
  <c r="I44" i="137"/>
  <c r="H131" i="138"/>
  <c r="I42" i="137"/>
  <c r="H78" i="137"/>
  <c r="E53" i="148"/>
  <c r="G121" i="147"/>
  <c r="G143" i="138"/>
  <c r="G132" i="134"/>
  <c r="H91" i="137"/>
  <c r="I55" i="137"/>
  <c r="H210" i="138"/>
  <c r="F134" i="144"/>
  <c r="F147" i="144" s="1"/>
  <c r="F147" i="134"/>
  <c r="H209" i="138"/>
  <c r="H90" i="137"/>
  <c r="I54" i="137"/>
  <c r="F66" i="134"/>
  <c r="F53" i="144"/>
  <c r="F66" i="144" s="1"/>
  <c r="I45" i="137"/>
  <c r="H81" i="137"/>
  <c r="H134" i="138"/>
  <c r="F50" i="148"/>
  <c r="F62" i="148" s="1"/>
  <c r="F62" i="147"/>
  <c r="G194" i="147"/>
  <c r="G221" i="138"/>
  <c r="G211" i="134"/>
  <c r="F135" i="144"/>
  <c r="F148" i="144" s="1"/>
  <c r="F148" i="134"/>
  <c r="H70" i="137"/>
  <c r="I79" i="137"/>
  <c r="J43" i="137"/>
  <c r="I132" i="138"/>
  <c r="G45" i="147"/>
  <c r="G62" i="138"/>
  <c r="G50" i="134"/>
  <c r="G74" i="137"/>
  <c r="G82" i="137" s="1"/>
  <c r="G127" i="138"/>
  <c r="H38" i="137"/>
  <c r="H207" i="138"/>
  <c r="H88" i="137"/>
  <c r="I52" i="137"/>
  <c r="F76" i="134"/>
  <c r="F78" i="134" s="1"/>
  <c r="F124" i="148"/>
  <c r="F136" i="148" s="1"/>
  <c r="F136" i="147"/>
  <c r="G192" i="147"/>
  <c r="G219" i="138"/>
  <c r="G209" i="134"/>
  <c r="F212" i="144"/>
  <c r="F225" i="144" s="1"/>
  <c r="F225" i="134"/>
  <c r="G58" i="138"/>
  <c r="H66" i="137"/>
  <c r="I30" i="137"/>
  <c r="H53" i="138"/>
  <c r="G210" i="144"/>
  <c r="G223" i="144" s="1"/>
  <c r="G223" i="134"/>
  <c r="H54" i="138"/>
  <c r="H67" i="137"/>
  <c r="I31" i="137"/>
  <c r="H65" i="137"/>
  <c r="H52" i="138"/>
  <c r="I29" i="137"/>
  <c r="D129" i="148"/>
  <c r="D138" i="148" s="1"/>
  <c r="D143" i="148"/>
  <c r="D145" i="148" s="1"/>
  <c r="D126" i="148"/>
  <c r="H193" i="147"/>
  <c r="H220" i="138"/>
  <c r="H210" i="134"/>
  <c r="G193" i="148"/>
  <c r="G205" i="148" s="1"/>
  <c r="G205" i="147"/>
  <c r="E207" i="144"/>
  <c r="E216" i="134"/>
  <c r="E234" i="134"/>
  <c r="E236" i="134" s="1"/>
  <c r="E220" i="134"/>
  <c r="E229" i="134" s="1"/>
  <c r="F194" i="148"/>
  <c r="F206" i="148" s="1"/>
  <c r="F206" i="147"/>
  <c r="H128" i="138"/>
  <c r="I39" i="137"/>
  <c r="H75" i="137"/>
  <c r="F65" i="134"/>
  <c r="F52" i="144"/>
  <c r="F65" i="144" s="1"/>
  <c r="I208" i="138"/>
  <c r="J53" i="137"/>
  <c r="I89" i="137"/>
  <c r="I32" i="137"/>
  <c r="H55" i="138"/>
  <c r="H75" i="138" s="1"/>
  <c r="H68" i="137"/>
  <c r="F54" i="144"/>
  <c r="F67" i="144" s="1"/>
  <c r="F67" i="134"/>
  <c r="F64" i="134"/>
  <c r="F51" i="144"/>
  <c r="F64" i="144" s="1"/>
  <c r="H69" i="137"/>
  <c r="H56" i="138"/>
  <c r="I33" i="137"/>
  <c r="F130" i="147"/>
  <c r="F118" i="148"/>
  <c r="F130" i="148" s="1"/>
  <c r="F63" i="134"/>
  <c r="F50" i="144"/>
  <c r="H50" i="137"/>
  <c r="G86" i="137"/>
  <c r="G94" i="137" s="1"/>
  <c r="G58" i="137"/>
  <c r="G205" i="138"/>
  <c r="F192" i="148"/>
  <c r="F204" i="148" s="1"/>
  <c r="F204" i="147"/>
  <c r="F56" i="148"/>
  <c r="H44" i="147"/>
  <c r="G44" i="148"/>
  <c r="G56" i="147"/>
  <c r="G62" i="144"/>
  <c r="G62" i="134"/>
  <c r="J26" i="137"/>
  <c r="I49" i="138"/>
  <c r="I62" i="137"/>
  <c r="H61" i="138"/>
  <c r="H49" i="134"/>
  <c r="H49" i="144" s="1"/>
  <c r="F71" i="134" l="1"/>
  <c r="I34" i="137"/>
  <c r="F65" i="147"/>
  <c r="H58" i="138"/>
  <c r="H197" i="147"/>
  <c r="H224" i="138"/>
  <c r="H214" i="134"/>
  <c r="J57" i="137"/>
  <c r="I93" i="137"/>
  <c r="I212" i="138"/>
  <c r="G135" i="144"/>
  <c r="G148" i="144" s="1"/>
  <c r="G148" i="134"/>
  <c r="H210" i="144"/>
  <c r="H223" i="144" s="1"/>
  <c r="H223" i="134"/>
  <c r="G209" i="144"/>
  <c r="G222" i="144" s="1"/>
  <c r="G222" i="134"/>
  <c r="F207" i="144"/>
  <c r="F234" i="134"/>
  <c r="F236" i="134" s="1"/>
  <c r="F216" i="134"/>
  <c r="F220" i="134"/>
  <c r="F229" i="134" s="1"/>
  <c r="G211" i="144"/>
  <c r="G224" i="144" s="1"/>
  <c r="G224" i="134"/>
  <c r="H193" i="148"/>
  <c r="H205" i="148" s="1"/>
  <c r="H205" i="147"/>
  <c r="J42" i="137"/>
  <c r="I131" i="138"/>
  <c r="I78" i="137"/>
  <c r="I206" i="138"/>
  <c r="J51" i="137"/>
  <c r="I87" i="137"/>
  <c r="J45" i="137"/>
  <c r="I134" i="138"/>
  <c r="I81" i="137"/>
  <c r="J28" i="137"/>
  <c r="I51" i="138"/>
  <c r="I64" i="137"/>
  <c r="H205" i="138"/>
  <c r="I50" i="137"/>
  <c r="H58" i="137"/>
  <c r="H86" i="137"/>
  <c r="H94" i="137" s="1"/>
  <c r="I67" i="137"/>
  <c r="J31" i="137"/>
  <c r="I54" i="138"/>
  <c r="H127" i="138"/>
  <c r="H74" i="137"/>
  <c r="H82" i="137" s="1"/>
  <c r="I38" i="137"/>
  <c r="G65" i="134"/>
  <c r="G52" i="144"/>
  <c r="G65" i="144" s="1"/>
  <c r="H120" i="147"/>
  <c r="H142" i="138"/>
  <c r="H131" i="134"/>
  <c r="G209" i="147"/>
  <c r="G197" i="148"/>
  <c r="G209" i="148" s="1"/>
  <c r="F63" i="144"/>
  <c r="F71" i="144" s="1"/>
  <c r="F76" i="144"/>
  <c r="F78" i="144" s="1"/>
  <c r="F58" i="144"/>
  <c r="J39" i="137"/>
  <c r="I75" i="137"/>
  <c r="I128" i="138"/>
  <c r="G153" i="138"/>
  <c r="G128" i="134"/>
  <c r="G117" i="147"/>
  <c r="G136" i="138"/>
  <c r="G139" i="138"/>
  <c r="G148" i="138" s="1"/>
  <c r="G64" i="134"/>
  <c r="G51" i="144"/>
  <c r="G64" i="144" s="1"/>
  <c r="I130" i="138"/>
  <c r="J41" i="137"/>
  <c r="I77" i="137"/>
  <c r="F117" i="148"/>
  <c r="F129" i="147"/>
  <c r="F138" i="147" s="1"/>
  <c r="F126" i="147"/>
  <c r="F143" i="147"/>
  <c r="F145" i="147" s="1"/>
  <c r="G63" i="147"/>
  <c r="G51" i="148"/>
  <c r="G63" i="148" s="1"/>
  <c r="H51" i="134"/>
  <c r="H46" i="147"/>
  <c r="H63" i="138"/>
  <c r="G118" i="148"/>
  <c r="G130" i="148" s="1"/>
  <c r="G130" i="147"/>
  <c r="G124" i="148"/>
  <c r="G136" i="148" s="1"/>
  <c r="G136" i="147"/>
  <c r="F70" i="148"/>
  <c r="F72" i="148" s="1"/>
  <c r="G68" i="134"/>
  <c r="G55" i="144"/>
  <c r="G68" i="144" s="1"/>
  <c r="J29" i="137"/>
  <c r="I52" i="138"/>
  <c r="I65" i="137"/>
  <c r="F128" i="144"/>
  <c r="F155" i="134"/>
  <c r="F157" i="134" s="1"/>
  <c r="F141" i="134"/>
  <c r="F150" i="134" s="1"/>
  <c r="F137" i="134"/>
  <c r="H196" i="147"/>
  <c r="H223" i="138"/>
  <c r="H213" i="134"/>
  <c r="G63" i="134"/>
  <c r="G50" i="144"/>
  <c r="G46" i="148"/>
  <c r="G58" i="148" s="1"/>
  <c r="G58" i="147"/>
  <c r="G131" i="144"/>
  <c r="G144" i="144" s="1"/>
  <c r="G144" i="134"/>
  <c r="H45" i="147"/>
  <c r="H50" i="134"/>
  <c r="H62" i="138"/>
  <c r="G191" i="148"/>
  <c r="G203" i="148" s="1"/>
  <c r="G203" i="147"/>
  <c r="E216" i="144"/>
  <c r="E234" i="144"/>
  <c r="E236" i="144" s="1"/>
  <c r="E220" i="144"/>
  <c r="E229" i="144" s="1"/>
  <c r="G132" i="144"/>
  <c r="G145" i="144" s="1"/>
  <c r="G145" i="134"/>
  <c r="K53" i="137"/>
  <c r="J208" i="138"/>
  <c r="J89" i="137"/>
  <c r="H121" i="147"/>
  <c r="H143" i="138"/>
  <c r="H132" i="134"/>
  <c r="I193" i="147"/>
  <c r="I220" i="138"/>
  <c r="I210" i="134"/>
  <c r="F65" i="148"/>
  <c r="G214" i="144"/>
  <c r="G227" i="144" s="1"/>
  <c r="G227" i="134"/>
  <c r="H192" i="147"/>
  <c r="H219" i="138"/>
  <c r="H209" i="134"/>
  <c r="G66" i="134"/>
  <c r="G53" i="144"/>
  <c r="G66" i="144" s="1"/>
  <c r="H194" i="147"/>
  <c r="H221" i="138"/>
  <c r="H211" i="134"/>
  <c r="J40" i="137"/>
  <c r="I129" i="138"/>
  <c r="I76" i="137"/>
  <c r="G60" i="147"/>
  <c r="G48" i="148"/>
  <c r="G60" i="148" s="1"/>
  <c r="G208" i="144"/>
  <c r="G221" i="144" s="1"/>
  <c r="G221" i="134"/>
  <c r="G67" i="134"/>
  <c r="G54" i="144"/>
  <c r="G67" i="144" s="1"/>
  <c r="H47" i="147"/>
  <c r="H64" i="138"/>
  <c r="H52" i="134"/>
  <c r="G76" i="134"/>
  <c r="G78" i="134" s="1"/>
  <c r="J33" i="137"/>
  <c r="I69" i="137"/>
  <c r="I56" i="138"/>
  <c r="H48" i="147"/>
  <c r="H65" i="138"/>
  <c r="H53" i="134"/>
  <c r="G57" i="147"/>
  <c r="G45" i="148"/>
  <c r="G57" i="148" s="1"/>
  <c r="G212" i="144"/>
  <c r="G225" i="144" s="1"/>
  <c r="G225" i="134"/>
  <c r="G130" i="144"/>
  <c r="G143" i="144" s="1"/>
  <c r="G143" i="134"/>
  <c r="G120" i="148"/>
  <c r="G132" i="148" s="1"/>
  <c r="G132" i="147"/>
  <c r="H133" i="144"/>
  <c r="H146" i="144" s="1"/>
  <c r="H146" i="134"/>
  <c r="G134" i="144"/>
  <c r="G147" i="144" s="1"/>
  <c r="G147" i="134"/>
  <c r="G129" i="144"/>
  <c r="G142" i="144" s="1"/>
  <c r="G142" i="134"/>
  <c r="G213" i="144"/>
  <c r="G226" i="144" s="1"/>
  <c r="G226" i="134"/>
  <c r="F190" i="148"/>
  <c r="F202" i="147"/>
  <c r="F211" i="147" s="1"/>
  <c r="F199" i="147"/>
  <c r="F216" i="147"/>
  <c r="F218" i="147" s="1"/>
  <c r="I211" i="138"/>
  <c r="I92" i="137"/>
  <c r="J56" i="137"/>
  <c r="H123" i="147"/>
  <c r="H145" i="138"/>
  <c r="H134" i="134"/>
  <c r="H51" i="147"/>
  <c r="H68" i="138"/>
  <c r="H56" i="134"/>
  <c r="I66" i="137"/>
  <c r="J30" i="137"/>
  <c r="I53" i="138"/>
  <c r="I122" i="147"/>
  <c r="I144" i="138"/>
  <c r="I133" i="134"/>
  <c r="H119" i="147"/>
  <c r="H141" i="138"/>
  <c r="H130" i="134"/>
  <c r="E137" i="144"/>
  <c r="E155" i="144"/>
  <c r="E157" i="144" s="1"/>
  <c r="E141" i="144"/>
  <c r="E150" i="144" s="1"/>
  <c r="I210" i="138"/>
  <c r="J55" i="137"/>
  <c r="I91" i="137"/>
  <c r="G121" i="148"/>
  <c r="G133" i="148" s="1"/>
  <c r="G133" i="147"/>
  <c r="H50" i="147"/>
  <c r="H67" i="138"/>
  <c r="H55" i="134"/>
  <c r="G204" i="147"/>
  <c r="G192" i="148"/>
  <c r="G204" i="148" s="1"/>
  <c r="G49" i="148"/>
  <c r="G61" i="148" s="1"/>
  <c r="G61" i="147"/>
  <c r="I68" i="137"/>
  <c r="I55" i="138"/>
  <c r="J32" i="137"/>
  <c r="G194" i="148"/>
  <c r="G206" i="148" s="1"/>
  <c r="G206" i="147"/>
  <c r="G196" i="148"/>
  <c r="G208" i="148" s="1"/>
  <c r="G208" i="147"/>
  <c r="H191" i="147"/>
  <c r="H218" i="138"/>
  <c r="H208" i="134"/>
  <c r="E129" i="148"/>
  <c r="E138" i="148" s="1"/>
  <c r="E126" i="148"/>
  <c r="E143" i="148"/>
  <c r="E145" i="148" s="1"/>
  <c r="F53" i="148"/>
  <c r="G190" i="147"/>
  <c r="G207" i="134"/>
  <c r="G231" i="138"/>
  <c r="G214" i="138"/>
  <c r="G217" i="138"/>
  <c r="G226" i="138" s="1"/>
  <c r="J52" i="137"/>
  <c r="I207" i="138"/>
  <c r="I88" i="137"/>
  <c r="H124" i="147"/>
  <c r="H146" i="138"/>
  <c r="H135" i="134"/>
  <c r="I133" i="138"/>
  <c r="I80" i="137"/>
  <c r="J44" i="137"/>
  <c r="G50" i="148"/>
  <c r="G62" i="148" s="1"/>
  <c r="G62" i="147"/>
  <c r="E202" i="148"/>
  <c r="E211" i="148" s="1"/>
  <c r="E216" i="148"/>
  <c r="E218" i="148" s="1"/>
  <c r="E199" i="148"/>
  <c r="G56" i="144"/>
  <c r="G69" i="144" s="1"/>
  <c r="G69" i="134"/>
  <c r="G58" i="134"/>
  <c r="H118" i="147"/>
  <c r="H140" i="138"/>
  <c r="H129" i="134"/>
  <c r="H49" i="147"/>
  <c r="H66" i="138"/>
  <c r="H54" i="134"/>
  <c r="I209" i="138"/>
  <c r="I90" i="137"/>
  <c r="J54" i="137"/>
  <c r="G59" i="147"/>
  <c r="G47" i="148"/>
  <c r="G59" i="148" s="1"/>
  <c r="I63" i="137"/>
  <c r="J27" i="137"/>
  <c r="I50" i="138"/>
  <c r="G70" i="147"/>
  <c r="G72" i="147" s="1"/>
  <c r="G53" i="147"/>
  <c r="J132" i="138"/>
  <c r="K43" i="137"/>
  <c r="J79" i="137"/>
  <c r="H195" i="147"/>
  <c r="H222" i="138"/>
  <c r="H212" i="134"/>
  <c r="G207" i="147"/>
  <c r="G195" i="148"/>
  <c r="G207" i="148" s="1"/>
  <c r="G119" i="148"/>
  <c r="G131" i="148" s="1"/>
  <c r="G131" i="147"/>
  <c r="H122" i="148"/>
  <c r="H134" i="148" s="1"/>
  <c r="H134" i="147"/>
  <c r="G123" i="148"/>
  <c r="G135" i="148" s="1"/>
  <c r="G135" i="147"/>
  <c r="I44" i="147"/>
  <c r="G56" i="148"/>
  <c r="H44" i="148"/>
  <c r="H56" i="147"/>
  <c r="H62" i="144"/>
  <c r="H62" i="134"/>
  <c r="I61" i="138"/>
  <c r="I49" i="134"/>
  <c r="I49" i="144" s="1"/>
  <c r="K26" i="137"/>
  <c r="J62" i="137"/>
  <c r="J49" i="138"/>
  <c r="G71" i="134" l="1"/>
  <c r="I58" i="138"/>
  <c r="I70" i="137"/>
  <c r="H76" i="134"/>
  <c r="H78" i="134" s="1"/>
  <c r="G70" i="148"/>
  <c r="G72" i="148" s="1"/>
  <c r="H70" i="147"/>
  <c r="H72" i="147" s="1"/>
  <c r="G53" i="148"/>
  <c r="G65" i="148"/>
  <c r="G65" i="147"/>
  <c r="H70" i="138"/>
  <c r="H195" i="148"/>
  <c r="H207" i="148" s="1"/>
  <c r="H207" i="147"/>
  <c r="G207" i="144"/>
  <c r="G234" i="134"/>
  <c r="G236" i="134" s="1"/>
  <c r="G220" i="134"/>
  <c r="G229" i="134" s="1"/>
  <c r="G216" i="134"/>
  <c r="G199" i="147"/>
  <c r="G190" i="148"/>
  <c r="G202" i="147"/>
  <c r="G211" i="147" s="1"/>
  <c r="G216" i="147"/>
  <c r="G218" i="147" s="1"/>
  <c r="J54" i="138"/>
  <c r="J67" i="137"/>
  <c r="K31" i="137"/>
  <c r="I75" i="138"/>
  <c r="I210" i="144"/>
  <c r="I223" i="144" s="1"/>
  <c r="I223" i="134"/>
  <c r="I193" i="148"/>
  <c r="I205" i="148" s="1"/>
  <c r="I205" i="147"/>
  <c r="J63" i="137"/>
  <c r="K27" i="137"/>
  <c r="J50" i="138"/>
  <c r="J75" i="137"/>
  <c r="J128" i="138"/>
  <c r="K39" i="137"/>
  <c r="H191" i="148"/>
  <c r="H203" i="148" s="1"/>
  <c r="H203" i="147"/>
  <c r="I195" i="147"/>
  <c r="I212" i="134"/>
  <c r="I222" i="138"/>
  <c r="I51" i="134"/>
  <c r="I46" i="147"/>
  <c r="I63" i="138"/>
  <c r="I196" i="147"/>
  <c r="I223" i="138"/>
  <c r="I213" i="134"/>
  <c r="H66" i="134"/>
  <c r="H53" i="144"/>
  <c r="H66" i="144" s="1"/>
  <c r="K89" i="137"/>
  <c r="K208" i="138"/>
  <c r="L53" i="137"/>
  <c r="H208" i="147"/>
  <c r="H196" i="148"/>
  <c r="H208" i="148" s="1"/>
  <c r="H53" i="147"/>
  <c r="I124" i="147"/>
  <c r="I146" i="138"/>
  <c r="I135" i="134"/>
  <c r="I194" i="147"/>
  <c r="I211" i="134"/>
  <c r="I221" i="138"/>
  <c r="H136" i="147"/>
  <c r="H124" i="148"/>
  <c r="H136" i="148" s="1"/>
  <c r="H130" i="144"/>
  <c r="H143" i="144" s="1"/>
  <c r="H143" i="134"/>
  <c r="H60" i="147"/>
  <c r="H48" i="148"/>
  <c r="H60" i="148" s="1"/>
  <c r="H206" i="147"/>
  <c r="H194" i="148"/>
  <c r="H206" i="148" s="1"/>
  <c r="H131" i="144"/>
  <c r="H144" i="144" s="1"/>
  <c r="H144" i="134"/>
  <c r="K45" i="137"/>
  <c r="J134" i="138"/>
  <c r="J81" i="137"/>
  <c r="H208" i="144"/>
  <c r="H221" i="144" s="1"/>
  <c r="H221" i="134"/>
  <c r="H64" i="134"/>
  <c r="H51" i="144"/>
  <c r="H64" i="144" s="1"/>
  <c r="I123" i="147"/>
  <c r="I145" i="138"/>
  <c r="I134" i="134"/>
  <c r="J193" i="147"/>
  <c r="J220" i="138"/>
  <c r="J210" i="134"/>
  <c r="H211" i="144"/>
  <c r="H224" i="144" s="1"/>
  <c r="H224" i="134"/>
  <c r="I192" i="147"/>
  <c r="I219" i="138"/>
  <c r="I209" i="134"/>
  <c r="I55" i="134"/>
  <c r="I67" i="138"/>
  <c r="I50" i="147"/>
  <c r="H119" i="148"/>
  <c r="H131" i="148" s="1"/>
  <c r="H131" i="147"/>
  <c r="F141" i="144"/>
  <c r="F150" i="144" s="1"/>
  <c r="F137" i="144"/>
  <c r="F155" i="144"/>
  <c r="F157" i="144" s="1"/>
  <c r="H120" i="148"/>
  <c r="H132" i="148" s="1"/>
  <c r="H132" i="147"/>
  <c r="J206" i="138"/>
  <c r="J87" i="137"/>
  <c r="K51" i="137"/>
  <c r="H59" i="147"/>
  <c r="H47" i="148"/>
  <c r="H59" i="148" s="1"/>
  <c r="H62" i="147"/>
  <c r="H50" i="148"/>
  <c r="H62" i="148" s="1"/>
  <c r="J50" i="137"/>
  <c r="I58" i="137"/>
  <c r="I205" i="138"/>
  <c r="I86" i="137"/>
  <c r="I94" i="137" s="1"/>
  <c r="H123" i="148"/>
  <c r="H135" i="148" s="1"/>
  <c r="H135" i="147"/>
  <c r="H207" i="134"/>
  <c r="H217" i="138"/>
  <c r="H226" i="138" s="1"/>
  <c r="H214" i="138"/>
  <c r="H190" i="147"/>
  <c r="H231" i="138"/>
  <c r="J51" i="138"/>
  <c r="K28" i="137"/>
  <c r="J64" i="137"/>
  <c r="I68" i="138"/>
  <c r="I56" i="134"/>
  <c r="I51" i="147"/>
  <c r="F129" i="148"/>
  <c r="F138" i="148" s="1"/>
  <c r="F143" i="148"/>
  <c r="F145" i="148" s="1"/>
  <c r="F126" i="148"/>
  <c r="H58" i="134"/>
  <c r="H61" i="147"/>
  <c r="H49" i="148"/>
  <c r="H61" i="148" s="1"/>
  <c r="K52" i="137"/>
  <c r="J207" i="138"/>
  <c r="J88" i="137"/>
  <c r="I133" i="144"/>
  <c r="I146" i="144" s="1"/>
  <c r="I146" i="134"/>
  <c r="J69" i="137"/>
  <c r="J56" i="138"/>
  <c r="K33" i="137"/>
  <c r="J130" i="138"/>
  <c r="J77" i="137"/>
  <c r="K41" i="137"/>
  <c r="I218" i="138"/>
  <c r="I208" i="134"/>
  <c r="I191" i="147"/>
  <c r="K57" i="137"/>
  <c r="J212" i="138"/>
  <c r="J93" i="137"/>
  <c r="H68" i="134"/>
  <c r="H55" i="144"/>
  <c r="H68" i="144" s="1"/>
  <c r="I54" i="134"/>
  <c r="I49" i="147"/>
  <c r="I66" i="138"/>
  <c r="K132" i="138"/>
  <c r="K79" i="137"/>
  <c r="L43" i="137"/>
  <c r="G117" i="148"/>
  <c r="G129" i="147"/>
  <c r="G138" i="147" s="1"/>
  <c r="G143" i="147"/>
  <c r="G145" i="147" s="1"/>
  <c r="G126" i="147"/>
  <c r="G128" i="144"/>
  <c r="G141" i="134"/>
  <c r="G150" i="134" s="1"/>
  <c r="G137" i="134"/>
  <c r="G155" i="134"/>
  <c r="G157" i="134" s="1"/>
  <c r="H134" i="144"/>
  <c r="H147" i="144" s="1"/>
  <c r="H147" i="134"/>
  <c r="I129" i="134"/>
  <c r="I140" i="138"/>
  <c r="I118" i="147"/>
  <c r="I50" i="134"/>
  <c r="I45" i="147"/>
  <c r="I62" i="138"/>
  <c r="H132" i="144"/>
  <c r="H145" i="144" s="1"/>
  <c r="H145" i="134"/>
  <c r="H58" i="147"/>
  <c r="H46" i="148"/>
  <c r="H58" i="148" s="1"/>
  <c r="H121" i="148"/>
  <c r="H133" i="148" s="1"/>
  <c r="H133" i="147"/>
  <c r="K40" i="137"/>
  <c r="J76" i="137"/>
  <c r="J129" i="138"/>
  <c r="H135" i="144"/>
  <c r="H148" i="144" s="1"/>
  <c r="H148" i="134"/>
  <c r="F202" i="148"/>
  <c r="F211" i="148" s="1"/>
  <c r="F216" i="148"/>
  <c r="F218" i="148" s="1"/>
  <c r="F199" i="148"/>
  <c r="H129" i="144"/>
  <c r="H142" i="144" s="1"/>
  <c r="H142" i="134"/>
  <c r="H209" i="144"/>
  <c r="H222" i="144" s="1"/>
  <c r="H222" i="134"/>
  <c r="I47" i="147"/>
  <c r="I52" i="134"/>
  <c r="I64" i="138"/>
  <c r="I120" i="147"/>
  <c r="I142" i="138"/>
  <c r="I131" i="134"/>
  <c r="H214" i="144"/>
  <c r="H227" i="144" s="1"/>
  <c r="H227" i="134"/>
  <c r="H128" i="134"/>
  <c r="H136" i="138"/>
  <c r="H153" i="138"/>
  <c r="H117" i="147"/>
  <c r="H139" i="138"/>
  <c r="H148" i="138" s="1"/>
  <c r="H57" i="147"/>
  <c r="H45" i="148"/>
  <c r="H57" i="148" s="1"/>
  <c r="F220" i="144"/>
  <c r="F229" i="144" s="1"/>
  <c r="F216" i="144"/>
  <c r="F234" i="144"/>
  <c r="F236" i="144" s="1"/>
  <c r="J211" i="138"/>
  <c r="J92" i="137"/>
  <c r="K56" i="137"/>
  <c r="I119" i="147"/>
  <c r="I130" i="134"/>
  <c r="I141" i="138"/>
  <c r="J68" i="137"/>
  <c r="K32" i="137"/>
  <c r="J55" i="138"/>
  <c r="J34" i="137"/>
  <c r="K29" i="137"/>
  <c r="J52" i="138"/>
  <c r="J65" i="137"/>
  <c r="J38" i="137"/>
  <c r="I74" i="137"/>
  <c r="I82" i="137" s="1"/>
  <c r="I127" i="138"/>
  <c r="I121" i="147"/>
  <c r="I143" i="138"/>
  <c r="I132" i="134"/>
  <c r="K30" i="137"/>
  <c r="J53" i="138"/>
  <c r="J66" i="137"/>
  <c r="H50" i="144"/>
  <c r="H63" i="134"/>
  <c r="H56" i="144"/>
  <c r="H69" i="144" s="1"/>
  <c r="H69" i="134"/>
  <c r="J122" i="147"/>
  <c r="J144" i="138"/>
  <c r="J133" i="134"/>
  <c r="H51" i="148"/>
  <c r="H63" i="148" s="1"/>
  <c r="H63" i="147"/>
  <c r="G63" i="144"/>
  <c r="G71" i="144" s="1"/>
  <c r="G58" i="144"/>
  <c r="G76" i="144"/>
  <c r="G78" i="144" s="1"/>
  <c r="J133" i="138"/>
  <c r="J80" i="137"/>
  <c r="K44" i="137"/>
  <c r="K55" i="137"/>
  <c r="J210" i="138"/>
  <c r="J91" i="137"/>
  <c r="H213" i="144"/>
  <c r="H226" i="144" s="1"/>
  <c r="H226" i="134"/>
  <c r="J209" i="138"/>
  <c r="K54" i="137"/>
  <c r="J90" i="137"/>
  <c r="H54" i="144"/>
  <c r="H67" i="144" s="1"/>
  <c r="H67" i="134"/>
  <c r="I197" i="147"/>
  <c r="I214" i="134"/>
  <c r="I224" i="138"/>
  <c r="H212" i="144"/>
  <c r="H225" i="144" s="1"/>
  <c r="H225" i="134"/>
  <c r="I122" i="148"/>
  <c r="I134" i="148" s="1"/>
  <c r="I134" i="147"/>
  <c r="H118" i="148"/>
  <c r="H130" i="148" s="1"/>
  <c r="H130" i="147"/>
  <c r="I48" i="147"/>
  <c r="I65" i="138"/>
  <c r="I53" i="134"/>
  <c r="H52" i="144"/>
  <c r="H65" i="144" s="1"/>
  <c r="H65" i="134"/>
  <c r="H204" i="147"/>
  <c r="H192" i="148"/>
  <c r="H204" i="148" s="1"/>
  <c r="J131" i="138"/>
  <c r="J78" i="137"/>
  <c r="K42" i="137"/>
  <c r="H197" i="148"/>
  <c r="H209" i="148" s="1"/>
  <c r="H209" i="147"/>
  <c r="I44" i="148"/>
  <c r="I56" i="147"/>
  <c r="H56" i="148"/>
  <c r="J44" i="147"/>
  <c r="I62" i="144"/>
  <c r="I62" i="134"/>
  <c r="J61" i="138"/>
  <c r="J49" i="134"/>
  <c r="J49" i="144" s="1"/>
  <c r="L26" i="137"/>
  <c r="K62" i="137"/>
  <c r="K49" i="138"/>
  <c r="H65" i="147" l="1"/>
  <c r="I58" i="134"/>
  <c r="K34" i="137"/>
  <c r="J70" i="137"/>
  <c r="H70" i="148"/>
  <c r="H72" i="148" s="1"/>
  <c r="I70" i="138"/>
  <c r="H71" i="134"/>
  <c r="I68" i="134"/>
  <c r="I55" i="144"/>
  <c r="I68" i="144" s="1"/>
  <c r="M53" i="137"/>
  <c r="L208" i="138"/>
  <c r="L89" i="137"/>
  <c r="K193" i="147"/>
  <c r="K220" i="138"/>
  <c r="K210" i="134"/>
  <c r="I130" i="147"/>
  <c r="I118" i="148"/>
  <c r="I130" i="148" s="1"/>
  <c r="I60" i="147"/>
  <c r="I48" i="148"/>
  <c r="I60" i="148" s="1"/>
  <c r="K133" i="138"/>
  <c r="K80" i="137"/>
  <c r="L44" i="137"/>
  <c r="I133" i="147"/>
  <c r="I121" i="148"/>
  <c r="I133" i="148" s="1"/>
  <c r="I129" i="144"/>
  <c r="I142" i="144" s="1"/>
  <c r="I142" i="134"/>
  <c r="J214" i="134"/>
  <c r="J197" i="147"/>
  <c r="J224" i="138"/>
  <c r="I203" i="147"/>
  <c r="I191" i="148"/>
  <c r="I203" i="148" s="1"/>
  <c r="I208" i="144"/>
  <c r="I221" i="144" s="1"/>
  <c r="I221" i="134"/>
  <c r="K87" i="137"/>
  <c r="K206" i="138"/>
  <c r="L51" i="137"/>
  <c r="J205" i="147"/>
  <c r="J193" i="148"/>
  <c r="J205" i="148" s="1"/>
  <c r="J54" i="134"/>
  <c r="J49" i="147"/>
  <c r="J66" i="138"/>
  <c r="L29" i="137"/>
  <c r="K65" i="137"/>
  <c r="K52" i="138"/>
  <c r="J119" i="147"/>
  <c r="J141" i="138"/>
  <c r="J130" i="134"/>
  <c r="G137" i="144"/>
  <c r="G155" i="144"/>
  <c r="G157" i="144" s="1"/>
  <c r="G141" i="144"/>
  <c r="G150" i="144" s="1"/>
  <c r="L28" i="137"/>
  <c r="K51" i="138"/>
  <c r="K64" i="137"/>
  <c r="I135" i="147"/>
  <c r="I123" i="148"/>
  <c r="I135" i="148" s="1"/>
  <c r="I211" i="144"/>
  <c r="I224" i="144" s="1"/>
  <c r="I224" i="134"/>
  <c r="I214" i="144"/>
  <c r="I227" i="144" s="1"/>
  <c r="I227" i="134"/>
  <c r="J133" i="144"/>
  <c r="J146" i="144" s="1"/>
  <c r="J146" i="134"/>
  <c r="H128" i="144"/>
  <c r="H141" i="134"/>
  <c r="H150" i="134" s="1"/>
  <c r="H137" i="134"/>
  <c r="H155" i="134"/>
  <c r="H157" i="134" s="1"/>
  <c r="J120" i="147"/>
  <c r="J142" i="138"/>
  <c r="J131" i="134"/>
  <c r="J63" i="138"/>
  <c r="J46" i="147"/>
  <c r="J51" i="134"/>
  <c r="I194" i="148"/>
  <c r="I206" i="148" s="1"/>
  <c r="I206" i="147"/>
  <c r="I212" i="144"/>
  <c r="I225" i="144" s="1"/>
  <c r="I225" i="134"/>
  <c r="G216" i="148"/>
  <c r="G218" i="148" s="1"/>
  <c r="G202" i="148"/>
  <c r="G211" i="148" s="1"/>
  <c r="G199" i="148"/>
  <c r="I209" i="147"/>
  <c r="I197" i="148"/>
  <c r="I209" i="148" s="1"/>
  <c r="J55" i="134"/>
  <c r="J67" i="138"/>
  <c r="J50" i="147"/>
  <c r="K76" i="137"/>
  <c r="L40" i="137"/>
  <c r="K129" i="138"/>
  <c r="K56" i="138"/>
  <c r="K69" i="137"/>
  <c r="L33" i="137"/>
  <c r="I207" i="147"/>
  <c r="I195" i="148"/>
  <c r="I207" i="148" s="1"/>
  <c r="L52" i="137"/>
  <c r="K88" i="137"/>
  <c r="K207" i="138"/>
  <c r="I57" i="147"/>
  <c r="I45" i="148"/>
  <c r="I57" i="148" s="1"/>
  <c r="I214" i="138"/>
  <c r="I231" i="138"/>
  <c r="I207" i="134"/>
  <c r="I190" i="147"/>
  <c r="I217" i="138"/>
  <c r="I226" i="138" s="1"/>
  <c r="I56" i="144"/>
  <c r="I69" i="144" s="1"/>
  <c r="I69" i="134"/>
  <c r="J56" i="134"/>
  <c r="J68" i="138"/>
  <c r="J51" i="147"/>
  <c r="I135" i="144"/>
  <c r="I148" i="144" s="1"/>
  <c r="I148" i="134"/>
  <c r="K131" i="138"/>
  <c r="L42" i="137"/>
  <c r="K78" i="137"/>
  <c r="I131" i="144"/>
  <c r="I144" i="144" s="1"/>
  <c r="I144" i="134"/>
  <c r="G143" i="148"/>
  <c r="G145" i="148" s="1"/>
  <c r="G129" i="148"/>
  <c r="G138" i="148" s="1"/>
  <c r="G126" i="148"/>
  <c r="M43" i="137"/>
  <c r="L79" i="137"/>
  <c r="L132" i="138"/>
  <c r="I124" i="148"/>
  <c r="I136" i="148" s="1"/>
  <c r="I136" i="147"/>
  <c r="K75" i="137"/>
  <c r="K128" i="138"/>
  <c r="L39" i="137"/>
  <c r="I61" i="147"/>
  <c r="I49" i="148"/>
  <c r="I61" i="148" s="1"/>
  <c r="K66" i="137"/>
  <c r="L30" i="137"/>
  <c r="K53" i="138"/>
  <c r="I209" i="144"/>
  <c r="I222" i="144" s="1"/>
  <c r="I222" i="134"/>
  <c r="J86" i="137"/>
  <c r="J94" i="137" s="1"/>
  <c r="J205" i="138"/>
  <c r="K50" i="137"/>
  <c r="J58" i="137"/>
  <c r="J123" i="147"/>
  <c r="J145" i="138"/>
  <c r="J134" i="134"/>
  <c r="J210" i="144"/>
  <c r="J223" i="144" s="1"/>
  <c r="J223" i="134"/>
  <c r="I58" i="147"/>
  <c r="I46" i="148"/>
  <c r="I58" i="148" s="1"/>
  <c r="H190" i="148"/>
  <c r="H199" i="147"/>
  <c r="H202" i="147"/>
  <c r="H211" i="147" s="1"/>
  <c r="H216" i="147"/>
  <c r="H218" i="147" s="1"/>
  <c r="L54" i="137"/>
  <c r="K209" i="138"/>
  <c r="K90" i="137"/>
  <c r="I130" i="144"/>
  <c r="I143" i="144" s="1"/>
  <c r="I143" i="134"/>
  <c r="I132" i="147"/>
  <c r="I120" i="148"/>
  <c r="I132" i="148" s="1"/>
  <c r="H207" i="144"/>
  <c r="H220" i="134"/>
  <c r="H229" i="134" s="1"/>
  <c r="H234" i="134"/>
  <c r="H236" i="134" s="1"/>
  <c r="H216" i="134"/>
  <c r="J118" i="147"/>
  <c r="J140" i="138"/>
  <c r="J129" i="134"/>
  <c r="G234" i="144"/>
  <c r="G236" i="144" s="1"/>
  <c r="G220" i="144"/>
  <c r="G229" i="144" s="1"/>
  <c r="G216" i="144"/>
  <c r="I59" i="147"/>
  <c r="I47" i="148"/>
  <c r="I59" i="148" s="1"/>
  <c r="K50" i="138"/>
  <c r="K63" i="137"/>
  <c r="L27" i="137"/>
  <c r="I67" i="134"/>
  <c r="I54" i="144"/>
  <c r="I67" i="144" s="1"/>
  <c r="L55" i="137"/>
  <c r="K91" i="137"/>
  <c r="K210" i="138"/>
  <c r="I192" i="148"/>
  <c r="I204" i="148" s="1"/>
  <c r="I204" i="147"/>
  <c r="I51" i="148"/>
  <c r="I63" i="148" s="1"/>
  <c r="I63" i="147"/>
  <c r="L41" i="137"/>
  <c r="K130" i="138"/>
  <c r="K77" i="137"/>
  <c r="L32" i="137"/>
  <c r="K55" i="138"/>
  <c r="K68" i="137"/>
  <c r="I70" i="147"/>
  <c r="I72" i="147" s="1"/>
  <c r="I119" i="148"/>
  <c r="I131" i="148" s="1"/>
  <c r="I131" i="147"/>
  <c r="K122" i="147"/>
  <c r="K144" i="138"/>
  <c r="K133" i="134"/>
  <c r="I62" i="147"/>
  <c r="I50" i="148"/>
  <c r="I62" i="148" s="1"/>
  <c r="J124" i="147"/>
  <c r="J146" i="138"/>
  <c r="J135" i="134"/>
  <c r="J53" i="134"/>
  <c r="J48" i="147"/>
  <c r="J65" i="138"/>
  <c r="J213" i="134"/>
  <c r="J223" i="138"/>
  <c r="J196" i="147"/>
  <c r="I76" i="134"/>
  <c r="I78" i="134" s="1"/>
  <c r="H53" i="148"/>
  <c r="I66" i="134"/>
  <c r="I53" i="144"/>
  <c r="I66" i="144" s="1"/>
  <c r="J212" i="134"/>
  <c r="J195" i="147"/>
  <c r="J222" i="138"/>
  <c r="I50" i="144"/>
  <c r="I63" i="134"/>
  <c r="H65" i="148"/>
  <c r="I132" i="144"/>
  <c r="I145" i="144" s="1"/>
  <c r="I145" i="134"/>
  <c r="I213" i="144"/>
  <c r="I226" i="144" s="1"/>
  <c r="I226" i="134"/>
  <c r="I128" i="134"/>
  <c r="I136" i="138"/>
  <c r="I153" i="138"/>
  <c r="I117" i="147"/>
  <c r="I139" i="138"/>
  <c r="I148" i="138" s="1"/>
  <c r="K93" i="137"/>
  <c r="L57" i="137"/>
  <c r="K212" i="138"/>
  <c r="I208" i="147"/>
  <c r="I196" i="148"/>
  <c r="I208" i="148" s="1"/>
  <c r="K67" i="137"/>
  <c r="L31" i="137"/>
  <c r="K54" i="138"/>
  <c r="J74" i="137"/>
  <c r="J82" i="137" s="1"/>
  <c r="K38" i="137"/>
  <c r="J127" i="138"/>
  <c r="H126" i="147"/>
  <c r="H129" i="147"/>
  <c r="H138" i="147" s="1"/>
  <c r="H143" i="147"/>
  <c r="H145" i="147" s="1"/>
  <c r="H117" i="148"/>
  <c r="I134" i="144"/>
  <c r="I147" i="144" s="1"/>
  <c r="I147" i="134"/>
  <c r="J47" i="147"/>
  <c r="J64" i="138"/>
  <c r="J52" i="134"/>
  <c r="J218" i="138"/>
  <c r="J208" i="134"/>
  <c r="J191" i="147"/>
  <c r="I64" i="134"/>
  <c r="I51" i="144"/>
  <c r="I64" i="144" s="1"/>
  <c r="J122" i="148"/>
  <c r="J134" i="148" s="1"/>
  <c r="J134" i="147"/>
  <c r="J58" i="138"/>
  <c r="I53" i="147"/>
  <c r="J121" i="147"/>
  <c r="J143" i="138"/>
  <c r="J132" i="134"/>
  <c r="J75" i="138"/>
  <c r="J211" i="134"/>
  <c r="J194" i="147"/>
  <c r="J221" i="138"/>
  <c r="H63" i="144"/>
  <c r="H71" i="144" s="1"/>
  <c r="H76" i="144"/>
  <c r="H78" i="144" s="1"/>
  <c r="H58" i="144"/>
  <c r="L56" i="137"/>
  <c r="K92" i="137"/>
  <c r="K211" i="138"/>
  <c r="I52" i="144"/>
  <c r="I65" i="144" s="1"/>
  <c r="I65" i="134"/>
  <c r="J209" i="134"/>
  <c r="J192" i="147"/>
  <c r="J219" i="138"/>
  <c r="L45" i="137"/>
  <c r="K134" i="138"/>
  <c r="K81" i="137"/>
  <c r="J50" i="134"/>
  <c r="J62" i="138"/>
  <c r="J45" i="147"/>
  <c r="K44" i="147"/>
  <c r="I56" i="148"/>
  <c r="J44" i="148"/>
  <c r="J56" i="147"/>
  <c r="J62" i="144"/>
  <c r="J62" i="134"/>
  <c r="M26" i="137"/>
  <c r="L62" i="137"/>
  <c r="L49" i="138"/>
  <c r="K61" i="138"/>
  <c r="K49" i="134"/>
  <c r="K49" i="144" s="1"/>
  <c r="I65" i="147" l="1"/>
  <c r="L34" i="137"/>
  <c r="J70" i="138"/>
  <c r="K75" i="138"/>
  <c r="J58" i="134"/>
  <c r="I71" i="134"/>
  <c r="K70" i="137"/>
  <c r="K214" i="134"/>
  <c r="K224" i="138"/>
  <c r="K197" i="147"/>
  <c r="M39" i="137"/>
  <c r="L75" i="137"/>
  <c r="L128" i="138"/>
  <c r="I70" i="148"/>
  <c r="I72" i="148" s="1"/>
  <c r="J208" i="144"/>
  <c r="J221" i="144" s="1"/>
  <c r="J221" i="134"/>
  <c r="L212" i="138"/>
  <c r="L93" i="137"/>
  <c r="M57" i="137"/>
  <c r="J50" i="148"/>
  <c r="J62" i="148" s="1"/>
  <c r="J62" i="147"/>
  <c r="M29" i="137"/>
  <c r="L52" i="138"/>
  <c r="L65" i="137"/>
  <c r="J68" i="134"/>
  <c r="J55" i="144"/>
  <c r="J68" i="144" s="1"/>
  <c r="J59" i="147"/>
  <c r="J47" i="148"/>
  <c r="J59" i="148" s="1"/>
  <c r="I207" i="144"/>
  <c r="I216" i="134"/>
  <c r="I220" i="134"/>
  <c r="I229" i="134" s="1"/>
  <c r="I234" i="134"/>
  <c r="I236" i="134" s="1"/>
  <c r="J194" i="148"/>
  <c r="J206" i="148" s="1"/>
  <c r="J206" i="147"/>
  <c r="J211" i="144"/>
  <c r="J224" i="144" s="1"/>
  <c r="J224" i="134"/>
  <c r="M79" i="137"/>
  <c r="M132" i="138"/>
  <c r="N43" i="137"/>
  <c r="M51" i="137"/>
  <c r="L206" i="138"/>
  <c r="L87" i="137"/>
  <c r="J135" i="144"/>
  <c r="J148" i="144" s="1"/>
  <c r="J148" i="134"/>
  <c r="H216" i="144"/>
  <c r="H220" i="144"/>
  <c r="H229" i="144" s="1"/>
  <c r="H234" i="144"/>
  <c r="H236" i="144" s="1"/>
  <c r="K208" i="134"/>
  <c r="K191" i="147"/>
  <c r="K218" i="138"/>
  <c r="J76" i="134"/>
  <c r="J78" i="134" s="1"/>
  <c r="J50" i="144"/>
  <c r="J63" i="134"/>
  <c r="J132" i="144"/>
  <c r="J145" i="144" s="1"/>
  <c r="J145" i="134"/>
  <c r="K195" i="147"/>
  <c r="K222" i="138"/>
  <c r="K212" i="134"/>
  <c r="J231" i="138"/>
  <c r="J214" i="138"/>
  <c r="J217" i="138"/>
  <c r="J226" i="138" s="1"/>
  <c r="J207" i="134"/>
  <c r="J190" i="147"/>
  <c r="K219" i="138"/>
  <c r="K192" i="147"/>
  <c r="K209" i="134"/>
  <c r="K210" i="144"/>
  <c r="K223" i="144" s="1"/>
  <c r="K223" i="134"/>
  <c r="J124" i="148"/>
  <c r="J136" i="148" s="1"/>
  <c r="J136" i="147"/>
  <c r="J56" i="144"/>
  <c r="J69" i="144" s="1"/>
  <c r="J69" i="134"/>
  <c r="J70" i="147"/>
  <c r="J72" i="147" s="1"/>
  <c r="J67" i="134"/>
  <c r="J54" i="144"/>
  <c r="J67" i="144" s="1"/>
  <c r="J135" i="147"/>
  <c r="J123" i="148"/>
  <c r="J135" i="148" s="1"/>
  <c r="H129" i="148"/>
  <c r="H138" i="148" s="1"/>
  <c r="H126" i="148"/>
  <c r="H143" i="148"/>
  <c r="H145" i="148" s="1"/>
  <c r="K124" i="147"/>
  <c r="K146" i="138"/>
  <c r="K135" i="134"/>
  <c r="K63" i="138"/>
  <c r="K51" i="134"/>
  <c r="K46" i="147"/>
  <c r="L134" i="138"/>
  <c r="L81" i="137"/>
  <c r="M45" i="137"/>
  <c r="K127" i="138"/>
  <c r="K74" i="137"/>
  <c r="K82" i="137" s="1"/>
  <c r="L38" i="137"/>
  <c r="J51" i="144"/>
  <c r="J64" i="144" s="1"/>
  <c r="J64" i="134"/>
  <c r="L51" i="138"/>
  <c r="M28" i="137"/>
  <c r="L64" i="137"/>
  <c r="J191" i="148"/>
  <c r="J203" i="148" s="1"/>
  <c r="J203" i="147"/>
  <c r="H216" i="148"/>
  <c r="H218" i="148" s="1"/>
  <c r="H199" i="148"/>
  <c r="H202" i="148"/>
  <c r="H211" i="148" s="1"/>
  <c r="K47" i="147"/>
  <c r="K52" i="134"/>
  <c r="K64" i="138"/>
  <c r="L92" i="137"/>
  <c r="M56" i="137"/>
  <c r="L211" i="138"/>
  <c r="K140" i="138"/>
  <c r="K129" i="134"/>
  <c r="K118" i="147"/>
  <c r="I65" i="148"/>
  <c r="I129" i="147"/>
  <c r="I138" i="147" s="1"/>
  <c r="I126" i="147"/>
  <c r="I143" i="147"/>
  <c r="I145" i="147" s="1"/>
  <c r="I117" i="148"/>
  <c r="I190" i="148"/>
  <c r="I216" i="147"/>
  <c r="I218" i="147" s="1"/>
  <c r="I202" i="147"/>
  <c r="I211" i="147" s="1"/>
  <c r="I199" i="147"/>
  <c r="J48" i="148"/>
  <c r="J60" i="148" s="1"/>
  <c r="J60" i="147"/>
  <c r="I63" i="144"/>
  <c r="I71" i="144" s="1"/>
  <c r="I58" i="144"/>
  <c r="I76" i="144"/>
  <c r="I78" i="144" s="1"/>
  <c r="K133" i="144"/>
  <c r="K146" i="144" s="1"/>
  <c r="K146" i="134"/>
  <c r="M42" i="137"/>
  <c r="L131" i="138"/>
  <c r="L78" i="137"/>
  <c r="J46" i="148"/>
  <c r="J58" i="148" s="1"/>
  <c r="J58" i="147"/>
  <c r="L210" i="134"/>
  <c r="L193" i="147"/>
  <c r="L220" i="138"/>
  <c r="L129" i="138"/>
  <c r="L76" i="137"/>
  <c r="M40" i="137"/>
  <c r="L68" i="137"/>
  <c r="M32" i="137"/>
  <c r="L55" i="138"/>
  <c r="J45" i="148"/>
  <c r="J57" i="147"/>
  <c r="J66" i="134"/>
  <c r="J53" i="144"/>
  <c r="J66" i="144" s="1"/>
  <c r="L50" i="137"/>
  <c r="K58" i="137"/>
  <c r="K86" i="137"/>
  <c r="K94" i="137" s="1"/>
  <c r="K205" i="138"/>
  <c r="J153" i="138"/>
  <c r="J117" i="147"/>
  <c r="J139" i="138"/>
  <c r="J148" i="138" s="1"/>
  <c r="J128" i="134"/>
  <c r="J136" i="138"/>
  <c r="K205" i="147"/>
  <c r="K193" i="148"/>
  <c r="K205" i="148" s="1"/>
  <c r="J192" i="148"/>
  <c r="J204" i="148" s="1"/>
  <c r="J204" i="147"/>
  <c r="K49" i="147"/>
  <c r="K66" i="138"/>
  <c r="K54" i="134"/>
  <c r="L50" i="138"/>
  <c r="L63" i="137"/>
  <c r="M27" i="137"/>
  <c r="K194" i="147"/>
  <c r="K211" i="134"/>
  <c r="K221" i="138"/>
  <c r="K65" i="138"/>
  <c r="K48" i="147"/>
  <c r="K53" i="134"/>
  <c r="K121" i="147"/>
  <c r="K143" i="138"/>
  <c r="K132" i="134"/>
  <c r="M33" i="137"/>
  <c r="L69" i="137"/>
  <c r="L56" i="138"/>
  <c r="N53" i="137"/>
  <c r="M208" i="138"/>
  <c r="M89" i="137"/>
  <c r="J132" i="147"/>
  <c r="J120" i="148"/>
  <c r="J132" i="148" s="1"/>
  <c r="K196" i="147"/>
  <c r="K223" i="138"/>
  <c r="K213" i="134"/>
  <c r="J119" i="148"/>
  <c r="J131" i="148" s="1"/>
  <c r="J131" i="147"/>
  <c r="K50" i="147"/>
  <c r="K67" i="138"/>
  <c r="K55" i="134"/>
  <c r="J208" i="147"/>
  <c r="J196" i="148"/>
  <c r="J208" i="148" s="1"/>
  <c r="H141" i="144"/>
  <c r="H150" i="144" s="1"/>
  <c r="H137" i="144"/>
  <c r="H155" i="144"/>
  <c r="H157" i="144" s="1"/>
  <c r="J53" i="147"/>
  <c r="J65" i="134"/>
  <c r="J52" i="144"/>
  <c r="J65" i="144" s="1"/>
  <c r="L133" i="138"/>
  <c r="M44" i="137"/>
  <c r="L80" i="137"/>
  <c r="L91" i="137"/>
  <c r="L210" i="138"/>
  <c r="M55" i="137"/>
  <c r="L88" i="137"/>
  <c r="M52" i="137"/>
  <c r="L207" i="138"/>
  <c r="K58" i="138"/>
  <c r="K122" i="148"/>
  <c r="K134" i="148" s="1"/>
  <c r="K134" i="147"/>
  <c r="M54" i="137"/>
  <c r="L209" i="138"/>
  <c r="L90" i="137"/>
  <c r="L66" i="137"/>
  <c r="M30" i="137"/>
  <c r="L53" i="138"/>
  <c r="J131" i="144"/>
  <c r="J144" i="144" s="1"/>
  <c r="J144" i="134"/>
  <c r="J51" i="148"/>
  <c r="J63" i="148" s="1"/>
  <c r="J63" i="147"/>
  <c r="K119" i="147"/>
  <c r="K130" i="134"/>
  <c r="K141" i="138"/>
  <c r="J214" i="144"/>
  <c r="J227" i="144" s="1"/>
  <c r="J227" i="134"/>
  <c r="I53" i="148"/>
  <c r="J129" i="144"/>
  <c r="J142" i="144" s="1"/>
  <c r="J142" i="134"/>
  <c r="J213" i="144"/>
  <c r="J226" i="144" s="1"/>
  <c r="J226" i="134"/>
  <c r="K120" i="147"/>
  <c r="K142" i="138"/>
  <c r="K131" i="134"/>
  <c r="J61" i="147"/>
  <c r="J49" i="148"/>
  <c r="J61" i="148" s="1"/>
  <c r="L77" i="137"/>
  <c r="M41" i="137"/>
  <c r="L130" i="138"/>
  <c r="J130" i="147"/>
  <c r="J118" i="148"/>
  <c r="J130" i="148" s="1"/>
  <c r="J134" i="144"/>
  <c r="J147" i="144" s="1"/>
  <c r="J147" i="134"/>
  <c r="L133" i="134"/>
  <c r="L144" i="138"/>
  <c r="L122" i="147"/>
  <c r="K123" i="147"/>
  <c r="K145" i="138"/>
  <c r="K134" i="134"/>
  <c r="I128" i="144"/>
  <c r="I137" i="134"/>
  <c r="I141" i="134"/>
  <c r="I150" i="134" s="1"/>
  <c r="I155" i="134"/>
  <c r="I157" i="134" s="1"/>
  <c r="J121" i="148"/>
  <c r="J133" i="148" s="1"/>
  <c r="J133" i="147"/>
  <c r="J209" i="144"/>
  <c r="J222" i="144" s="1"/>
  <c r="J222" i="134"/>
  <c r="M31" i="137"/>
  <c r="L54" i="138"/>
  <c r="L67" i="137"/>
  <c r="J195" i="148"/>
  <c r="J207" i="148" s="1"/>
  <c r="J207" i="147"/>
  <c r="J212" i="144"/>
  <c r="J225" i="144" s="1"/>
  <c r="J225" i="134"/>
  <c r="K45" i="147"/>
  <c r="K62" i="138"/>
  <c r="K50" i="134"/>
  <c r="K51" i="147"/>
  <c r="K68" i="138"/>
  <c r="K56" i="134"/>
  <c r="J130" i="144"/>
  <c r="J143" i="144" s="1"/>
  <c r="J143" i="134"/>
  <c r="J197" i="148"/>
  <c r="J209" i="148" s="1"/>
  <c r="J209" i="147"/>
  <c r="L44" i="147"/>
  <c r="J56" i="148"/>
  <c r="K44" i="148"/>
  <c r="K56" i="147"/>
  <c r="K62" i="144"/>
  <c r="K62" i="134"/>
  <c r="L61" i="138"/>
  <c r="L49" i="134"/>
  <c r="L49" i="144" s="1"/>
  <c r="M62" i="137"/>
  <c r="N26" i="137"/>
  <c r="M49" i="138"/>
  <c r="L58" i="138" l="1"/>
  <c r="J65" i="147"/>
  <c r="J71" i="134"/>
  <c r="K58" i="134"/>
  <c r="L70" i="137"/>
  <c r="L146" i="134"/>
  <c r="L133" i="144"/>
  <c r="L146" i="144" s="1"/>
  <c r="K209" i="144"/>
  <c r="K222" i="144" s="1"/>
  <c r="K222" i="134"/>
  <c r="K70" i="138"/>
  <c r="L195" i="147"/>
  <c r="L212" i="134"/>
  <c r="L222" i="138"/>
  <c r="J57" i="148"/>
  <c r="J65" i="148" s="1"/>
  <c r="J70" i="148"/>
  <c r="J72" i="148" s="1"/>
  <c r="J53" i="148"/>
  <c r="K64" i="134"/>
  <c r="K51" i="144"/>
  <c r="K64" i="144" s="1"/>
  <c r="K76" i="134"/>
  <c r="K78" i="134" s="1"/>
  <c r="K65" i="134"/>
  <c r="K52" i="144"/>
  <c r="K65" i="144" s="1"/>
  <c r="N55" i="137"/>
  <c r="M91" i="137"/>
  <c r="M210" i="138"/>
  <c r="K196" i="148"/>
  <c r="K208" i="148" s="1"/>
  <c r="K208" i="147"/>
  <c r="K192" i="148"/>
  <c r="K204" i="148" s="1"/>
  <c r="K204" i="147"/>
  <c r="L50" i="134"/>
  <c r="L62" i="138"/>
  <c r="L45" i="147"/>
  <c r="L75" i="138"/>
  <c r="J216" i="147"/>
  <c r="J218" i="147" s="1"/>
  <c r="J202" i="147"/>
  <c r="J211" i="147" s="1"/>
  <c r="J190" i="148"/>
  <c r="J199" i="147"/>
  <c r="K49" i="148"/>
  <c r="K61" i="148" s="1"/>
  <c r="K61" i="147"/>
  <c r="L49" i="147"/>
  <c r="L54" i="134"/>
  <c r="L66" i="138"/>
  <c r="M193" i="147"/>
  <c r="M220" i="138"/>
  <c r="M210" i="134"/>
  <c r="L191" i="147"/>
  <c r="L208" i="134"/>
  <c r="L218" i="138"/>
  <c r="M54" i="138"/>
  <c r="N31" i="137"/>
  <c r="M67" i="137"/>
  <c r="N208" i="138"/>
  <c r="N89" i="137"/>
  <c r="O53" i="137"/>
  <c r="M76" i="137"/>
  <c r="M129" i="138"/>
  <c r="N40" i="137"/>
  <c r="L119" i="147"/>
  <c r="L141" i="138"/>
  <c r="L130" i="134"/>
  <c r="N57" i="137"/>
  <c r="M93" i="137"/>
  <c r="M212" i="138"/>
  <c r="N28" i="137"/>
  <c r="M64" i="137"/>
  <c r="M51" i="138"/>
  <c r="L193" i="148"/>
  <c r="L205" i="148" s="1"/>
  <c r="L205" i="147"/>
  <c r="L224" i="138"/>
  <c r="L214" i="134"/>
  <c r="L197" i="147"/>
  <c r="K131" i="144"/>
  <c r="K144" i="144" s="1"/>
  <c r="K144" i="134"/>
  <c r="L210" i="144"/>
  <c r="L223" i="144" s="1"/>
  <c r="L223" i="134"/>
  <c r="L194" i="147"/>
  <c r="L211" i="134"/>
  <c r="L221" i="138"/>
  <c r="K133" i="147"/>
  <c r="K121" i="148"/>
  <c r="K133" i="148" s="1"/>
  <c r="J117" i="148"/>
  <c r="J143" i="147"/>
  <c r="J145" i="147" s="1"/>
  <c r="J129" i="147"/>
  <c r="J138" i="147" s="1"/>
  <c r="J126" i="147"/>
  <c r="M34" i="137"/>
  <c r="K132" i="147"/>
  <c r="K120" i="148"/>
  <c r="K132" i="148" s="1"/>
  <c r="M209" i="138"/>
  <c r="N54" i="137"/>
  <c r="M90" i="137"/>
  <c r="K53" i="144"/>
  <c r="K66" i="144" s="1"/>
  <c r="K66" i="134"/>
  <c r="L74" i="137"/>
  <c r="L82" i="137" s="1"/>
  <c r="L127" i="138"/>
  <c r="M38" i="137"/>
  <c r="L134" i="134"/>
  <c r="L123" i="147"/>
  <c r="L145" i="138"/>
  <c r="M130" i="138"/>
  <c r="M77" i="137"/>
  <c r="N41" i="137"/>
  <c r="M56" i="138"/>
  <c r="N33" i="137"/>
  <c r="M69" i="137"/>
  <c r="L46" i="147"/>
  <c r="L51" i="134"/>
  <c r="L63" i="138"/>
  <c r="L143" i="138"/>
  <c r="L132" i="134"/>
  <c r="L121" i="147"/>
  <c r="M131" i="138"/>
  <c r="M78" i="137"/>
  <c r="M81" i="137"/>
  <c r="M134" i="138"/>
  <c r="N45" i="137"/>
  <c r="L219" i="138"/>
  <c r="L192" i="147"/>
  <c r="L209" i="134"/>
  <c r="K224" i="134"/>
  <c r="K211" i="144"/>
  <c r="K224" i="144" s="1"/>
  <c r="M50" i="137"/>
  <c r="L58" i="137"/>
  <c r="L205" i="138"/>
  <c r="L86" i="137"/>
  <c r="L94" i="137" s="1"/>
  <c r="L223" i="138"/>
  <c r="L213" i="134"/>
  <c r="L196" i="147"/>
  <c r="K203" i="147"/>
  <c r="K191" i="148"/>
  <c r="K203" i="148" s="1"/>
  <c r="I220" i="144"/>
  <c r="I229" i="144" s="1"/>
  <c r="I216" i="144"/>
  <c r="I234" i="144"/>
  <c r="I236" i="144" s="1"/>
  <c r="K197" i="148"/>
  <c r="K209" i="148" s="1"/>
  <c r="K209" i="147"/>
  <c r="K135" i="144"/>
  <c r="K148" i="144" s="1"/>
  <c r="K148" i="134"/>
  <c r="J207" i="144"/>
  <c r="J234" i="134"/>
  <c r="J236" i="134" s="1"/>
  <c r="J220" i="134"/>
  <c r="J229" i="134" s="1"/>
  <c r="J216" i="134"/>
  <c r="M87" i="137"/>
  <c r="M206" i="138"/>
  <c r="N51" i="137"/>
  <c r="O43" i="137"/>
  <c r="N132" i="138"/>
  <c r="N79" i="137"/>
  <c r="K212" i="144"/>
  <c r="K225" i="144" s="1"/>
  <c r="K225" i="134"/>
  <c r="K55" i="144"/>
  <c r="K68" i="144" s="1"/>
  <c r="K68" i="134"/>
  <c r="K207" i="134"/>
  <c r="K214" i="138"/>
  <c r="K190" i="147"/>
  <c r="K217" i="138"/>
  <c r="K226" i="138" s="1"/>
  <c r="K231" i="138"/>
  <c r="K134" i="144"/>
  <c r="K147" i="144" s="1"/>
  <c r="K147" i="134"/>
  <c r="K135" i="147"/>
  <c r="K123" i="148"/>
  <c r="K135" i="148" s="1"/>
  <c r="M88" i="137"/>
  <c r="M207" i="138"/>
  <c r="N52" i="137"/>
  <c r="K206" i="147"/>
  <c r="K194" i="148"/>
  <c r="K206" i="148" s="1"/>
  <c r="M211" i="138"/>
  <c r="N56" i="137"/>
  <c r="M92" i="137"/>
  <c r="K208" i="144"/>
  <c r="K221" i="144" s="1"/>
  <c r="K221" i="134"/>
  <c r="K130" i="144"/>
  <c r="K143" i="144" s="1"/>
  <c r="K143" i="134"/>
  <c r="K67" i="134"/>
  <c r="K54" i="144"/>
  <c r="K67" i="144" s="1"/>
  <c r="K47" i="148"/>
  <c r="K59" i="148" s="1"/>
  <c r="K59" i="147"/>
  <c r="K131" i="147"/>
  <c r="K119" i="148"/>
  <c r="K131" i="148" s="1"/>
  <c r="L50" i="147"/>
  <c r="L55" i="134"/>
  <c r="L67" i="138"/>
  <c r="M133" i="138"/>
  <c r="M80" i="137"/>
  <c r="N44" i="137"/>
  <c r="N32" i="137"/>
  <c r="M68" i="137"/>
  <c r="M55" i="138"/>
  <c r="K124" i="148"/>
  <c r="K136" i="148" s="1"/>
  <c r="K136" i="147"/>
  <c r="L64" i="138"/>
  <c r="L47" i="147"/>
  <c r="L52" i="134"/>
  <c r="M52" i="138"/>
  <c r="M65" i="137"/>
  <c r="N29" i="137"/>
  <c r="L142" i="138"/>
  <c r="L120" i="147"/>
  <c r="L131" i="134"/>
  <c r="L51" i="147"/>
  <c r="L68" i="138"/>
  <c r="L56" i="134"/>
  <c r="I199" i="148"/>
  <c r="I216" i="148"/>
  <c r="I218" i="148" s="1"/>
  <c r="I202" i="148"/>
  <c r="I211" i="148" s="1"/>
  <c r="L48" i="147"/>
  <c r="L65" i="138"/>
  <c r="L53" i="134"/>
  <c r="I129" i="148"/>
  <c r="I138" i="148" s="1"/>
  <c r="I126" i="148"/>
  <c r="I143" i="148"/>
  <c r="I145" i="148" s="1"/>
  <c r="M122" i="147"/>
  <c r="M144" i="138"/>
  <c r="M133" i="134"/>
  <c r="N30" i="137"/>
  <c r="M66" i="137"/>
  <c r="M53" i="138"/>
  <c r="K132" i="144"/>
  <c r="K145" i="144" s="1"/>
  <c r="K145" i="134"/>
  <c r="J128" i="144"/>
  <c r="J155" i="134"/>
  <c r="J157" i="134" s="1"/>
  <c r="J137" i="134"/>
  <c r="J141" i="134"/>
  <c r="J150" i="134" s="1"/>
  <c r="K195" i="148"/>
  <c r="K207" i="148" s="1"/>
  <c r="K207" i="147"/>
  <c r="K53" i="147"/>
  <c r="K56" i="144"/>
  <c r="K69" i="144" s="1"/>
  <c r="K69" i="134"/>
  <c r="K48" i="148"/>
  <c r="K60" i="148" s="1"/>
  <c r="K60" i="147"/>
  <c r="K118" i="148"/>
  <c r="K130" i="148" s="1"/>
  <c r="K130" i="147"/>
  <c r="J63" i="144"/>
  <c r="J71" i="144" s="1"/>
  <c r="J76" i="144"/>
  <c r="J78" i="144" s="1"/>
  <c r="J58" i="144"/>
  <c r="L118" i="147"/>
  <c r="L140" i="138"/>
  <c r="L129" i="134"/>
  <c r="K70" i="147"/>
  <c r="K72" i="147" s="1"/>
  <c r="I155" i="144"/>
  <c r="I157" i="144" s="1"/>
  <c r="I141" i="144"/>
  <c r="I150" i="144" s="1"/>
  <c r="I137" i="144"/>
  <c r="K129" i="144"/>
  <c r="K142" i="144" s="1"/>
  <c r="K142" i="134"/>
  <c r="K153" i="138"/>
  <c r="K117" i="147"/>
  <c r="K139" i="138"/>
  <c r="K148" i="138" s="1"/>
  <c r="K128" i="134"/>
  <c r="K136" i="138"/>
  <c r="K51" i="148"/>
  <c r="K63" i="148" s="1"/>
  <c r="K63" i="147"/>
  <c r="K50" i="148"/>
  <c r="K62" i="148" s="1"/>
  <c r="K62" i="147"/>
  <c r="N39" i="137"/>
  <c r="M75" i="137"/>
  <c r="M128" i="138"/>
  <c r="K50" i="144"/>
  <c r="K63" i="134"/>
  <c r="L124" i="147"/>
  <c r="L146" i="138"/>
  <c r="L135" i="134"/>
  <c r="K45" i="148"/>
  <c r="K57" i="148" s="1"/>
  <c r="K57" i="147"/>
  <c r="L134" i="147"/>
  <c r="L122" i="148"/>
  <c r="L134" i="148" s="1"/>
  <c r="K213" i="144"/>
  <c r="K226" i="144" s="1"/>
  <c r="K226" i="134"/>
  <c r="N27" i="137"/>
  <c r="M50" i="138"/>
  <c r="M63" i="137"/>
  <c r="K58" i="147"/>
  <c r="K46" i="148"/>
  <c r="K58" i="148" s="1"/>
  <c r="K227" i="134"/>
  <c r="K214" i="144"/>
  <c r="K227" i="144" s="1"/>
  <c r="K56" i="148"/>
  <c r="M44" i="147"/>
  <c r="L44" i="148"/>
  <c r="L56" i="147"/>
  <c r="L62" i="144"/>
  <c r="L62" i="134"/>
  <c r="M61" i="138"/>
  <c r="M49" i="134"/>
  <c r="M49" i="144" s="1"/>
  <c r="O26" i="137"/>
  <c r="N49" i="138"/>
  <c r="N62" i="137"/>
  <c r="D46" i="137"/>
  <c r="K65" i="147" l="1"/>
  <c r="M58" i="138"/>
  <c r="M70" i="137"/>
  <c r="L70" i="138"/>
  <c r="K71" i="134"/>
  <c r="K65" i="148"/>
  <c r="L58" i="134"/>
  <c r="L53" i="147"/>
  <c r="N87" i="137"/>
  <c r="N206" i="138"/>
  <c r="O51" i="137"/>
  <c r="L190" i="147"/>
  <c r="L217" i="138"/>
  <c r="L226" i="138" s="1"/>
  <c r="L207" i="134"/>
  <c r="L214" i="138"/>
  <c r="L231" i="138"/>
  <c r="L135" i="144"/>
  <c r="L148" i="144" s="1"/>
  <c r="L148" i="134"/>
  <c r="O52" i="137"/>
  <c r="N207" i="138"/>
  <c r="N88" i="137"/>
  <c r="L124" i="148"/>
  <c r="L136" i="148" s="1"/>
  <c r="L136" i="147"/>
  <c r="M51" i="147"/>
  <c r="M56" i="134"/>
  <c r="M68" i="138"/>
  <c r="J137" i="144"/>
  <c r="J141" i="144"/>
  <c r="J150" i="144" s="1"/>
  <c r="J155" i="144"/>
  <c r="J157" i="144" s="1"/>
  <c r="J129" i="148"/>
  <c r="J138" i="148" s="1"/>
  <c r="J126" i="148"/>
  <c r="J143" i="148"/>
  <c r="J145" i="148" s="1"/>
  <c r="L62" i="147"/>
  <c r="L50" i="148"/>
  <c r="L62" i="148" s="1"/>
  <c r="L49" i="148"/>
  <c r="L61" i="148" s="1"/>
  <c r="L61" i="147"/>
  <c r="L192" i="148"/>
  <c r="L204" i="148" s="1"/>
  <c r="L204" i="147"/>
  <c r="L130" i="147"/>
  <c r="L118" i="148"/>
  <c r="L130" i="148" s="1"/>
  <c r="L120" i="148"/>
  <c r="L132" i="148" s="1"/>
  <c r="L132" i="147"/>
  <c r="N129" i="138"/>
  <c r="N76" i="137"/>
  <c r="O40" i="137"/>
  <c r="L194" i="148"/>
  <c r="L206" i="148" s="1"/>
  <c r="L206" i="147"/>
  <c r="K190" i="148"/>
  <c r="K216" i="147"/>
  <c r="K218" i="147" s="1"/>
  <c r="K199" i="147"/>
  <c r="K202" i="147"/>
  <c r="K211" i="147" s="1"/>
  <c r="M52" i="134"/>
  <c r="M64" i="138"/>
  <c r="M47" i="147"/>
  <c r="L128" i="134"/>
  <c r="L139" i="138"/>
  <c r="L148" i="138" s="1"/>
  <c r="L136" i="138"/>
  <c r="L117" i="147"/>
  <c r="L153" i="138"/>
  <c r="P53" i="137"/>
  <c r="O89" i="137"/>
  <c r="O208" i="138"/>
  <c r="M134" i="147"/>
  <c r="M122" i="148"/>
  <c r="M134" i="148" s="1"/>
  <c r="L65" i="134"/>
  <c r="L52" i="144"/>
  <c r="L65" i="144" s="1"/>
  <c r="K207" i="144"/>
  <c r="K220" i="134"/>
  <c r="K229" i="134" s="1"/>
  <c r="K216" i="134"/>
  <c r="K234" i="134"/>
  <c r="K236" i="134" s="1"/>
  <c r="M121" i="147"/>
  <c r="M132" i="134"/>
  <c r="M143" i="138"/>
  <c r="L225" i="134"/>
  <c r="L212" i="144"/>
  <c r="L225" i="144" s="1"/>
  <c r="M50" i="134"/>
  <c r="M62" i="138"/>
  <c r="M45" i="147"/>
  <c r="L47" i="148"/>
  <c r="L59" i="148" s="1"/>
  <c r="L59" i="147"/>
  <c r="N220" i="138"/>
  <c r="N210" i="134"/>
  <c r="N193" i="147"/>
  <c r="L57" i="147"/>
  <c r="L45" i="148"/>
  <c r="L57" i="148" s="1"/>
  <c r="L195" i="148"/>
  <c r="L207" i="148" s="1"/>
  <c r="L207" i="147"/>
  <c r="L63" i="147"/>
  <c r="L51" i="148"/>
  <c r="L63" i="148" s="1"/>
  <c r="N77" i="137"/>
  <c r="N130" i="138"/>
  <c r="O41" i="137"/>
  <c r="K63" i="144"/>
  <c r="K71" i="144" s="1"/>
  <c r="K76" i="144"/>
  <c r="K78" i="144" s="1"/>
  <c r="K58" i="144"/>
  <c r="L143" i="134"/>
  <c r="L130" i="144"/>
  <c r="L143" i="144" s="1"/>
  <c r="N52" i="138"/>
  <c r="N65" i="137"/>
  <c r="O29" i="137"/>
  <c r="M74" i="137"/>
  <c r="M82" i="137" s="1"/>
  <c r="M127" i="138"/>
  <c r="L121" i="148"/>
  <c r="L133" i="148" s="1"/>
  <c r="L133" i="147"/>
  <c r="O31" i="137"/>
  <c r="N54" i="138"/>
  <c r="N67" i="137"/>
  <c r="L53" i="144"/>
  <c r="L66" i="144" s="1"/>
  <c r="L66" i="134"/>
  <c r="L196" i="148"/>
  <c r="L208" i="148" s="1"/>
  <c r="L208" i="147"/>
  <c r="N90" i="137"/>
  <c r="N209" i="138"/>
  <c r="O54" i="137"/>
  <c r="M49" i="147"/>
  <c r="M54" i="134"/>
  <c r="M66" i="138"/>
  <c r="M123" i="147"/>
  <c r="M145" i="138"/>
  <c r="M134" i="134"/>
  <c r="O55" i="137"/>
  <c r="N91" i="137"/>
  <c r="N210" i="138"/>
  <c r="L68" i="134"/>
  <c r="L55" i="144"/>
  <c r="L68" i="144" s="1"/>
  <c r="M118" i="147"/>
  <c r="M129" i="134"/>
  <c r="M140" i="138"/>
  <c r="L131" i="144"/>
  <c r="L144" i="144" s="1"/>
  <c r="L144" i="134"/>
  <c r="M120" i="147"/>
  <c r="M142" i="138"/>
  <c r="M131" i="134"/>
  <c r="L131" i="147"/>
  <c r="L119" i="148"/>
  <c r="L131" i="148" s="1"/>
  <c r="O45" i="137"/>
  <c r="N134" i="138"/>
  <c r="N81" i="137"/>
  <c r="M146" i="134"/>
  <c r="M133" i="144"/>
  <c r="M146" i="144" s="1"/>
  <c r="O27" i="137"/>
  <c r="N50" i="138"/>
  <c r="N63" i="137"/>
  <c r="L197" i="148"/>
  <c r="L209" i="148" s="1"/>
  <c r="L209" i="147"/>
  <c r="L50" i="144"/>
  <c r="L63" i="134"/>
  <c r="M67" i="138"/>
  <c r="M55" i="134"/>
  <c r="M50" i="147"/>
  <c r="O56" i="137"/>
  <c r="N92" i="137"/>
  <c r="N211" i="138"/>
  <c r="L226" i="134"/>
  <c r="L213" i="144"/>
  <c r="L226" i="144" s="1"/>
  <c r="M221" i="138"/>
  <c r="M211" i="134"/>
  <c r="M194" i="147"/>
  <c r="M210" i="144"/>
  <c r="M223" i="144" s="1"/>
  <c r="M223" i="134"/>
  <c r="M197" i="147"/>
  <c r="M224" i="138"/>
  <c r="M214" i="134"/>
  <c r="M75" i="138"/>
  <c r="N93" i="137"/>
  <c r="O57" i="137"/>
  <c r="N212" i="138"/>
  <c r="L142" i="134"/>
  <c r="L129" i="144"/>
  <c r="L142" i="144" s="1"/>
  <c r="L209" i="144"/>
  <c r="L222" i="144" s="1"/>
  <c r="L222" i="134"/>
  <c r="M48" i="147"/>
  <c r="M53" i="134"/>
  <c r="M65" i="138"/>
  <c r="L211" i="144"/>
  <c r="L224" i="144" s="1"/>
  <c r="L224" i="134"/>
  <c r="O30" i="137"/>
  <c r="N66" i="137"/>
  <c r="N53" i="138"/>
  <c r="M119" i="147"/>
  <c r="M130" i="134"/>
  <c r="M141" i="138"/>
  <c r="K128" i="144"/>
  <c r="K141" i="134"/>
  <c r="K150" i="134" s="1"/>
  <c r="K155" i="134"/>
  <c r="K157" i="134" s="1"/>
  <c r="K137" i="134"/>
  <c r="L214" i="144"/>
  <c r="L227" i="144" s="1"/>
  <c r="L227" i="134"/>
  <c r="L208" i="144"/>
  <c r="L221" i="144" s="1"/>
  <c r="L221" i="134"/>
  <c r="N133" i="138"/>
  <c r="N80" i="137"/>
  <c r="O44" i="137"/>
  <c r="L46" i="148"/>
  <c r="L58" i="148" s="1"/>
  <c r="L58" i="147"/>
  <c r="M222" i="138"/>
  <c r="M195" i="147"/>
  <c r="M212" i="134"/>
  <c r="M191" i="147"/>
  <c r="M208" i="134"/>
  <c r="M218" i="138"/>
  <c r="N64" i="137"/>
  <c r="O28" i="137"/>
  <c r="N51" i="138"/>
  <c r="L56" i="144"/>
  <c r="L69" i="144" s="1"/>
  <c r="L69" i="134"/>
  <c r="M219" i="138"/>
  <c r="M209" i="134"/>
  <c r="M192" i="147"/>
  <c r="M58" i="137"/>
  <c r="N50" i="137"/>
  <c r="M205" i="138"/>
  <c r="M86" i="137"/>
  <c r="M94" i="137" s="1"/>
  <c r="N56" i="138"/>
  <c r="N69" i="137"/>
  <c r="O33" i="137"/>
  <c r="M205" i="147"/>
  <c r="M193" i="148"/>
  <c r="M205" i="148" s="1"/>
  <c r="L54" i="144"/>
  <c r="L67" i="144" s="1"/>
  <c r="L67" i="134"/>
  <c r="J234" i="144"/>
  <c r="J236" i="144" s="1"/>
  <c r="J220" i="144"/>
  <c r="J229" i="144" s="1"/>
  <c r="J216" i="144"/>
  <c r="O39" i="137"/>
  <c r="N128" i="138"/>
  <c r="N75" i="137"/>
  <c r="L123" i="148"/>
  <c r="L135" i="148" s="1"/>
  <c r="L135" i="147"/>
  <c r="M124" i="147"/>
  <c r="M146" i="138"/>
  <c r="M135" i="134"/>
  <c r="L134" i="144"/>
  <c r="L147" i="144" s="1"/>
  <c r="L147" i="134"/>
  <c r="J199" i="148"/>
  <c r="J202" i="148"/>
  <c r="J211" i="148" s="1"/>
  <c r="J216" i="148"/>
  <c r="J218" i="148" s="1"/>
  <c r="L70" i="147"/>
  <c r="L72" i="147" s="1"/>
  <c r="L132" i="144"/>
  <c r="L145" i="144" s="1"/>
  <c r="L145" i="134"/>
  <c r="N34" i="137"/>
  <c r="K129" i="147"/>
  <c r="K138" i="147" s="1"/>
  <c r="K126" i="147"/>
  <c r="K117" i="148"/>
  <c r="K143" i="147"/>
  <c r="K145" i="147" s="1"/>
  <c r="L76" i="134"/>
  <c r="L78" i="134" s="1"/>
  <c r="K53" i="148"/>
  <c r="L48" i="148"/>
  <c r="L60" i="148" s="1"/>
  <c r="L60" i="147"/>
  <c r="M196" i="147"/>
  <c r="M223" i="138"/>
  <c r="M213" i="134"/>
  <c r="N122" i="147"/>
  <c r="N133" i="134"/>
  <c r="N144" i="138"/>
  <c r="K70" i="148"/>
  <c r="K72" i="148" s="1"/>
  <c r="O32" i="137"/>
  <c r="N55" i="138"/>
  <c r="N68" i="137"/>
  <c r="P43" i="137"/>
  <c r="O132" i="138"/>
  <c r="O79" i="137"/>
  <c r="L64" i="134"/>
  <c r="L51" i="144"/>
  <c r="L64" i="144" s="1"/>
  <c r="M46" i="147"/>
  <c r="M63" i="138"/>
  <c r="M51" i="134"/>
  <c r="L203" i="147"/>
  <c r="L191" i="148"/>
  <c r="L203" i="148" s="1"/>
  <c r="M44" i="148"/>
  <c r="M56" i="147"/>
  <c r="L56" i="148"/>
  <c r="N44" i="147"/>
  <c r="M62" i="144"/>
  <c r="M62" i="134"/>
  <c r="N61" i="138"/>
  <c r="N49" i="134"/>
  <c r="N49" i="144" s="1"/>
  <c r="P26" i="137"/>
  <c r="O49" i="138"/>
  <c r="O62" i="137"/>
  <c r="E46" i="137"/>
  <c r="M76" i="134" l="1"/>
  <c r="M78" i="134" s="1"/>
  <c r="N70" i="137"/>
  <c r="M70" i="138"/>
  <c r="M58" i="134"/>
  <c r="L71" i="134"/>
  <c r="M53" i="147"/>
  <c r="L65" i="147"/>
  <c r="N214" i="134"/>
  <c r="N224" i="138"/>
  <c r="N197" i="147"/>
  <c r="O212" i="138"/>
  <c r="P57" i="137"/>
  <c r="O93" i="137"/>
  <c r="M130" i="147"/>
  <c r="M118" i="148"/>
  <c r="M130" i="148" s="1"/>
  <c r="N49" i="147"/>
  <c r="N54" i="134"/>
  <c r="N66" i="138"/>
  <c r="O122" i="147"/>
  <c r="O133" i="134"/>
  <c r="O144" i="138"/>
  <c r="O64" i="137"/>
  <c r="O51" i="138"/>
  <c r="P28" i="137"/>
  <c r="N62" i="138"/>
  <c r="N50" i="134"/>
  <c r="N45" i="147"/>
  <c r="M117" i="147"/>
  <c r="M128" i="134"/>
  <c r="M139" i="138"/>
  <c r="M148" i="138" s="1"/>
  <c r="M136" i="138"/>
  <c r="M153" i="138"/>
  <c r="M221" i="134"/>
  <c r="M208" i="144"/>
  <c r="M221" i="144" s="1"/>
  <c r="M209" i="147"/>
  <c r="M197" i="148"/>
  <c r="M209" i="148" s="1"/>
  <c r="O50" i="138"/>
  <c r="P27" i="137"/>
  <c r="O63" i="137"/>
  <c r="O210" i="138"/>
  <c r="P55" i="137"/>
  <c r="O91" i="137"/>
  <c r="O34" i="137"/>
  <c r="O68" i="137"/>
  <c r="P32" i="137"/>
  <c r="O55" i="138"/>
  <c r="M191" i="148"/>
  <c r="M203" i="148" s="1"/>
  <c r="M203" i="147"/>
  <c r="M119" i="148"/>
  <c r="M131" i="148" s="1"/>
  <c r="M131" i="147"/>
  <c r="M134" i="144"/>
  <c r="M147" i="144" s="1"/>
  <c r="M147" i="134"/>
  <c r="O65" i="137"/>
  <c r="P29" i="137"/>
  <c r="O52" i="138"/>
  <c r="P208" i="138"/>
  <c r="P89" i="137"/>
  <c r="Q53" i="137"/>
  <c r="M212" i="144"/>
  <c r="M225" i="144" s="1"/>
  <c r="M225" i="134"/>
  <c r="N53" i="134"/>
  <c r="N65" i="138"/>
  <c r="N48" i="147"/>
  <c r="N209" i="134"/>
  <c r="N192" i="147"/>
  <c r="N219" i="138"/>
  <c r="M207" i="147"/>
  <c r="M195" i="148"/>
  <c r="M207" i="148" s="1"/>
  <c r="M194" i="148"/>
  <c r="M206" i="148" s="1"/>
  <c r="M206" i="147"/>
  <c r="M123" i="148"/>
  <c r="M135" i="148" s="1"/>
  <c r="M135" i="147"/>
  <c r="N64" i="138"/>
  <c r="N47" i="147"/>
  <c r="N52" i="134"/>
  <c r="M45" i="148"/>
  <c r="M57" i="148" s="1"/>
  <c r="M57" i="147"/>
  <c r="L143" i="147"/>
  <c r="L145" i="147" s="1"/>
  <c r="L117" i="148"/>
  <c r="L129" i="147"/>
  <c r="L138" i="147" s="1"/>
  <c r="L126" i="147"/>
  <c r="O88" i="137"/>
  <c r="O207" i="138"/>
  <c r="P52" i="137"/>
  <c r="M70" i="147"/>
  <c r="M72" i="147" s="1"/>
  <c r="N146" i="134"/>
  <c r="N133" i="144"/>
  <c r="N146" i="144" s="1"/>
  <c r="O56" i="138"/>
  <c r="P33" i="137"/>
  <c r="O69" i="137"/>
  <c r="O53" i="138"/>
  <c r="O66" i="137"/>
  <c r="P30" i="137"/>
  <c r="M224" i="134"/>
  <c r="M211" i="144"/>
  <c r="M224" i="144" s="1"/>
  <c r="N124" i="147"/>
  <c r="N135" i="134"/>
  <c r="N146" i="138"/>
  <c r="M129" i="144"/>
  <c r="M142" i="144" s="1"/>
  <c r="M142" i="134"/>
  <c r="K234" i="144"/>
  <c r="K236" i="144" s="1"/>
  <c r="K216" i="144"/>
  <c r="K220" i="144"/>
  <c r="K229" i="144" s="1"/>
  <c r="K126" i="148"/>
  <c r="K143" i="148"/>
  <c r="K145" i="148" s="1"/>
  <c r="K129" i="148"/>
  <c r="K138" i="148" s="1"/>
  <c r="N118" i="147"/>
  <c r="N129" i="134"/>
  <c r="N140" i="138"/>
  <c r="O128" i="138"/>
  <c r="P39" i="137"/>
  <c r="O75" i="137"/>
  <c r="M51" i="148"/>
  <c r="M63" i="148" s="1"/>
  <c r="M63" i="147"/>
  <c r="Q43" i="137"/>
  <c r="P79" i="137"/>
  <c r="P132" i="138"/>
  <c r="K141" i="144"/>
  <c r="K150" i="144" s="1"/>
  <c r="K137" i="144"/>
  <c r="K155" i="144"/>
  <c r="K157" i="144" s="1"/>
  <c r="M227" i="134"/>
  <c r="M214" i="144"/>
  <c r="M227" i="144" s="1"/>
  <c r="N195" i="147"/>
  <c r="N222" i="138"/>
  <c r="N212" i="134"/>
  <c r="N193" i="148"/>
  <c r="N205" i="148" s="1"/>
  <c r="N205" i="147"/>
  <c r="N119" i="147"/>
  <c r="N141" i="138"/>
  <c r="N130" i="134"/>
  <c r="N210" i="144"/>
  <c r="N223" i="144" s="1"/>
  <c r="N223" i="134"/>
  <c r="O193" i="147"/>
  <c r="O210" i="134"/>
  <c r="O220" i="138"/>
  <c r="N67" i="138"/>
  <c r="N50" i="147"/>
  <c r="N55" i="134"/>
  <c r="M143" i="134"/>
  <c r="M130" i="144"/>
  <c r="M143" i="144" s="1"/>
  <c r="N134" i="147"/>
  <c r="N122" i="148"/>
  <c r="N134" i="148" s="1"/>
  <c r="P45" i="137"/>
  <c r="O134" i="138"/>
  <c r="O81" i="137"/>
  <c r="M54" i="144"/>
  <c r="M67" i="144" s="1"/>
  <c r="M67" i="134"/>
  <c r="M63" i="134"/>
  <c r="M50" i="144"/>
  <c r="N58" i="138"/>
  <c r="M213" i="144"/>
  <c r="M226" i="144" s="1"/>
  <c r="M226" i="134"/>
  <c r="N51" i="147"/>
  <c r="N68" i="138"/>
  <c r="N56" i="134"/>
  <c r="M49" i="148"/>
  <c r="M61" i="148" s="1"/>
  <c r="M61" i="147"/>
  <c r="L128" i="144"/>
  <c r="L155" i="134"/>
  <c r="L157" i="134" s="1"/>
  <c r="L141" i="134"/>
  <c r="L150" i="134" s="1"/>
  <c r="L137" i="134"/>
  <c r="L53" i="148"/>
  <c r="O133" i="138"/>
  <c r="O80" i="137"/>
  <c r="P44" i="137"/>
  <c r="P54" i="137"/>
  <c r="O209" i="138"/>
  <c r="O90" i="137"/>
  <c r="M47" i="148"/>
  <c r="M59" i="148" s="1"/>
  <c r="M59" i="147"/>
  <c r="L63" i="144"/>
  <c r="L71" i="144" s="1"/>
  <c r="L76" i="144"/>
  <c r="L78" i="144" s="1"/>
  <c r="L58" i="144"/>
  <c r="N63" i="138"/>
  <c r="N46" i="147"/>
  <c r="N51" i="134"/>
  <c r="O54" i="138"/>
  <c r="O67" i="137"/>
  <c r="P31" i="137"/>
  <c r="N75" i="138"/>
  <c r="L65" i="148"/>
  <c r="M214" i="138"/>
  <c r="M217" i="138"/>
  <c r="M226" i="138" s="1"/>
  <c r="M231" i="138"/>
  <c r="M207" i="134"/>
  <c r="M190" i="147"/>
  <c r="M53" i="144"/>
  <c r="M66" i="144" s="1"/>
  <c r="M66" i="134"/>
  <c r="N196" i="147"/>
  <c r="N223" i="138"/>
  <c r="N213" i="134"/>
  <c r="L207" i="144"/>
  <c r="L216" i="134"/>
  <c r="L234" i="134"/>
  <c r="L236" i="134" s="1"/>
  <c r="L220" i="134"/>
  <c r="L229" i="134" s="1"/>
  <c r="O92" i="137"/>
  <c r="P56" i="137"/>
  <c r="O211" i="138"/>
  <c r="N120" i="147"/>
  <c r="N142" i="138"/>
  <c r="N131" i="134"/>
  <c r="M133" i="147"/>
  <c r="M121" i="148"/>
  <c r="M133" i="148" s="1"/>
  <c r="L216" i="147"/>
  <c r="L218" i="147" s="1"/>
  <c r="L190" i="148"/>
  <c r="L202" i="147"/>
  <c r="L211" i="147" s="1"/>
  <c r="L199" i="147"/>
  <c r="M64" i="134"/>
  <c r="M51" i="144"/>
  <c r="M64" i="144" s="1"/>
  <c r="M124" i="148"/>
  <c r="M136" i="148" s="1"/>
  <c r="M136" i="147"/>
  <c r="M192" i="148"/>
  <c r="M204" i="148" s="1"/>
  <c r="M204" i="147"/>
  <c r="M50" i="148"/>
  <c r="M62" i="148" s="1"/>
  <c r="M62" i="147"/>
  <c r="P51" i="137"/>
  <c r="O87" i="137"/>
  <c r="O206" i="138"/>
  <c r="P40" i="137"/>
  <c r="O76" i="137"/>
  <c r="O129" i="138"/>
  <c r="M196" i="148"/>
  <c r="M208" i="148" s="1"/>
  <c r="M208" i="147"/>
  <c r="M131" i="144"/>
  <c r="M144" i="144" s="1"/>
  <c r="M144" i="134"/>
  <c r="N221" i="138"/>
  <c r="N194" i="147"/>
  <c r="N211" i="134"/>
  <c r="N86" i="137"/>
  <c r="N94" i="137" s="1"/>
  <c r="N205" i="138"/>
  <c r="N58" i="137"/>
  <c r="O50" i="137"/>
  <c r="N123" i="147"/>
  <c r="N145" i="138"/>
  <c r="N134" i="134"/>
  <c r="M132" i="144"/>
  <c r="M145" i="144" s="1"/>
  <c r="M145" i="134"/>
  <c r="M209" i="144"/>
  <c r="M222" i="144" s="1"/>
  <c r="M222" i="134"/>
  <c r="M55" i="144"/>
  <c r="M68" i="144" s="1"/>
  <c r="M68" i="134"/>
  <c r="N218" i="138"/>
  <c r="N191" i="147"/>
  <c r="N208" i="134"/>
  <c r="M69" i="134"/>
  <c r="M56" i="144"/>
  <c r="M69" i="144" s="1"/>
  <c r="L70" i="148"/>
  <c r="L72" i="148" s="1"/>
  <c r="M148" i="134"/>
  <c r="M135" i="144"/>
  <c r="M148" i="144" s="1"/>
  <c r="M48" i="148"/>
  <c r="M60" i="148" s="1"/>
  <c r="M60" i="147"/>
  <c r="P41" i="137"/>
  <c r="O77" i="137"/>
  <c r="O130" i="138"/>
  <c r="M52" i="144"/>
  <c r="M65" i="144" s="1"/>
  <c r="M65" i="134"/>
  <c r="M120" i="148"/>
  <c r="M132" i="148" s="1"/>
  <c r="M132" i="147"/>
  <c r="M58" i="147"/>
  <c r="M46" i="148"/>
  <c r="M58" i="148" s="1"/>
  <c r="K216" i="148"/>
  <c r="K218" i="148" s="1"/>
  <c r="K199" i="148"/>
  <c r="K202" i="148"/>
  <c r="K211" i="148" s="1"/>
  <c r="O44" i="147"/>
  <c r="M56" i="148"/>
  <c r="N44" i="148"/>
  <c r="N56" i="147"/>
  <c r="N62" i="144"/>
  <c r="N62" i="134"/>
  <c r="O61" i="138"/>
  <c r="O49" i="134"/>
  <c r="O49" i="144" s="1"/>
  <c r="P62" i="137"/>
  <c r="P49" i="138"/>
  <c r="Q26" i="137"/>
  <c r="F46" i="137"/>
  <c r="M65" i="147" l="1"/>
  <c r="M71" i="134"/>
  <c r="O70" i="137"/>
  <c r="N70" i="138"/>
  <c r="N53" i="147"/>
  <c r="P34" i="137"/>
  <c r="N191" i="148"/>
  <c r="N203" i="148" s="1"/>
  <c r="N203" i="147"/>
  <c r="O123" i="147"/>
  <c r="O145" i="138"/>
  <c r="O134" i="134"/>
  <c r="N192" i="148"/>
  <c r="N204" i="148" s="1"/>
  <c r="N204" i="147"/>
  <c r="N63" i="134"/>
  <c r="N50" i="144"/>
  <c r="P207" i="138"/>
  <c r="P88" i="137"/>
  <c r="Q52" i="137"/>
  <c r="N209" i="144"/>
  <c r="N222" i="144" s="1"/>
  <c r="N222" i="134"/>
  <c r="O119" i="147"/>
  <c r="O141" i="138"/>
  <c r="O130" i="134"/>
  <c r="O63" i="138"/>
  <c r="O46" i="147"/>
  <c r="O51" i="134"/>
  <c r="N132" i="147"/>
  <c r="N120" i="148"/>
  <c r="N132" i="148" s="1"/>
  <c r="O208" i="134"/>
  <c r="O218" i="138"/>
  <c r="O191" i="147"/>
  <c r="O223" i="138"/>
  <c r="O196" i="147"/>
  <c r="O213" i="134"/>
  <c r="P91" i="137"/>
  <c r="P210" i="138"/>
  <c r="Q55" i="137"/>
  <c r="O146" i="134"/>
  <c r="O133" i="144"/>
  <c r="O146" i="144" s="1"/>
  <c r="N147" i="134"/>
  <c r="N134" i="144"/>
  <c r="N147" i="144" s="1"/>
  <c r="N46" i="148"/>
  <c r="N58" i="148" s="1"/>
  <c r="N58" i="147"/>
  <c r="Q89" i="137"/>
  <c r="Q208" i="138"/>
  <c r="R53" i="137"/>
  <c r="Q27" i="137"/>
  <c r="P50" i="138"/>
  <c r="P63" i="137"/>
  <c r="N123" i="148"/>
  <c r="N135" i="148" s="1"/>
  <c r="N135" i="147"/>
  <c r="N69" i="134"/>
  <c r="N56" i="144"/>
  <c r="N69" i="144" s="1"/>
  <c r="N124" i="148"/>
  <c r="N136" i="148" s="1"/>
  <c r="N136" i="147"/>
  <c r="O62" i="138"/>
  <c r="O45" i="147"/>
  <c r="O50" i="134"/>
  <c r="N54" i="144"/>
  <c r="N67" i="144" s="1"/>
  <c r="N67" i="134"/>
  <c r="P77" i="137"/>
  <c r="P130" i="138"/>
  <c r="Q41" i="137"/>
  <c r="O205" i="138"/>
  <c r="O86" i="137"/>
  <c r="O94" i="137" s="1"/>
  <c r="P50" i="137"/>
  <c r="O58" i="137"/>
  <c r="R43" i="137"/>
  <c r="Q79" i="137"/>
  <c r="Q132" i="138"/>
  <c r="N52" i="144"/>
  <c r="N65" i="144" s="1"/>
  <c r="N65" i="134"/>
  <c r="P210" i="134"/>
  <c r="P193" i="147"/>
  <c r="P220" i="138"/>
  <c r="N61" i="147"/>
  <c r="N49" i="148"/>
  <c r="N61" i="148" s="1"/>
  <c r="O58" i="138"/>
  <c r="L234" i="144"/>
  <c r="L236" i="144" s="1"/>
  <c r="L220" i="144"/>
  <c r="L229" i="144" s="1"/>
  <c r="L216" i="144"/>
  <c r="N51" i="148"/>
  <c r="N63" i="148" s="1"/>
  <c r="N63" i="147"/>
  <c r="O210" i="144"/>
  <c r="O223" i="144" s="1"/>
  <c r="O223" i="134"/>
  <c r="N59" i="147"/>
  <c r="N47" i="148"/>
  <c r="N59" i="148" s="1"/>
  <c r="O64" i="138"/>
  <c r="O47" i="147"/>
  <c r="O52" i="134"/>
  <c r="N190" i="147"/>
  <c r="N231" i="138"/>
  <c r="N217" i="138"/>
  <c r="N226" i="138" s="1"/>
  <c r="N207" i="134"/>
  <c r="N214" i="138"/>
  <c r="N226" i="134"/>
  <c r="N213" i="144"/>
  <c r="N226" i="144" s="1"/>
  <c r="O193" i="148"/>
  <c r="O205" i="148" s="1"/>
  <c r="O205" i="147"/>
  <c r="P53" i="138"/>
  <c r="P66" i="137"/>
  <c r="Q30" i="137"/>
  <c r="Q29" i="137"/>
  <c r="P52" i="138"/>
  <c r="P65" i="137"/>
  <c r="Q40" i="137"/>
  <c r="P76" i="137"/>
  <c r="P129" i="138"/>
  <c r="Q31" i="137"/>
  <c r="P67" i="137"/>
  <c r="P54" i="138"/>
  <c r="N225" i="134"/>
  <c r="N212" i="144"/>
  <c r="N225" i="144" s="1"/>
  <c r="P134" i="138"/>
  <c r="P81" i="137"/>
  <c r="Q45" i="137"/>
  <c r="Q32" i="137"/>
  <c r="P68" i="137"/>
  <c r="P55" i="138"/>
  <c r="O209" i="134"/>
  <c r="O192" i="147"/>
  <c r="O219" i="138"/>
  <c r="N51" i="144"/>
  <c r="N64" i="144" s="1"/>
  <c r="N64" i="134"/>
  <c r="P122" i="147"/>
  <c r="P133" i="134"/>
  <c r="P144" i="138"/>
  <c r="M70" i="148"/>
  <c r="M72" i="148" s="1"/>
  <c r="O197" i="147"/>
  <c r="O214" i="134"/>
  <c r="O224" i="138"/>
  <c r="N194" i="148"/>
  <c r="N206" i="148" s="1"/>
  <c r="N206" i="147"/>
  <c r="O211" i="134"/>
  <c r="O194" i="147"/>
  <c r="O221" i="138"/>
  <c r="P69" i="137"/>
  <c r="P56" i="138"/>
  <c r="Q33" i="137"/>
  <c r="N197" i="148"/>
  <c r="N209" i="148" s="1"/>
  <c r="N209" i="147"/>
  <c r="N70" i="147"/>
  <c r="N72" i="147" s="1"/>
  <c r="P206" i="138"/>
  <c r="Q51" i="137"/>
  <c r="P87" i="137"/>
  <c r="O120" i="147"/>
  <c r="O131" i="134"/>
  <c r="O142" i="138"/>
  <c r="N148" i="134"/>
  <c r="N135" i="144"/>
  <c r="N148" i="144" s="1"/>
  <c r="N76" i="134"/>
  <c r="N78" i="134" s="1"/>
  <c r="M190" i="148"/>
  <c r="M202" i="147"/>
  <c r="M211" i="147" s="1"/>
  <c r="M199" i="147"/>
  <c r="M216" i="147"/>
  <c r="M218" i="147" s="1"/>
  <c r="N119" i="148"/>
  <c r="N131" i="148" s="1"/>
  <c r="N131" i="147"/>
  <c r="N142" i="134"/>
  <c r="N129" i="144"/>
  <c r="N142" i="144" s="1"/>
  <c r="O51" i="147"/>
  <c r="O56" i="134"/>
  <c r="O68" i="138"/>
  <c r="M128" i="144"/>
  <c r="M155" i="134"/>
  <c r="M157" i="134" s="1"/>
  <c r="M141" i="134"/>
  <c r="M150" i="134" s="1"/>
  <c r="M137" i="134"/>
  <c r="N45" i="148"/>
  <c r="N57" i="148" s="1"/>
  <c r="N57" i="147"/>
  <c r="O124" i="147"/>
  <c r="O135" i="134"/>
  <c r="O146" i="138"/>
  <c r="O50" i="147"/>
  <c r="O67" i="138"/>
  <c r="O55" i="134"/>
  <c r="N144" i="134"/>
  <c r="N131" i="144"/>
  <c r="N144" i="144" s="1"/>
  <c r="N195" i="148"/>
  <c r="N207" i="148" s="1"/>
  <c r="N207" i="147"/>
  <c r="N48" i="148"/>
  <c r="N60" i="148" s="1"/>
  <c r="N60" i="147"/>
  <c r="Q28" i="137"/>
  <c r="P51" i="138"/>
  <c r="P64" i="137"/>
  <c r="N66" i="134"/>
  <c r="N53" i="144"/>
  <c r="N66" i="144" s="1"/>
  <c r="Q56" i="137"/>
  <c r="P92" i="137"/>
  <c r="P211" i="138"/>
  <c r="O49" i="147"/>
  <c r="O66" i="138"/>
  <c r="O54" i="134"/>
  <c r="L141" i="144"/>
  <c r="L150" i="144" s="1"/>
  <c r="L137" i="144"/>
  <c r="L155" i="144"/>
  <c r="L157" i="144" s="1"/>
  <c r="L143" i="148"/>
  <c r="L145" i="148" s="1"/>
  <c r="L126" i="148"/>
  <c r="L129" i="148"/>
  <c r="L138" i="148" s="1"/>
  <c r="O222" i="138"/>
  <c r="O212" i="134"/>
  <c r="O195" i="147"/>
  <c r="N55" i="144"/>
  <c r="N68" i="144" s="1"/>
  <c r="N68" i="134"/>
  <c r="O122" i="148"/>
  <c r="O134" i="148" s="1"/>
  <c r="O134" i="147"/>
  <c r="N50" i="148"/>
  <c r="N62" i="148" s="1"/>
  <c r="N62" i="147"/>
  <c r="N58" i="134"/>
  <c r="N196" i="148"/>
  <c r="N208" i="148" s="1"/>
  <c r="N208" i="147"/>
  <c r="P75" i="137"/>
  <c r="P128" i="138"/>
  <c r="Q39" i="137"/>
  <c r="O65" i="138"/>
  <c r="O53" i="134"/>
  <c r="O48" i="147"/>
  <c r="Q57" i="137"/>
  <c r="P212" i="138"/>
  <c r="P93" i="137"/>
  <c r="N211" i="144"/>
  <c r="N224" i="144" s="1"/>
  <c r="N224" i="134"/>
  <c r="M63" i="144"/>
  <c r="M71" i="144" s="1"/>
  <c r="M76" i="144"/>
  <c r="M78" i="144" s="1"/>
  <c r="M58" i="144"/>
  <c r="N143" i="134"/>
  <c r="N130" i="144"/>
  <c r="N143" i="144" s="1"/>
  <c r="O118" i="147"/>
  <c r="O129" i="134"/>
  <c r="O140" i="138"/>
  <c r="M53" i="148"/>
  <c r="M65" i="148"/>
  <c r="O75" i="138"/>
  <c r="P90" i="137"/>
  <c r="Q54" i="137"/>
  <c r="P209" i="138"/>
  <c r="N208" i="144"/>
  <c r="N221" i="144" s="1"/>
  <c r="N221" i="134"/>
  <c r="L202" i="148"/>
  <c r="L211" i="148" s="1"/>
  <c r="L216" i="148"/>
  <c r="L218" i="148" s="1"/>
  <c r="L199" i="148"/>
  <c r="M207" i="144"/>
  <c r="M220" i="134"/>
  <c r="M229" i="134" s="1"/>
  <c r="M216" i="134"/>
  <c r="M234" i="134"/>
  <c r="M236" i="134" s="1"/>
  <c r="Q44" i="137"/>
  <c r="P80" i="137"/>
  <c r="P133" i="138"/>
  <c r="N118" i="148"/>
  <c r="N130" i="148" s="1"/>
  <c r="N130" i="147"/>
  <c r="M143" i="147"/>
  <c r="M145" i="147" s="1"/>
  <c r="M129" i="147"/>
  <c r="M138" i="147" s="1"/>
  <c r="M117" i="148"/>
  <c r="M126" i="147"/>
  <c r="N214" i="144"/>
  <c r="N227" i="144" s="1"/>
  <c r="N227" i="134"/>
  <c r="O44" i="148"/>
  <c r="O56" i="147"/>
  <c r="P44" i="147"/>
  <c r="N56" i="148"/>
  <c r="O62" i="144"/>
  <c r="O62" i="134"/>
  <c r="P61" i="138"/>
  <c r="P49" i="134"/>
  <c r="P49" i="144" s="1"/>
  <c r="Q49" i="138"/>
  <c r="Q62" i="137"/>
  <c r="R26" i="137"/>
  <c r="G46" i="137"/>
  <c r="O58" i="134" l="1"/>
  <c r="O70" i="147"/>
  <c r="O72" i="147" s="1"/>
  <c r="P75" i="138"/>
  <c r="P70" i="137"/>
  <c r="N65" i="148"/>
  <c r="N65" i="147"/>
  <c r="O76" i="134"/>
  <c r="O78" i="134" s="1"/>
  <c r="O70" i="138"/>
  <c r="N71" i="134"/>
  <c r="P64" i="138"/>
  <c r="P47" i="147"/>
  <c r="P52" i="134"/>
  <c r="Q210" i="134"/>
  <c r="Q220" i="138"/>
  <c r="Q193" i="147"/>
  <c r="P51" i="134"/>
  <c r="P46" i="147"/>
  <c r="P63" i="138"/>
  <c r="Q52" i="138"/>
  <c r="Q65" i="137"/>
  <c r="R29" i="137"/>
  <c r="R28" i="137"/>
  <c r="Q51" i="138"/>
  <c r="Q64" i="137"/>
  <c r="O69" i="134"/>
  <c r="O56" i="144"/>
  <c r="O69" i="144" s="1"/>
  <c r="O225" i="134"/>
  <c r="O212" i="144"/>
  <c r="O225" i="144" s="1"/>
  <c r="P197" i="147"/>
  <c r="P214" i="134"/>
  <c r="P224" i="138"/>
  <c r="P51" i="147"/>
  <c r="P68" i="138"/>
  <c r="P56" i="134"/>
  <c r="Q212" i="138"/>
  <c r="Q93" i="137"/>
  <c r="R57" i="137"/>
  <c r="P194" i="147"/>
  <c r="P211" i="134"/>
  <c r="P221" i="138"/>
  <c r="R32" i="137"/>
  <c r="Q68" i="137"/>
  <c r="Q55" i="138"/>
  <c r="O63" i="134"/>
  <c r="O50" i="144"/>
  <c r="Q91" i="137"/>
  <c r="Q210" i="138"/>
  <c r="R55" i="137"/>
  <c r="P192" i="147"/>
  <c r="P219" i="138"/>
  <c r="P209" i="134"/>
  <c r="P129" i="134"/>
  <c r="P140" i="138"/>
  <c r="P118" i="147"/>
  <c r="O50" i="148"/>
  <c r="O62" i="148" s="1"/>
  <c r="O62" i="147"/>
  <c r="M202" i="148"/>
  <c r="M211" i="148" s="1"/>
  <c r="M216" i="148"/>
  <c r="M218" i="148" s="1"/>
  <c r="M199" i="148"/>
  <c r="P223" i="134"/>
  <c r="P210" i="144"/>
  <c r="P223" i="144" s="1"/>
  <c r="O226" i="134"/>
  <c r="O213" i="144"/>
  <c r="O226" i="144" s="1"/>
  <c r="O67" i="134"/>
  <c r="O54" i="144"/>
  <c r="O67" i="144" s="1"/>
  <c r="O196" i="148"/>
  <c r="O208" i="148" s="1"/>
  <c r="O208" i="147"/>
  <c r="O46" i="148"/>
  <c r="O58" i="148" s="1"/>
  <c r="O58" i="147"/>
  <c r="O53" i="147"/>
  <c r="Q34" i="137"/>
  <c r="M143" i="148"/>
  <c r="M145" i="148" s="1"/>
  <c r="M126" i="148"/>
  <c r="M129" i="148"/>
  <c r="M138" i="148" s="1"/>
  <c r="P124" i="147"/>
  <c r="P146" i="138"/>
  <c r="P135" i="134"/>
  <c r="P123" i="147"/>
  <c r="P145" i="138"/>
  <c r="P134" i="134"/>
  <c r="O142" i="134"/>
  <c r="O129" i="144"/>
  <c r="O142" i="144" s="1"/>
  <c r="O61" i="147"/>
  <c r="O49" i="148"/>
  <c r="O61" i="148" s="1"/>
  <c r="O124" i="148"/>
  <c r="O136" i="148" s="1"/>
  <c r="O136" i="147"/>
  <c r="O197" i="148"/>
  <c r="O209" i="148" s="1"/>
  <c r="O209" i="147"/>
  <c r="O65" i="134"/>
  <c r="O52" i="144"/>
  <c r="O65" i="144" s="1"/>
  <c r="Q122" i="147"/>
  <c r="Q144" i="138"/>
  <c r="Q133" i="134"/>
  <c r="O191" i="148"/>
  <c r="O203" i="148" s="1"/>
  <c r="O203" i="147"/>
  <c r="O147" i="134"/>
  <c r="O134" i="144"/>
  <c r="O147" i="144" s="1"/>
  <c r="P208" i="134"/>
  <c r="P191" i="147"/>
  <c r="P218" i="138"/>
  <c r="O214" i="138"/>
  <c r="O207" i="134"/>
  <c r="O231" i="138"/>
  <c r="O190" i="147"/>
  <c r="O217" i="138"/>
  <c r="O226" i="138" s="1"/>
  <c r="Q66" i="137"/>
  <c r="R30" i="137"/>
  <c r="Q53" i="138"/>
  <c r="O119" i="148"/>
  <c r="O131" i="148" s="1"/>
  <c r="O131" i="147"/>
  <c r="Q209" i="138"/>
  <c r="Q90" i="137"/>
  <c r="R54" i="137"/>
  <c r="R45" i="137"/>
  <c r="Q81" i="137"/>
  <c r="Q134" i="138"/>
  <c r="P193" i="148"/>
  <c r="P205" i="148" s="1"/>
  <c r="P205" i="147"/>
  <c r="P58" i="138"/>
  <c r="O148" i="134"/>
  <c r="O135" i="144"/>
  <c r="O148" i="144" s="1"/>
  <c r="P49" i="147"/>
  <c r="P66" i="138"/>
  <c r="P54" i="134"/>
  <c r="O118" i="148"/>
  <c r="O130" i="148" s="1"/>
  <c r="O130" i="147"/>
  <c r="P223" i="138"/>
  <c r="P213" i="134"/>
  <c r="P196" i="147"/>
  <c r="R31" i="137"/>
  <c r="Q54" i="138"/>
  <c r="Q67" i="137"/>
  <c r="O47" i="148"/>
  <c r="O59" i="148" s="1"/>
  <c r="O59" i="147"/>
  <c r="R208" i="138"/>
  <c r="S53" i="137"/>
  <c r="R89" i="137"/>
  <c r="M216" i="144"/>
  <c r="M234" i="144"/>
  <c r="M236" i="144" s="1"/>
  <c r="M220" i="144"/>
  <c r="M229" i="144" s="1"/>
  <c r="M155" i="144"/>
  <c r="M157" i="144" s="1"/>
  <c r="M141" i="144"/>
  <c r="M150" i="144" s="1"/>
  <c r="M137" i="144"/>
  <c r="O192" i="148"/>
  <c r="O204" i="148" s="1"/>
  <c r="O204" i="147"/>
  <c r="R44" i="137"/>
  <c r="Q80" i="137"/>
  <c r="Q133" i="138"/>
  <c r="O131" i="144"/>
  <c r="O144" i="144" s="1"/>
  <c r="O144" i="134"/>
  <c r="P119" i="147"/>
  <c r="P141" i="138"/>
  <c r="P130" i="134"/>
  <c r="R79" i="137"/>
  <c r="R132" i="138"/>
  <c r="S43" i="137"/>
  <c r="O208" i="144"/>
  <c r="O221" i="144" s="1"/>
  <c r="O221" i="134"/>
  <c r="O123" i="148"/>
  <c r="O135" i="148" s="1"/>
  <c r="O135" i="147"/>
  <c r="O195" i="148"/>
  <c r="O207" i="148" s="1"/>
  <c r="O207" i="147"/>
  <c r="P48" i="147"/>
  <c r="P53" i="134"/>
  <c r="P65" i="138"/>
  <c r="O60" i="147"/>
  <c r="O48" i="148"/>
  <c r="O60" i="148" s="1"/>
  <c r="O211" i="144"/>
  <c r="O224" i="144" s="1"/>
  <c r="O224" i="134"/>
  <c r="R56" i="137"/>
  <c r="Q211" i="138"/>
  <c r="Q92" i="137"/>
  <c r="P146" i="134"/>
  <c r="P133" i="144"/>
  <c r="P146" i="144" s="1"/>
  <c r="P50" i="134"/>
  <c r="P62" i="138"/>
  <c r="P45" i="147"/>
  <c r="Q206" i="138"/>
  <c r="Q87" i="137"/>
  <c r="R51" i="137"/>
  <c r="O64" i="134"/>
  <c r="O51" i="144"/>
  <c r="O64" i="144" s="1"/>
  <c r="Q130" i="138"/>
  <c r="R41" i="137"/>
  <c r="Q77" i="137"/>
  <c r="P120" i="147"/>
  <c r="P142" i="138"/>
  <c r="P131" i="134"/>
  <c r="O130" i="144"/>
  <c r="O143" i="144" s="1"/>
  <c r="O143" i="134"/>
  <c r="O63" i="147"/>
  <c r="O51" i="148"/>
  <c r="O63" i="148" s="1"/>
  <c r="Q56" i="138"/>
  <c r="Q69" i="137"/>
  <c r="R33" i="137"/>
  <c r="O209" i="144"/>
  <c r="O222" i="144" s="1"/>
  <c r="O222" i="134"/>
  <c r="P55" i="134"/>
  <c r="P50" i="147"/>
  <c r="P67" i="138"/>
  <c r="Q207" i="138"/>
  <c r="Q88" i="137"/>
  <c r="R52" i="137"/>
  <c r="O66" i="134"/>
  <c r="O53" i="144"/>
  <c r="O66" i="144" s="1"/>
  <c r="O206" i="147"/>
  <c r="O194" i="148"/>
  <c r="O206" i="148" s="1"/>
  <c r="O45" i="148"/>
  <c r="O57" i="148" s="1"/>
  <c r="O57" i="147"/>
  <c r="O68" i="134"/>
  <c r="O55" i="144"/>
  <c r="O68" i="144" s="1"/>
  <c r="P195" i="147"/>
  <c r="P222" i="138"/>
  <c r="P212" i="134"/>
  <c r="Q75" i="137"/>
  <c r="Q128" i="138"/>
  <c r="R39" i="137"/>
  <c r="N207" i="144"/>
  <c r="N234" i="134"/>
  <c r="N236" i="134" s="1"/>
  <c r="N220" i="134"/>
  <c r="N229" i="134" s="1"/>
  <c r="N63" i="144"/>
  <c r="N71" i="144" s="1"/>
  <c r="N58" i="144"/>
  <c r="N76" i="144"/>
  <c r="N78" i="144" s="1"/>
  <c r="O227" i="134"/>
  <c r="O214" i="144"/>
  <c r="O227" i="144" s="1"/>
  <c r="N190" i="148"/>
  <c r="N202" i="147"/>
  <c r="N211" i="147" s="1"/>
  <c r="N199" i="147"/>
  <c r="N216" i="147"/>
  <c r="N218" i="147" s="1"/>
  <c r="N70" i="148"/>
  <c r="N72" i="148" s="1"/>
  <c r="O120" i="148"/>
  <c r="O132" i="148" s="1"/>
  <c r="O132" i="147"/>
  <c r="N53" i="148"/>
  <c r="P122" i="148"/>
  <c r="P134" i="148" s="1"/>
  <c r="P134" i="147"/>
  <c r="Q129" i="138"/>
  <c r="Q76" i="137"/>
  <c r="R40" i="137"/>
  <c r="P86" i="137"/>
  <c r="P94" i="137" s="1"/>
  <c r="Q50" i="137"/>
  <c r="P58" i="137"/>
  <c r="P205" i="138"/>
  <c r="Q50" i="138"/>
  <c r="Q63" i="137"/>
  <c r="R27" i="137"/>
  <c r="P44" i="148"/>
  <c r="P56" i="147"/>
  <c r="O56" i="148"/>
  <c r="Q44" i="147"/>
  <c r="P62" i="144"/>
  <c r="P62" i="134"/>
  <c r="R49" i="138"/>
  <c r="R62" i="137"/>
  <c r="S26" i="137"/>
  <c r="Q61" i="138"/>
  <c r="Q49" i="134"/>
  <c r="Q49" i="144" s="1"/>
  <c r="H46" i="137"/>
  <c r="Q75" i="138" l="1"/>
  <c r="O65" i="147"/>
  <c r="P58" i="134"/>
  <c r="Q70" i="137"/>
  <c r="P76" i="134"/>
  <c r="P78" i="134" s="1"/>
  <c r="O71" i="134"/>
  <c r="P70" i="138"/>
  <c r="P207" i="134"/>
  <c r="P231" i="138"/>
  <c r="P217" i="138"/>
  <c r="P226" i="138" s="1"/>
  <c r="P190" i="147"/>
  <c r="P214" i="138"/>
  <c r="Q192" i="147"/>
  <c r="Q209" i="134"/>
  <c r="Q219" i="138"/>
  <c r="P48" i="148"/>
  <c r="P60" i="148" s="1"/>
  <c r="P60" i="147"/>
  <c r="P67" i="134"/>
  <c r="P54" i="144"/>
  <c r="P67" i="144" s="1"/>
  <c r="Q205" i="138"/>
  <c r="Q58" i="137"/>
  <c r="R50" i="137"/>
  <c r="Q86" i="137"/>
  <c r="Q94" i="137" s="1"/>
  <c r="Q67" i="138"/>
  <c r="Q55" i="134"/>
  <c r="Q50" i="147"/>
  <c r="P62" i="147"/>
  <c r="P50" i="148"/>
  <c r="P62" i="148" s="1"/>
  <c r="R64" i="137"/>
  <c r="R51" i="138"/>
  <c r="S28" i="137"/>
  <c r="O53" i="148"/>
  <c r="P147" i="134"/>
  <c r="P134" i="144"/>
  <c r="P147" i="144" s="1"/>
  <c r="S29" i="137"/>
  <c r="R52" i="138"/>
  <c r="R65" i="137"/>
  <c r="Q129" i="134"/>
  <c r="Q118" i="147"/>
  <c r="Q140" i="138"/>
  <c r="P211" i="144"/>
  <c r="P224" i="144" s="1"/>
  <c r="P224" i="134"/>
  <c r="P63" i="134"/>
  <c r="P50" i="144"/>
  <c r="P123" i="148"/>
  <c r="P135" i="148" s="1"/>
  <c r="P135" i="147"/>
  <c r="P194" i="148"/>
  <c r="P206" i="148" s="1"/>
  <c r="P206" i="147"/>
  <c r="Q47" i="147"/>
  <c r="Q52" i="134"/>
  <c r="Q64" i="138"/>
  <c r="T43" i="137"/>
  <c r="S79" i="137"/>
  <c r="S132" i="138"/>
  <c r="R34" i="137"/>
  <c r="Q56" i="134"/>
  <c r="Q51" i="147"/>
  <c r="Q68" i="138"/>
  <c r="R122" i="147"/>
  <c r="R144" i="138"/>
  <c r="R133" i="134"/>
  <c r="R193" i="147"/>
  <c r="R220" i="138"/>
  <c r="R210" i="134"/>
  <c r="Q124" i="147"/>
  <c r="Q146" i="138"/>
  <c r="Q135" i="134"/>
  <c r="P46" i="148"/>
  <c r="P58" i="148" s="1"/>
  <c r="P58" i="147"/>
  <c r="P195" i="148"/>
  <c r="P207" i="148" s="1"/>
  <c r="P207" i="147"/>
  <c r="P136" i="147"/>
  <c r="P124" i="148"/>
  <c r="P136" i="148" s="1"/>
  <c r="Q214" i="134"/>
  <c r="Q224" i="138"/>
  <c r="Q197" i="147"/>
  <c r="P51" i="144"/>
  <c r="P64" i="144" s="1"/>
  <c r="P64" i="134"/>
  <c r="Q196" i="147"/>
  <c r="Q213" i="134"/>
  <c r="Q223" i="138"/>
  <c r="P143" i="134"/>
  <c r="P130" i="144"/>
  <c r="P143" i="144" s="1"/>
  <c r="R81" i="137"/>
  <c r="R134" i="138"/>
  <c r="S45" i="137"/>
  <c r="P130" i="147"/>
  <c r="P118" i="148"/>
  <c r="P130" i="148" s="1"/>
  <c r="P69" i="134"/>
  <c r="P56" i="144"/>
  <c r="P69" i="144" s="1"/>
  <c r="Q205" i="147"/>
  <c r="Q193" i="148"/>
  <c r="Q205" i="148" s="1"/>
  <c r="O216" i="147"/>
  <c r="O218" i="147" s="1"/>
  <c r="O199" i="147"/>
  <c r="O190" i="148"/>
  <c r="O202" i="147"/>
  <c r="O211" i="147" s="1"/>
  <c r="P55" i="144"/>
  <c r="P68" i="144" s="1"/>
  <c r="P68" i="134"/>
  <c r="O65" i="148"/>
  <c r="P212" i="144"/>
  <c r="P225" i="144" s="1"/>
  <c r="P225" i="134"/>
  <c r="P148" i="134"/>
  <c r="P135" i="144"/>
  <c r="P148" i="144" s="1"/>
  <c r="Q133" i="144"/>
  <c r="Q146" i="144" s="1"/>
  <c r="Q146" i="134"/>
  <c r="P119" i="148"/>
  <c r="P131" i="148" s="1"/>
  <c r="P131" i="147"/>
  <c r="Q54" i="134"/>
  <c r="Q66" i="138"/>
  <c r="Q49" i="147"/>
  <c r="P142" i="134"/>
  <c r="P129" i="144"/>
  <c r="P142" i="144" s="1"/>
  <c r="P63" i="147"/>
  <c r="P51" i="148"/>
  <c r="P63" i="148" s="1"/>
  <c r="Q223" i="134"/>
  <c r="Q210" i="144"/>
  <c r="Q223" i="144" s="1"/>
  <c r="Q62" i="138"/>
  <c r="Q45" i="147"/>
  <c r="Q50" i="134"/>
  <c r="R88" i="137"/>
  <c r="R207" i="138"/>
  <c r="S52" i="137"/>
  <c r="Q120" i="147"/>
  <c r="Q142" i="138"/>
  <c r="Q131" i="134"/>
  <c r="Q51" i="134"/>
  <c r="Q46" i="147"/>
  <c r="Q63" i="138"/>
  <c r="O70" i="148"/>
  <c r="O72" i="148" s="1"/>
  <c r="O207" i="144"/>
  <c r="O234" i="134"/>
  <c r="O236" i="134" s="1"/>
  <c r="O216" i="134"/>
  <c r="O220" i="134"/>
  <c r="O229" i="134" s="1"/>
  <c r="T53" i="137"/>
  <c r="S208" i="138"/>
  <c r="S89" i="137"/>
  <c r="S57" i="137"/>
  <c r="R93" i="137"/>
  <c r="R212" i="138"/>
  <c r="R211" i="138"/>
  <c r="S56" i="137"/>
  <c r="R92" i="137"/>
  <c r="R90" i="137"/>
  <c r="S54" i="137"/>
  <c r="R209" i="138"/>
  <c r="P144" i="134"/>
  <c r="P131" i="144"/>
  <c r="P144" i="144" s="1"/>
  <c r="R54" i="138"/>
  <c r="R67" i="137"/>
  <c r="S31" i="137"/>
  <c r="Q211" i="134"/>
  <c r="Q221" i="138"/>
  <c r="Q194" i="147"/>
  <c r="Q122" i="148"/>
  <c r="Q134" i="148" s="1"/>
  <c r="Q134" i="147"/>
  <c r="P209" i="144"/>
  <c r="P222" i="144" s="1"/>
  <c r="P222" i="134"/>
  <c r="P52" i="144"/>
  <c r="P65" i="144" s="1"/>
  <c r="P65" i="134"/>
  <c r="R66" i="137"/>
  <c r="R70" i="137" s="1"/>
  <c r="S30" i="137"/>
  <c r="R53" i="138"/>
  <c r="P66" i="134"/>
  <c r="P53" i="144"/>
  <c r="P66" i="144" s="1"/>
  <c r="O63" i="144"/>
  <c r="O71" i="144" s="1"/>
  <c r="O76" i="144"/>
  <c r="O78" i="144" s="1"/>
  <c r="O58" i="144"/>
  <c r="R87" i="137"/>
  <c r="R206" i="138"/>
  <c r="S51" i="137"/>
  <c r="P61" i="147"/>
  <c r="P49" i="148"/>
  <c r="P61" i="148" s="1"/>
  <c r="R55" i="138"/>
  <c r="S32" i="137"/>
  <c r="R68" i="137"/>
  <c r="Q119" i="147"/>
  <c r="Q141" i="138"/>
  <c r="Q130" i="134"/>
  <c r="R69" i="137"/>
  <c r="S33" i="137"/>
  <c r="R56" i="138"/>
  <c r="P196" i="148"/>
  <c r="P208" i="148" s="1"/>
  <c r="P208" i="147"/>
  <c r="P227" i="134"/>
  <c r="P214" i="144"/>
  <c r="P227" i="144" s="1"/>
  <c r="P59" i="147"/>
  <c r="P47" i="148"/>
  <c r="P59" i="148" s="1"/>
  <c r="R77" i="137"/>
  <c r="R130" i="138"/>
  <c r="S41" i="137"/>
  <c r="S44" i="137"/>
  <c r="R80" i="137"/>
  <c r="R133" i="138"/>
  <c r="Q195" i="147"/>
  <c r="Q222" i="138"/>
  <c r="Q212" i="134"/>
  <c r="P53" i="147"/>
  <c r="P70" i="147"/>
  <c r="P72" i="147" s="1"/>
  <c r="S40" i="137"/>
  <c r="R129" i="138"/>
  <c r="R76" i="137"/>
  <c r="N234" i="144"/>
  <c r="N236" i="144" s="1"/>
  <c r="N220" i="144"/>
  <c r="N229" i="144" s="1"/>
  <c r="N216" i="144"/>
  <c r="Q208" i="134"/>
  <c r="Q218" i="138"/>
  <c r="Q191" i="147"/>
  <c r="S39" i="137"/>
  <c r="R75" i="137"/>
  <c r="R128" i="138"/>
  <c r="P45" i="148"/>
  <c r="P57" i="148" s="1"/>
  <c r="P57" i="147"/>
  <c r="Q58" i="138"/>
  <c r="P191" i="148"/>
  <c r="P203" i="148" s="1"/>
  <c r="P203" i="147"/>
  <c r="P208" i="144"/>
  <c r="P221" i="144" s="1"/>
  <c r="P221" i="134"/>
  <c r="N202" i="148"/>
  <c r="N211" i="148" s="1"/>
  <c r="N199" i="148"/>
  <c r="N216" i="148"/>
  <c r="N218" i="148" s="1"/>
  <c r="P120" i="148"/>
  <c r="P132" i="148" s="1"/>
  <c r="P132" i="147"/>
  <c r="Q123" i="147"/>
  <c r="Q145" i="138"/>
  <c r="Q134" i="134"/>
  <c r="P226" i="134"/>
  <c r="P213" i="144"/>
  <c r="P226" i="144" s="1"/>
  <c r="P192" i="148"/>
  <c r="P204" i="148" s="1"/>
  <c r="P204" i="147"/>
  <c r="P209" i="147"/>
  <c r="P197" i="148"/>
  <c r="P209" i="148" s="1"/>
  <c r="S27" i="137"/>
  <c r="R50" i="138"/>
  <c r="R63" i="137"/>
  <c r="Q48" i="147"/>
  <c r="Q53" i="134"/>
  <c r="Q65" i="138"/>
  <c r="S55" i="137"/>
  <c r="R210" i="138"/>
  <c r="R91" i="137"/>
  <c r="R44" i="147"/>
  <c r="Q44" i="148"/>
  <c r="Q56" i="147"/>
  <c r="P56" i="148"/>
  <c r="Q62" i="144"/>
  <c r="Q62" i="134"/>
  <c r="S49" i="138"/>
  <c r="S62" i="137"/>
  <c r="T26" i="137"/>
  <c r="R61" i="138"/>
  <c r="R49" i="134"/>
  <c r="R49" i="144" s="1"/>
  <c r="I46" i="137"/>
  <c r="R75" i="138" l="1"/>
  <c r="S34" i="137"/>
  <c r="Q70" i="147"/>
  <c r="Q72" i="147" s="1"/>
  <c r="P70" i="148"/>
  <c r="P72" i="148" s="1"/>
  <c r="P65" i="148"/>
  <c r="Q70" i="138"/>
  <c r="P71" i="134"/>
  <c r="R58" i="138"/>
  <c r="P65" i="147"/>
  <c r="P53" i="148"/>
  <c r="Q55" i="144"/>
  <c r="Q68" i="144" s="1"/>
  <c r="Q68" i="134"/>
  <c r="R51" i="147"/>
  <c r="R56" i="134"/>
  <c r="R68" i="138"/>
  <c r="T55" i="137"/>
  <c r="S210" i="138"/>
  <c r="S91" i="137"/>
  <c r="Q213" i="144"/>
  <c r="Q226" i="144" s="1"/>
  <c r="Q226" i="134"/>
  <c r="R197" i="147"/>
  <c r="R214" i="134"/>
  <c r="R224" i="138"/>
  <c r="Q63" i="134"/>
  <c r="Q50" i="144"/>
  <c r="T57" i="137"/>
  <c r="S212" i="138"/>
  <c r="S93" i="137"/>
  <c r="S193" i="147"/>
  <c r="S220" i="138"/>
  <c r="S210" i="134"/>
  <c r="Q209" i="147"/>
  <c r="Q197" i="148"/>
  <c r="Q209" i="148" s="1"/>
  <c r="R47" i="147"/>
  <c r="R52" i="134"/>
  <c r="R64" i="138"/>
  <c r="Q209" i="144"/>
  <c r="Q222" i="144" s="1"/>
  <c r="Q222" i="134"/>
  <c r="T44" i="137"/>
  <c r="S80" i="137"/>
  <c r="S133" i="138"/>
  <c r="Q224" i="134"/>
  <c r="Q211" i="144"/>
  <c r="Q224" i="144" s="1"/>
  <c r="T79" i="137"/>
  <c r="U43" i="137"/>
  <c r="T132" i="138"/>
  <c r="Q192" i="148"/>
  <c r="Q204" i="148" s="1"/>
  <c r="Q204" i="147"/>
  <c r="S209" i="138"/>
  <c r="S90" i="137"/>
  <c r="T54" i="137"/>
  <c r="T30" i="137"/>
  <c r="S53" i="138"/>
  <c r="S66" i="137"/>
  <c r="S211" i="138"/>
  <c r="S92" i="137"/>
  <c r="T56" i="137"/>
  <c r="R196" i="147"/>
  <c r="R213" i="134"/>
  <c r="R223" i="138"/>
  <c r="Q118" i="148"/>
  <c r="Q130" i="148" s="1"/>
  <c r="Q130" i="147"/>
  <c r="Q48" i="148"/>
  <c r="Q60" i="148" s="1"/>
  <c r="Q60" i="147"/>
  <c r="R45" i="147"/>
  <c r="R62" i="138"/>
  <c r="R50" i="134"/>
  <c r="Q56" i="144"/>
  <c r="Q69" i="144" s="1"/>
  <c r="Q69" i="134"/>
  <c r="Q195" i="148"/>
  <c r="Q207" i="148" s="1"/>
  <c r="Q207" i="147"/>
  <c r="S68" i="137"/>
  <c r="S55" i="138"/>
  <c r="T32" i="137"/>
  <c r="T29" i="137"/>
  <c r="S52" i="138"/>
  <c r="S65" i="137"/>
  <c r="Q194" i="148"/>
  <c r="Q206" i="148" s="1"/>
  <c r="Q206" i="147"/>
  <c r="S122" i="147"/>
  <c r="S144" i="138"/>
  <c r="S133" i="134"/>
  <c r="O234" i="144"/>
  <c r="O236" i="144" s="1"/>
  <c r="O220" i="144"/>
  <c r="O229" i="144" s="1"/>
  <c r="O216" i="144"/>
  <c r="R120" i="147"/>
  <c r="R142" i="138"/>
  <c r="R131" i="134"/>
  <c r="R191" i="147"/>
  <c r="R208" i="134"/>
  <c r="R218" i="138"/>
  <c r="Q65" i="134"/>
  <c r="Q52" i="144"/>
  <c r="Q65" i="144" s="1"/>
  <c r="T28" i="137"/>
  <c r="S64" i="137"/>
  <c r="S51" i="138"/>
  <c r="Q62" i="147"/>
  <c r="Q50" i="148"/>
  <c r="Q62" i="148" s="1"/>
  <c r="Q120" i="148"/>
  <c r="Q132" i="148" s="1"/>
  <c r="Q132" i="147"/>
  <c r="R219" i="138"/>
  <c r="R209" i="134"/>
  <c r="R192" i="147"/>
  <c r="Q143" i="134"/>
  <c r="Q130" i="144"/>
  <c r="Q143" i="144" s="1"/>
  <c r="Q225" i="134"/>
  <c r="Q212" i="144"/>
  <c r="Q225" i="144" s="1"/>
  <c r="T208" i="138"/>
  <c r="U53" i="137"/>
  <c r="T89" i="137"/>
  <c r="S75" i="137"/>
  <c r="S128" i="138"/>
  <c r="T39" i="137"/>
  <c r="R49" i="147"/>
  <c r="R54" i="134"/>
  <c r="R66" i="138"/>
  <c r="Q54" i="144"/>
  <c r="Q67" i="144" s="1"/>
  <c r="Q67" i="134"/>
  <c r="Q59" i="147"/>
  <c r="Q47" i="148"/>
  <c r="Q59" i="148" s="1"/>
  <c r="R46" i="147"/>
  <c r="R51" i="134"/>
  <c r="R63" i="138"/>
  <c r="P199" i="147"/>
  <c r="P190" i="148"/>
  <c r="P202" i="147"/>
  <c r="P211" i="147" s="1"/>
  <c r="P216" i="147"/>
  <c r="P218" i="147" s="1"/>
  <c r="R210" i="144"/>
  <c r="R223" i="144" s="1"/>
  <c r="R223" i="134"/>
  <c r="R119" i="147"/>
  <c r="R141" i="138"/>
  <c r="R130" i="134"/>
  <c r="T33" i="137"/>
  <c r="S69" i="137"/>
  <c r="S56" i="138"/>
  <c r="S50" i="137"/>
  <c r="R58" i="137"/>
  <c r="R86" i="137"/>
  <c r="R94" i="137" s="1"/>
  <c r="R205" i="138"/>
  <c r="T40" i="137"/>
  <c r="S129" i="138"/>
  <c r="S76" i="137"/>
  <c r="Q57" i="147"/>
  <c r="Q45" i="148"/>
  <c r="Q57" i="148" s="1"/>
  <c r="Q51" i="148"/>
  <c r="Q63" i="148" s="1"/>
  <c r="Q63" i="147"/>
  <c r="R55" i="134"/>
  <c r="R67" i="138"/>
  <c r="R50" i="147"/>
  <c r="Q147" i="134"/>
  <c r="Q134" i="144"/>
  <c r="Q147" i="144" s="1"/>
  <c r="Q46" i="148"/>
  <c r="Q58" i="148" s="1"/>
  <c r="Q58" i="147"/>
  <c r="R146" i="134"/>
  <c r="R133" i="144"/>
  <c r="R146" i="144" s="1"/>
  <c r="Q196" i="148"/>
  <c r="Q208" i="148" s="1"/>
  <c r="Q208" i="147"/>
  <c r="Q66" i="134"/>
  <c r="Q53" i="144"/>
  <c r="Q66" i="144" s="1"/>
  <c r="Q231" i="138"/>
  <c r="Q207" i="134"/>
  <c r="Q190" i="147"/>
  <c r="Q217" i="138"/>
  <c r="Q226" i="138" s="1"/>
  <c r="Q214" i="138"/>
  <c r="Q76" i="134"/>
  <c r="Q78" i="134" s="1"/>
  <c r="O202" i="148"/>
  <c r="O211" i="148" s="1"/>
  <c r="O216" i="148"/>
  <c r="O218" i="148" s="1"/>
  <c r="O199" i="148"/>
  <c r="R123" i="147"/>
  <c r="R145" i="138"/>
  <c r="R134" i="134"/>
  <c r="Q227" i="134"/>
  <c r="Q214" i="144"/>
  <c r="Q227" i="144" s="1"/>
  <c r="Q61" i="147"/>
  <c r="Q49" i="148"/>
  <c r="Q61" i="148" s="1"/>
  <c r="Q53" i="147"/>
  <c r="Q64" i="134"/>
  <c r="Q51" i="144"/>
  <c r="Q64" i="144" s="1"/>
  <c r="S81" i="137"/>
  <c r="T45" i="137"/>
  <c r="S134" i="138"/>
  <c r="Q148" i="134"/>
  <c r="Q135" i="144"/>
  <c r="Q148" i="144" s="1"/>
  <c r="Q124" i="148"/>
  <c r="Q136" i="148" s="1"/>
  <c r="Q136" i="147"/>
  <c r="P63" i="144"/>
  <c r="P71" i="144" s="1"/>
  <c r="P76" i="144"/>
  <c r="P78" i="144" s="1"/>
  <c r="P58" i="144"/>
  <c r="R48" i="147"/>
  <c r="R53" i="134"/>
  <c r="R65" i="138"/>
  <c r="T52" i="137"/>
  <c r="S88" i="137"/>
  <c r="S207" i="138"/>
  <c r="R212" i="134"/>
  <c r="R195" i="147"/>
  <c r="R222" i="138"/>
  <c r="R205" i="147"/>
  <c r="R193" i="148"/>
  <c r="R205" i="148" s="1"/>
  <c r="R134" i="147"/>
  <c r="R122" i="148"/>
  <c r="R134" i="148" s="1"/>
  <c r="Q58" i="134"/>
  <c r="Q129" i="144"/>
  <c r="Q142" i="144" s="1"/>
  <c r="Q142" i="134"/>
  <c r="Q119" i="148"/>
  <c r="Q131" i="148" s="1"/>
  <c r="Q131" i="147"/>
  <c r="S63" i="137"/>
  <c r="S50" i="138"/>
  <c r="T27" i="137"/>
  <c r="R118" i="147"/>
  <c r="R140" i="138"/>
  <c r="R129" i="134"/>
  <c r="S77" i="137"/>
  <c r="S130" i="138"/>
  <c r="T41" i="137"/>
  <c r="S206" i="138"/>
  <c r="S87" i="137"/>
  <c r="T51" i="137"/>
  <c r="S54" i="138"/>
  <c r="S67" i="137"/>
  <c r="S70" i="137" s="1"/>
  <c r="T31" i="137"/>
  <c r="Q203" i="147"/>
  <c r="Q191" i="148"/>
  <c r="Q203" i="148" s="1"/>
  <c r="Q123" i="148"/>
  <c r="Q135" i="148" s="1"/>
  <c r="Q135" i="147"/>
  <c r="Q208" i="144"/>
  <c r="Q221" i="144" s="1"/>
  <c r="Q221" i="134"/>
  <c r="R194" i="147"/>
  <c r="R211" i="134"/>
  <c r="R221" i="138"/>
  <c r="Q144" i="134"/>
  <c r="Q131" i="144"/>
  <c r="Q144" i="144" s="1"/>
  <c r="R124" i="147"/>
  <c r="R135" i="134"/>
  <c r="R146" i="138"/>
  <c r="P207" i="144"/>
  <c r="P234" i="134"/>
  <c r="P236" i="134" s="1"/>
  <c r="P220" i="134"/>
  <c r="P229" i="134" s="1"/>
  <c r="P216" i="134"/>
  <c r="R44" i="148"/>
  <c r="R56" i="147"/>
  <c r="S44" i="147"/>
  <c r="Q56" i="148"/>
  <c r="R62" i="144"/>
  <c r="R62" i="134"/>
  <c r="T49" i="138"/>
  <c r="T62" i="137"/>
  <c r="U26" i="137"/>
  <c r="S61" i="138"/>
  <c r="S49" i="134"/>
  <c r="S49" i="144" s="1"/>
  <c r="J46" i="137"/>
  <c r="S75" i="138" l="1"/>
  <c r="R70" i="147"/>
  <c r="R72" i="147" s="1"/>
  <c r="Q65" i="147"/>
  <c r="T34" i="137"/>
  <c r="Q70" i="148"/>
  <c r="Q72" i="148" s="1"/>
  <c r="Q71" i="134"/>
  <c r="R76" i="134"/>
  <c r="R78" i="134" s="1"/>
  <c r="Q53" i="148"/>
  <c r="R70" i="138"/>
  <c r="V53" i="137"/>
  <c r="U208" i="138"/>
  <c r="U89" i="137"/>
  <c r="R191" i="148"/>
  <c r="R203" i="148" s="1"/>
  <c r="R203" i="147"/>
  <c r="P202" i="148"/>
  <c r="P211" i="148" s="1"/>
  <c r="P216" i="148"/>
  <c r="P218" i="148" s="1"/>
  <c r="P199" i="148"/>
  <c r="V43" i="137"/>
  <c r="U132" i="138"/>
  <c r="U79" i="137"/>
  <c r="Q190" i="148"/>
  <c r="Q216" i="147"/>
  <c r="Q218" i="147" s="1"/>
  <c r="Q202" i="147"/>
  <c r="Q211" i="147" s="1"/>
  <c r="Q199" i="147"/>
  <c r="R192" i="148"/>
  <c r="R204" i="148" s="1"/>
  <c r="R204" i="147"/>
  <c r="R64" i="134"/>
  <c r="R51" i="144"/>
  <c r="R64" i="144" s="1"/>
  <c r="S146" i="134"/>
  <c r="S133" i="144"/>
  <c r="S146" i="144" s="1"/>
  <c r="R58" i="134"/>
  <c r="T81" i="137"/>
  <c r="T134" i="138"/>
  <c r="U45" i="137"/>
  <c r="U40" i="137"/>
  <c r="T129" i="138"/>
  <c r="T76" i="137"/>
  <c r="P220" i="144"/>
  <c r="P229" i="144" s="1"/>
  <c r="P216" i="144"/>
  <c r="P234" i="144"/>
  <c r="P236" i="144" s="1"/>
  <c r="S122" i="148"/>
  <c r="S134" i="148" s="1"/>
  <c r="S134" i="147"/>
  <c r="R197" i="148"/>
  <c r="R209" i="148" s="1"/>
  <c r="R209" i="147"/>
  <c r="R148" i="134"/>
  <c r="R135" i="144"/>
  <c r="R148" i="144" s="1"/>
  <c r="R226" i="134"/>
  <c r="R213" i="144"/>
  <c r="R226" i="144" s="1"/>
  <c r="T80" i="137"/>
  <c r="T133" i="138"/>
  <c r="U44" i="137"/>
  <c r="R53" i="147"/>
  <c r="R136" i="147"/>
  <c r="R124" i="148"/>
  <c r="R136" i="148" s="1"/>
  <c r="S120" i="147"/>
  <c r="S142" i="138"/>
  <c r="S131" i="134"/>
  <c r="R212" i="144"/>
  <c r="R225" i="144" s="1"/>
  <c r="R225" i="134"/>
  <c r="R208" i="147"/>
  <c r="R196" i="148"/>
  <c r="R208" i="148" s="1"/>
  <c r="S219" i="138"/>
  <c r="S209" i="134"/>
  <c r="S192" i="147"/>
  <c r="S86" i="137"/>
  <c r="S94" i="137" s="1"/>
  <c r="S205" i="138"/>
  <c r="S58" i="137"/>
  <c r="T50" i="137"/>
  <c r="S51" i="134"/>
  <c r="S46" i="147"/>
  <c r="S63" i="138"/>
  <c r="S52" i="134"/>
  <c r="S47" i="147"/>
  <c r="S64" i="138"/>
  <c r="U56" i="137"/>
  <c r="T92" i="137"/>
  <c r="T211" i="138"/>
  <c r="S222" i="138"/>
  <c r="S195" i="147"/>
  <c r="S212" i="134"/>
  <c r="S205" i="147"/>
  <c r="S193" i="148"/>
  <c r="S205" i="148" s="1"/>
  <c r="T122" i="147"/>
  <c r="T144" i="138"/>
  <c r="T133" i="134"/>
  <c r="S119" i="147"/>
  <c r="S141" i="138"/>
  <c r="S130" i="134"/>
  <c r="R46" i="148"/>
  <c r="R58" i="148" s="1"/>
  <c r="R58" i="147"/>
  <c r="S123" i="147"/>
  <c r="S145" i="138"/>
  <c r="S134" i="134"/>
  <c r="S191" i="147"/>
  <c r="S208" i="134"/>
  <c r="S218" i="138"/>
  <c r="U41" i="137"/>
  <c r="T77" i="137"/>
  <c r="T130" i="138"/>
  <c r="U52" i="137"/>
  <c r="T207" i="138"/>
  <c r="T88" i="137"/>
  <c r="R49" i="148"/>
  <c r="R61" i="148" s="1"/>
  <c r="R61" i="147"/>
  <c r="T51" i="138"/>
  <c r="U28" i="137"/>
  <c r="T64" i="137"/>
  <c r="T68" i="137"/>
  <c r="T55" i="138"/>
  <c r="U32" i="137"/>
  <c r="S196" i="147"/>
  <c r="S223" i="138"/>
  <c r="S213" i="134"/>
  <c r="R65" i="134"/>
  <c r="R52" i="144"/>
  <c r="R65" i="144" s="1"/>
  <c r="T220" i="138"/>
  <c r="T193" i="147"/>
  <c r="T210" i="134"/>
  <c r="S211" i="134"/>
  <c r="S221" i="138"/>
  <c r="S194" i="147"/>
  <c r="R209" i="144"/>
  <c r="R222" i="144" s="1"/>
  <c r="R222" i="134"/>
  <c r="T65" i="137"/>
  <c r="T52" i="138"/>
  <c r="U29" i="137"/>
  <c r="U33" i="137"/>
  <c r="T56" i="138"/>
  <c r="T69" i="137"/>
  <c r="T75" i="137"/>
  <c r="U39" i="137"/>
  <c r="T128" i="138"/>
  <c r="S55" i="134"/>
  <c r="S50" i="147"/>
  <c r="S67" i="138"/>
  <c r="R47" i="148"/>
  <c r="R59" i="148" s="1"/>
  <c r="R59" i="147"/>
  <c r="R56" i="144"/>
  <c r="R69" i="144" s="1"/>
  <c r="R69" i="134"/>
  <c r="R55" i="144"/>
  <c r="R68" i="144" s="1"/>
  <c r="R68" i="134"/>
  <c r="R63" i="134"/>
  <c r="R50" i="144"/>
  <c r="R120" i="148"/>
  <c r="R132" i="148" s="1"/>
  <c r="R132" i="147"/>
  <c r="Q65" i="148"/>
  <c r="Q63" i="144"/>
  <c r="Q71" i="144" s="1"/>
  <c r="Q76" i="144"/>
  <c r="Q78" i="144" s="1"/>
  <c r="Q58" i="144"/>
  <c r="S124" i="147"/>
  <c r="S146" i="138"/>
  <c r="S135" i="134"/>
  <c r="R217" i="138"/>
  <c r="R226" i="138" s="1"/>
  <c r="R231" i="138"/>
  <c r="R190" i="147"/>
  <c r="R207" i="134"/>
  <c r="R214" i="138"/>
  <c r="R207" i="147"/>
  <c r="R195" i="148"/>
  <c r="R207" i="148" s="1"/>
  <c r="U55" i="137"/>
  <c r="T210" i="138"/>
  <c r="T91" i="137"/>
  <c r="R206" i="147"/>
  <c r="R194" i="148"/>
  <c r="R206" i="148" s="1"/>
  <c r="U27" i="137"/>
  <c r="T63" i="137"/>
  <c r="T50" i="138"/>
  <c r="R66" i="134"/>
  <c r="R53" i="144"/>
  <c r="R66" i="144" s="1"/>
  <c r="R147" i="134"/>
  <c r="R134" i="144"/>
  <c r="R147" i="144" s="1"/>
  <c r="R143" i="134"/>
  <c r="R130" i="144"/>
  <c r="R143" i="144" s="1"/>
  <c r="S118" i="147"/>
  <c r="S129" i="134"/>
  <c r="S140" i="138"/>
  <c r="S53" i="134"/>
  <c r="S65" i="138"/>
  <c r="S48" i="147"/>
  <c r="R63" i="147"/>
  <c r="R51" i="148"/>
  <c r="R63" i="148" s="1"/>
  <c r="S56" i="134"/>
  <c r="S51" i="147"/>
  <c r="S68" i="138"/>
  <c r="T66" i="137"/>
  <c r="T53" i="138"/>
  <c r="U30" i="137"/>
  <c r="R144" i="134"/>
  <c r="R131" i="144"/>
  <c r="R144" i="144" s="1"/>
  <c r="S214" i="134"/>
  <c r="S197" i="147"/>
  <c r="S224" i="138"/>
  <c r="R45" i="148"/>
  <c r="R57" i="148" s="1"/>
  <c r="R57" i="147"/>
  <c r="U57" i="137"/>
  <c r="T93" i="137"/>
  <c r="T212" i="138"/>
  <c r="T54" i="138"/>
  <c r="T67" i="137"/>
  <c r="U31" i="137"/>
  <c r="S54" i="134"/>
  <c r="S49" i="147"/>
  <c r="S66" i="138"/>
  <c r="Q207" i="144"/>
  <c r="Q216" i="134"/>
  <c r="Q234" i="134"/>
  <c r="Q236" i="134" s="1"/>
  <c r="Q220" i="134"/>
  <c r="Q229" i="134" s="1"/>
  <c r="T206" i="138"/>
  <c r="U51" i="137"/>
  <c r="T87" i="137"/>
  <c r="R214" i="144"/>
  <c r="R227" i="144" s="1"/>
  <c r="R227" i="134"/>
  <c r="R142" i="134"/>
  <c r="R129" i="144"/>
  <c r="R142" i="144" s="1"/>
  <c r="R54" i="144"/>
  <c r="R67" i="144" s="1"/>
  <c r="R67" i="134"/>
  <c r="S58" i="138"/>
  <c r="R224" i="134"/>
  <c r="R211" i="144"/>
  <c r="R224" i="144" s="1"/>
  <c r="R118" i="148"/>
  <c r="R130" i="148" s="1"/>
  <c r="R130" i="147"/>
  <c r="S62" i="138"/>
  <c r="S50" i="134"/>
  <c r="S45" i="147"/>
  <c r="R48" i="148"/>
  <c r="R60" i="148" s="1"/>
  <c r="R60" i="147"/>
  <c r="R123" i="148"/>
  <c r="R135" i="148" s="1"/>
  <c r="R135" i="147"/>
  <c r="R50" i="148"/>
  <c r="R62" i="148" s="1"/>
  <c r="R62" i="147"/>
  <c r="R131" i="147"/>
  <c r="R119" i="148"/>
  <c r="R131" i="148" s="1"/>
  <c r="R221" i="134"/>
  <c r="R208" i="144"/>
  <c r="R221" i="144" s="1"/>
  <c r="T209" i="138"/>
  <c r="U54" i="137"/>
  <c r="T90" i="137"/>
  <c r="S223" i="134"/>
  <c r="S210" i="144"/>
  <c r="S223" i="144" s="1"/>
  <c r="R56" i="148"/>
  <c r="S44" i="148"/>
  <c r="S56" i="147"/>
  <c r="T44" i="147"/>
  <c r="S62" i="144"/>
  <c r="S62" i="134"/>
  <c r="U62" i="137"/>
  <c r="U49" i="138"/>
  <c r="V26" i="137"/>
  <c r="T61" i="138"/>
  <c r="T49" i="134"/>
  <c r="T49" i="144" s="1"/>
  <c r="K46" i="137"/>
  <c r="N38" i="137"/>
  <c r="S70" i="138" l="1"/>
  <c r="S70" i="147"/>
  <c r="S72" i="147" s="1"/>
  <c r="U34" i="137"/>
  <c r="T58" i="138"/>
  <c r="S58" i="134"/>
  <c r="R71" i="134"/>
  <c r="R65" i="148"/>
  <c r="R65" i="147"/>
  <c r="T70" i="137"/>
  <c r="U69" i="137"/>
  <c r="U56" i="138"/>
  <c r="V33" i="137"/>
  <c r="T86" i="137"/>
  <c r="T94" i="137" s="1"/>
  <c r="U50" i="137"/>
  <c r="T205" i="138"/>
  <c r="T58" i="137"/>
  <c r="T52" i="134"/>
  <c r="T47" i="147"/>
  <c r="T64" i="138"/>
  <c r="T54" i="134"/>
  <c r="T49" i="147"/>
  <c r="T66" i="138"/>
  <c r="U207" i="138"/>
  <c r="U88" i="137"/>
  <c r="V52" i="137"/>
  <c r="T211" i="134"/>
  <c r="T194" i="147"/>
  <c r="T221" i="138"/>
  <c r="S53" i="144"/>
  <c r="S66" i="144" s="1"/>
  <c r="S66" i="134"/>
  <c r="T205" i="147"/>
  <c r="T193" i="148"/>
  <c r="T205" i="148" s="1"/>
  <c r="V41" i="137"/>
  <c r="U130" i="138"/>
  <c r="U77" i="137"/>
  <c r="U122" i="147"/>
  <c r="U133" i="134"/>
  <c r="U144" i="138"/>
  <c r="S131" i="144"/>
  <c r="S144" i="144" s="1"/>
  <c r="S144" i="134"/>
  <c r="V132" i="138"/>
  <c r="W43" i="137"/>
  <c r="V79" i="137"/>
  <c r="S118" i="148"/>
  <c r="S130" i="148" s="1"/>
  <c r="S130" i="147"/>
  <c r="S221" i="134"/>
  <c r="S208" i="144"/>
  <c r="S221" i="144" s="1"/>
  <c r="S50" i="148"/>
  <c r="S62" i="148" s="1"/>
  <c r="S62" i="147"/>
  <c r="S191" i="148"/>
  <c r="S203" i="148" s="1"/>
  <c r="S203" i="147"/>
  <c r="U92" i="137"/>
  <c r="U211" i="138"/>
  <c r="V56" i="137"/>
  <c r="S132" i="147"/>
  <c r="S120" i="148"/>
  <c r="S132" i="148" s="1"/>
  <c r="T119" i="147"/>
  <c r="T141" i="138"/>
  <c r="T130" i="134"/>
  <c r="S45" i="148"/>
  <c r="S57" i="148" s="1"/>
  <c r="S57" i="147"/>
  <c r="U50" i="138"/>
  <c r="U63" i="137"/>
  <c r="V27" i="137"/>
  <c r="V29" i="137"/>
  <c r="U65" i="137"/>
  <c r="U52" i="138"/>
  <c r="S67" i="134"/>
  <c r="S54" i="144"/>
  <c r="S67" i="144" s="1"/>
  <c r="R63" i="144"/>
  <c r="R71" i="144" s="1"/>
  <c r="R58" i="144"/>
  <c r="R76" i="144"/>
  <c r="R78" i="144" s="1"/>
  <c r="S192" i="148"/>
  <c r="S204" i="148" s="1"/>
  <c r="S204" i="147"/>
  <c r="S207" i="147"/>
  <c r="S195" i="148"/>
  <c r="S207" i="148" s="1"/>
  <c r="S142" i="134"/>
  <c r="S129" i="144"/>
  <c r="S142" i="144" s="1"/>
  <c r="S148" i="134"/>
  <c r="S135" i="144"/>
  <c r="S148" i="144" s="1"/>
  <c r="S147" i="134"/>
  <c r="S134" i="144"/>
  <c r="S147" i="144" s="1"/>
  <c r="S214" i="144"/>
  <c r="S227" i="144" s="1"/>
  <c r="S227" i="134"/>
  <c r="T118" i="147"/>
  <c r="T140" i="138"/>
  <c r="T129" i="134"/>
  <c r="S47" i="148"/>
  <c r="S59" i="148" s="1"/>
  <c r="S59" i="147"/>
  <c r="U81" i="137"/>
  <c r="V45" i="137"/>
  <c r="U134" i="138"/>
  <c r="S194" i="148"/>
  <c r="S206" i="148" s="1"/>
  <c r="S206" i="147"/>
  <c r="U209" i="138"/>
  <c r="U90" i="137"/>
  <c r="V54" i="137"/>
  <c r="R202" i="147"/>
  <c r="R211" i="147" s="1"/>
  <c r="R190" i="148"/>
  <c r="R199" i="147"/>
  <c r="R216" i="147"/>
  <c r="R218" i="147" s="1"/>
  <c r="T223" i="138"/>
  <c r="T213" i="134"/>
  <c r="T196" i="147"/>
  <c r="S136" i="147"/>
  <c r="S124" i="148"/>
  <c r="S136" i="148" s="1"/>
  <c r="V39" i="137"/>
  <c r="U128" i="138"/>
  <c r="U75" i="137"/>
  <c r="S196" i="148"/>
  <c r="S208" i="148" s="1"/>
  <c r="S208" i="147"/>
  <c r="S123" i="148"/>
  <c r="S135" i="148" s="1"/>
  <c r="S135" i="147"/>
  <c r="S65" i="134"/>
  <c r="S52" i="144"/>
  <c r="S65" i="144" s="1"/>
  <c r="T124" i="147"/>
  <c r="T146" i="138"/>
  <c r="T135" i="134"/>
  <c r="U64" i="137"/>
  <c r="U51" i="138"/>
  <c r="V28" i="137"/>
  <c r="T146" i="134"/>
  <c r="T133" i="144"/>
  <c r="T146" i="144" s="1"/>
  <c r="S217" i="138"/>
  <c r="S226" i="138" s="1"/>
  <c r="S207" i="134"/>
  <c r="S214" i="138"/>
  <c r="S190" i="147"/>
  <c r="S231" i="138"/>
  <c r="S63" i="147"/>
  <c r="S51" i="148"/>
  <c r="S63" i="148" s="1"/>
  <c r="T134" i="147"/>
  <c r="T122" i="148"/>
  <c r="T134" i="148" s="1"/>
  <c r="V31" i="137"/>
  <c r="U54" i="138"/>
  <c r="U67" i="137"/>
  <c r="S222" i="134"/>
  <c r="S209" i="144"/>
  <c r="S222" i="144" s="1"/>
  <c r="V55" i="137"/>
  <c r="U210" i="138"/>
  <c r="U91" i="137"/>
  <c r="T209" i="134"/>
  <c r="T219" i="138"/>
  <c r="T192" i="147"/>
  <c r="T197" i="147"/>
  <c r="T224" i="138"/>
  <c r="T214" i="134"/>
  <c r="U129" i="138"/>
  <c r="U76" i="137"/>
  <c r="V40" i="137"/>
  <c r="U80" i="137"/>
  <c r="V44" i="137"/>
  <c r="U133" i="138"/>
  <c r="S50" i="144"/>
  <c r="S63" i="134"/>
  <c r="S60" i="147"/>
  <c r="S48" i="148"/>
  <c r="S60" i="148" s="1"/>
  <c r="Q216" i="148"/>
  <c r="Q218" i="148" s="1"/>
  <c r="Q199" i="148"/>
  <c r="Q202" i="148"/>
  <c r="Q211" i="148" s="1"/>
  <c r="S53" i="147"/>
  <c r="S197" i="148"/>
  <c r="S209" i="148" s="1"/>
  <c r="S209" i="147"/>
  <c r="S226" i="134"/>
  <c r="S213" i="144"/>
  <c r="S226" i="144" s="1"/>
  <c r="S58" i="147"/>
  <c r="S46" i="148"/>
  <c r="S58" i="148" s="1"/>
  <c r="T123" i="147"/>
  <c r="T134" i="134"/>
  <c r="T145" i="138"/>
  <c r="U210" i="134"/>
  <c r="U220" i="138"/>
  <c r="U193" i="147"/>
  <c r="Q234" i="144"/>
  <c r="Q236" i="144" s="1"/>
  <c r="Q220" i="144"/>
  <c r="Q229" i="144" s="1"/>
  <c r="Q216" i="144"/>
  <c r="S119" i="148"/>
  <c r="S131" i="148" s="1"/>
  <c r="S131" i="147"/>
  <c r="T46" i="147"/>
  <c r="T51" i="134"/>
  <c r="T63" i="138"/>
  <c r="S49" i="148"/>
  <c r="S61" i="148" s="1"/>
  <c r="S61" i="147"/>
  <c r="S69" i="134"/>
  <c r="S56" i="144"/>
  <c r="S69" i="144" s="1"/>
  <c r="T212" i="134"/>
  <c r="T195" i="147"/>
  <c r="T222" i="138"/>
  <c r="S211" i="144"/>
  <c r="S224" i="144" s="1"/>
  <c r="S224" i="134"/>
  <c r="T120" i="147"/>
  <c r="T131" i="134"/>
  <c r="T142" i="138"/>
  <c r="S212" i="144"/>
  <c r="S225" i="144" s="1"/>
  <c r="S225" i="134"/>
  <c r="T223" i="134"/>
  <c r="T210" i="144"/>
  <c r="T223" i="144" s="1"/>
  <c r="U93" i="137"/>
  <c r="U212" i="138"/>
  <c r="V57" i="137"/>
  <c r="R207" i="144"/>
  <c r="R234" i="134"/>
  <c r="R236" i="134" s="1"/>
  <c r="R220" i="134"/>
  <c r="R229" i="134" s="1"/>
  <c r="S76" i="134"/>
  <c r="S78" i="134" s="1"/>
  <c r="S68" i="134"/>
  <c r="S55" i="144"/>
  <c r="S68" i="144" s="1"/>
  <c r="V51" i="137"/>
  <c r="U87" i="137"/>
  <c r="U206" i="138"/>
  <c r="T191" i="147"/>
  <c r="T218" i="138"/>
  <c r="T208" i="134"/>
  <c r="V32" i="137"/>
  <c r="U68" i="137"/>
  <c r="U55" i="138"/>
  <c r="T75" i="138"/>
  <c r="R53" i="148"/>
  <c r="U66" i="137"/>
  <c r="U53" i="138"/>
  <c r="V30" i="137"/>
  <c r="T50" i="147"/>
  <c r="T67" i="138"/>
  <c r="T55" i="134"/>
  <c r="R70" i="148"/>
  <c r="R72" i="148" s="1"/>
  <c r="T48" i="147"/>
  <c r="T65" i="138"/>
  <c r="T53" i="134"/>
  <c r="T45" i="147"/>
  <c r="T50" i="134"/>
  <c r="T62" i="138"/>
  <c r="T51" i="147"/>
  <c r="T56" i="134"/>
  <c r="T68" i="138"/>
  <c r="S143" i="134"/>
  <c r="S130" i="144"/>
  <c r="S143" i="144" s="1"/>
  <c r="S64" i="134"/>
  <c r="S51" i="144"/>
  <c r="S64" i="144" s="1"/>
  <c r="V208" i="138"/>
  <c r="V89" i="137"/>
  <c r="W53" i="137"/>
  <c r="T44" i="148"/>
  <c r="T56" i="147"/>
  <c r="S56" i="148"/>
  <c r="U44" i="147"/>
  <c r="T62" i="144"/>
  <c r="T62" i="134"/>
  <c r="N74" i="137"/>
  <c r="N127" i="138"/>
  <c r="N117" i="147" s="1"/>
  <c r="V49" i="138"/>
  <c r="V62" i="137"/>
  <c r="W26" i="137"/>
  <c r="U61" i="138"/>
  <c r="U49" i="134"/>
  <c r="U49" i="144" s="1"/>
  <c r="L46" i="137"/>
  <c r="O38" i="137"/>
  <c r="T76" i="134" l="1"/>
  <c r="T78" i="134" s="1"/>
  <c r="U70" i="137"/>
  <c r="U58" i="138"/>
  <c r="S65" i="147"/>
  <c r="V34" i="137"/>
  <c r="S71" i="134"/>
  <c r="T70" i="138"/>
  <c r="T70" i="147"/>
  <c r="T72" i="147" s="1"/>
  <c r="T48" i="148"/>
  <c r="T60" i="148" s="1"/>
  <c r="T60" i="147"/>
  <c r="S199" i="147"/>
  <c r="S202" i="147"/>
  <c r="S211" i="147" s="1"/>
  <c r="S190" i="148"/>
  <c r="S216" i="147"/>
  <c r="S218" i="147" s="1"/>
  <c r="T142" i="134"/>
  <c r="T129" i="144"/>
  <c r="T142" i="144" s="1"/>
  <c r="T206" i="147"/>
  <c r="T194" i="148"/>
  <c r="T206" i="148" s="1"/>
  <c r="T197" i="148"/>
  <c r="T209" i="148" s="1"/>
  <c r="T209" i="147"/>
  <c r="T208" i="147"/>
  <c r="T196" i="148"/>
  <c r="T208" i="148" s="1"/>
  <c r="V65" i="137"/>
  <c r="V52" i="138"/>
  <c r="W29" i="137"/>
  <c r="T224" i="134"/>
  <c r="T211" i="144"/>
  <c r="T224" i="144" s="1"/>
  <c r="V53" i="138"/>
  <c r="V66" i="137"/>
  <c r="W30" i="137"/>
  <c r="U48" i="147"/>
  <c r="U53" i="134"/>
  <c r="U65" i="138"/>
  <c r="U214" i="134"/>
  <c r="U197" i="147"/>
  <c r="U224" i="138"/>
  <c r="T222" i="134"/>
  <c r="T209" i="144"/>
  <c r="T222" i="144" s="1"/>
  <c r="T67" i="134"/>
  <c r="T54" i="144"/>
  <c r="T67" i="144" s="1"/>
  <c r="S65" i="148"/>
  <c r="W54" i="137"/>
  <c r="V90" i="137"/>
  <c r="V209" i="138"/>
  <c r="T124" i="148"/>
  <c r="T136" i="148" s="1"/>
  <c r="T136" i="147"/>
  <c r="T119" i="148"/>
  <c r="T131" i="148" s="1"/>
  <c r="T131" i="147"/>
  <c r="T47" i="148"/>
  <c r="T59" i="148" s="1"/>
  <c r="T59" i="147"/>
  <c r="V68" i="137"/>
  <c r="V55" i="138"/>
  <c r="W32" i="137"/>
  <c r="U221" i="138"/>
  <c r="U194" i="147"/>
  <c r="U211" i="134"/>
  <c r="U133" i="144"/>
  <c r="U146" i="144" s="1"/>
  <c r="U146" i="134"/>
  <c r="T52" i="144"/>
  <c r="T65" i="144" s="1"/>
  <c r="T65" i="134"/>
  <c r="T69" i="134"/>
  <c r="T56" i="144"/>
  <c r="T69" i="144" s="1"/>
  <c r="T208" i="144"/>
  <c r="T221" i="144" s="1"/>
  <c r="T221" i="134"/>
  <c r="T144" i="134"/>
  <c r="T131" i="144"/>
  <c r="T144" i="144" s="1"/>
  <c r="U66" i="138"/>
  <c r="U49" i="147"/>
  <c r="U54" i="134"/>
  <c r="U122" i="148"/>
  <c r="U134" i="148" s="1"/>
  <c r="U134" i="147"/>
  <c r="T195" i="148"/>
  <c r="T207" i="148" s="1"/>
  <c r="T207" i="147"/>
  <c r="U119" i="147"/>
  <c r="U141" i="138"/>
  <c r="U130" i="134"/>
  <c r="V128" i="138"/>
  <c r="V75" i="137"/>
  <c r="W39" i="137"/>
  <c r="T51" i="144"/>
  <c r="T64" i="144" s="1"/>
  <c r="T64" i="134"/>
  <c r="W55" i="137"/>
  <c r="V91" i="137"/>
  <c r="V210" i="138"/>
  <c r="T143" i="134"/>
  <c r="T130" i="144"/>
  <c r="T143" i="144" s="1"/>
  <c r="T203" i="147"/>
  <c r="T191" i="148"/>
  <c r="T203" i="148" s="1"/>
  <c r="U123" i="147"/>
  <c r="U134" i="134"/>
  <c r="U145" i="138"/>
  <c r="U124" i="147"/>
  <c r="U146" i="138"/>
  <c r="U135" i="134"/>
  <c r="U196" i="147"/>
  <c r="U223" i="138"/>
  <c r="U213" i="134"/>
  <c r="U120" i="147"/>
  <c r="U142" i="138"/>
  <c r="U131" i="134"/>
  <c r="V50" i="137"/>
  <c r="U58" i="137"/>
  <c r="U205" i="138"/>
  <c r="U86" i="137"/>
  <c r="U94" i="137" s="1"/>
  <c r="U47" i="147"/>
  <c r="U64" i="138"/>
  <c r="U52" i="134"/>
  <c r="T55" i="144"/>
  <c r="T68" i="144" s="1"/>
  <c r="T68" i="134"/>
  <c r="T130" i="147"/>
  <c r="T118" i="148"/>
  <c r="T130" i="148" s="1"/>
  <c r="T192" i="148"/>
  <c r="T204" i="148" s="1"/>
  <c r="T204" i="147"/>
  <c r="V88" i="137"/>
  <c r="W52" i="137"/>
  <c r="V207" i="138"/>
  <c r="W89" i="137"/>
  <c r="W208" i="138"/>
  <c r="V93" i="137"/>
  <c r="W57" i="137"/>
  <c r="V212" i="138"/>
  <c r="V51" i="138"/>
  <c r="W28" i="137"/>
  <c r="V64" i="137"/>
  <c r="S63" i="144"/>
  <c r="S71" i="144" s="1"/>
  <c r="S76" i="144"/>
  <c r="S78" i="144" s="1"/>
  <c r="S58" i="144"/>
  <c r="T63" i="134"/>
  <c r="T50" i="144"/>
  <c r="U191" i="147"/>
  <c r="U218" i="138"/>
  <c r="U208" i="134"/>
  <c r="U210" i="144"/>
  <c r="U223" i="144" s="1"/>
  <c r="U223" i="134"/>
  <c r="V80" i="137"/>
  <c r="V133" i="138"/>
  <c r="W44" i="137"/>
  <c r="W45" i="137"/>
  <c r="V134" i="138"/>
  <c r="V81" i="137"/>
  <c r="V77" i="137"/>
  <c r="W41" i="137"/>
  <c r="V130" i="138"/>
  <c r="T225" i="134"/>
  <c r="T212" i="144"/>
  <c r="T225" i="144" s="1"/>
  <c r="S207" i="144"/>
  <c r="S234" i="134"/>
  <c r="S236" i="134" s="1"/>
  <c r="S220" i="134"/>
  <c r="S229" i="134" s="1"/>
  <c r="S216" i="134"/>
  <c r="R216" i="144"/>
  <c r="R234" i="144"/>
  <c r="R236" i="144" s="1"/>
  <c r="R220" i="144"/>
  <c r="R229" i="144" s="1"/>
  <c r="T58" i="147"/>
  <c r="T46" i="148"/>
  <c r="T58" i="148" s="1"/>
  <c r="U212" i="134"/>
  <c r="U222" i="138"/>
  <c r="U195" i="147"/>
  <c r="R199" i="148"/>
  <c r="R202" i="148"/>
  <c r="R211" i="148" s="1"/>
  <c r="R216" i="148"/>
  <c r="R218" i="148" s="1"/>
  <c r="V122" i="147"/>
  <c r="V144" i="138"/>
  <c r="V133" i="134"/>
  <c r="S70" i="148"/>
  <c r="S72" i="148" s="1"/>
  <c r="T135" i="144"/>
  <c r="T148" i="144" s="1"/>
  <c r="T148" i="134"/>
  <c r="T53" i="147"/>
  <c r="W33" i="137"/>
  <c r="V69" i="137"/>
  <c r="V56" i="138"/>
  <c r="U56" i="134"/>
  <c r="U51" i="147"/>
  <c r="U68" i="138"/>
  <c r="T227" i="134"/>
  <c r="T214" i="144"/>
  <c r="T227" i="144" s="1"/>
  <c r="T50" i="148"/>
  <c r="T62" i="148" s="1"/>
  <c r="T62" i="147"/>
  <c r="T213" i="144"/>
  <c r="T226" i="144" s="1"/>
  <c r="T226" i="134"/>
  <c r="W27" i="137"/>
  <c r="W34" i="137" s="1"/>
  <c r="V63" i="137"/>
  <c r="V50" i="138"/>
  <c r="U50" i="134"/>
  <c r="U45" i="147"/>
  <c r="U62" i="138"/>
  <c r="U192" i="147"/>
  <c r="U209" i="134"/>
  <c r="U219" i="138"/>
  <c r="U75" i="138"/>
  <c r="V220" i="138"/>
  <c r="V210" i="134"/>
  <c r="V193" i="147"/>
  <c r="U46" i="147"/>
  <c r="U63" i="138"/>
  <c r="U51" i="134"/>
  <c r="W79" i="137"/>
  <c r="W132" i="138"/>
  <c r="S53" i="148"/>
  <c r="T61" i="147"/>
  <c r="T49" i="148"/>
  <c r="T61" i="148" s="1"/>
  <c r="U55" i="134"/>
  <c r="U67" i="138"/>
  <c r="U50" i="147"/>
  <c r="T63" i="147"/>
  <c r="T51" i="148"/>
  <c r="T63" i="148" s="1"/>
  <c r="T120" i="148"/>
  <c r="T132" i="148" s="1"/>
  <c r="T132" i="147"/>
  <c r="U205" i="147"/>
  <c r="U193" i="148"/>
  <c r="U205" i="148" s="1"/>
  <c r="W31" i="137"/>
  <c r="V67" i="137"/>
  <c r="V54" i="138"/>
  <c r="V92" i="137"/>
  <c r="W56" i="137"/>
  <c r="V211" i="138"/>
  <c r="T190" i="147"/>
  <c r="T207" i="134"/>
  <c r="T214" i="138"/>
  <c r="T231" i="138"/>
  <c r="T217" i="138"/>
  <c r="T226" i="138" s="1"/>
  <c r="T45" i="148"/>
  <c r="T57" i="148" s="1"/>
  <c r="T57" i="147"/>
  <c r="T58" i="134"/>
  <c r="T53" i="144"/>
  <c r="T66" i="144" s="1"/>
  <c r="T66" i="134"/>
  <c r="V87" i="137"/>
  <c r="V206" i="138"/>
  <c r="W51" i="137"/>
  <c r="T147" i="134"/>
  <c r="T134" i="144"/>
  <c r="T147" i="144" s="1"/>
  <c r="V129" i="138"/>
  <c r="V76" i="137"/>
  <c r="W40" i="137"/>
  <c r="T123" i="148"/>
  <c r="T135" i="148" s="1"/>
  <c r="T135" i="147"/>
  <c r="U129" i="134"/>
  <c r="U118" i="147"/>
  <c r="U140" i="138"/>
  <c r="T56" i="148"/>
  <c r="V44" i="147"/>
  <c r="U44" i="148"/>
  <c r="U56" i="147"/>
  <c r="N117" i="148"/>
  <c r="N129" i="147"/>
  <c r="U62" i="144"/>
  <c r="U62" i="134"/>
  <c r="W62" i="137"/>
  <c r="W49" i="138"/>
  <c r="O74" i="137"/>
  <c r="O127" i="138"/>
  <c r="O117" i="147" s="1"/>
  <c r="V61" i="138"/>
  <c r="V49" i="134"/>
  <c r="V49" i="144" s="1"/>
  <c r="N128" i="134"/>
  <c r="N139" i="138"/>
  <c r="N42" i="137"/>
  <c r="M46" i="137"/>
  <c r="P38" i="137"/>
  <c r="T70" i="148" l="1"/>
  <c r="T72" i="148" s="1"/>
  <c r="V70" i="137"/>
  <c r="T71" i="134"/>
  <c r="U53" i="147"/>
  <c r="U70" i="138"/>
  <c r="T65" i="147"/>
  <c r="T53" i="148"/>
  <c r="V65" i="138"/>
  <c r="V48" i="147"/>
  <c r="V53" i="134"/>
  <c r="U50" i="148"/>
  <c r="U62" i="148" s="1"/>
  <c r="U62" i="147"/>
  <c r="U63" i="134"/>
  <c r="U50" i="144"/>
  <c r="W130" i="138"/>
  <c r="W77" i="137"/>
  <c r="V194" i="147"/>
  <c r="V211" i="134"/>
  <c r="V221" i="138"/>
  <c r="V122" i="148"/>
  <c r="V134" i="148" s="1"/>
  <c r="V134" i="147"/>
  <c r="W210" i="138"/>
  <c r="W91" i="137"/>
  <c r="U118" i="148"/>
  <c r="U130" i="148" s="1"/>
  <c r="U130" i="147"/>
  <c r="W93" i="137"/>
  <c r="W212" i="138"/>
  <c r="T207" i="144"/>
  <c r="T216" i="134"/>
  <c r="T234" i="134"/>
  <c r="T236" i="134" s="1"/>
  <c r="T220" i="134"/>
  <c r="T229" i="134" s="1"/>
  <c r="T202" i="147"/>
  <c r="T211" i="147" s="1"/>
  <c r="T199" i="147"/>
  <c r="T216" i="147"/>
  <c r="T218" i="147" s="1"/>
  <c r="T190" i="148"/>
  <c r="W122" i="147"/>
  <c r="W144" i="138"/>
  <c r="W133" i="134"/>
  <c r="W210" i="134"/>
  <c r="W193" i="147"/>
  <c r="W220" i="138"/>
  <c r="U195" i="148"/>
  <c r="U207" i="148" s="1"/>
  <c r="U207" i="147"/>
  <c r="W211" i="138"/>
  <c r="W92" i="137"/>
  <c r="U64" i="134"/>
  <c r="U51" i="144"/>
  <c r="U64" i="144" s="1"/>
  <c r="U212" i="144"/>
  <c r="U225" i="144" s="1"/>
  <c r="U225" i="134"/>
  <c r="U196" i="148"/>
  <c r="U208" i="148" s="1"/>
  <c r="U208" i="147"/>
  <c r="U130" i="144"/>
  <c r="U143" i="144" s="1"/>
  <c r="U143" i="134"/>
  <c r="V49" i="147"/>
  <c r="V54" i="134"/>
  <c r="V66" i="138"/>
  <c r="U58" i="147"/>
  <c r="U46" i="148"/>
  <c r="U58" i="148" s="1"/>
  <c r="U135" i="144"/>
  <c r="U148" i="144" s="1"/>
  <c r="U148" i="134"/>
  <c r="U224" i="134"/>
  <c r="U211" i="144"/>
  <c r="U224" i="144" s="1"/>
  <c r="U76" i="134"/>
  <c r="U78" i="134" s="1"/>
  <c r="V119" i="147"/>
  <c r="V130" i="134"/>
  <c r="V141" i="138"/>
  <c r="V205" i="147"/>
  <c r="V193" i="148"/>
  <c r="V205" i="148" s="1"/>
  <c r="U51" i="148"/>
  <c r="U63" i="148" s="1"/>
  <c r="U63" i="147"/>
  <c r="U131" i="147"/>
  <c r="U119" i="148"/>
  <c r="U131" i="148" s="1"/>
  <c r="U194" i="148"/>
  <c r="U206" i="148" s="1"/>
  <c r="U206" i="147"/>
  <c r="U197" i="148"/>
  <c r="U209" i="148" s="1"/>
  <c r="U209" i="147"/>
  <c r="V214" i="134"/>
  <c r="V197" i="147"/>
  <c r="V224" i="138"/>
  <c r="W75" i="137"/>
  <c r="W128" i="138"/>
  <c r="V118" i="147"/>
  <c r="V140" i="138"/>
  <c r="V129" i="134"/>
  <c r="W68" i="137"/>
  <c r="W55" i="138"/>
  <c r="S202" i="148"/>
  <c r="S211" i="148" s="1"/>
  <c r="S216" i="148"/>
  <c r="S218" i="148" s="1"/>
  <c r="S199" i="148"/>
  <c r="U45" i="148"/>
  <c r="U57" i="148" s="1"/>
  <c r="U57" i="147"/>
  <c r="V62" i="138"/>
  <c r="V45" i="147"/>
  <c r="V50" i="134"/>
  <c r="W64" i="137"/>
  <c r="W51" i="138"/>
  <c r="U190" i="147"/>
  <c r="U207" i="134"/>
  <c r="U214" i="138"/>
  <c r="U231" i="138"/>
  <c r="U217" i="138"/>
  <c r="U226" i="138" s="1"/>
  <c r="V212" i="134"/>
  <c r="V195" i="147"/>
  <c r="V222" i="138"/>
  <c r="W52" i="138"/>
  <c r="W65" i="137"/>
  <c r="V205" i="138"/>
  <c r="V58" i="137"/>
  <c r="V86" i="137"/>
  <c r="V94" i="137" s="1"/>
  <c r="W50" i="137"/>
  <c r="V123" i="147"/>
  <c r="V134" i="134"/>
  <c r="V145" i="138"/>
  <c r="V219" i="138"/>
  <c r="V192" i="147"/>
  <c r="V209" i="134"/>
  <c r="V75" i="138"/>
  <c r="W206" i="138"/>
  <c r="W87" i="137"/>
  <c r="U191" i="148"/>
  <c r="U203" i="148" s="1"/>
  <c r="U203" i="147"/>
  <c r="U147" i="134"/>
  <c r="U134" i="144"/>
  <c r="U147" i="144" s="1"/>
  <c r="V50" i="147"/>
  <c r="V55" i="134"/>
  <c r="V67" i="138"/>
  <c r="U66" i="134"/>
  <c r="U53" i="144"/>
  <c r="U66" i="144" s="1"/>
  <c r="W209" i="138"/>
  <c r="W90" i="137"/>
  <c r="U129" i="144"/>
  <c r="U142" i="144" s="1"/>
  <c r="U142" i="134"/>
  <c r="V124" i="147"/>
  <c r="V146" i="138"/>
  <c r="V135" i="134"/>
  <c r="W69" i="137"/>
  <c r="W56" i="138"/>
  <c r="T63" i="144"/>
  <c r="T71" i="144" s="1"/>
  <c r="T58" i="144"/>
  <c r="T76" i="144"/>
  <c r="T78" i="144" s="1"/>
  <c r="U135" i="147"/>
  <c r="U123" i="148"/>
  <c r="U135" i="148" s="1"/>
  <c r="U48" i="148"/>
  <c r="U60" i="148" s="1"/>
  <c r="U60" i="147"/>
  <c r="S234" i="144"/>
  <c r="S236" i="144" s="1"/>
  <c r="S220" i="144"/>
  <c r="S229" i="144" s="1"/>
  <c r="S216" i="144"/>
  <c r="V146" i="134"/>
  <c r="V133" i="144"/>
  <c r="V146" i="144" s="1"/>
  <c r="U144" i="134"/>
  <c r="U131" i="144"/>
  <c r="U144" i="144" s="1"/>
  <c r="W81" i="137"/>
  <c r="W134" i="138"/>
  <c r="W67" i="137"/>
  <c r="W54" i="138"/>
  <c r="U69" i="134"/>
  <c r="U56" i="144"/>
  <c r="U69" i="144" s="1"/>
  <c r="U221" i="134"/>
  <c r="U208" i="144"/>
  <c r="U221" i="144" s="1"/>
  <c r="V68" i="138"/>
  <c r="V56" i="134"/>
  <c r="V51" i="147"/>
  <c r="U67" i="134"/>
  <c r="U54" i="144"/>
  <c r="U67" i="144" s="1"/>
  <c r="W66" i="137"/>
  <c r="W53" i="138"/>
  <c r="U47" i="148"/>
  <c r="U59" i="148" s="1"/>
  <c r="U59" i="147"/>
  <c r="V120" i="147"/>
  <c r="V142" i="138"/>
  <c r="V131" i="134"/>
  <c r="T65" i="148"/>
  <c r="U55" i="144"/>
  <c r="U68" i="144" s="1"/>
  <c r="U68" i="134"/>
  <c r="V63" i="138"/>
  <c r="V46" i="147"/>
  <c r="V51" i="134"/>
  <c r="V47" i="147"/>
  <c r="V64" i="138"/>
  <c r="V52" i="134"/>
  <c r="W63" i="137"/>
  <c r="W50" i="138"/>
  <c r="U120" i="148"/>
  <c r="U132" i="148" s="1"/>
  <c r="U132" i="147"/>
  <c r="V196" i="147"/>
  <c r="V213" i="134"/>
  <c r="V223" i="138"/>
  <c r="W80" i="137"/>
  <c r="W133" i="138"/>
  <c r="U213" i="144"/>
  <c r="U226" i="144" s="1"/>
  <c r="U226" i="134"/>
  <c r="U58" i="134"/>
  <c r="U70" i="147"/>
  <c r="U72" i="147" s="1"/>
  <c r="W129" i="138"/>
  <c r="W76" i="137"/>
  <c r="W88" i="137"/>
  <c r="W207" i="138"/>
  <c r="V223" i="134"/>
  <c r="V210" i="144"/>
  <c r="V223" i="144" s="1"/>
  <c r="U124" i="148"/>
  <c r="U136" i="148" s="1"/>
  <c r="U136" i="147"/>
  <c r="U214" i="144"/>
  <c r="U227" i="144" s="1"/>
  <c r="U227" i="134"/>
  <c r="V218" i="138"/>
  <c r="V208" i="134"/>
  <c r="V191" i="147"/>
  <c r="V58" i="138"/>
  <c r="U209" i="144"/>
  <c r="U222" i="144" s="1"/>
  <c r="U222" i="134"/>
  <c r="U204" i="147"/>
  <c r="U192" i="148"/>
  <c r="U204" i="148" s="1"/>
  <c r="U52" i="144"/>
  <c r="U65" i="144" s="1"/>
  <c r="U65" i="134"/>
  <c r="U61" i="147"/>
  <c r="U49" i="148"/>
  <c r="U61" i="148" s="1"/>
  <c r="N129" i="148"/>
  <c r="U56" i="148"/>
  <c r="V44" i="148"/>
  <c r="V56" i="147"/>
  <c r="W44" i="147"/>
  <c r="O117" i="148"/>
  <c r="O129" i="147"/>
  <c r="N141" i="134"/>
  <c r="N128" i="144"/>
  <c r="V62" i="144"/>
  <c r="N78" i="137"/>
  <c r="N82" i="137" s="1"/>
  <c r="N131" i="138"/>
  <c r="N121" i="147" s="1"/>
  <c r="V62" i="134"/>
  <c r="O139" i="138"/>
  <c r="O128" i="134"/>
  <c r="W61" i="138"/>
  <c r="W49" i="134"/>
  <c r="W49" i="144" s="1"/>
  <c r="P74" i="137"/>
  <c r="P127" i="138"/>
  <c r="P117" i="147" s="1"/>
  <c r="O42" i="137"/>
  <c r="N46" i="137"/>
  <c r="Q38" i="137"/>
  <c r="W75" i="138" l="1"/>
  <c r="W70" i="137"/>
  <c r="U53" i="148"/>
  <c r="V53" i="147"/>
  <c r="U71" i="134"/>
  <c r="V70" i="138"/>
  <c r="U65" i="147"/>
  <c r="V212" i="144"/>
  <c r="V225" i="144" s="1"/>
  <c r="V225" i="134"/>
  <c r="V130" i="147"/>
  <c r="V118" i="148"/>
  <c r="V130" i="148" s="1"/>
  <c r="W196" i="147"/>
  <c r="W223" i="138"/>
  <c r="W213" i="134"/>
  <c r="U65" i="148"/>
  <c r="W140" i="138"/>
  <c r="W118" i="147"/>
  <c r="W129" i="134"/>
  <c r="U207" i="144"/>
  <c r="U234" i="134"/>
  <c r="U236" i="134" s="1"/>
  <c r="U220" i="134"/>
  <c r="U229" i="134" s="1"/>
  <c r="U216" i="134"/>
  <c r="W192" i="147"/>
  <c r="W219" i="138"/>
  <c r="W209" i="134"/>
  <c r="V64" i="134"/>
  <c r="V51" i="144"/>
  <c r="V64" i="144" s="1"/>
  <c r="W56" i="134"/>
  <c r="W68" i="138"/>
  <c r="W51" i="147"/>
  <c r="U216" i="147"/>
  <c r="U218" i="147" s="1"/>
  <c r="U202" i="147"/>
  <c r="U211" i="147" s="1"/>
  <c r="U190" i="148"/>
  <c r="U199" i="147"/>
  <c r="W193" i="148"/>
  <c r="W205" i="148" s="1"/>
  <c r="W205" i="147"/>
  <c r="V46" i="148"/>
  <c r="V58" i="148" s="1"/>
  <c r="V58" i="147"/>
  <c r="W54" i="134"/>
  <c r="W49" i="147"/>
  <c r="W66" i="138"/>
  <c r="V192" i="148"/>
  <c r="V204" i="148" s="1"/>
  <c r="V204" i="147"/>
  <c r="V49" i="148"/>
  <c r="V61" i="148" s="1"/>
  <c r="V61" i="147"/>
  <c r="V134" i="144"/>
  <c r="V147" i="144" s="1"/>
  <c r="V147" i="134"/>
  <c r="T216" i="148"/>
  <c r="T218" i="148" s="1"/>
  <c r="T202" i="148"/>
  <c r="T211" i="148" s="1"/>
  <c r="T199" i="148"/>
  <c r="V144" i="134"/>
  <c r="V131" i="144"/>
  <c r="V144" i="144" s="1"/>
  <c r="V135" i="147"/>
  <c r="V123" i="148"/>
  <c r="V135" i="148" s="1"/>
  <c r="W120" i="147"/>
  <c r="W142" i="138"/>
  <c r="W131" i="134"/>
  <c r="W86" i="137"/>
  <c r="W94" i="137" s="1"/>
  <c r="W205" i="138"/>
  <c r="W58" i="137"/>
  <c r="U63" i="144"/>
  <c r="U71" i="144" s="1"/>
  <c r="U76" i="144"/>
  <c r="U78" i="144" s="1"/>
  <c r="U58" i="144"/>
  <c r="V52" i="144"/>
  <c r="V65" i="144" s="1"/>
  <c r="V65" i="134"/>
  <c r="V59" i="147"/>
  <c r="V47" i="148"/>
  <c r="V59" i="148" s="1"/>
  <c r="V214" i="144"/>
  <c r="V227" i="144" s="1"/>
  <c r="V227" i="134"/>
  <c r="W223" i="134"/>
  <c r="W210" i="144"/>
  <c r="W223" i="144" s="1"/>
  <c r="V63" i="134"/>
  <c r="V50" i="144"/>
  <c r="W134" i="147"/>
  <c r="W122" i="148"/>
  <c r="W134" i="148" s="1"/>
  <c r="W123" i="147"/>
  <c r="W145" i="138"/>
  <c r="W134" i="134"/>
  <c r="V190" i="147"/>
  <c r="V217" i="138"/>
  <c r="V226" i="138" s="1"/>
  <c r="V207" i="134"/>
  <c r="V231" i="138"/>
  <c r="V214" i="138"/>
  <c r="U70" i="148"/>
  <c r="U72" i="148" s="1"/>
  <c r="W45" i="147"/>
  <c r="W50" i="134"/>
  <c r="W62" i="138"/>
  <c r="V58" i="134"/>
  <c r="V76" i="134"/>
  <c r="V78" i="134" s="1"/>
  <c r="V194" i="148"/>
  <c r="V206" i="148" s="1"/>
  <c r="V206" i="147"/>
  <c r="W67" i="138"/>
  <c r="W55" i="134"/>
  <c r="W50" i="147"/>
  <c r="V53" i="144"/>
  <c r="V66" i="144" s="1"/>
  <c r="V66" i="134"/>
  <c r="V207" i="147"/>
  <c r="V195" i="148"/>
  <c r="V207" i="148" s="1"/>
  <c r="V51" i="148"/>
  <c r="V63" i="148" s="1"/>
  <c r="V63" i="147"/>
  <c r="V69" i="134"/>
  <c r="V56" i="144"/>
  <c r="V69" i="144" s="1"/>
  <c r="V197" i="148"/>
  <c r="V209" i="148" s="1"/>
  <c r="V209" i="147"/>
  <c r="W195" i="147"/>
  <c r="W212" i="134"/>
  <c r="W222" i="138"/>
  <c r="W46" i="147"/>
  <c r="W63" i="138"/>
  <c r="W51" i="134"/>
  <c r="W133" i="144"/>
  <c r="W146" i="144" s="1"/>
  <c r="W146" i="134"/>
  <c r="W119" i="147"/>
  <c r="W141" i="138"/>
  <c r="W130" i="134"/>
  <c r="V120" i="148"/>
  <c r="V132" i="148" s="1"/>
  <c r="V132" i="147"/>
  <c r="V203" i="147"/>
  <c r="V191" i="148"/>
  <c r="V203" i="148" s="1"/>
  <c r="V226" i="134"/>
  <c r="V213" i="144"/>
  <c r="V226" i="144" s="1"/>
  <c r="W48" i="147"/>
  <c r="W65" i="138"/>
  <c r="W53" i="134"/>
  <c r="V196" i="148"/>
  <c r="V208" i="148" s="1"/>
  <c r="V208" i="147"/>
  <c r="V68" i="134"/>
  <c r="V55" i="144"/>
  <c r="V68" i="144" s="1"/>
  <c r="W47" i="147"/>
  <c r="W64" i="138"/>
  <c r="W52" i="134"/>
  <c r="V143" i="134"/>
  <c r="V130" i="144"/>
  <c r="V143" i="144" s="1"/>
  <c r="T234" i="144"/>
  <c r="T236" i="144" s="1"/>
  <c r="T220" i="144"/>
  <c r="T229" i="144" s="1"/>
  <c r="T216" i="144"/>
  <c r="V48" i="148"/>
  <c r="V60" i="148" s="1"/>
  <c r="V60" i="147"/>
  <c r="W218" i="138"/>
  <c r="W208" i="134"/>
  <c r="W191" i="147"/>
  <c r="V209" i="144"/>
  <c r="V222" i="144" s="1"/>
  <c r="V222" i="134"/>
  <c r="V148" i="134"/>
  <c r="V135" i="144"/>
  <c r="V148" i="144" s="1"/>
  <c r="V67" i="134"/>
  <c r="V54" i="144"/>
  <c r="V67" i="144" s="1"/>
  <c r="V224" i="134"/>
  <c r="V211" i="144"/>
  <c r="V224" i="144" s="1"/>
  <c r="W124" i="147"/>
  <c r="W146" i="138"/>
  <c r="W135" i="134"/>
  <c r="V124" i="148"/>
  <c r="V136" i="148" s="1"/>
  <c r="V136" i="147"/>
  <c r="V45" i="148"/>
  <c r="V57" i="148" s="1"/>
  <c r="V57" i="147"/>
  <c r="W194" i="147"/>
  <c r="W211" i="134"/>
  <c r="W221" i="138"/>
  <c r="W58" i="138"/>
  <c r="V70" i="147"/>
  <c r="V72" i="147" s="1"/>
  <c r="V221" i="134"/>
  <c r="V208" i="144"/>
  <c r="V221" i="144" s="1"/>
  <c r="V50" i="148"/>
  <c r="V62" i="148" s="1"/>
  <c r="V62" i="147"/>
  <c r="V142" i="134"/>
  <c r="V129" i="144"/>
  <c r="V142" i="144" s="1"/>
  <c r="V119" i="148"/>
  <c r="V131" i="148" s="1"/>
  <c r="V131" i="147"/>
  <c r="W214" i="134"/>
  <c r="W224" i="138"/>
  <c r="W197" i="147"/>
  <c r="P117" i="148"/>
  <c r="P129" i="147"/>
  <c r="V56" i="148"/>
  <c r="W44" i="148"/>
  <c r="W56" i="147"/>
  <c r="O129" i="148"/>
  <c r="N121" i="148"/>
  <c r="N133" i="147"/>
  <c r="N138" i="147" s="1"/>
  <c r="N143" i="147"/>
  <c r="N145" i="147" s="1"/>
  <c r="N126" i="147"/>
  <c r="O141" i="134"/>
  <c r="O128" i="144"/>
  <c r="N141" i="144"/>
  <c r="W62" i="144"/>
  <c r="O78" i="137"/>
  <c r="O82" i="137" s="1"/>
  <c r="O131" i="138"/>
  <c r="O121" i="147" s="1"/>
  <c r="N143" i="138"/>
  <c r="N148" i="138" s="1"/>
  <c r="N216" i="134" s="1"/>
  <c r="N132" i="134"/>
  <c r="N132" i="144" s="1"/>
  <c r="N145" i="144" s="1"/>
  <c r="N136" i="138"/>
  <c r="N153" i="138"/>
  <c r="W62" i="134"/>
  <c r="Q74" i="137"/>
  <c r="Q127" i="138"/>
  <c r="Q117" i="147" s="1"/>
  <c r="P128" i="134"/>
  <c r="P139" i="138"/>
  <c r="P42" i="137"/>
  <c r="O46" i="137"/>
  <c r="R38" i="137"/>
  <c r="W70" i="138" l="1"/>
  <c r="W70" i="147"/>
  <c r="W72" i="147" s="1"/>
  <c r="V71" i="134"/>
  <c r="W58" i="134"/>
  <c r="V65" i="147"/>
  <c r="W45" i="148"/>
  <c r="W57" i="148" s="1"/>
  <c r="W57" i="147"/>
  <c r="V207" i="144"/>
  <c r="V220" i="134"/>
  <c r="V229" i="134" s="1"/>
  <c r="V234" i="134"/>
  <c r="V236" i="134" s="1"/>
  <c r="V65" i="148"/>
  <c r="W211" i="144"/>
  <c r="W224" i="144" s="1"/>
  <c r="W224" i="134"/>
  <c r="U216" i="144"/>
  <c r="U234" i="144"/>
  <c r="U236" i="144" s="1"/>
  <c r="U220" i="144"/>
  <c r="U229" i="144" s="1"/>
  <c r="W76" i="134"/>
  <c r="W78" i="134" s="1"/>
  <c r="W50" i="148"/>
  <c r="W62" i="148" s="1"/>
  <c r="W62" i="147"/>
  <c r="W131" i="147"/>
  <c r="W119" i="148"/>
  <c r="W131" i="148" s="1"/>
  <c r="W55" i="144"/>
  <c r="W68" i="144" s="1"/>
  <c r="W68" i="134"/>
  <c r="W132" i="147"/>
  <c r="W120" i="148"/>
  <c r="W132" i="148" s="1"/>
  <c r="W214" i="144"/>
  <c r="W227" i="144" s="1"/>
  <c r="W227" i="134"/>
  <c r="W148" i="134"/>
  <c r="W135" i="144"/>
  <c r="W148" i="144" s="1"/>
  <c r="V63" i="144"/>
  <c r="V71" i="144" s="1"/>
  <c r="V76" i="144"/>
  <c r="V78" i="144" s="1"/>
  <c r="V58" i="144"/>
  <c r="W213" i="144"/>
  <c r="W226" i="144" s="1"/>
  <c r="W226" i="134"/>
  <c r="W207" i="134"/>
  <c r="W214" i="138"/>
  <c r="W231" i="138"/>
  <c r="W190" i="147"/>
  <c r="W217" i="138"/>
  <c r="W226" i="138" s="1"/>
  <c r="W144" i="134"/>
  <c r="W131" i="144"/>
  <c r="W144" i="144" s="1"/>
  <c r="W124" i="148"/>
  <c r="W136" i="148" s="1"/>
  <c r="W136" i="147"/>
  <c r="W51" i="144"/>
  <c r="W64" i="144" s="1"/>
  <c r="W64" i="134"/>
  <c r="W196" i="148"/>
  <c r="W208" i="148" s="1"/>
  <c r="W208" i="147"/>
  <c r="W60" i="147"/>
  <c r="W48" i="148"/>
  <c r="W60" i="148" s="1"/>
  <c r="W192" i="148"/>
  <c r="W204" i="148" s="1"/>
  <c r="W204" i="147"/>
  <c r="W194" i="148"/>
  <c r="W206" i="148" s="1"/>
  <c r="W206" i="147"/>
  <c r="W134" i="144"/>
  <c r="W147" i="144" s="1"/>
  <c r="W147" i="134"/>
  <c r="W118" i="148"/>
  <c r="W130" i="148" s="1"/>
  <c r="W130" i="147"/>
  <c r="U202" i="148"/>
  <c r="U211" i="148" s="1"/>
  <c r="U216" i="148"/>
  <c r="U218" i="148" s="1"/>
  <c r="U199" i="148"/>
  <c r="W197" i="148"/>
  <c r="W209" i="148" s="1"/>
  <c r="W209" i="147"/>
  <c r="W58" i="147"/>
  <c r="W46" i="148"/>
  <c r="W58" i="148" s="1"/>
  <c r="W63" i="147"/>
  <c r="W51" i="148"/>
  <c r="W63" i="148" s="1"/>
  <c r="W66" i="134"/>
  <c r="W53" i="144"/>
  <c r="W66" i="144" s="1"/>
  <c r="V216" i="147"/>
  <c r="V218" i="147" s="1"/>
  <c r="V199" i="147"/>
  <c r="V190" i="148"/>
  <c r="V202" i="147"/>
  <c r="V211" i="147" s="1"/>
  <c r="V53" i="148"/>
  <c r="W142" i="134"/>
  <c r="W129" i="144"/>
  <c r="W142" i="144" s="1"/>
  <c r="W207" i="147"/>
  <c r="W195" i="148"/>
  <c r="W207" i="148" s="1"/>
  <c r="W50" i="144"/>
  <c r="W63" i="134"/>
  <c r="W222" i="134"/>
  <c r="W209" i="144"/>
  <c r="W222" i="144" s="1"/>
  <c r="W191" i="148"/>
  <c r="W203" i="148" s="1"/>
  <c r="W203" i="147"/>
  <c r="W208" i="144"/>
  <c r="W221" i="144" s="1"/>
  <c r="W221" i="134"/>
  <c r="V70" i="148"/>
  <c r="V72" i="148" s="1"/>
  <c r="W61" i="147"/>
  <c r="W49" i="148"/>
  <c r="W61" i="148" s="1"/>
  <c r="W67" i="134"/>
  <c r="W54" i="144"/>
  <c r="W67" i="144" s="1"/>
  <c r="W143" i="134"/>
  <c r="W130" i="144"/>
  <c r="W143" i="144" s="1"/>
  <c r="W135" i="147"/>
  <c r="W123" i="148"/>
  <c r="W135" i="148" s="1"/>
  <c r="W52" i="144"/>
  <c r="W65" i="144" s="1"/>
  <c r="W65" i="134"/>
  <c r="W59" i="147"/>
  <c r="W47" i="148"/>
  <c r="W59" i="148" s="1"/>
  <c r="W53" i="147"/>
  <c r="W212" i="144"/>
  <c r="W225" i="144" s="1"/>
  <c r="W225" i="134"/>
  <c r="W56" i="144"/>
  <c r="W69" i="144" s="1"/>
  <c r="W69" i="134"/>
  <c r="Q117" i="148"/>
  <c r="Q129" i="147"/>
  <c r="N133" i="148"/>
  <c r="N138" i="148" s="1"/>
  <c r="N143" i="148"/>
  <c r="N145" i="148" s="1"/>
  <c r="N126" i="148"/>
  <c r="W56" i="148"/>
  <c r="O121" i="148"/>
  <c r="O133" i="147"/>
  <c r="O138" i="147" s="1"/>
  <c r="O143" i="147"/>
  <c r="O145" i="147" s="1"/>
  <c r="O126" i="147"/>
  <c r="P129" i="148"/>
  <c r="N150" i="144"/>
  <c r="N155" i="144"/>
  <c r="N157" i="144" s="1"/>
  <c r="O141" i="144"/>
  <c r="P141" i="134"/>
  <c r="P128" i="144"/>
  <c r="N137" i="144"/>
  <c r="P78" i="137"/>
  <c r="P82" i="137" s="1"/>
  <c r="P131" i="138"/>
  <c r="P121" i="147" s="1"/>
  <c r="O143" i="138"/>
  <c r="O148" i="138" s="1"/>
  <c r="O132" i="134"/>
  <c r="O132" i="144" s="1"/>
  <c r="O145" i="144" s="1"/>
  <c r="O153" i="138"/>
  <c r="O136" i="138"/>
  <c r="N145" i="134"/>
  <c r="N150" i="134" s="1"/>
  <c r="N155" i="134"/>
  <c r="N157" i="134" s="1"/>
  <c r="N137" i="134"/>
  <c r="Q128" i="134"/>
  <c r="Q139" i="138"/>
  <c r="R127" i="138"/>
  <c r="R117" i="147" s="1"/>
  <c r="R74" i="137"/>
  <c r="Q42" i="137"/>
  <c r="P46" i="137"/>
  <c r="S38" i="137"/>
  <c r="W71" i="134" l="1"/>
  <c r="W65" i="147"/>
  <c r="V202" i="148"/>
  <c r="V211" i="148" s="1"/>
  <c r="V216" i="148"/>
  <c r="V218" i="148" s="1"/>
  <c r="V199" i="148"/>
  <c r="W53" i="148"/>
  <c r="W65" i="148"/>
  <c r="W207" i="144"/>
  <c r="W216" i="134"/>
  <c r="W220" i="134"/>
  <c r="W229" i="134" s="1"/>
  <c r="W234" i="134"/>
  <c r="W236" i="134" s="1"/>
  <c r="V234" i="144"/>
  <c r="V236" i="144" s="1"/>
  <c r="V220" i="144"/>
  <c r="V229" i="144" s="1"/>
  <c r="V216" i="144"/>
  <c r="W70" i="148"/>
  <c r="W72" i="148" s="1"/>
  <c r="W63" i="144"/>
  <c r="W71" i="144" s="1"/>
  <c r="W76" i="144"/>
  <c r="W78" i="144" s="1"/>
  <c r="W58" i="144"/>
  <c r="W216" i="147"/>
  <c r="W218" i="147" s="1"/>
  <c r="W202" i="147"/>
  <c r="W211" i="147" s="1"/>
  <c r="W190" i="148"/>
  <c r="W199" i="147"/>
  <c r="O133" i="148"/>
  <c r="O138" i="148" s="1"/>
  <c r="O143" i="148"/>
  <c r="O145" i="148" s="1"/>
  <c r="O126" i="148"/>
  <c r="R117" i="148"/>
  <c r="R129" i="147"/>
  <c r="P121" i="148"/>
  <c r="P133" i="147"/>
  <c r="P138" i="147" s="1"/>
  <c r="P143" i="147"/>
  <c r="P145" i="147" s="1"/>
  <c r="P126" i="147"/>
  <c r="Q129" i="148"/>
  <c r="P141" i="144"/>
  <c r="O137" i="144"/>
  <c r="Q141" i="134"/>
  <c r="Q128" i="144"/>
  <c r="O150" i="144"/>
  <c r="O155" i="144"/>
  <c r="O157" i="144" s="1"/>
  <c r="O145" i="134"/>
  <c r="O150" i="134" s="1"/>
  <c r="O155" i="134"/>
  <c r="O157" i="134" s="1"/>
  <c r="O137" i="134"/>
  <c r="P143" i="138"/>
  <c r="P148" i="138" s="1"/>
  <c r="P132" i="134"/>
  <c r="P132" i="144" s="1"/>
  <c r="P145" i="144" s="1"/>
  <c r="P153" i="138"/>
  <c r="P136" i="138"/>
  <c r="Q78" i="137"/>
  <c r="Q82" i="137" s="1"/>
  <c r="Q131" i="138"/>
  <c r="Q121" i="147" s="1"/>
  <c r="R128" i="134"/>
  <c r="R139" i="138"/>
  <c r="S127" i="138"/>
  <c r="S117" i="147" s="1"/>
  <c r="S74" i="137"/>
  <c r="R42" i="137"/>
  <c r="Q46" i="137"/>
  <c r="T38" i="137"/>
  <c r="W216" i="148" l="1"/>
  <c r="W218" i="148" s="1"/>
  <c r="W199" i="148"/>
  <c r="W202" i="148"/>
  <c r="W211" i="148" s="1"/>
  <c r="W234" i="144"/>
  <c r="W236" i="144" s="1"/>
  <c r="W216" i="144"/>
  <c r="W220" i="144"/>
  <c r="W229" i="144" s="1"/>
  <c r="S117" i="148"/>
  <c r="S129" i="147"/>
  <c r="Q121" i="148"/>
  <c r="Q133" i="147"/>
  <c r="Q138" i="147" s="1"/>
  <c r="Q126" i="147"/>
  <c r="Q143" i="147"/>
  <c r="Q145" i="147" s="1"/>
  <c r="P133" i="148"/>
  <c r="P138" i="148" s="1"/>
  <c r="P143" i="148"/>
  <c r="P145" i="148" s="1"/>
  <c r="P126" i="148"/>
  <c r="R129" i="148"/>
  <c r="R141" i="134"/>
  <c r="R128" i="144"/>
  <c r="P137" i="144"/>
  <c r="Q141" i="144"/>
  <c r="P150" i="144"/>
  <c r="P155" i="144"/>
  <c r="P157" i="144" s="1"/>
  <c r="Q143" i="138"/>
  <c r="Q148" i="138" s="1"/>
  <c r="Q132" i="134"/>
  <c r="Q132" i="144" s="1"/>
  <c r="Q145" i="144" s="1"/>
  <c r="Q153" i="138"/>
  <c r="Q136" i="138"/>
  <c r="P145" i="134"/>
  <c r="P150" i="134" s="1"/>
  <c r="P137" i="134"/>
  <c r="P155" i="134"/>
  <c r="P157" i="134" s="1"/>
  <c r="R78" i="137"/>
  <c r="R82" i="137" s="1"/>
  <c r="R131" i="138"/>
  <c r="R121" i="147" s="1"/>
  <c r="T74" i="137"/>
  <c r="T127" i="138"/>
  <c r="T117" i="147" s="1"/>
  <c r="S128" i="134"/>
  <c r="S139" i="138"/>
  <c r="S42" i="137"/>
  <c r="R46" i="137"/>
  <c r="U38" i="137"/>
  <c r="T117" i="148" l="1"/>
  <c r="T129" i="147"/>
  <c r="Q133" i="148"/>
  <c r="Q138" i="148" s="1"/>
  <c r="Q126" i="148"/>
  <c r="Q143" i="148"/>
  <c r="Q145" i="148" s="1"/>
  <c r="R121" i="148"/>
  <c r="R133" i="147"/>
  <c r="R138" i="147" s="1"/>
  <c r="R143" i="147"/>
  <c r="R145" i="147" s="1"/>
  <c r="R126" i="147"/>
  <c r="S129" i="148"/>
  <c r="Q137" i="144"/>
  <c r="S141" i="134"/>
  <c r="S128" i="144"/>
  <c r="Q150" i="144"/>
  <c r="Q155" i="144"/>
  <c r="Q157" i="144" s="1"/>
  <c r="R141" i="144"/>
  <c r="R143" i="138"/>
  <c r="R148" i="138" s="1"/>
  <c r="R216" i="134" s="1"/>
  <c r="R132" i="134"/>
  <c r="R132" i="144" s="1"/>
  <c r="R145" i="144" s="1"/>
  <c r="R153" i="138"/>
  <c r="R136" i="138"/>
  <c r="Q145" i="134"/>
  <c r="Q150" i="134" s="1"/>
  <c r="Q137" i="134"/>
  <c r="Q155" i="134"/>
  <c r="Q157" i="134" s="1"/>
  <c r="S78" i="137"/>
  <c r="S82" i="137" s="1"/>
  <c r="S131" i="138"/>
  <c r="S121" i="147" s="1"/>
  <c r="T128" i="134"/>
  <c r="T139" i="138"/>
  <c r="U127" i="138"/>
  <c r="U117" i="147" s="1"/>
  <c r="U74" i="137"/>
  <c r="T42" i="137"/>
  <c r="S46" i="137"/>
  <c r="V38" i="137"/>
  <c r="R133" i="148" l="1"/>
  <c r="R138" i="148" s="1"/>
  <c r="R126" i="148"/>
  <c r="R143" i="148"/>
  <c r="R145" i="148" s="1"/>
  <c r="S121" i="148"/>
  <c r="S133" i="147"/>
  <c r="S138" i="147" s="1"/>
  <c r="S126" i="147"/>
  <c r="S143" i="147"/>
  <c r="S145" i="147" s="1"/>
  <c r="T129" i="148"/>
  <c r="U117" i="148"/>
  <c r="U129" i="147"/>
  <c r="T141" i="134"/>
  <c r="T128" i="144"/>
  <c r="R137" i="144"/>
  <c r="R155" i="144"/>
  <c r="R157" i="144" s="1"/>
  <c r="S141" i="144"/>
  <c r="R150" i="144"/>
  <c r="S143" i="138"/>
  <c r="S148" i="138" s="1"/>
  <c r="S132" i="134"/>
  <c r="S132" i="144" s="1"/>
  <c r="S145" i="144" s="1"/>
  <c r="S136" i="138"/>
  <c r="S153" i="138"/>
  <c r="R145" i="134"/>
  <c r="R150" i="134" s="1"/>
  <c r="R155" i="134"/>
  <c r="R157" i="134" s="1"/>
  <c r="R137" i="134"/>
  <c r="T78" i="137"/>
  <c r="T82" i="137" s="1"/>
  <c r="T131" i="138"/>
  <c r="T121" i="147" s="1"/>
  <c r="V74" i="137"/>
  <c r="V127" i="138"/>
  <c r="V117" i="147" s="1"/>
  <c r="U128" i="134"/>
  <c r="U139" i="138"/>
  <c r="U42" i="137"/>
  <c r="T46" i="137"/>
  <c r="W38" i="137"/>
  <c r="U129" i="148" l="1"/>
  <c r="S133" i="148"/>
  <c r="S138" i="148" s="1"/>
  <c r="S143" i="148"/>
  <c r="S145" i="148" s="1"/>
  <c r="S126" i="148"/>
  <c r="V117" i="148"/>
  <c r="V129" i="147"/>
  <c r="T121" i="148"/>
  <c r="T133" i="147"/>
  <c r="T138" i="147" s="1"/>
  <c r="T126" i="147"/>
  <c r="T143" i="147"/>
  <c r="T145" i="147" s="1"/>
  <c r="U141" i="134"/>
  <c r="U128" i="144"/>
  <c r="S155" i="144"/>
  <c r="S157" i="144" s="1"/>
  <c r="S137" i="144"/>
  <c r="S150" i="144"/>
  <c r="T141" i="144"/>
  <c r="T143" i="138"/>
  <c r="T148" i="138" s="1"/>
  <c r="T132" i="134"/>
  <c r="T132" i="144" s="1"/>
  <c r="T145" i="144" s="1"/>
  <c r="T153" i="138"/>
  <c r="T136" i="138"/>
  <c r="S145" i="134"/>
  <c r="S150" i="134" s="1"/>
  <c r="S155" i="134"/>
  <c r="S157" i="134" s="1"/>
  <c r="S137" i="134"/>
  <c r="U78" i="137"/>
  <c r="U82" i="137" s="1"/>
  <c r="U131" i="138"/>
  <c r="U121" i="147" s="1"/>
  <c r="W127" i="138"/>
  <c r="W117" i="147" s="1"/>
  <c r="W74" i="137"/>
  <c r="V128" i="134"/>
  <c r="V139" i="138"/>
  <c r="V42" i="137"/>
  <c r="U46" i="137"/>
  <c r="W117" i="148" l="1"/>
  <c r="W129" i="147"/>
  <c r="T133" i="148"/>
  <c r="T138" i="148" s="1"/>
  <c r="T143" i="148"/>
  <c r="T145" i="148" s="1"/>
  <c r="T126" i="148"/>
  <c r="V129" i="148"/>
  <c r="U121" i="148"/>
  <c r="U133" i="147"/>
  <c r="U138" i="147" s="1"/>
  <c r="U143" i="147"/>
  <c r="U145" i="147" s="1"/>
  <c r="U126" i="147"/>
  <c r="T150" i="144"/>
  <c r="T137" i="144"/>
  <c r="T155" i="144"/>
  <c r="T157" i="144" s="1"/>
  <c r="U141" i="144"/>
  <c r="V141" i="134"/>
  <c r="V128" i="144"/>
  <c r="T145" i="134"/>
  <c r="T150" i="134" s="1"/>
  <c r="T155" i="134"/>
  <c r="T157" i="134" s="1"/>
  <c r="T137" i="134"/>
  <c r="U132" i="134"/>
  <c r="U132" i="144" s="1"/>
  <c r="U145" i="144" s="1"/>
  <c r="U143" i="138"/>
  <c r="U148" i="138" s="1"/>
  <c r="U153" i="138"/>
  <c r="U136" i="138"/>
  <c r="V78" i="137"/>
  <c r="V82" i="137" s="1"/>
  <c r="V131" i="138"/>
  <c r="V121" i="147" s="1"/>
  <c r="W128" i="134"/>
  <c r="W139" i="138"/>
  <c r="W42" i="137"/>
  <c r="V46" i="137"/>
  <c r="U133" i="148" l="1"/>
  <c r="U138" i="148" s="1"/>
  <c r="U126" i="148"/>
  <c r="U143" i="148"/>
  <c r="U145" i="148" s="1"/>
  <c r="V121" i="148"/>
  <c r="V133" i="147"/>
  <c r="V138" i="147" s="1"/>
  <c r="V143" i="147"/>
  <c r="V145" i="147" s="1"/>
  <c r="V126" i="147"/>
  <c r="W129" i="148"/>
  <c r="V141" i="144"/>
  <c r="U150" i="144"/>
  <c r="W141" i="134"/>
  <c r="W128" i="144"/>
  <c r="U137" i="144"/>
  <c r="U155" i="144"/>
  <c r="U157" i="144" s="1"/>
  <c r="W46" i="137"/>
  <c r="W78" i="137"/>
  <c r="W82" i="137" s="1"/>
  <c r="W131" i="138"/>
  <c r="W121" i="147" s="1"/>
  <c r="U145" i="134"/>
  <c r="U150" i="134" s="1"/>
  <c r="U137" i="134"/>
  <c r="U155" i="134"/>
  <c r="U157" i="134" s="1"/>
  <c r="V143" i="138"/>
  <c r="V148" i="138" s="1"/>
  <c r="V216" i="134" s="1"/>
  <c r="V132" i="134"/>
  <c r="V132" i="144" s="1"/>
  <c r="V145" i="144" s="1"/>
  <c r="V153" i="138"/>
  <c r="V136" i="138"/>
  <c r="V133" i="148" l="1"/>
  <c r="V138" i="148" s="1"/>
  <c r="V143" i="148"/>
  <c r="V145" i="148" s="1"/>
  <c r="V126" i="148"/>
  <c r="W121" i="148"/>
  <c r="W133" i="147"/>
  <c r="W138" i="147" s="1"/>
  <c r="W143" i="147"/>
  <c r="W145" i="147" s="1"/>
  <c r="W126" i="147"/>
  <c r="W141" i="144"/>
  <c r="V137" i="144"/>
  <c r="V150" i="144"/>
  <c r="V155" i="144"/>
  <c r="V157" i="144" s="1"/>
  <c r="V145" i="134"/>
  <c r="V150" i="134" s="1"/>
  <c r="V155" i="134"/>
  <c r="V157" i="134" s="1"/>
  <c r="V137" i="134"/>
  <c r="W143" i="138"/>
  <c r="W148" i="138" s="1"/>
  <c r="W132" i="134"/>
  <c r="W132" i="144" s="1"/>
  <c r="W145" i="144" s="1"/>
  <c r="W153" i="138"/>
  <c r="W136" i="138"/>
  <c r="W133" i="148" l="1"/>
  <c r="W138" i="148" s="1"/>
  <c r="W126" i="148"/>
  <c r="W143" i="148"/>
  <c r="W145" i="148" s="1"/>
  <c r="W137" i="144"/>
  <c r="W150" i="144"/>
  <c r="W155" i="144"/>
  <c r="W157" i="144" s="1"/>
  <c r="W145" i="134"/>
  <c r="W150" i="134" s="1"/>
  <c r="W155" i="134"/>
  <c r="W157" i="134" s="1"/>
  <c r="W137" i="134"/>
</calcChain>
</file>

<file path=xl/sharedStrings.xml><?xml version="1.0" encoding="utf-8"?>
<sst xmlns="http://schemas.openxmlformats.org/spreadsheetml/2006/main" count="3363" uniqueCount="265">
  <si>
    <t>Capabilities/Uses:</t>
  </si>
  <si>
    <t>Main Datasets:</t>
  </si>
  <si>
    <t>Reference:</t>
  </si>
  <si>
    <t>Read Me</t>
  </si>
  <si>
    <t>Overview</t>
  </si>
  <si>
    <t>Approach</t>
  </si>
  <si>
    <t>Parameter</t>
  </si>
  <si>
    <t>High</t>
  </si>
  <si>
    <t>Low</t>
  </si>
  <si>
    <t>Unit</t>
  </si>
  <si>
    <t>Value</t>
  </si>
  <si>
    <t>-</t>
  </si>
  <si>
    <t>Contact: Edward Oughton (eoughton@teltrium.com); Erica Weir (eweir@teltrium.com).</t>
  </si>
  <si>
    <t>Developed by Teltrium Inc. for NASA SCaN</t>
  </si>
  <si>
    <t xml:space="preserve">    - Quantifying current and future data traffic demand under realistic scenarios.</t>
  </si>
  <si>
    <t xml:space="preserve">    - Supporting high-level decisions pertaining to commercialization strategies of NASA's Near Space Network.</t>
  </si>
  <si>
    <t xml:space="preserve">    - Estimating the cost of moving both current and future traffic demand via commerical operators.</t>
  </si>
  <si>
    <t xml:space="preserve">    - Exploring the implications of centralized or decentralized purchasing of commercial network capacity.</t>
  </si>
  <si>
    <t xml:space="preserve">    - Quantifying the trade-offs in selecting either a small (n=2) or large (n=5) number of commercial suppliers. </t>
  </si>
  <si>
    <t>Caveats to using ASCEND:</t>
  </si>
  <si>
    <t>Assessing Commercialization Strategies for Evolving Network Demand (ASCEND)</t>
  </si>
  <si>
    <t xml:space="preserve">    - ASCEND is not a replacement for detailed network-specific modeling. The aim is to provide an understanding of incremental cost for different sized network suppliers.</t>
  </si>
  <si>
    <t xml:space="preserve">    - ASCEND is not an exact measurement tool but a scenario-based decision-support model which helps to understand future (unknown) scenarios.</t>
  </si>
  <si>
    <t xml:space="preserve">    - ASCEND utilizes parameter assumptions when reliable scientific data are not available, if there are questions regarding the approach, reach out to the model creators (eoughton@teltrium.com; eweir@teltrium.com).</t>
  </si>
  <si>
    <t>Tbc</t>
  </si>
  <si>
    <t>Oughton, E.J., D. Weir, E. et al., 20234 “Assessing Commercialization Strategies for Evolving Network Demand at NASA's Space Communications and Networking (SCaN) program”, Working Paper 24/XX.</t>
  </si>
  <si>
    <t>- This tool provides investment analytics for commercializing the NASA Near Space Network (NSN).</t>
  </si>
  <si>
    <t>- A variety of hypothetical networks are modeled to explore the implications of current and future demand on incremental cost.</t>
  </si>
  <si>
    <t>- The focus is on modeling Low Earth Orbit (LEO) networks, as there is already considerable commercial activity taking place in this space.</t>
  </si>
  <si>
    <t>- The level of current and future network demand can be specified by the ASCEND user, initially parameterized using NASA's own forecasts.</t>
  </si>
  <si>
    <t>- The ASCEND user can then explore the techno-economic cost implications of utilizing different sized LEO networks.</t>
  </si>
  <si>
    <t>The ASCEND Method</t>
  </si>
  <si>
    <t>User</t>
  </si>
  <si>
    <t>AIM</t>
  </si>
  <si>
    <t>BRTS</t>
  </si>
  <si>
    <t>FGST</t>
  </si>
  <si>
    <t>GPM</t>
  </si>
  <si>
    <t>HST</t>
  </si>
  <si>
    <t>ICON</t>
  </si>
  <si>
    <t>ISS</t>
  </si>
  <si>
    <t>HTV</t>
  </si>
  <si>
    <t>JPSS-1</t>
  </si>
  <si>
    <t>LDB</t>
  </si>
  <si>
    <t>MTRS-2</t>
  </si>
  <si>
    <t>NPP</t>
  </si>
  <si>
    <t>OCO-2</t>
  </si>
  <si>
    <t>ORION</t>
  </si>
  <si>
    <t>RBSP-A</t>
  </si>
  <si>
    <t>RBSP-B</t>
  </si>
  <si>
    <t>SORCE</t>
  </si>
  <si>
    <t>SPTR-2</t>
  </si>
  <si>
    <t>THEMIS-A</t>
  </si>
  <si>
    <t>THEMIS-D</t>
  </si>
  <si>
    <t>THEMIS-E</t>
  </si>
  <si>
    <t>TIMED</t>
  </si>
  <si>
    <t>NEOWISE</t>
  </si>
  <si>
    <t>Near Earth Robotic - GEO and Near Earth</t>
  </si>
  <si>
    <t>Near Earth Robotic - LEO Science</t>
  </si>
  <si>
    <t>Launch Events</t>
  </si>
  <si>
    <t>Human Space Flight</t>
  </si>
  <si>
    <t>Near Earth Robotic - Low Latency &amp; Complex Needs</t>
  </si>
  <si>
    <t>Terrestrial &amp; Aerial</t>
  </si>
  <si>
    <t>Near Earth Robotic - Low Latency and Complex Needs</t>
  </si>
  <si>
    <t>ACE</t>
  </si>
  <si>
    <t>???</t>
  </si>
  <si>
    <t>AQUA</t>
  </si>
  <si>
    <t>ARTEMIS I</t>
  </si>
  <si>
    <t>ATLAS V</t>
  </si>
  <si>
    <t>AURA</t>
  </si>
  <si>
    <t>CLICK-A</t>
  </si>
  <si>
    <t>CYGNUS</t>
  </si>
  <si>
    <t>DELTA IV</t>
  </si>
  <si>
    <t>DRAGON</t>
  </si>
  <si>
    <t>ICESAT-2</t>
  </si>
  <si>
    <t>LANDSAT-7</t>
  </si>
  <si>
    <t>LANDSAT-8</t>
  </si>
  <si>
    <t>LANDSAT-9</t>
  </si>
  <si>
    <t>MINOTAUR</t>
  </si>
  <si>
    <t>NUSTAR</t>
  </si>
  <si>
    <t>STARLINER</t>
  </si>
  <si>
    <t>SWIFT</t>
  </si>
  <si>
    <t>TERRA</t>
  </si>
  <si>
    <t>DSCOVR</t>
  </si>
  <si>
    <t>GOES-14</t>
  </si>
  <si>
    <t>GOES-16</t>
  </si>
  <si>
    <t>GOES-17</t>
  </si>
  <si>
    <t>GOES-18</t>
  </si>
  <si>
    <t>MMS (ALL)</t>
  </si>
  <si>
    <t>Notes</t>
  </si>
  <si>
    <t>These estimates come from the excel file entitled: "CutOffsWorking.xlsx"</t>
  </si>
  <si>
    <t>Major</t>
  </si>
  <si>
    <t>Y</t>
  </si>
  <si>
    <t>Assured Data Delivery Service Mission Projections</t>
  </si>
  <si>
    <t>January 2020 - Dec 2022</t>
  </si>
  <si>
    <t>Near-Future (Jan 2023-Dec 2027)</t>
  </si>
  <si>
    <t>Mission Count</t>
  </si>
  <si>
    <t>Direct to Earth (DTE)</t>
  </si>
  <si>
    <t>Baseline</t>
  </si>
  <si>
    <t>Space Relay (SR)</t>
  </si>
  <si>
    <t>Passes Per Day (Per Mission)</t>
  </si>
  <si>
    <t>Service Time Per Year (Minutes)</t>
  </si>
  <si>
    <t>File Data Delivery and Networking Service Mission Projections</t>
  </si>
  <si>
    <t>Deep Space Robotic</t>
  </si>
  <si>
    <t>Mission Operations</t>
  </si>
  <si>
    <t>Use Case</t>
  </si>
  <si>
    <t>Count</t>
  </si>
  <si>
    <t>Total</t>
  </si>
  <si>
    <t>End of life missions</t>
  </si>
  <si>
    <t>Replacement new missions</t>
  </si>
  <si>
    <t>Total missions</t>
  </si>
  <si>
    <t>New</t>
  </si>
  <si>
    <t>Average</t>
  </si>
  <si>
    <t>Launch events</t>
  </si>
  <si>
    <t>Annual demand increase</t>
  </si>
  <si>
    <t>%</t>
  </si>
  <si>
    <t>DTE Parameters</t>
  </si>
  <si>
    <t>Cis-Lunar Robotic</t>
  </si>
  <si>
    <t>GEO: Science &amp; Weather</t>
  </si>
  <si>
    <t>Highly Elliptical Orbit Science</t>
  </si>
  <si>
    <t>Sun-Earth Lagrange-High Rate Science</t>
  </si>
  <si>
    <t>LEO Science (High Volume)</t>
  </si>
  <si>
    <t>LEO Science (Moderate Volume)</t>
  </si>
  <si>
    <t>LEO Science (Ultra-High Volume)</t>
  </si>
  <si>
    <t>Satellite Constellations</t>
  </si>
  <si>
    <t>Science Alert Persistent Contact</t>
  </si>
  <si>
    <t>Science Multi-Sink</t>
  </si>
  <si>
    <t>Weather Observations (LEO)</t>
  </si>
  <si>
    <t>Deep Space Launch Critical Event</t>
  </si>
  <si>
    <t>Deep Space Science</t>
  </si>
  <si>
    <t>Deep Space Science Surface</t>
  </si>
  <si>
    <t>Deep Space Science: High Volume</t>
  </si>
  <si>
    <t>HSF: Cis-Lunar Crewed Mission</t>
  </si>
  <si>
    <t>HSF: Exploring other Worlds Mars</t>
  </si>
  <si>
    <t>HSF: LEO Ops</t>
  </si>
  <si>
    <t>HSF: LEO Ops-Servicing</t>
  </si>
  <si>
    <t>Launch Vehicle Support (ELV)</t>
  </si>
  <si>
    <t>Emergency and Critical Events</t>
  </si>
  <si>
    <t>Launch and Early Orbit Phase (LEOP)</t>
  </si>
  <si>
    <t>Mission Commanding and Telemetry</t>
  </si>
  <si>
    <t>Traffic (GB)</t>
  </si>
  <si>
    <t>Use Case Weighting (%)</t>
  </si>
  <si>
    <t>Specific Use Case</t>
  </si>
  <si>
    <t>Specific Use Case Weighting (%)</t>
  </si>
  <si>
    <t>From NSR-NASA SCaN Project - Client Excel File - Dec 2018</t>
  </si>
  <si>
    <t>Currently dummy data - needs parameterizing</t>
  </si>
  <si>
    <t>DTE (Minutes)</t>
  </si>
  <si>
    <t>Use Case Traffic (GB)</t>
  </si>
  <si>
    <t>Use Case Time (Minutes)</t>
  </si>
  <si>
    <t>Mean Use Case Time (Minutes)</t>
  </si>
  <si>
    <t>Mean Use Case Traffic (GB)</t>
  </si>
  <si>
    <t>Existing Missions</t>
  </si>
  <si>
    <t>Share</t>
  </si>
  <si>
    <t>Future DTE</t>
  </si>
  <si>
    <t>Additional new missions</t>
  </si>
  <si>
    <t>Existing</t>
  </si>
  <si>
    <t>Replacement</t>
  </si>
  <si>
    <t>NASA share of DTE minutes</t>
  </si>
  <si>
    <t>Source</t>
  </si>
  <si>
    <t>Assumption</t>
  </si>
  <si>
    <t>"User_Data_Vol_20210409.xslx"</t>
  </si>
  <si>
    <t>USD/Min</t>
  </si>
  <si>
    <t>Month 1</t>
  </si>
  <si>
    <t>Month 2</t>
  </si>
  <si>
    <t>Month 3</t>
  </si>
  <si>
    <t>Month 4</t>
  </si>
  <si>
    <t>Month 5</t>
  </si>
  <si>
    <t>Month 6</t>
  </si>
  <si>
    <t>Month 7</t>
  </si>
  <si>
    <t>Month 8</t>
  </si>
  <si>
    <t>Month 9</t>
  </si>
  <si>
    <t>Month 10</t>
  </si>
  <si>
    <t>Month 11</t>
  </si>
  <si>
    <t>Month 12</t>
  </si>
  <si>
    <t>0 </t>
  </si>
  <si>
    <t>MMS-1</t>
  </si>
  <si>
    <t>MMS-2</t>
  </si>
  <si>
    <t>MMS-3</t>
  </si>
  <si>
    <t>MMS-4</t>
  </si>
  <si>
    <t>TOTAL</t>
  </si>
  <si>
    <t>THIS IS SR DATA NOT DTE</t>
  </si>
  <si>
    <t xml:space="preserve">Aggregate use cases, so that we have a single graph with the low, baseline and high on a single plot. </t>
  </si>
  <si>
    <t>Excludes any missions with empty minute usage data.</t>
  </si>
  <si>
    <t>Total missions in the low demand scenario</t>
  </si>
  <si>
    <t>Total missions in the baseline demand scenario</t>
  </si>
  <si>
    <t>Total missions in the high demand scenario</t>
  </si>
  <si>
    <t>Additional new missions in the low demand scenario</t>
  </si>
  <si>
    <t>Additional new missions in the baseline demand scenario</t>
  </si>
  <si>
    <t>Additional new missions in the high demand scenario</t>
  </si>
  <si>
    <t>Use case</t>
  </si>
  <si>
    <t>DTE Average (Minutes)</t>
  </si>
  <si>
    <t>SR Average (Minutes)</t>
  </si>
  <si>
    <t xml:space="preserve">This sheet is a list of all current missions by use case. </t>
  </si>
  <si>
    <t>This sheet is an estimate of lifespans for all existing missions.</t>
  </si>
  <si>
    <t>This sheet reflects lifespan estimates for all existing missions, but by use case.</t>
  </si>
  <si>
    <t xml:space="preserve">This sheet helps to estimate the number of additional missions, when accouting for the end of life of various missions, so that total future missions matches NASA's low, baseline and high mission forecasts. </t>
  </si>
  <si>
    <t xml:space="preserve">This sheet details all lifespans, broken down by use case and existing/replacement missions, given NASA's low, baseline and high mission forecast. </t>
  </si>
  <si>
    <t>This sheet details the current and future DTE usage by mission.</t>
  </si>
  <si>
    <t xml:space="preserve">This sheed aims to generate the average minutes by use case for DTE and SR services. </t>
  </si>
  <si>
    <t xml:space="preserve">The DTE mean is based on annual data, whereas the SR mean is based on one year of monthly data. </t>
  </si>
  <si>
    <t>This is an estimate of the mean DTE minutes per mission or use case.</t>
  </si>
  <si>
    <t>Estimate of the number of minutes by mission/use case, accounting for lifespans/new missions, and an annual demand increase factor (reflected only in new missions, e.g., from increasing technological demands resulting from higher resolution data).</t>
  </si>
  <si>
    <t xml:space="preserve">This sheet estimates the cost for the three different demand scenarios, broken down by use case and replacement rate. </t>
  </si>
  <si>
    <t xml:space="preserve">This sheet represents SR usage in minutes. </t>
  </si>
  <si>
    <t>These estimates come from the excel file entitled: "CutOffsWorking.xlsx".</t>
  </si>
  <si>
    <t>Data taken from "User_Data_Vol_20210409.xlsx".</t>
  </si>
  <si>
    <t>This sheet represents the number of minutes of SR usage, based on the mean.</t>
  </si>
  <si>
    <t>Antenna</t>
  </si>
  <si>
    <t>ICT equipment</t>
  </si>
  <si>
    <t>Civil engineering structure</t>
  </si>
  <si>
    <t>Construction labor</t>
  </si>
  <si>
    <t>Fixed fiber connection</t>
  </si>
  <si>
    <t>Satellite Manufacture</t>
  </si>
  <si>
    <t>Satellite Launch</t>
  </si>
  <si>
    <t>Staff labor</t>
  </si>
  <si>
    <t>Energy</t>
  </si>
  <si>
    <t>Spectrum license fees</t>
  </si>
  <si>
    <t>Other regulatory fees</t>
  </si>
  <si>
    <t xml:space="preserve">Research and Development </t>
  </si>
  <si>
    <t>Discount rate</t>
  </si>
  <si>
    <t>Asset lifetime</t>
  </si>
  <si>
    <t>Quantity</t>
  </si>
  <si>
    <t>$USD</t>
  </si>
  <si>
    <t>Capex</t>
  </si>
  <si>
    <t>DTE/SR</t>
  </si>
  <si>
    <t>SR</t>
  </si>
  <si>
    <t>Opex</t>
  </si>
  <si>
    <t>Percent</t>
  </si>
  <si>
    <t>Years</t>
  </si>
  <si>
    <t>Cost (USD)</t>
  </si>
  <si>
    <t>Variable Type</t>
  </si>
  <si>
    <t>Asset Type</t>
  </si>
  <si>
    <t>DTE Asset Categories</t>
  </si>
  <si>
    <t>SR Asset Categories</t>
  </si>
  <si>
    <t>$USD/worker/day</t>
  </si>
  <si>
    <t>$USD/km</t>
  </si>
  <si>
    <t>$USD/kwh</t>
  </si>
  <si>
    <t>Present Value (2024)</t>
  </si>
  <si>
    <t>DTE cost per minute</t>
  </si>
  <si>
    <t>DTE minutes utilization rate</t>
  </si>
  <si>
    <t>cost_USD/Minute</t>
  </si>
  <si>
    <t>price_usd/Minute</t>
  </si>
  <si>
    <t>Present Value (USD)</t>
  </si>
  <si>
    <t>USD/Minute</t>
  </si>
  <si>
    <t>Price/Minute 10% Profit</t>
  </si>
  <si>
    <t>Metric</t>
  </si>
  <si>
    <t>Price/Minute 20% Profit</t>
  </si>
  <si>
    <t>Price/Minute 30% Profit</t>
  </si>
  <si>
    <t>Price/Minute 40% Profit</t>
  </si>
  <si>
    <t>Price/Minute 50% Profit</t>
  </si>
  <si>
    <t>Price/Minute 60% Profit</t>
  </si>
  <si>
    <t>Price/Minute 70% Profit</t>
  </si>
  <si>
    <t>Price/Minute 80% Profit</t>
  </si>
  <si>
    <t>Price/Minute 90% Profit</t>
  </si>
  <si>
    <t>Price/Minute 100% Profit</t>
  </si>
  <si>
    <t>Maintenance</t>
  </si>
  <si>
    <t>Percent of capex</t>
  </si>
  <si>
    <t>Site purchase</t>
  </si>
  <si>
    <t>DTE</t>
  </si>
  <si>
    <t>Site compound</t>
  </si>
  <si>
    <t>$USD/Acre</t>
  </si>
  <si>
    <t xml:space="preserve">Research and development </t>
  </si>
  <si>
    <t xml:space="preserve">DTE Single Site Facility </t>
  </si>
  <si>
    <t>Price/Minute 110% Profit</t>
  </si>
  <si>
    <t>Price/Minute 120% Profit</t>
  </si>
  <si>
    <t>SR - 25 satellite LEO constellation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</si>
</sst>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8" formatCode="&quot;$&quot;#,##0.00_);[Red]\(&quot;$&quot;#,##0.00\)"/>
    <numFmt numFmtId="43" formatCode="_(* #,##0.00_);_(* \(#,##0.00\);_(* &quot;-&quot;??_);_(@_)"/>
    <numFmt numFmtId="164" formatCode="_-* #,##0.00_-;\-* #,##0.00_-;_-* &quot;-&quot;??_-;_-@_-"/>
    <numFmt numFmtId="165" formatCode="0.0"/>
    <numFmt numFmtId="166" formatCode="_(* #,##0_);_(* \(#,##0\);_(* &quot;-&quot;??_);_(@_)"/>
    <numFmt numFmtId="167" formatCode="&quot;$&quot;#,##0.0_);[Red]\(&quot;$&quot;#,##0.0\)"/>
  </numFmts>
  <fonts count="40"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name val="Helvetica"/>
    </font>
    <font>
      <sz val="11"/>
      <color theme="1"/>
      <name val="Helvetica"/>
    </font>
    <font>
      <sz val="20"/>
      <color rgb="FFFFFFFF"/>
      <name val="Helvetica"/>
    </font>
    <font>
      <b/>
      <sz val="11"/>
      <name val="Helvetica"/>
    </font>
    <font>
      <sz val="20"/>
      <name val="Helvetica"/>
    </font>
    <font>
      <u/>
      <sz val="11"/>
      <color theme="10"/>
      <name val="Helvetica"/>
    </font>
    <font>
      <sz val="11"/>
      <color theme="0"/>
      <name val="Helvetica"/>
    </font>
    <font>
      <sz val="9"/>
      <color rgb="FFFF0000"/>
      <name val="Helvetica"/>
    </font>
    <font>
      <sz val="9"/>
      <name val="Helvetica"/>
    </font>
    <font>
      <sz val="9"/>
      <color theme="0"/>
      <name val="Helvetica"/>
    </font>
    <font>
      <sz val="9"/>
      <color theme="1"/>
      <name val="Helvetica"/>
    </font>
    <font>
      <sz val="10"/>
      <color theme="0"/>
      <name val="Helvetica"/>
    </font>
    <font>
      <b/>
      <sz val="11"/>
      <color theme="1"/>
      <name val="Helvetica"/>
    </font>
    <font>
      <b/>
      <sz val="11"/>
      <color rgb="FFFF0000"/>
      <name val="Helvetica"/>
    </font>
    <font>
      <sz val="11"/>
      <color rgb="FF000000"/>
      <name val="Helvetica"/>
    </font>
    <font>
      <sz val="11"/>
      <color rgb="FFFF0000"/>
      <name val="Helvetica"/>
    </font>
    <font>
      <i/>
      <sz val="11"/>
      <color theme="1"/>
      <name val="Helvetica"/>
    </font>
    <font>
      <b/>
      <sz val="11"/>
      <color rgb="FF000000"/>
      <name val="Helvetica"/>
    </font>
    <font>
      <i/>
      <sz val="11"/>
      <color rgb="FF000000"/>
      <name val="Helvetica"/>
    </font>
    <font>
      <b/>
      <sz val="11"/>
      <color theme="0"/>
      <name val="Helvetica"/>
    </font>
  </fonts>
  <fills count="43">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105BD8"/>
        <bgColor rgb="FF004C97"/>
      </patternFill>
    </fill>
    <fill>
      <patternFill patternType="solid">
        <fgColor rgb="FF105BD8"/>
        <bgColor indexed="64"/>
      </patternFill>
    </fill>
    <fill>
      <patternFill patternType="solid">
        <fgColor rgb="FF061F4A"/>
        <bgColor rgb="FFC00000"/>
      </patternFill>
    </fill>
    <fill>
      <patternFill patternType="solid">
        <fgColor rgb="FF061F4A"/>
        <bgColor indexed="64"/>
      </patternFill>
    </fill>
    <fill>
      <patternFill patternType="solid">
        <fgColor rgb="FF061F4A"/>
        <bgColor rgb="FF004C97"/>
      </patternFill>
    </fill>
    <fill>
      <patternFill patternType="solid">
        <fgColor theme="8"/>
        <bgColor indexed="64"/>
      </patternFill>
    </fill>
    <fill>
      <patternFill patternType="solid">
        <fgColor theme="3"/>
        <bgColor indexed="64"/>
      </patternFill>
    </fill>
    <fill>
      <patternFill patternType="solid">
        <fgColor theme="0" tint="-4.9989318521683403E-2"/>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thin">
        <color indexed="64"/>
      </left>
      <right style="thick">
        <color indexed="64"/>
      </right>
      <top style="thin">
        <color indexed="64"/>
      </top>
      <bottom style="thin">
        <color indexed="64"/>
      </bottom>
      <diagonal/>
    </border>
    <border>
      <left/>
      <right style="thick">
        <color indexed="64"/>
      </right>
      <top/>
      <bottom/>
      <diagonal/>
    </border>
    <border>
      <left style="thin">
        <color indexed="64"/>
      </left>
      <right style="thick">
        <color indexed="64"/>
      </right>
      <top style="medium">
        <color indexed="64"/>
      </top>
      <bottom style="thin">
        <color indexed="64"/>
      </bottom>
      <diagonal/>
    </border>
    <border>
      <left/>
      <right/>
      <top/>
      <bottom style="thin">
        <color indexed="64"/>
      </bottom>
      <diagonal/>
    </border>
    <border>
      <left/>
      <right/>
      <top/>
      <bottom style="medium">
        <color indexed="64"/>
      </bottom>
      <diagonal/>
    </border>
    <border>
      <left/>
      <right style="thin">
        <color indexed="64"/>
      </right>
      <top/>
      <bottom/>
      <diagonal/>
    </border>
  </borders>
  <cellStyleXfs count="47">
    <xf numFmtId="0" fontId="0" fillId="0" borderId="0"/>
    <xf numFmtId="9" fontId="1" fillId="0" borderId="0"/>
    <xf numFmtId="43" fontId="2" fillId="0" borderId="0" applyFont="0" applyFill="0" applyBorder="0" applyAlignment="0" applyProtection="0"/>
    <xf numFmtId="0" fontId="4" fillId="0" borderId="0" applyNumberFormat="0" applyFill="0" applyBorder="0" applyAlignment="0" applyProtection="0"/>
    <xf numFmtId="0" fontId="5" fillId="0" borderId="10" applyNumberFormat="0" applyFill="0" applyAlignment="0" applyProtection="0"/>
    <xf numFmtId="0" fontId="6" fillId="0" borderId="11" applyNumberFormat="0" applyFill="0" applyAlignment="0" applyProtection="0"/>
    <xf numFmtId="0" fontId="7" fillId="0" borderId="12" applyNumberFormat="0" applyFill="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5" borderId="0" applyNumberFormat="0" applyBorder="0" applyAlignment="0" applyProtection="0"/>
    <xf numFmtId="0" fontId="10" fillId="6" borderId="0" applyNumberFormat="0" applyBorder="0" applyAlignment="0" applyProtection="0"/>
    <xf numFmtId="0" fontId="11" fillId="7" borderId="13" applyNumberFormat="0" applyAlignment="0" applyProtection="0"/>
    <xf numFmtId="0" fontId="12" fillId="8" borderId="14" applyNumberFormat="0" applyAlignment="0" applyProtection="0"/>
    <xf numFmtId="0" fontId="13" fillId="8" borderId="13" applyNumberFormat="0" applyAlignment="0" applyProtection="0"/>
    <xf numFmtId="0" fontId="14" fillId="0" borderId="15" applyNumberFormat="0" applyFill="0" applyAlignment="0" applyProtection="0"/>
    <xf numFmtId="0" fontId="15" fillId="9" borderId="16" applyNumberFormat="0" applyAlignment="0" applyProtection="0"/>
    <xf numFmtId="0" fontId="16" fillId="0" borderId="0" applyNumberFormat="0" applyFill="0" applyBorder="0" applyAlignment="0" applyProtection="0"/>
    <xf numFmtId="0" fontId="2" fillId="10" borderId="17" applyNumberFormat="0" applyFont="0" applyAlignment="0" applyProtection="0"/>
    <xf numFmtId="0" fontId="17" fillId="0" borderId="0" applyNumberFormat="0" applyFill="0" applyBorder="0" applyAlignment="0" applyProtection="0"/>
    <xf numFmtId="0" fontId="3" fillId="0" borderId="18" applyNumberFormat="0" applyFill="0" applyAlignment="0" applyProtection="0"/>
    <xf numFmtId="0" fontId="18"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18"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18"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18"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18"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18"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164" fontId="2" fillId="0" borderId="0" applyFont="0" applyFill="0" applyBorder="0" applyAlignment="0" applyProtection="0"/>
    <xf numFmtId="0" fontId="19" fillId="0" borderId="0" applyNumberFormat="0" applyFill="0" applyBorder="0" applyAlignment="0" applyProtection="0"/>
    <xf numFmtId="0" fontId="2" fillId="0" borderId="0"/>
  </cellStyleXfs>
  <cellXfs count="315">
    <xf numFmtId="0" fontId="0" fillId="0" borderId="0" xfId="0"/>
    <xf numFmtId="0" fontId="0" fillId="0" borderId="0" xfId="0"/>
    <xf numFmtId="0" fontId="20" fillId="0" borderId="0" xfId="0" applyFont="1"/>
    <xf numFmtId="0" fontId="21" fillId="0" borderId="0" xfId="0" applyFont="1"/>
    <xf numFmtId="0" fontId="23" fillId="0" borderId="0" xfId="0" applyFont="1"/>
    <xf numFmtId="0" fontId="20" fillId="0" borderId="0" xfId="0" quotePrefix="1" applyFont="1"/>
    <xf numFmtId="0" fontId="20" fillId="35" borderId="0" xfId="0" applyFont="1" applyFill="1"/>
    <xf numFmtId="0" fontId="21" fillId="36" borderId="0" xfId="0" applyFont="1" applyFill="1"/>
    <xf numFmtId="0" fontId="20" fillId="37" borderId="0" xfId="0" applyFont="1" applyFill="1"/>
    <xf numFmtId="0" fontId="21" fillId="38" borderId="0" xfId="0" applyFont="1" applyFill="1"/>
    <xf numFmtId="0" fontId="24" fillId="0" borderId="0" xfId="0" applyFont="1"/>
    <xf numFmtId="0" fontId="25" fillId="0" borderId="0" xfId="45" applyFont="1"/>
    <xf numFmtId="0" fontId="26" fillId="38" borderId="0" xfId="0" applyFont="1" applyFill="1"/>
    <xf numFmtId="0" fontId="0" fillId="0" borderId="0" xfId="0"/>
    <xf numFmtId="14" fontId="30" fillId="3" borderId="1" xfId="0" applyNumberFormat="1" applyFont="1" applyFill="1" applyBorder="1" applyAlignment="1">
      <alignment horizontal="center" vertical="center" wrapText="1"/>
    </xf>
    <xf numFmtId="0" fontId="28" fillId="3" borderId="1" xfId="0" applyFont="1" applyFill="1" applyBorder="1" applyAlignment="1">
      <alignment horizontal="center" vertical="center" wrapText="1"/>
    </xf>
    <xf numFmtId="0" fontId="30" fillId="3" borderId="1" xfId="0" applyFont="1" applyFill="1" applyBorder="1" applyAlignment="1">
      <alignment horizontal="center" vertical="center" wrapText="1"/>
    </xf>
    <xf numFmtId="14" fontId="30" fillId="3" borderId="1" xfId="0" applyNumberFormat="1" applyFont="1" applyFill="1" applyBorder="1" applyAlignment="1">
      <alignment horizontal="center" vertical="center"/>
    </xf>
    <xf numFmtId="0" fontId="29" fillId="38" borderId="1" xfId="0" applyFont="1" applyFill="1" applyBorder="1" applyAlignment="1">
      <alignment horizontal="center" vertical="center"/>
    </xf>
    <xf numFmtId="0" fontId="27" fillId="3" borderId="1" xfId="0" applyFont="1" applyFill="1" applyBorder="1" applyAlignment="1">
      <alignment horizontal="center" vertical="center" wrapText="1" readingOrder="1"/>
    </xf>
    <xf numFmtId="0" fontId="26" fillId="0" borderId="0" xfId="0" applyFont="1" applyFill="1"/>
    <xf numFmtId="166" fontId="0" fillId="0" borderId="0" xfId="2" applyNumberFormat="1" applyFont="1"/>
    <xf numFmtId="0" fontId="31" fillId="38" borderId="0" xfId="0" applyFont="1" applyFill="1"/>
    <xf numFmtId="0" fontId="21" fillId="3" borderId="1" xfId="0" applyFont="1" applyFill="1" applyBorder="1"/>
    <xf numFmtId="0" fontId="21" fillId="3" borderId="20" xfId="0" applyFont="1" applyFill="1" applyBorder="1"/>
    <xf numFmtId="0" fontId="21" fillId="3" borderId="22" xfId="0" applyFont="1" applyFill="1" applyBorder="1"/>
    <xf numFmtId="0" fontId="21" fillId="3" borderId="23" xfId="0" applyFont="1" applyFill="1" applyBorder="1"/>
    <xf numFmtId="0" fontId="21" fillId="3" borderId="8" xfId="0" applyFont="1" applyFill="1" applyBorder="1" applyAlignment="1">
      <alignment horizontal="center" vertical="center"/>
    </xf>
    <xf numFmtId="0" fontId="21" fillId="3" borderId="3" xfId="0" applyFont="1" applyFill="1" applyBorder="1" applyAlignment="1">
      <alignment horizontal="center"/>
    </xf>
    <xf numFmtId="0" fontId="32" fillId="3" borderId="4" xfId="0" applyFont="1" applyFill="1" applyBorder="1" applyAlignment="1">
      <alignment horizontal="center" vertical="center"/>
    </xf>
    <xf numFmtId="0" fontId="32" fillId="3" borderId="1" xfId="0" applyFont="1" applyFill="1" applyBorder="1" applyAlignment="1">
      <alignment horizontal="center" vertical="center"/>
    </xf>
    <xf numFmtId="0" fontId="23" fillId="3" borderId="4" xfId="0" applyFont="1" applyFill="1" applyBorder="1" applyAlignment="1">
      <alignment horizontal="center" vertical="center"/>
    </xf>
    <xf numFmtId="0" fontId="33" fillId="3" borderId="1" xfId="0" applyFont="1" applyFill="1" applyBorder="1" applyAlignment="1">
      <alignment horizontal="center" vertical="center"/>
    </xf>
    <xf numFmtId="0" fontId="23" fillId="3" borderId="1" xfId="0" applyFont="1" applyFill="1" applyBorder="1" applyAlignment="1">
      <alignment horizontal="center" vertical="center"/>
    </xf>
    <xf numFmtId="0" fontId="23" fillId="3" borderId="5" xfId="0" applyFont="1" applyFill="1" applyBorder="1" applyAlignment="1">
      <alignment horizontal="center" vertical="center"/>
    </xf>
    <xf numFmtId="0" fontId="21" fillId="3" borderId="4" xfId="0" applyFont="1" applyFill="1" applyBorder="1" applyAlignment="1">
      <alignment horizontal="center"/>
    </xf>
    <xf numFmtId="0" fontId="21" fillId="3" borderId="1" xfId="0" applyFont="1" applyFill="1" applyBorder="1" applyAlignment="1">
      <alignment horizontal="center"/>
    </xf>
    <xf numFmtId="0" fontId="21" fillId="3" borderId="1" xfId="0" applyFont="1" applyFill="1" applyBorder="1" applyAlignment="1">
      <alignment horizontal="center" vertical="center"/>
    </xf>
    <xf numFmtId="0" fontId="20" fillId="0" borderId="1" xfId="34" applyFont="1" applyFill="1" applyBorder="1" applyAlignment="1">
      <alignment horizontal="center" vertical="center"/>
    </xf>
    <xf numFmtId="166" fontId="20" fillId="0" borderId="1" xfId="2" applyNumberFormat="1" applyFont="1" applyFill="1" applyBorder="1" applyAlignment="1">
      <alignment horizontal="center" vertical="center"/>
    </xf>
    <xf numFmtId="2" fontId="20" fillId="0" borderId="1" xfId="0" applyNumberFormat="1" applyFont="1" applyFill="1" applyBorder="1" applyAlignment="1">
      <alignment horizontal="center" vertical="center"/>
    </xf>
    <xf numFmtId="0" fontId="21" fillId="3" borderId="5" xfId="0" applyFont="1" applyFill="1" applyBorder="1" applyAlignment="1">
      <alignment horizontal="center" vertical="center"/>
    </xf>
    <xf numFmtId="0" fontId="20" fillId="0" borderId="1" xfId="0" applyFont="1" applyFill="1" applyBorder="1" applyAlignment="1">
      <alignment horizontal="center" vertical="center"/>
    </xf>
    <xf numFmtId="0" fontId="21" fillId="3" borderId="5" xfId="0" applyFont="1" applyFill="1" applyBorder="1" applyAlignment="1">
      <alignment horizontal="center"/>
    </xf>
    <xf numFmtId="166" fontId="21" fillId="3" borderId="9" xfId="2" applyNumberFormat="1" applyFont="1" applyFill="1" applyBorder="1" applyAlignment="1">
      <alignment horizontal="center"/>
    </xf>
    <xf numFmtId="166" fontId="21" fillId="3" borderId="7" xfId="2" applyNumberFormat="1" applyFont="1" applyFill="1" applyBorder="1" applyAlignment="1">
      <alignment horizontal="center"/>
    </xf>
    <xf numFmtId="0" fontId="21" fillId="3" borderId="25" xfId="0" applyFont="1" applyFill="1" applyBorder="1"/>
    <xf numFmtId="0" fontId="32" fillId="3" borderId="6" xfId="0" applyFont="1" applyFill="1" applyBorder="1" applyAlignment="1">
      <alignment horizontal="center" vertical="center"/>
    </xf>
    <xf numFmtId="0" fontId="21" fillId="3" borderId="9" xfId="0" applyFont="1" applyFill="1" applyBorder="1" applyAlignment="1">
      <alignment horizontal="center" vertical="center"/>
    </xf>
    <xf numFmtId="0" fontId="32" fillId="3" borderId="28" xfId="0" applyFont="1" applyFill="1" applyBorder="1" applyAlignment="1">
      <alignment horizontal="center"/>
    </xf>
    <xf numFmtId="0" fontId="32" fillId="3" borderId="20" xfId="0" applyFont="1" applyFill="1" applyBorder="1" applyAlignment="1">
      <alignment horizontal="center"/>
    </xf>
    <xf numFmtId="166" fontId="21" fillId="3" borderId="20" xfId="2" applyNumberFormat="1" applyFont="1" applyFill="1" applyBorder="1" applyAlignment="1">
      <alignment horizontal="center"/>
    </xf>
    <xf numFmtId="0" fontId="23" fillId="0" borderId="4" xfId="28" applyFont="1" applyFill="1" applyBorder="1" applyAlignment="1">
      <alignment horizontal="center" vertical="center" wrapText="1"/>
    </xf>
    <xf numFmtId="165" fontId="20" fillId="0" borderId="1" xfId="0" applyNumberFormat="1" applyFont="1" applyFill="1" applyBorder="1" applyAlignment="1">
      <alignment horizontal="center" vertical="center"/>
    </xf>
    <xf numFmtId="166" fontId="20" fillId="0" borderId="5" xfId="2" applyNumberFormat="1" applyFont="1" applyFill="1" applyBorder="1" applyAlignment="1">
      <alignment horizontal="center" vertical="center"/>
    </xf>
    <xf numFmtId="0" fontId="20" fillId="0" borderId="9" xfId="34" applyFont="1" applyFill="1" applyBorder="1" applyAlignment="1">
      <alignment horizontal="center" vertical="center"/>
    </xf>
    <xf numFmtId="166" fontId="20" fillId="0" borderId="9" xfId="2" applyNumberFormat="1" applyFont="1" applyFill="1" applyBorder="1" applyAlignment="1">
      <alignment horizontal="center" vertical="center"/>
    </xf>
    <xf numFmtId="2" fontId="20" fillId="0" borderId="9" xfId="0" applyNumberFormat="1" applyFont="1" applyFill="1" applyBorder="1" applyAlignment="1">
      <alignment horizontal="center" vertical="center"/>
    </xf>
    <xf numFmtId="0" fontId="21" fillId="3" borderId="25" xfId="0" applyFont="1" applyFill="1" applyBorder="1" applyAlignment="1">
      <alignment horizontal="center"/>
    </xf>
    <xf numFmtId="0" fontId="23" fillId="0" borderId="1" xfId="0" applyFont="1" applyBorder="1" applyAlignment="1">
      <alignment horizontal="center"/>
    </xf>
    <xf numFmtId="0" fontId="21" fillId="3" borderId="20" xfId="0" applyFont="1" applyFill="1" applyBorder="1" applyAlignment="1">
      <alignment horizontal="center"/>
    </xf>
    <xf numFmtId="165" fontId="20" fillId="0" borderId="9" xfId="0" applyNumberFormat="1" applyFont="1" applyFill="1" applyBorder="1" applyAlignment="1">
      <alignment horizontal="center" vertical="center"/>
    </xf>
    <xf numFmtId="0" fontId="20" fillId="3" borderId="25" xfId="0" applyFont="1" applyFill="1" applyBorder="1"/>
    <xf numFmtId="166" fontId="21" fillId="3" borderId="25" xfId="0" applyNumberFormat="1" applyFont="1" applyFill="1" applyBorder="1"/>
    <xf numFmtId="0" fontId="20" fillId="3" borderId="1" xfId="0" applyFont="1" applyFill="1" applyBorder="1"/>
    <xf numFmtId="0" fontId="21" fillId="3" borderId="27" xfId="0" applyFont="1" applyFill="1" applyBorder="1"/>
    <xf numFmtId="0" fontId="21" fillId="3" borderId="29" xfId="0" applyFont="1" applyFill="1" applyBorder="1"/>
    <xf numFmtId="9" fontId="21" fillId="0" borderId="1" xfId="1" applyFont="1" applyBorder="1" applyAlignment="1">
      <alignment horizontal="center"/>
    </xf>
    <xf numFmtId="9" fontId="21" fillId="0" borderId="5" xfId="1" applyFont="1" applyBorder="1" applyAlignment="1">
      <alignment horizontal="center"/>
    </xf>
    <xf numFmtId="9" fontId="21" fillId="0" borderId="1" xfId="1" applyFont="1" applyBorder="1"/>
    <xf numFmtId="166" fontId="21" fillId="0" borderId="1" xfId="2" applyNumberFormat="1" applyFont="1" applyBorder="1"/>
    <xf numFmtId="166" fontId="21" fillId="0" borderId="1" xfId="1" applyNumberFormat="1" applyFont="1" applyBorder="1"/>
    <xf numFmtId="0" fontId="21" fillId="3" borderId="25" xfId="0" applyFont="1" applyFill="1" applyBorder="1" applyAlignment="1">
      <alignment horizontal="center" vertical="center"/>
    </xf>
    <xf numFmtId="0" fontId="32" fillId="3" borderId="25" xfId="0" applyFont="1" applyFill="1" applyBorder="1" applyAlignment="1">
      <alignment horizontal="center" vertical="center"/>
    </xf>
    <xf numFmtId="9" fontId="21" fillId="0" borderId="25" xfId="1" applyFont="1" applyBorder="1"/>
    <xf numFmtId="166" fontId="21" fillId="0" borderId="5" xfId="2" applyNumberFormat="1" applyFont="1" applyBorder="1"/>
    <xf numFmtId="9" fontId="21" fillId="0" borderId="9" xfId="1" applyFont="1" applyBorder="1"/>
    <xf numFmtId="166" fontId="21" fillId="0" borderId="9" xfId="2" applyNumberFormat="1" applyFont="1" applyBorder="1"/>
    <xf numFmtId="166" fontId="21" fillId="0" borderId="7" xfId="2" applyNumberFormat="1" applyFont="1" applyBorder="1"/>
    <xf numFmtId="1" fontId="30" fillId="3" borderId="37" xfId="0" applyNumberFormat="1" applyFont="1" applyFill="1" applyBorder="1" applyAlignment="1">
      <alignment horizontal="center" vertical="center" wrapText="1"/>
    </xf>
    <xf numFmtId="166" fontId="0" fillId="0" borderId="0" xfId="2" applyNumberFormat="1" applyFont="1" applyAlignment="1">
      <alignment horizontal="center"/>
    </xf>
    <xf numFmtId="166" fontId="0" fillId="0" borderId="1" xfId="2" applyNumberFormat="1" applyFont="1" applyBorder="1" applyAlignment="1">
      <alignment horizontal="center"/>
    </xf>
    <xf numFmtId="166" fontId="0" fillId="0" borderId="0" xfId="2" applyNumberFormat="1" applyFont="1" applyBorder="1" applyAlignment="1">
      <alignment horizontal="center"/>
    </xf>
    <xf numFmtId="0" fontId="32" fillId="3" borderId="1" xfId="0" applyFont="1" applyFill="1" applyBorder="1" applyAlignment="1">
      <alignment horizontal="center" vertical="center"/>
    </xf>
    <xf numFmtId="0" fontId="32" fillId="3" borderId="1" xfId="0" applyFont="1" applyFill="1" applyBorder="1" applyAlignment="1">
      <alignment horizontal="center"/>
    </xf>
    <xf numFmtId="0" fontId="32" fillId="3" borderId="4" xfId="0" applyFont="1" applyFill="1" applyBorder="1" applyAlignment="1">
      <alignment horizontal="center"/>
    </xf>
    <xf numFmtId="0" fontId="32" fillId="3" borderId="4" xfId="0" applyFont="1" applyFill="1" applyBorder="1" applyAlignment="1">
      <alignment horizontal="center" vertical="center" wrapText="1"/>
    </xf>
    <xf numFmtId="166" fontId="21" fillId="0" borderId="0" xfId="2" applyNumberFormat="1" applyFont="1"/>
    <xf numFmtId="1" fontId="21" fillId="0" borderId="1" xfId="0" applyNumberFormat="1" applyFont="1" applyBorder="1"/>
    <xf numFmtId="0" fontId="21" fillId="0" borderId="1" xfId="0" applyFont="1" applyBorder="1"/>
    <xf numFmtId="166" fontId="21" fillId="0" borderId="0" xfId="0" applyNumberFormat="1" applyFont="1"/>
    <xf numFmtId="166" fontId="21" fillId="0" borderId="0" xfId="2" applyNumberFormat="1" applyFont="1" applyAlignment="1">
      <alignment horizontal="center"/>
    </xf>
    <xf numFmtId="166" fontId="21" fillId="0" borderId="38" xfId="2" applyNumberFormat="1" applyFont="1" applyBorder="1" applyAlignment="1">
      <alignment horizontal="center"/>
    </xf>
    <xf numFmtId="166" fontId="21" fillId="0" borderId="1" xfId="2" applyNumberFormat="1" applyFont="1" applyBorder="1" applyAlignment="1">
      <alignment horizontal="center"/>
    </xf>
    <xf numFmtId="0" fontId="16" fillId="0" borderId="0" xfId="0" applyFont="1"/>
    <xf numFmtId="0" fontId="26" fillId="38" borderId="1" xfId="0" applyFont="1" applyFill="1" applyBorder="1" applyAlignment="1">
      <alignment horizontal="center" vertical="center" wrapText="1" readingOrder="1"/>
    </xf>
    <xf numFmtId="0" fontId="26" fillId="38" borderId="1" xfId="0" applyFont="1" applyFill="1" applyBorder="1" applyAlignment="1">
      <alignment horizontal="center" vertical="center"/>
    </xf>
    <xf numFmtId="0" fontId="34" fillId="3" borderId="1" xfId="0" applyFont="1" applyFill="1" applyBorder="1" applyAlignment="1">
      <alignment horizontal="center" vertical="center" wrapText="1" readingOrder="1"/>
    </xf>
    <xf numFmtId="14" fontId="21" fillId="3" borderId="1" xfId="0" applyNumberFormat="1" applyFont="1" applyFill="1" applyBorder="1" applyAlignment="1">
      <alignment horizontal="center" vertical="center" wrapText="1"/>
    </xf>
    <xf numFmtId="0" fontId="0" fillId="0" borderId="1" xfId="0" applyFont="1" applyBorder="1" applyAlignment="1">
      <alignment horizontal="center" vertical="center"/>
    </xf>
    <xf numFmtId="0" fontId="0" fillId="0" borderId="0" xfId="0" applyFont="1"/>
    <xf numFmtId="14" fontId="21" fillId="3" borderId="4" xfId="0" applyNumberFormat="1" applyFont="1" applyFill="1" applyBorder="1" applyAlignment="1">
      <alignment horizontal="center" vertical="center" wrapText="1"/>
    </xf>
    <xf numFmtId="1" fontId="21" fillId="3" borderId="1" xfId="0" applyNumberFormat="1" applyFont="1" applyFill="1" applyBorder="1" applyAlignment="1">
      <alignment horizontal="center" vertical="center" wrapText="1"/>
    </xf>
    <xf numFmtId="9" fontId="21" fillId="0" borderId="5" xfId="1" applyFont="1" applyBorder="1"/>
    <xf numFmtId="0" fontId="20" fillId="3" borderId="1" xfId="0" applyFont="1" applyFill="1" applyBorder="1" applyAlignment="1">
      <alignment horizontal="center" vertical="center" wrapText="1"/>
    </xf>
    <xf numFmtId="0" fontId="21" fillId="3" borderId="1" xfId="0" applyFont="1" applyFill="1" applyBorder="1" applyAlignment="1">
      <alignment horizontal="center" vertical="center" wrapText="1"/>
    </xf>
    <xf numFmtId="0" fontId="35" fillId="3" borderId="1" xfId="0" applyFont="1" applyFill="1" applyBorder="1" applyAlignment="1">
      <alignment horizontal="center" vertical="center" wrapText="1" readingOrder="1"/>
    </xf>
    <xf numFmtId="14" fontId="21" fillId="3" borderId="6" xfId="0" applyNumberFormat="1" applyFont="1" applyFill="1" applyBorder="1" applyAlignment="1">
      <alignment horizontal="center" vertical="center" wrapText="1"/>
    </xf>
    <xf numFmtId="1" fontId="21" fillId="3" borderId="9" xfId="0" applyNumberFormat="1" applyFont="1" applyFill="1" applyBorder="1" applyAlignment="1">
      <alignment horizontal="center" vertical="center" wrapText="1"/>
    </xf>
    <xf numFmtId="14" fontId="32" fillId="3" borderId="1" xfId="0" applyNumberFormat="1" applyFont="1" applyFill="1" applyBorder="1" applyAlignment="1">
      <alignment horizontal="right" vertical="center" wrapText="1"/>
    </xf>
    <xf numFmtId="0" fontId="21" fillId="0" borderId="1" xfId="0" applyFont="1" applyBorder="1" applyAlignment="1">
      <alignment horizontal="center" vertical="center"/>
    </xf>
    <xf numFmtId="14" fontId="21" fillId="3" borderId="1" xfId="0" applyNumberFormat="1" applyFont="1" applyFill="1" applyBorder="1" applyAlignment="1">
      <alignment horizontal="center" vertical="center"/>
    </xf>
    <xf numFmtId="0" fontId="21" fillId="0" borderId="4" xfId="0" applyFont="1" applyFill="1" applyBorder="1" applyAlignment="1">
      <alignment horizontal="center"/>
    </xf>
    <xf numFmtId="0" fontId="21" fillId="0" borderId="1" xfId="0" applyFont="1" applyFill="1" applyBorder="1" applyAlignment="1">
      <alignment horizontal="center"/>
    </xf>
    <xf numFmtId="0" fontId="32" fillId="0" borderId="1" xfId="0" applyFont="1" applyFill="1" applyBorder="1" applyAlignment="1">
      <alignment horizontal="center" vertical="center"/>
    </xf>
    <xf numFmtId="0" fontId="32" fillId="0" borderId="5" xfId="0" applyFont="1" applyFill="1" applyBorder="1" applyAlignment="1">
      <alignment horizontal="center" vertical="center"/>
    </xf>
    <xf numFmtId="0" fontId="20" fillId="0" borderId="0" xfId="0" applyFont="1" applyFill="1"/>
    <xf numFmtId="0" fontId="26" fillId="38" borderId="0" xfId="0" applyFont="1" applyFill="1" applyAlignment="1">
      <alignment horizontal="center" vertical="center"/>
    </xf>
    <xf numFmtId="9" fontId="21" fillId="0" borderId="5" xfId="1" applyFont="1" applyBorder="1" applyAlignment="1">
      <alignment horizontal="center" vertical="center"/>
    </xf>
    <xf numFmtId="9" fontId="21" fillId="0" borderId="7" xfId="1" applyFont="1" applyBorder="1" applyAlignment="1">
      <alignment horizontal="center" vertical="center"/>
    </xf>
    <xf numFmtId="0" fontId="36" fillId="0" borderId="0" xfId="0" applyFont="1" applyFill="1"/>
    <xf numFmtId="0" fontId="21" fillId="0" borderId="1" xfId="0" quotePrefix="1" applyFont="1" applyBorder="1"/>
    <xf numFmtId="0" fontId="21" fillId="0" borderId="0" xfId="0" applyFont="1" applyBorder="1"/>
    <xf numFmtId="0" fontId="21" fillId="0" borderId="0" xfId="0" applyFont="1" applyBorder="1" applyAlignment="1">
      <alignment horizontal="center"/>
    </xf>
    <xf numFmtId="0" fontId="32" fillId="3" borderId="1" xfId="0" applyFont="1" applyFill="1" applyBorder="1" applyAlignment="1">
      <alignment horizontal="center" vertical="center" wrapText="1"/>
    </xf>
    <xf numFmtId="1" fontId="35" fillId="3" borderId="1" xfId="0" applyNumberFormat="1" applyFont="1" applyFill="1" applyBorder="1" applyAlignment="1">
      <alignment horizontal="center" vertical="center" wrapText="1" readingOrder="1"/>
    </xf>
    <xf numFmtId="14" fontId="21" fillId="3" borderId="0" xfId="0" applyNumberFormat="1" applyFont="1" applyFill="1" applyBorder="1" applyAlignment="1">
      <alignment horizontal="center" vertical="center" wrapText="1"/>
    </xf>
    <xf numFmtId="165" fontId="21" fillId="3" borderId="1" xfId="0" applyNumberFormat="1" applyFont="1" applyFill="1" applyBorder="1" applyAlignment="1">
      <alignment horizontal="center" vertical="center" wrapText="1"/>
    </xf>
    <xf numFmtId="0" fontId="26" fillId="38" borderId="25" xfId="0" applyFont="1" applyFill="1" applyBorder="1" applyAlignment="1">
      <alignment horizontal="center" vertical="center" wrapText="1" readingOrder="1"/>
    </xf>
    <xf numFmtId="0" fontId="26" fillId="38" borderId="25" xfId="0" applyFont="1" applyFill="1" applyBorder="1" applyAlignment="1">
      <alignment horizontal="center" vertical="center"/>
    </xf>
    <xf numFmtId="0" fontId="0" fillId="0" borderId="0" xfId="0" applyFont="1" applyAlignment="1">
      <alignment horizontal="center"/>
    </xf>
    <xf numFmtId="0" fontId="20" fillId="3" borderId="1" xfId="0" applyFont="1" applyFill="1" applyBorder="1" applyAlignment="1">
      <alignment horizontal="center" vertical="center" wrapText="1" readingOrder="1"/>
    </xf>
    <xf numFmtId="0" fontId="23" fillId="0" borderId="2" xfId="0" applyFont="1" applyFill="1" applyBorder="1" applyAlignment="1">
      <alignment horizontal="center" vertical="center" wrapText="1" readingOrder="1"/>
    </xf>
    <xf numFmtId="0" fontId="23" fillId="0" borderId="8" xfId="0" applyFont="1" applyFill="1" applyBorder="1" applyAlignment="1">
      <alignment horizontal="center" vertical="center" wrapText="1" readingOrder="1"/>
    </xf>
    <xf numFmtId="0" fontId="23" fillId="0" borderId="3" xfId="0" applyFont="1" applyFill="1" applyBorder="1" applyAlignment="1">
      <alignment horizontal="center" vertical="center" wrapText="1" readingOrder="1"/>
    </xf>
    <xf numFmtId="0" fontId="21" fillId="0" borderId="0" xfId="0" applyFont="1" applyFill="1" applyBorder="1" applyAlignment="1">
      <alignment horizontal="center" vertical="center"/>
    </xf>
    <xf numFmtId="14" fontId="21" fillId="0" borderId="0" xfId="0" applyNumberFormat="1" applyFont="1" applyFill="1" applyBorder="1" applyAlignment="1">
      <alignment horizontal="center" vertical="center" wrapText="1"/>
    </xf>
    <xf numFmtId="0" fontId="35" fillId="0" borderId="0" xfId="0" applyFont="1" applyFill="1" applyBorder="1" applyAlignment="1">
      <alignment horizontal="center" vertical="center" wrapText="1" readingOrder="1"/>
    </xf>
    <xf numFmtId="0" fontId="21" fillId="0" borderId="0" xfId="0" applyFont="1" applyFill="1"/>
    <xf numFmtId="0" fontId="34" fillId="0" borderId="0" xfId="0" applyFont="1" applyFill="1" applyBorder="1" applyAlignment="1">
      <alignment horizontal="center" vertical="center" wrapText="1" readingOrder="1"/>
    </xf>
    <xf numFmtId="0" fontId="21" fillId="0" borderId="0" xfId="0" applyFont="1" applyFill="1" applyBorder="1" applyAlignment="1">
      <alignment horizontal="center" vertical="center" wrapText="1"/>
    </xf>
    <xf numFmtId="0" fontId="21" fillId="0" borderId="0" xfId="0" applyFont="1" applyFill="1" applyBorder="1"/>
    <xf numFmtId="0" fontId="26" fillId="38" borderId="37" xfId="0" applyFont="1" applyFill="1" applyBorder="1" applyAlignment="1">
      <alignment horizontal="center" vertical="center"/>
    </xf>
    <xf numFmtId="0" fontId="26" fillId="38" borderId="23" xfId="0" applyFont="1" applyFill="1" applyBorder="1" applyAlignment="1">
      <alignment horizontal="center" vertical="center" wrapText="1" readingOrder="1"/>
    </xf>
    <xf numFmtId="0" fontId="35" fillId="3" borderId="37" xfId="0" applyFont="1" applyFill="1" applyBorder="1" applyAlignment="1">
      <alignment horizontal="center" vertical="center" wrapText="1" readingOrder="1"/>
    </xf>
    <xf numFmtId="0" fontId="35" fillId="3" borderId="23" xfId="0" applyFont="1" applyFill="1" applyBorder="1" applyAlignment="1">
      <alignment horizontal="center" vertical="center" wrapText="1" readingOrder="1"/>
    </xf>
    <xf numFmtId="0" fontId="20" fillId="3" borderId="37" xfId="0" applyFont="1" applyFill="1" applyBorder="1" applyAlignment="1">
      <alignment horizontal="center" vertical="center" wrapText="1" readingOrder="1"/>
    </xf>
    <xf numFmtId="0" fontId="20" fillId="3" borderId="23" xfId="0" applyFont="1" applyFill="1" applyBorder="1" applyAlignment="1">
      <alignment horizontal="center" vertical="center" wrapText="1" readingOrder="1"/>
    </xf>
    <xf numFmtId="0" fontId="34" fillId="3" borderId="37" xfId="0" applyFont="1" applyFill="1" applyBorder="1" applyAlignment="1">
      <alignment horizontal="center" vertical="center" wrapText="1" readingOrder="1"/>
    </xf>
    <xf numFmtId="0" fontId="34" fillId="3" borderId="23" xfId="0" applyFont="1" applyFill="1" applyBorder="1" applyAlignment="1">
      <alignment horizontal="center" vertical="center" wrapText="1" readingOrder="1"/>
    </xf>
    <xf numFmtId="0" fontId="23" fillId="0" borderId="39" xfId="0" applyFont="1" applyFill="1" applyBorder="1" applyAlignment="1">
      <alignment horizontal="center" vertical="center" wrapText="1" readingOrder="1"/>
    </xf>
    <xf numFmtId="0" fontId="23" fillId="0" borderId="30" xfId="0" applyFont="1" applyFill="1" applyBorder="1" applyAlignment="1">
      <alignment horizontal="center" vertical="center" wrapText="1" readingOrder="1"/>
    </xf>
    <xf numFmtId="0" fontId="23" fillId="0" borderId="1" xfId="0" applyFont="1" applyFill="1" applyBorder="1" applyAlignment="1">
      <alignment horizontal="center" vertical="center" wrapText="1" readingOrder="1"/>
    </xf>
    <xf numFmtId="166" fontId="26" fillId="38" borderId="1" xfId="2" applyNumberFormat="1" applyFont="1" applyFill="1" applyBorder="1" applyAlignment="1">
      <alignment horizontal="center" vertical="center"/>
    </xf>
    <xf numFmtId="0" fontId="26" fillId="38" borderId="1" xfId="2" applyNumberFormat="1" applyFont="1" applyFill="1" applyBorder="1" applyAlignment="1">
      <alignment horizontal="center" vertical="center" wrapText="1" readingOrder="1"/>
    </xf>
    <xf numFmtId="0" fontId="26" fillId="38" borderId="1" xfId="2" applyNumberFormat="1" applyFont="1" applyFill="1" applyBorder="1" applyAlignment="1">
      <alignment horizontal="center" vertical="center"/>
    </xf>
    <xf numFmtId="0" fontId="26" fillId="38" borderId="0" xfId="0" applyFont="1" applyFill="1" applyBorder="1" applyAlignment="1">
      <alignment horizontal="center" vertical="center"/>
    </xf>
    <xf numFmtId="166" fontId="21" fillId="3" borderId="1" xfId="2" applyNumberFormat="1"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166" fontId="26" fillId="38" borderId="1" xfId="2" applyNumberFormat="1" applyFont="1" applyFill="1" applyBorder="1" applyAlignment="1">
      <alignment horizontal="center" vertical="center" wrapText="1"/>
    </xf>
    <xf numFmtId="43" fontId="21" fillId="0" borderId="0" xfId="0" applyNumberFormat="1" applyFont="1"/>
    <xf numFmtId="0" fontId="21" fillId="0" borderId="0" xfId="0" applyFont="1" applyAlignment="1">
      <alignment horizontal="center"/>
    </xf>
    <xf numFmtId="0" fontId="38" fillId="3" borderId="0" xfId="0" applyFont="1" applyFill="1" applyBorder="1" applyAlignment="1">
      <alignment horizontal="left" vertical="center" readingOrder="1"/>
    </xf>
    <xf numFmtId="0" fontId="26" fillId="38" borderId="1" xfId="0" applyFont="1" applyFill="1" applyBorder="1" applyAlignment="1">
      <alignment horizontal="center" vertical="center" readingOrder="1"/>
    </xf>
    <xf numFmtId="0" fontId="35" fillId="3" borderId="1" xfId="0" applyFont="1" applyFill="1" applyBorder="1" applyAlignment="1">
      <alignment horizontal="center" vertical="center" readingOrder="1"/>
    </xf>
    <xf numFmtId="0" fontId="0" fillId="0" borderId="0" xfId="0" applyFont="1" applyFill="1"/>
    <xf numFmtId="0" fontId="38" fillId="0" borderId="0" xfId="0" applyFont="1" applyFill="1" applyBorder="1" applyAlignment="1">
      <alignment horizontal="left" vertical="center" readingOrder="1"/>
    </xf>
    <xf numFmtId="0" fontId="21" fillId="0" borderId="1" xfId="0" applyFont="1" applyBorder="1" applyAlignment="1">
      <alignment horizontal="center"/>
    </xf>
    <xf numFmtId="14" fontId="21" fillId="0" borderId="0" xfId="0" applyNumberFormat="1" applyFont="1"/>
    <xf numFmtId="0" fontId="21" fillId="0" borderId="38" xfId="0" applyFont="1" applyBorder="1" applyAlignment="1">
      <alignment horizontal="center"/>
    </xf>
    <xf numFmtId="0" fontId="35" fillId="0" borderId="0" xfId="0" applyFont="1" applyAlignment="1">
      <alignment horizontal="center"/>
    </xf>
    <xf numFmtId="0" fontId="35" fillId="0" borderId="38" xfId="0" applyFont="1" applyBorder="1" applyAlignment="1">
      <alignment horizontal="center"/>
    </xf>
    <xf numFmtId="1" fontId="21" fillId="0" borderId="0" xfId="0" applyNumberFormat="1" applyFont="1" applyAlignment="1">
      <alignment horizontal="center"/>
    </xf>
    <xf numFmtId="1" fontId="21" fillId="0" borderId="38" xfId="0" applyNumberFormat="1" applyFont="1" applyBorder="1" applyAlignment="1">
      <alignment horizontal="center"/>
    </xf>
    <xf numFmtId="1" fontId="21" fillId="0" borderId="1" xfId="0" applyNumberFormat="1" applyFont="1" applyBorder="1" applyAlignment="1">
      <alignment horizontal="center"/>
    </xf>
    <xf numFmtId="0" fontId="36" fillId="0" borderId="0" xfId="0" applyFont="1"/>
    <xf numFmtId="0" fontId="36" fillId="0" borderId="0" xfId="0" applyFont="1" applyBorder="1"/>
    <xf numFmtId="166" fontId="35" fillId="3" borderId="1" xfId="2" applyNumberFormat="1" applyFont="1" applyFill="1" applyBorder="1" applyAlignment="1">
      <alignment horizontal="center" vertical="center" wrapText="1" readingOrder="1"/>
    </xf>
    <xf numFmtId="0" fontId="3" fillId="0" borderId="0" xfId="0" applyFont="1"/>
    <xf numFmtId="166" fontId="35" fillId="0" borderId="1" xfId="2" applyNumberFormat="1" applyFont="1" applyBorder="1" applyAlignment="1">
      <alignment horizontal="center" vertical="center"/>
    </xf>
    <xf numFmtId="0" fontId="34" fillId="0" borderId="1" xfId="0" applyFont="1" applyFill="1" applyBorder="1" applyAlignment="1">
      <alignment horizontal="center" vertical="center" wrapText="1" readingOrder="1"/>
    </xf>
    <xf numFmtId="0" fontId="21" fillId="0" borderId="1" xfId="0" applyFont="1" applyFill="1" applyBorder="1" applyAlignment="1">
      <alignment horizontal="center" vertical="center" wrapText="1"/>
    </xf>
    <xf numFmtId="166" fontId="35" fillId="0" borderId="1" xfId="2" applyNumberFormat="1" applyFont="1" applyFill="1" applyBorder="1" applyAlignment="1">
      <alignment horizontal="center" vertical="center"/>
    </xf>
    <xf numFmtId="166" fontId="21" fillId="0" borderId="1" xfId="2" applyNumberFormat="1" applyFont="1" applyBorder="1" applyAlignment="1">
      <alignment horizontal="center" vertical="center"/>
    </xf>
    <xf numFmtId="0" fontId="21" fillId="0" borderId="0" xfId="0" applyFont="1" applyAlignment="1">
      <alignment horizontal="center" vertical="center"/>
    </xf>
    <xf numFmtId="2" fontId="35" fillId="0" borderId="0" xfId="0" applyNumberFormat="1" applyFont="1" applyAlignment="1">
      <alignment horizontal="center" vertical="center"/>
    </xf>
    <xf numFmtId="0" fontId="32" fillId="0" borderId="0" xfId="0" applyFont="1"/>
    <xf numFmtId="0" fontId="33" fillId="0" borderId="0" xfId="0" applyFont="1"/>
    <xf numFmtId="2" fontId="21" fillId="0" borderId="0" xfId="0" applyNumberFormat="1" applyFont="1" applyAlignment="1">
      <alignment horizontal="center" vertical="center"/>
    </xf>
    <xf numFmtId="166" fontId="20" fillId="3" borderId="1" xfId="2" applyNumberFormat="1" applyFont="1" applyFill="1" applyBorder="1" applyAlignment="1">
      <alignment horizontal="center" vertical="center" wrapText="1" readingOrder="1"/>
    </xf>
    <xf numFmtId="0" fontId="0" fillId="0" borderId="1" xfId="0" applyFont="1" applyBorder="1"/>
    <xf numFmtId="2" fontId="21" fillId="0" borderId="1" xfId="0" applyNumberFormat="1" applyFont="1" applyBorder="1" applyAlignment="1">
      <alignment horizontal="center"/>
    </xf>
    <xf numFmtId="1" fontId="21" fillId="0" borderId="0" xfId="0" applyNumberFormat="1" applyFont="1" applyBorder="1" applyAlignment="1">
      <alignment horizontal="center"/>
    </xf>
    <xf numFmtId="0" fontId="23" fillId="0" borderId="1" xfId="2" applyNumberFormat="1" applyFont="1" applyFill="1" applyBorder="1" applyAlignment="1">
      <alignment horizontal="center" vertical="center" wrapText="1" readingOrder="1"/>
    </xf>
    <xf numFmtId="166" fontId="21" fillId="0" borderId="0" xfId="2" applyNumberFormat="1" applyFont="1" applyBorder="1" applyAlignment="1">
      <alignment horizontal="center"/>
    </xf>
    <xf numFmtId="0" fontId="36" fillId="0" borderId="0" xfId="0" applyFont="1" applyFill="1" applyBorder="1" applyAlignment="1">
      <alignment horizontal="left"/>
    </xf>
    <xf numFmtId="0" fontId="39" fillId="41" borderId="1" xfId="0" applyFont="1" applyFill="1" applyBorder="1" applyAlignment="1">
      <alignment horizontal="center" vertical="center" wrapText="1" readingOrder="1"/>
    </xf>
    <xf numFmtId="16" fontId="39" fillId="41" borderId="1" xfId="0" applyNumberFormat="1" applyFont="1" applyFill="1" applyBorder="1" applyAlignment="1">
      <alignment horizontal="center" vertical="center" wrapText="1" readingOrder="1"/>
    </xf>
    <xf numFmtId="0" fontId="34" fillId="3" borderId="1" xfId="0" applyFont="1" applyFill="1" applyBorder="1" applyAlignment="1">
      <alignment horizontal="left" wrapText="1" readingOrder="1"/>
    </xf>
    <xf numFmtId="166" fontId="34" fillId="3" borderId="1" xfId="2" applyNumberFormat="1" applyFont="1" applyFill="1" applyBorder="1" applyAlignment="1">
      <alignment horizontal="center" wrapText="1" readingOrder="1"/>
    </xf>
    <xf numFmtId="166" fontId="34" fillId="3" borderId="1" xfId="2" applyNumberFormat="1" applyFont="1" applyFill="1" applyBorder="1" applyAlignment="1">
      <alignment horizontal="center" vertical="center" wrapText="1" readingOrder="1"/>
    </xf>
    <xf numFmtId="0" fontId="34" fillId="0" borderId="1" xfId="0" applyFont="1" applyFill="1" applyBorder="1" applyAlignment="1">
      <alignment horizontal="left" wrapText="1" readingOrder="1"/>
    </xf>
    <xf numFmtId="166" fontId="34" fillId="0" borderId="1" xfId="2" applyNumberFormat="1" applyFont="1" applyFill="1" applyBorder="1" applyAlignment="1">
      <alignment horizontal="center" wrapText="1" readingOrder="1"/>
    </xf>
    <xf numFmtId="166" fontId="34" fillId="0" borderId="1" xfId="2" applyNumberFormat="1" applyFont="1" applyFill="1" applyBorder="1" applyAlignment="1">
      <alignment horizontal="center" vertical="center" wrapText="1" readingOrder="1"/>
    </xf>
    <xf numFmtId="43" fontId="21" fillId="0" borderId="0" xfId="0" applyNumberFormat="1" applyFont="1" applyFill="1"/>
    <xf numFmtId="166" fontId="37" fillId="3" borderId="1" xfId="2" applyNumberFormat="1" applyFont="1" applyFill="1" applyBorder="1" applyAlignment="1">
      <alignment horizontal="center" wrapText="1" readingOrder="1"/>
    </xf>
    <xf numFmtId="166" fontId="20" fillId="3" borderId="0" xfId="2" applyNumberFormat="1" applyFont="1" applyFill="1" applyBorder="1" applyAlignment="1">
      <alignment horizontal="center" vertical="center" wrapText="1" readingOrder="1"/>
    </xf>
    <xf numFmtId="0" fontId="21" fillId="0" borderId="1" xfId="0" applyFont="1" applyBorder="1" applyAlignment="1">
      <alignment horizontal="center" vertical="center" wrapText="1"/>
    </xf>
    <xf numFmtId="6" fontId="21" fillId="0" borderId="1" xfId="0" applyNumberFormat="1" applyFont="1" applyBorder="1" applyAlignment="1">
      <alignment horizontal="center" vertical="center" wrapText="1"/>
    </xf>
    <xf numFmtId="3" fontId="21" fillId="0" borderId="1" xfId="0" applyNumberFormat="1" applyFont="1" applyBorder="1" applyAlignment="1">
      <alignment horizontal="center" vertical="center" wrapText="1"/>
    </xf>
    <xf numFmtId="0" fontId="21" fillId="3" borderId="3" xfId="0" applyFont="1" applyFill="1" applyBorder="1"/>
    <xf numFmtId="0" fontId="23" fillId="0" borderId="4" xfId="0" applyFont="1" applyBorder="1" applyAlignment="1">
      <alignment horizontal="center"/>
    </xf>
    <xf numFmtId="0" fontId="32" fillId="3" borderId="5" xfId="0" applyFont="1" applyFill="1" applyBorder="1"/>
    <xf numFmtId="0" fontId="21" fillId="3" borderId="4" xfId="0" applyFont="1" applyFill="1" applyBorder="1"/>
    <xf numFmtId="0" fontId="21" fillId="3" borderId="5" xfId="0" applyFont="1" applyFill="1" applyBorder="1"/>
    <xf numFmtId="0" fontId="21" fillId="3" borderId="6" xfId="0" applyFont="1" applyFill="1" applyBorder="1"/>
    <xf numFmtId="0" fontId="21" fillId="3" borderId="9" xfId="0" applyFont="1" applyFill="1" applyBorder="1"/>
    <xf numFmtId="0" fontId="21" fillId="3" borderId="7" xfId="0" applyFont="1" applyFill="1" applyBorder="1"/>
    <xf numFmtId="0" fontId="32" fillId="42" borderId="2" xfId="0" applyFont="1" applyFill="1" applyBorder="1" applyAlignment="1">
      <alignment horizontal="center" vertical="center"/>
    </xf>
    <xf numFmtId="0" fontId="32" fillId="42" borderId="8" xfId="0" applyFont="1" applyFill="1" applyBorder="1" applyAlignment="1">
      <alignment horizontal="center" vertical="center"/>
    </xf>
    <xf numFmtId="0" fontId="32" fillId="42" borderId="8" xfId="0" applyFont="1" applyFill="1" applyBorder="1" applyAlignment="1">
      <alignment horizontal="center" vertical="center" wrapText="1"/>
    </xf>
    <xf numFmtId="0" fontId="37" fillId="42" borderId="8" xfId="0" applyFont="1" applyFill="1" applyBorder="1" applyAlignment="1">
      <alignment horizontal="center" vertical="center" wrapText="1"/>
    </xf>
    <xf numFmtId="0" fontId="37" fillId="42" borderId="3" xfId="0" applyFont="1" applyFill="1" applyBorder="1" applyAlignment="1">
      <alignment horizontal="center" vertical="center" wrapText="1"/>
    </xf>
    <xf numFmtId="0" fontId="32" fillId="42" borderId="4" xfId="0" applyFont="1" applyFill="1" applyBorder="1" applyAlignment="1">
      <alignment horizontal="center" vertical="center"/>
    </xf>
    <xf numFmtId="0" fontId="21" fillId="0" borderId="5" xfId="0" applyFont="1" applyBorder="1" applyAlignment="1">
      <alignment horizontal="center" vertical="center" wrapText="1"/>
    </xf>
    <xf numFmtId="0" fontId="32" fillId="42" borderId="4" xfId="0" applyFont="1" applyFill="1" applyBorder="1" applyAlignment="1">
      <alignment horizontal="center" vertical="center" wrapText="1"/>
    </xf>
    <xf numFmtId="0" fontId="37" fillId="42" borderId="4" xfId="0" applyFont="1" applyFill="1" applyBorder="1" applyAlignment="1">
      <alignment horizontal="center" vertical="center" wrapText="1"/>
    </xf>
    <xf numFmtId="0" fontId="37" fillId="42" borderId="6" xfId="0" applyFont="1" applyFill="1" applyBorder="1" applyAlignment="1">
      <alignment horizontal="center" vertical="center" wrapText="1"/>
    </xf>
    <xf numFmtId="0" fontId="21" fillId="0" borderId="9" xfId="0" applyFont="1" applyBorder="1" applyAlignment="1">
      <alignment horizontal="center" vertical="center" wrapText="1"/>
    </xf>
    <xf numFmtId="0" fontId="21" fillId="0" borderId="7" xfId="0" applyFont="1" applyBorder="1" applyAlignment="1">
      <alignment horizontal="center" vertical="center" wrapText="1"/>
    </xf>
    <xf numFmtId="0" fontId="32" fillId="3" borderId="1" xfId="0" applyFont="1" applyFill="1" applyBorder="1" applyAlignment="1">
      <alignment horizontal="center"/>
    </xf>
    <xf numFmtId="0" fontId="32" fillId="3" borderId="1" xfId="0" applyFont="1" applyFill="1" applyBorder="1" applyAlignment="1">
      <alignment horizontal="center" vertical="center"/>
    </xf>
    <xf numFmtId="0" fontId="32" fillId="3" borderId="5" xfId="0" applyFont="1" applyFill="1" applyBorder="1" applyAlignment="1">
      <alignment horizontal="center" vertical="center"/>
    </xf>
    <xf numFmtId="6" fontId="0" fillId="0" borderId="0" xfId="0" applyNumberFormat="1"/>
    <xf numFmtId="0" fontId="3" fillId="0" borderId="0" xfId="0" applyFont="1" applyAlignment="1">
      <alignment horizontal="right"/>
    </xf>
    <xf numFmtId="0" fontId="32" fillId="42" borderId="1" xfId="0" applyFont="1" applyFill="1" applyBorder="1" applyAlignment="1">
      <alignment horizontal="center" vertical="center"/>
    </xf>
    <xf numFmtId="6" fontId="0" fillId="0" borderId="1" xfId="0" applyNumberFormat="1" applyBorder="1"/>
    <xf numFmtId="0" fontId="0" fillId="0" borderId="1" xfId="0" applyBorder="1"/>
    <xf numFmtId="0" fontId="32" fillId="42" borderId="1" xfId="0" applyFont="1" applyFill="1" applyBorder="1" applyAlignment="1">
      <alignment horizontal="center" vertical="center" wrapText="1"/>
    </xf>
    <xf numFmtId="0" fontId="37" fillId="42" borderId="1" xfId="0" applyFont="1" applyFill="1" applyBorder="1" applyAlignment="1">
      <alignment horizontal="center" vertical="center" wrapText="1"/>
    </xf>
    <xf numFmtId="0" fontId="37" fillId="0" borderId="0" xfId="0" applyFont="1" applyFill="1" applyBorder="1" applyAlignment="1">
      <alignment horizontal="center" vertical="center" wrapText="1"/>
    </xf>
    <xf numFmtId="9" fontId="1" fillId="0" borderId="1" xfId="1" applyBorder="1"/>
    <xf numFmtId="167" fontId="0" fillId="0" borderId="0" xfId="0" applyNumberFormat="1"/>
    <xf numFmtId="0" fontId="22" fillId="39" borderId="0" xfId="0" applyFont="1" applyFill="1" applyAlignment="1">
      <alignment horizontal="center" vertical="center"/>
    </xf>
    <xf numFmtId="166" fontId="20" fillId="0" borderId="20" xfId="2" applyNumberFormat="1" applyFont="1" applyFill="1" applyBorder="1" applyAlignment="1">
      <alignment horizontal="center" vertical="center" wrapText="1"/>
    </xf>
    <xf numFmtId="166" fontId="20" fillId="0" borderId="24" xfId="2" applyNumberFormat="1" applyFont="1" applyFill="1" applyBorder="1" applyAlignment="1">
      <alignment horizontal="center" vertical="center" wrapText="1"/>
    </xf>
    <xf numFmtId="166" fontId="20" fillId="0" borderId="31" xfId="2" applyNumberFormat="1" applyFont="1" applyFill="1" applyBorder="1" applyAlignment="1">
      <alignment horizontal="center" vertical="center" wrapText="1"/>
    </xf>
    <xf numFmtId="166" fontId="20" fillId="0" borderId="1" xfId="2" applyNumberFormat="1" applyFont="1" applyFill="1" applyBorder="1" applyAlignment="1">
      <alignment horizontal="center" vertical="center" wrapText="1"/>
    </xf>
    <xf numFmtId="166" fontId="20" fillId="0" borderId="25" xfId="2" applyNumberFormat="1" applyFont="1" applyFill="1" applyBorder="1" applyAlignment="1">
      <alignment horizontal="center" vertical="center" wrapText="1"/>
    </xf>
    <xf numFmtId="165" fontId="20" fillId="0" borderId="20" xfId="0" applyNumberFormat="1" applyFont="1" applyFill="1" applyBorder="1" applyAlignment="1">
      <alignment horizontal="center" vertical="center" wrapText="1"/>
    </xf>
    <xf numFmtId="165" fontId="20" fillId="0" borderId="24" xfId="0" applyNumberFormat="1" applyFont="1" applyFill="1" applyBorder="1" applyAlignment="1">
      <alignment horizontal="center" vertical="center" wrapText="1"/>
    </xf>
    <xf numFmtId="165" fontId="20" fillId="0" borderId="25" xfId="0" applyNumberFormat="1" applyFont="1" applyFill="1" applyBorder="1" applyAlignment="1">
      <alignment horizontal="center" vertical="center" wrapText="1"/>
    </xf>
    <xf numFmtId="0" fontId="23" fillId="0" borderId="19" xfId="28" applyFont="1" applyFill="1" applyBorder="1" applyAlignment="1">
      <alignment horizontal="center" vertical="center" wrapText="1"/>
    </xf>
    <xf numFmtId="0" fontId="23" fillId="0" borderId="32" xfId="28" applyFont="1" applyFill="1" applyBorder="1" applyAlignment="1">
      <alignment horizontal="center" vertical="center" wrapText="1"/>
    </xf>
    <xf numFmtId="0" fontId="23" fillId="0" borderId="26" xfId="28" applyFont="1" applyFill="1" applyBorder="1" applyAlignment="1">
      <alignment horizontal="center" vertical="center" wrapText="1"/>
    </xf>
    <xf numFmtId="166" fontId="20" fillId="0" borderId="5" xfId="2" applyNumberFormat="1" applyFont="1" applyFill="1" applyBorder="1" applyAlignment="1">
      <alignment horizontal="center" vertical="center" wrapText="1"/>
    </xf>
    <xf numFmtId="0" fontId="20" fillId="0" borderId="5" xfId="2" applyNumberFormat="1" applyFont="1" applyFill="1" applyBorder="1" applyAlignment="1">
      <alignment horizontal="center" vertical="center" wrapText="1"/>
    </xf>
    <xf numFmtId="166" fontId="20" fillId="0" borderId="7" xfId="2" applyNumberFormat="1" applyFont="1" applyFill="1" applyBorder="1" applyAlignment="1">
      <alignment horizontal="center" vertical="center" wrapText="1"/>
    </xf>
    <xf numFmtId="165" fontId="20" fillId="0" borderId="31" xfId="0" applyNumberFormat="1" applyFont="1" applyFill="1" applyBorder="1" applyAlignment="1">
      <alignment horizontal="center" vertical="center" wrapText="1"/>
    </xf>
    <xf numFmtId="0" fontId="23" fillId="0" borderId="33" xfId="28" applyFont="1" applyFill="1" applyBorder="1" applyAlignment="1">
      <alignment horizontal="center" vertical="center" wrapText="1"/>
    </xf>
    <xf numFmtId="0" fontId="20" fillId="0" borderId="21" xfId="2" applyNumberFormat="1" applyFont="1" applyFill="1" applyBorder="1" applyAlignment="1">
      <alignment horizontal="center" vertical="center" wrapText="1"/>
    </xf>
    <xf numFmtId="0" fontId="20" fillId="0" borderId="34" xfId="2" applyNumberFormat="1" applyFont="1" applyFill="1" applyBorder="1" applyAlignment="1">
      <alignment horizontal="center" vertical="center" wrapText="1"/>
    </xf>
    <xf numFmtId="0" fontId="20" fillId="0" borderId="36" xfId="2" applyNumberFormat="1" applyFont="1" applyFill="1" applyBorder="1" applyAlignment="1">
      <alignment horizontal="center" vertical="center" wrapText="1"/>
    </xf>
    <xf numFmtId="166" fontId="20" fillId="0" borderId="9" xfId="2" applyNumberFormat="1" applyFont="1" applyFill="1" applyBorder="1" applyAlignment="1">
      <alignment horizontal="center" vertical="center" wrapText="1"/>
    </xf>
    <xf numFmtId="166" fontId="20" fillId="0" borderId="21" xfId="2" applyNumberFormat="1" applyFont="1" applyFill="1" applyBorder="1" applyAlignment="1">
      <alignment horizontal="center" vertical="center" wrapText="1"/>
    </xf>
    <xf numFmtId="166" fontId="20" fillId="0" borderId="34" xfId="2" applyNumberFormat="1" applyFont="1" applyFill="1" applyBorder="1" applyAlignment="1">
      <alignment horizontal="center" vertical="center" wrapText="1"/>
    </xf>
    <xf numFmtId="166" fontId="20" fillId="0" borderId="35" xfId="2" applyNumberFormat="1" applyFont="1" applyFill="1" applyBorder="1" applyAlignment="1">
      <alignment horizontal="center" vertical="center" wrapText="1"/>
    </xf>
    <xf numFmtId="0" fontId="20" fillId="0" borderId="35" xfId="2" applyNumberFormat="1" applyFont="1" applyFill="1" applyBorder="1" applyAlignment="1">
      <alignment horizontal="center" vertical="center" wrapText="1"/>
    </xf>
    <xf numFmtId="165" fontId="20" fillId="0" borderId="1" xfId="0" applyNumberFormat="1" applyFont="1" applyFill="1" applyBorder="1" applyAlignment="1">
      <alignment horizontal="center" vertical="center" wrapText="1"/>
    </xf>
    <xf numFmtId="165" fontId="20" fillId="0" borderId="9" xfId="0" applyNumberFormat="1" applyFont="1" applyFill="1" applyBorder="1" applyAlignment="1">
      <alignment horizontal="center" vertical="center" wrapText="1"/>
    </xf>
    <xf numFmtId="0" fontId="32" fillId="3" borderId="2" xfId="0" applyFont="1" applyFill="1" applyBorder="1" applyAlignment="1">
      <alignment horizontal="center" vertical="center"/>
    </xf>
    <xf numFmtId="0" fontId="32" fillId="3" borderId="8" xfId="0" applyFont="1" applyFill="1" applyBorder="1" applyAlignment="1">
      <alignment horizontal="center" vertical="center"/>
    </xf>
    <xf numFmtId="0" fontId="32" fillId="3" borderId="2" xfId="0" applyFont="1" applyFill="1" applyBorder="1" applyAlignment="1">
      <alignment horizontal="center"/>
    </xf>
    <xf numFmtId="0" fontId="32" fillId="3" borderId="8" xfId="0" applyFont="1" applyFill="1" applyBorder="1" applyAlignment="1">
      <alignment horizontal="center"/>
    </xf>
    <xf numFmtId="0" fontId="23" fillId="0" borderId="4" xfId="28" applyFont="1" applyFill="1" applyBorder="1" applyAlignment="1">
      <alignment horizontal="center" vertical="center" wrapText="1"/>
    </xf>
    <xf numFmtId="0" fontId="23" fillId="0" borderId="6" xfId="28" applyFont="1" applyFill="1" applyBorder="1" applyAlignment="1">
      <alignment horizontal="center" vertical="center" wrapText="1"/>
    </xf>
    <xf numFmtId="0" fontId="32" fillId="3" borderId="4" xfId="0" applyFont="1" applyFill="1" applyBorder="1" applyAlignment="1">
      <alignment horizontal="center"/>
    </xf>
    <xf numFmtId="0" fontId="32" fillId="3" borderId="1" xfId="0" applyFont="1" applyFill="1" applyBorder="1" applyAlignment="1">
      <alignment horizontal="center"/>
    </xf>
    <xf numFmtId="0" fontId="32" fillId="3" borderId="6" xfId="0" applyFont="1" applyFill="1" applyBorder="1" applyAlignment="1">
      <alignment horizontal="center"/>
    </xf>
    <xf numFmtId="0" fontId="32" fillId="3" borderId="9" xfId="0" applyFont="1" applyFill="1" applyBorder="1" applyAlignment="1">
      <alignment horizontal="center"/>
    </xf>
    <xf numFmtId="0" fontId="32" fillId="3" borderId="19" xfId="0" applyFont="1" applyFill="1" applyBorder="1" applyAlignment="1">
      <alignment horizontal="center" vertical="center" wrapText="1"/>
    </xf>
    <xf numFmtId="0" fontId="32" fillId="3" borderId="26" xfId="0" applyFont="1" applyFill="1" applyBorder="1" applyAlignment="1">
      <alignment horizontal="center" vertical="center" wrapText="1"/>
    </xf>
    <xf numFmtId="0" fontId="32" fillId="3" borderId="2" xfId="0" applyFont="1" applyFill="1" applyBorder="1" applyAlignment="1">
      <alignment horizontal="center" vertical="center" wrapText="1"/>
    </xf>
    <xf numFmtId="0" fontId="32" fillId="3" borderId="8" xfId="0" applyFont="1" applyFill="1" applyBorder="1" applyAlignment="1">
      <alignment horizontal="center" vertical="center" wrapText="1"/>
    </xf>
    <xf numFmtId="0" fontId="32" fillId="3" borderId="3" xfId="0" applyFont="1" applyFill="1" applyBorder="1" applyAlignment="1">
      <alignment horizontal="center" vertical="center" wrapText="1"/>
    </xf>
    <xf numFmtId="0" fontId="32" fillId="3" borderId="1" xfId="0" applyFont="1" applyFill="1" applyBorder="1" applyAlignment="1">
      <alignment horizontal="center" vertical="center"/>
    </xf>
    <xf numFmtId="0" fontId="32" fillId="3" borderId="5" xfId="0" applyFont="1" applyFill="1" applyBorder="1" applyAlignment="1">
      <alignment horizontal="center" vertical="center"/>
    </xf>
    <xf numFmtId="0" fontId="37" fillId="3" borderId="20" xfId="0" applyFont="1" applyFill="1" applyBorder="1" applyAlignment="1">
      <alignment horizontal="center" vertical="center" wrapText="1" readingOrder="1"/>
    </xf>
    <xf numFmtId="0" fontId="37" fillId="3" borderId="24" xfId="0" applyFont="1" applyFill="1" applyBorder="1" applyAlignment="1">
      <alignment horizontal="center" vertical="center" wrapText="1" readingOrder="1"/>
    </xf>
    <xf numFmtId="0" fontId="37" fillId="3" borderId="25" xfId="0" applyFont="1" applyFill="1" applyBorder="1" applyAlignment="1">
      <alignment horizontal="center" vertical="center" wrapText="1" readingOrder="1"/>
    </xf>
    <xf numFmtId="0" fontId="37" fillId="3" borderId="1" xfId="0" applyFont="1" applyFill="1" applyBorder="1" applyAlignment="1">
      <alignment horizontal="center" vertical="center" wrapText="1" readingOrder="1"/>
    </xf>
    <xf numFmtId="0" fontId="34" fillId="40" borderId="40" xfId="0" applyFont="1" applyFill="1" applyBorder="1" applyAlignment="1">
      <alignment horizontal="center" vertical="center" wrapText="1" readingOrder="1"/>
    </xf>
    <xf numFmtId="0" fontId="21" fillId="2" borderId="0" xfId="0" applyFont="1" applyFill="1" applyBorder="1" applyAlignment="1">
      <alignment horizontal="center"/>
    </xf>
    <xf numFmtId="0" fontId="21" fillId="2" borderId="40" xfId="0" applyFont="1" applyFill="1" applyBorder="1" applyAlignment="1">
      <alignment horizontal="center"/>
    </xf>
    <xf numFmtId="9" fontId="1" fillId="0" borderId="41" xfId="1" applyBorder="1"/>
    <xf numFmtId="0" fontId="20" fillId="0" borderId="20" xfId="0" applyFont="1" applyFill="1" applyBorder="1" applyAlignment="1">
      <alignment horizontal="center" vertical="center"/>
    </xf>
    <xf numFmtId="166" fontId="20" fillId="0" borderId="20" xfId="2" applyNumberFormat="1" applyFont="1" applyFill="1" applyBorder="1" applyAlignment="1">
      <alignment horizontal="center" vertical="center"/>
    </xf>
    <xf numFmtId="165" fontId="20" fillId="0" borderId="20" xfId="0" applyNumberFormat="1" applyFont="1" applyFill="1" applyBorder="1" applyAlignment="1">
      <alignment horizontal="center" vertical="center"/>
    </xf>
    <xf numFmtId="0" fontId="32" fillId="42" borderId="2" xfId="0" applyFont="1" applyFill="1" applyBorder="1" applyAlignment="1">
      <alignment horizontal="center" vertical="center" wrapText="1"/>
    </xf>
    <xf numFmtId="0" fontId="32" fillId="42" borderId="3" xfId="0" applyFont="1" applyFill="1" applyBorder="1" applyAlignment="1">
      <alignment horizontal="center" vertical="center" wrapText="1"/>
    </xf>
    <xf numFmtId="8" fontId="21" fillId="3" borderId="1" xfId="0" applyNumberFormat="1" applyFont="1" applyFill="1" applyBorder="1"/>
    <xf numFmtId="6" fontId="21" fillId="3" borderId="5" xfId="0" applyNumberFormat="1" applyFont="1" applyFill="1" applyBorder="1"/>
    <xf numFmtId="8" fontId="21" fillId="3" borderId="5" xfId="0" applyNumberFormat="1" applyFont="1" applyFill="1" applyBorder="1"/>
    <xf numFmtId="8" fontId="21" fillId="3" borderId="7" xfId="0" applyNumberFormat="1" applyFont="1" applyFill="1" applyBorder="1"/>
    <xf numFmtId="6" fontId="21" fillId="0" borderId="1" xfId="0" quotePrefix="1" applyNumberFormat="1" applyFont="1" applyBorder="1" applyAlignment="1">
      <alignment horizontal="center" vertical="center" wrapText="1"/>
    </xf>
    <xf numFmtId="0" fontId="21" fillId="3" borderId="1" xfId="0" quotePrefix="1" applyFont="1" applyFill="1" applyBorder="1" applyAlignment="1">
      <alignment horizontal="center" vertical="center"/>
    </xf>
    <xf numFmtId="3" fontId="21" fillId="3" borderId="1" xfId="0" quotePrefix="1" applyNumberFormat="1" applyFont="1" applyFill="1" applyBorder="1" applyAlignment="1">
      <alignment horizontal="center" vertical="center"/>
    </xf>
    <xf numFmtId="0" fontId="21" fillId="3" borderId="28" xfId="0" applyFont="1" applyFill="1" applyBorder="1"/>
    <xf numFmtId="6" fontId="21" fillId="3" borderId="27" xfId="0" applyNumberFormat="1" applyFont="1" applyFill="1" applyBorder="1"/>
    <xf numFmtId="8" fontId="21" fillId="3" borderId="23" xfId="0" applyNumberFormat="1" applyFont="1" applyFill="1" applyBorder="1"/>
    <xf numFmtId="166" fontId="21" fillId="3" borderId="1" xfId="2" applyNumberFormat="1" applyFont="1" applyFill="1" applyBorder="1" applyAlignment="1">
      <alignment horizontal="center"/>
    </xf>
    <xf numFmtId="0" fontId="32" fillId="3" borderId="42" xfId="0" applyFont="1" applyFill="1" applyBorder="1" applyAlignment="1">
      <alignment horizontal="center"/>
    </xf>
    <xf numFmtId="0" fontId="32" fillId="3" borderId="24" xfId="0" applyFont="1" applyFill="1" applyBorder="1" applyAlignment="1">
      <alignment horizontal="center"/>
    </xf>
    <xf numFmtId="166" fontId="21" fillId="3" borderId="24" xfId="2" applyNumberFormat="1" applyFont="1" applyFill="1" applyBorder="1" applyAlignment="1">
      <alignment horizontal="center"/>
    </xf>
    <xf numFmtId="166" fontId="21" fillId="3" borderId="25" xfId="2" applyNumberFormat="1" applyFont="1" applyFill="1" applyBorder="1" applyAlignment="1">
      <alignment horizontal="center"/>
    </xf>
  </cellXfs>
  <cellStyles count="47">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2" builtinId="3"/>
    <cellStyle name="Comma 2" xfId="44" xr:uid="{9499E6E4-4910-4A0C-A02A-950FBD404BFB}"/>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xfId="45" builtinId="8"/>
    <cellStyle name="Input" xfId="11" builtinId="20" customBuiltin="1"/>
    <cellStyle name="Linked Cell" xfId="14" builtinId="24" customBuiltin="1"/>
    <cellStyle name="Neutral" xfId="10" builtinId="28" customBuiltin="1"/>
    <cellStyle name="Normal" xfId="0" builtinId="0"/>
    <cellStyle name="Normal 2 2 2" xfId="46" xr:uid="{FB8CAFA6-22F4-4F8D-8435-335629BDE3EB}"/>
    <cellStyle name="Note" xfId="17" builtinId="10" customBuiltin="1"/>
    <cellStyle name="Output" xfId="12" builtinId="21" customBuiltin="1"/>
    <cellStyle name="Percent" xfId="1" builtinId="5"/>
    <cellStyle name="Title" xfId="3" builtinId="15" customBuiltin="1"/>
    <cellStyle name="Total" xfId="19" builtinId="25" customBuiltin="1"/>
    <cellStyle name="Warning Text" xfId="16" builtinId="11" customBuiltin="1"/>
  </cellStyles>
  <dxfs count="0"/>
  <tableStyles count="0" defaultTableStyle="TableStyleMedium9" defaultPivotStyle="PivotStyleLight16"/>
  <colors>
    <mruColors>
      <color rgb="FF105BD8"/>
      <color rgb="FF0B3D91"/>
      <color rgb="FF061F4A"/>
      <color rgb="FF212121"/>
      <color rgb="FFAEB0B5"/>
      <color rgb="FF323A45"/>
      <color rgb="FF004225"/>
      <color rgb="FFDD361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Lifespans (Low)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0659403679267169E-2"/>
          <c:y val="0.10605799289048519"/>
          <c:w val="0.90681643970940506"/>
          <c:h val="0.63030185267075134"/>
        </c:manualLayout>
      </c:layout>
      <c:areaChart>
        <c:grouping val="stacked"/>
        <c:varyColors val="0"/>
        <c:ser>
          <c:idx val="0"/>
          <c:order val="0"/>
          <c:tx>
            <c:strRef>
              <c:f>lifespans_all!$B$61</c:f>
              <c:strCache>
                <c:ptCount val="1"/>
                <c:pt idx="0">
                  <c:v>Human Space Flight</c:v>
                </c:pt>
              </c:strCache>
            </c:strRef>
          </c:tx>
          <c:spPr>
            <a:solidFill>
              <a:schemeClr val="accent1"/>
            </a:solidFill>
            <a:ln>
              <a:noFill/>
            </a:ln>
            <a:effectLst/>
          </c:spPr>
          <c:cat>
            <c:numRef>
              <c:f>lifespans_all!$D$60:$M$60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lifespans_all!$D$61:$M$61</c:f>
              <c:numCache>
                <c:formatCode>0</c:formatCode>
                <c:ptCount val="10"/>
                <c:pt idx="0">
                  <c:v>6.1</c:v>
                </c:pt>
                <c:pt idx="1">
                  <c:v>6.2</c:v>
                </c:pt>
                <c:pt idx="2">
                  <c:v>6.3</c:v>
                </c:pt>
                <c:pt idx="3">
                  <c:v>6.4</c:v>
                </c:pt>
                <c:pt idx="4">
                  <c:v>6.5</c:v>
                </c:pt>
                <c:pt idx="5">
                  <c:v>6.6</c:v>
                </c:pt>
                <c:pt idx="6">
                  <c:v>6.7</c:v>
                </c:pt>
                <c:pt idx="7">
                  <c:v>6.8</c:v>
                </c:pt>
                <c:pt idx="8">
                  <c:v>6.9</c:v>
                </c:pt>
                <c:pt idx="9">
                  <c:v>7</c:v>
                </c:pt>
              </c:numCache>
            </c:numRef>
          </c:val>
          <c:extLst>
            <c:ext xmlns:c16="http://schemas.microsoft.com/office/drawing/2014/chart" uri="{C3380CC4-5D6E-409C-BE32-E72D297353CC}">
              <c16:uniqueId val="{00000000-8718-41DC-80C4-A5E6D6C7CEEC}"/>
            </c:ext>
          </c:extLst>
        </c:ser>
        <c:ser>
          <c:idx val="1"/>
          <c:order val="1"/>
          <c:tx>
            <c:strRef>
              <c:f>lifespans_all!$B$62</c:f>
              <c:strCache>
                <c:ptCount val="1"/>
                <c:pt idx="0">
                  <c:v>Near Earth Robotic - LEO Science</c:v>
                </c:pt>
              </c:strCache>
            </c:strRef>
          </c:tx>
          <c:spPr>
            <a:solidFill>
              <a:schemeClr val="accent2"/>
            </a:solidFill>
            <a:ln>
              <a:noFill/>
            </a:ln>
            <a:effectLst/>
          </c:spPr>
          <c:cat>
            <c:numRef>
              <c:f>lifespans_all!$D$60:$M$60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lifespans_all!$D$62:$M$62</c:f>
              <c:numCache>
                <c:formatCode>0</c:formatCode>
                <c:ptCount val="10"/>
                <c:pt idx="0">
                  <c:v>17.600000000000001</c:v>
                </c:pt>
                <c:pt idx="1">
                  <c:v>18.2</c:v>
                </c:pt>
                <c:pt idx="2">
                  <c:v>18.8</c:v>
                </c:pt>
                <c:pt idx="3">
                  <c:v>19.399999999999999</c:v>
                </c:pt>
                <c:pt idx="4">
                  <c:v>20</c:v>
                </c:pt>
                <c:pt idx="5">
                  <c:v>20.6</c:v>
                </c:pt>
                <c:pt idx="6">
                  <c:v>21.2</c:v>
                </c:pt>
                <c:pt idx="7">
                  <c:v>21.8</c:v>
                </c:pt>
                <c:pt idx="8">
                  <c:v>22.4</c:v>
                </c:pt>
                <c:pt idx="9">
                  <c:v>23</c:v>
                </c:pt>
              </c:numCache>
            </c:numRef>
          </c:val>
          <c:extLst>
            <c:ext xmlns:c16="http://schemas.microsoft.com/office/drawing/2014/chart" uri="{C3380CC4-5D6E-409C-BE32-E72D297353CC}">
              <c16:uniqueId val="{00000001-8718-41DC-80C4-A5E6D6C7CEEC}"/>
            </c:ext>
          </c:extLst>
        </c:ser>
        <c:ser>
          <c:idx val="2"/>
          <c:order val="2"/>
          <c:tx>
            <c:strRef>
              <c:f>lifespans_all!$B$63</c:f>
              <c:strCache>
                <c:ptCount val="1"/>
                <c:pt idx="0">
                  <c:v>Near Earth Robotic - GEO and Near Earth</c:v>
                </c:pt>
              </c:strCache>
            </c:strRef>
          </c:tx>
          <c:spPr>
            <a:solidFill>
              <a:schemeClr val="accent3"/>
            </a:solidFill>
            <a:ln>
              <a:noFill/>
            </a:ln>
            <a:effectLst/>
          </c:spPr>
          <c:cat>
            <c:numRef>
              <c:f>lifespans_all!$D$60:$M$60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lifespans_all!$D$63:$M$63</c:f>
              <c:numCache>
                <c:formatCode>0</c:formatCode>
                <c:ptCount val="10"/>
                <c:pt idx="0">
                  <c:v>8.1999999999999993</c:v>
                </c:pt>
                <c:pt idx="1">
                  <c:v>8.4</c:v>
                </c:pt>
                <c:pt idx="2">
                  <c:v>8.6</c:v>
                </c:pt>
                <c:pt idx="3">
                  <c:v>8.8000000000000007</c:v>
                </c:pt>
                <c:pt idx="4">
                  <c:v>9</c:v>
                </c:pt>
                <c:pt idx="5">
                  <c:v>9.1999999999999993</c:v>
                </c:pt>
                <c:pt idx="6">
                  <c:v>9.4</c:v>
                </c:pt>
                <c:pt idx="7">
                  <c:v>9.6</c:v>
                </c:pt>
                <c:pt idx="8">
                  <c:v>9.8000000000000007</c:v>
                </c:pt>
                <c:pt idx="9">
                  <c:v>10</c:v>
                </c:pt>
              </c:numCache>
            </c:numRef>
          </c:val>
          <c:extLst>
            <c:ext xmlns:c16="http://schemas.microsoft.com/office/drawing/2014/chart" uri="{C3380CC4-5D6E-409C-BE32-E72D297353CC}">
              <c16:uniqueId val="{00000002-8718-41DC-80C4-A5E6D6C7CEEC}"/>
            </c:ext>
          </c:extLst>
        </c:ser>
        <c:ser>
          <c:idx val="3"/>
          <c:order val="3"/>
          <c:tx>
            <c:strRef>
              <c:f>lifespans_all!$B$64</c:f>
              <c:strCache>
                <c:ptCount val="1"/>
                <c:pt idx="0">
                  <c:v>Deep Space Robotic</c:v>
                </c:pt>
              </c:strCache>
            </c:strRef>
          </c:tx>
          <c:spPr>
            <a:solidFill>
              <a:schemeClr val="accent4"/>
            </a:solidFill>
            <a:ln w="25400">
              <a:noFill/>
            </a:ln>
            <a:effectLst/>
          </c:spPr>
          <c:cat>
            <c:numRef>
              <c:f>lifespans_all!$D$60:$M$60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lifespans_all!$D$64:$M$64</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8718-41DC-80C4-A5E6D6C7CEEC}"/>
            </c:ext>
          </c:extLst>
        </c:ser>
        <c:ser>
          <c:idx val="4"/>
          <c:order val="4"/>
          <c:tx>
            <c:strRef>
              <c:f>lifespans_all!$B$65</c:f>
              <c:strCache>
                <c:ptCount val="1"/>
                <c:pt idx="0">
                  <c:v>Near Earth Robotic - Low Latency &amp; Complex Needs</c:v>
                </c:pt>
              </c:strCache>
            </c:strRef>
          </c:tx>
          <c:spPr>
            <a:solidFill>
              <a:schemeClr val="accent5"/>
            </a:solidFill>
            <a:ln w="25400">
              <a:noFill/>
            </a:ln>
            <a:effectLst/>
          </c:spPr>
          <c:cat>
            <c:numRef>
              <c:f>lifespans_all!$D$60:$M$60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lifespans_all!$D$65:$M$65</c:f>
              <c:numCache>
                <c:formatCode>0</c:formatCode>
                <c:ptCount val="10"/>
                <c:pt idx="0">
                  <c:v>1</c:v>
                </c:pt>
                <c:pt idx="1">
                  <c:v>1</c:v>
                </c:pt>
                <c:pt idx="2">
                  <c:v>1</c:v>
                </c:pt>
                <c:pt idx="3">
                  <c:v>1</c:v>
                </c:pt>
                <c:pt idx="4">
                  <c:v>1</c:v>
                </c:pt>
                <c:pt idx="5">
                  <c:v>1</c:v>
                </c:pt>
                <c:pt idx="6">
                  <c:v>1</c:v>
                </c:pt>
                <c:pt idx="7">
                  <c:v>1</c:v>
                </c:pt>
                <c:pt idx="8">
                  <c:v>1</c:v>
                </c:pt>
                <c:pt idx="9">
                  <c:v>1</c:v>
                </c:pt>
              </c:numCache>
            </c:numRef>
          </c:val>
          <c:extLst>
            <c:ext xmlns:c16="http://schemas.microsoft.com/office/drawing/2014/chart" uri="{C3380CC4-5D6E-409C-BE32-E72D297353CC}">
              <c16:uniqueId val="{00000005-8718-41DC-80C4-A5E6D6C7CEEC}"/>
            </c:ext>
          </c:extLst>
        </c:ser>
        <c:ser>
          <c:idx val="5"/>
          <c:order val="5"/>
          <c:tx>
            <c:strRef>
              <c:f>lifespans_all!$B$66</c:f>
              <c:strCache>
                <c:ptCount val="1"/>
                <c:pt idx="0">
                  <c:v>Mission Operations</c:v>
                </c:pt>
              </c:strCache>
            </c:strRef>
          </c:tx>
          <c:spPr>
            <a:solidFill>
              <a:schemeClr val="accent6"/>
            </a:solidFill>
            <a:ln w="25400">
              <a:noFill/>
            </a:ln>
            <a:effectLst/>
          </c:spPr>
          <c:cat>
            <c:numRef>
              <c:f>lifespans_all!$D$60:$M$60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lifespans_all!$D$66:$M$66</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6-8718-41DC-80C4-A5E6D6C7CEEC}"/>
            </c:ext>
          </c:extLst>
        </c:ser>
        <c:ser>
          <c:idx val="6"/>
          <c:order val="6"/>
          <c:tx>
            <c:strRef>
              <c:f>lifespans_all!$B$67</c:f>
              <c:strCache>
                <c:ptCount val="1"/>
                <c:pt idx="0">
                  <c:v>Launch Events</c:v>
                </c:pt>
              </c:strCache>
            </c:strRef>
          </c:tx>
          <c:spPr>
            <a:solidFill>
              <a:schemeClr val="accent1">
                <a:lumMod val="60000"/>
              </a:schemeClr>
            </a:solidFill>
            <a:ln w="25400">
              <a:noFill/>
            </a:ln>
            <a:effectLst/>
          </c:spPr>
          <c:cat>
            <c:numRef>
              <c:f>lifespans_all!$D$60:$M$60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lifespans_all!$D$67:$M$67</c:f>
              <c:numCache>
                <c:formatCode>0</c:formatCode>
                <c:ptCount val="10"/>
                <c:pt idx="0">
                  <c:v>3.2</c:v>
                </c:pt>
                <c:pt idx="1">
                  <c:v>3.4</c:v>
                </c:pt>
                <c:pt idx="2">
                  <c:v>3.6</c:v>
                </c:pt>
                <c:pt idx="3">
                  <c:v>3.8</c:v>
                </c:pt>
                <c:pt idx="4">
                  <c:v>4</c:v>
                </c:pt>
                <c:pt idx="5">
                  <c:v>4.2</c:v>
                </c:pt>
                <c:pt idx="6">
                  <c:v>4.4000000000000004</c:v>
                </c:pt>
                <c:pt idx="7">
                  <c:v>4.5999999999999996</c:v>
                </c:pt>
                <c:pt idx="8">
                  <c:v>4.8</c:v>
                </c:pt>
                <c:pt idx="9">
                  <c:v>5</c:v>
                </c:pt>
              </c:numCache>
            </c:numRef>
          </c:val>
          <c:extLst>
            <c:ext xmlns:c16="http://schemas.microsoft.com/office/drawing/2014/chart" uri="{C3380CC4-5D6E-409C-BE32-E72D297353CC}">
              <c16:uniqueId val="{00000007-8718-41DC-80C4-A5E6D6C7CEEC}"/>
            </c:ext>
          </c:extLst>
        </c:ser>
        <c:ser>
          <c:idx val="7"/>
          <c:order val="7"/>
          <c:tx>
            <c:strRef>
              <c:f>lifespans_all!$B$68</c:f>
              <c:strCache>
                <c:ptCount val="1"/>
                <c:pt idx="0">
                  <c:v>Terrestrial &amp; Aerial</c:v>
                </c:pt>
              </c:strCache>
            </c:strRef>
          </c:tx>
          <c:spPr>
            <a:solidFill>
              <a:schemeClr val="accent2">
                <a:lumMod val="60000"/>
              </a:schemeClr>
            </a:solidFill>
            <a:ln w="25400">
              <a:noFill/>
            </a:ln>
            <a:effectLst/>
          </c:spPr>
          <c:cat>
            <c:numRef>
              <c:f>lifespans_all!$D$60:$M$60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lifespans_all!$D$68:$M$68</c:f>
              <c:numCache>
                <c:formatCode>0</c:formatCode>
                <c:ptCount val="10"/>
                <c:pt idx="0">
                  <c:v>3.1</c:v>
                </c:pt>
                <c:pt idx="1">
                  <c:v>3.2</c:v>
                </c:pt>
                <c:pt idx="2">
                  <c:v>3.3</c:v>
                </c:pt>
                <c:pt idx="3">
                  <c:v>3.4</c:v>
                </c:pt>
                <c:pt idx="4">
                  <c:v>3.5</c:v>
                </c:pt>
                <c:pt idx="5">
                  <c:v>3.6</c:v>
                </c:pt>
                <c:pt idx="6">
                  <c:v>3.7</c:v>
                </c:pt>
                <c:pt idx="7">
                  <c:v>3.8</c:v>
                </c:pt>
                <c:pt idx="8">
                  <c:v>3.9</c:v>
                </c:pt>
                <c:pt idx="9">
                  <c:v>4</c:v>
                </c:pt>
              </c:numCache>
            </c:numRef>
          </c:val>
          <c:extLst>
            <c:ext xmlns:c16="http://schemas.microsoft.com/office/drawing/2014/chart" uri="{C3380CC4-5D6E-409C-BE32-E72D297353CC}">
              <c16:uniqueId val="{00000008-8718-41DC-80C4-A5E6D6C7CEEC}"/>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Demand Forecast (Low)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781468523627276"/>
          <c:y val="0.16999583891062464"/>
          <c:w val="0.79973806443103357"/>
          <c:h val="0.57664470395815959"/>
        </c:manualLayout>
      </c:layout>
      <c:areaChart>
        <c:grouping val="stacked"/>
        <c:varyColors val="0"/>
        <c:ser>
          <c:idx val="0"/>
          <c:order val="0"/>
          <c:tx>
            <c:strRef>
              <c:f>DTE_demand_forecast!$B$75</c:f>
              <c:strCache>
                <c:ptCount val="1"/>
                <c:pt idx="0">
                  <c:v>Existing</c:v>
                </c:pt>
              </c:strCache>
            </c:strRef>
          </c:tx>
          <c:spPr>
            <a:solidFill>
              <a:schemeClr val="accent1"/>
            </a:solidFill>
            <a:ln>
              <a:noFill/>
            </a:ln>
            <a:effectLst/>
          </c:spPr>
          <c:cat>
            <c:numRef>
              <c:f>DTE_demand_forecast!$D$74:$M$74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DTE_demand_forecast!$D$75:$M$75</c:f>
              <c:numCache>
                <c:formatCode>0.00</c:formatCode>
                <c:ptCount val="10"/>
                <c:pt idx="0">
                  <c:v>1752490.7143116661</c:v>
                </c:pt>
                <c:pt idx="1">
                  <c:v>1484345.8994103172</c:v>
                </c:pt>
                <c:pt idx="2">
                  <c:v>1340904.3555357142</c:v>
                </c:pt>
                <c:pt idx="3">
                  <c:v>1077474.1436682539</c:v>
                </c:pt>
                <c:pt idx="4">
                  <c:v>1075186.4077471427</c:v>
                </c:pt>
                <c:pt idx="5">
                  <c:v>936868.51792507921</c:v>
                </c:pt>
                <c:pt idx="6">
                  <c:v>801695.03898690466</c:v>
                </c:pt>
                <c:pt idx="7">
                  <c:v>797898.18758468248</c:v>
                </c:pt>
                <c:pt idx="8">
                  <c:v>797898.18758468248</c:v>
                </c:pt>
                <c:pt idx="9">
                  <c:v>797898.18758468248</c:v>
                </c:pt>
              </c:numCache>
            </c:numRef>
          </c:val>
          <c:extLst>
            <c:ext xmlns:c16="http://schemas.microsoft.com/office/drawing/2014/chart" uri="{C3380CC4-5D6E-409C-BE32-E72D297353CC}">
              <c16:uniqueId val="{00000000-43F5-4264-9E36-2338D4F3E918}"/>
            </c:ext>
          </c:extLst>
        </c:ser>
        <c:ser>
          <c:idx val="1"/>
          <c:order val="1"/>
          <c:tx>
            <c:strRef>
              <c:f>DTE_demand_forecast!$B$76</c:f>
              <c:strCache>
                <c:ptCount val="1"/>
                <c:pt idx="0">
                  <c:v>Replacement</c:v>
                </c:pt>
              </c:strCache>
            </c:strRef>
          </c:tx>
          <c:spPr>
            <a:solidFill>
              <a:schemeClr val="accent2"/>
            </a:solidFill>
            <a:ln>
              <a:noFill/>
            </a:ln>
            <a:effectLst/>
          </c:spPr>
          <c:cat>
            <c:numRef>
              <c:f>DTE_demand_forecast!$D$74:$M$74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DTE_demand_forecast!$D$76:$M$76</c:f>
              <c:numCache>
                <c:formatCode>0</c:formatCode>
                <c:ptCount val="10"/>
                <c:pt idx="0">
                  <c:v>42549.109198595244</c:v>
                </c:pt>
                <c:pt idx="1">
                  <c:v>227686.89209626763</c:v>
                </c:pt>
                <c:pt idx="2">
                  <c:v>293941.17307242914</c:v>
                </c:pt>
                <c:pt idx="3">
                  <c:v>426456.42317511037</c:v>
                </c:pt>
                <c:pt idx="4">
                  <c:v>568453.76621577819</c:v>
                </c:pt>
                <c:pt idx="5">
                  <c:v>813928.51793756511</c:v>
                </c:pt>
                <c:pt idx="6">
                  <c:v>968255.32779114705</c:v>
                </c:pt>
                <c:pt idx="7">
                  <c:v>1097827.3878881005</c:v>
                </c:pt>
                <c:pt idx="8">
                  <c:v>1169766.4367408783</c:v>
                </c:pt>
                <c:pt idx="9">
                  <c:v>1244143.9165926122</c:v>
                </c:pt>
              </c:numCache>
            </c:numRef>
          </c:val>
          <c:extLst>
            <c:ext xmlns:c16="http://schemas.microsoft.com/office/drawing/2014/chart" uri="{C3380CC4-5D6E-409C-BE32-E72D297353CC}">
              <c16:uniqueId val="{00000001-43F5-4264-9E36-2338D4F3E918}"/>
            </c:ext>
          </c:extLst>
        </c:ser>
        <c:dLbls>
          <c:showLegendKey val="0"/>
          <c:showVal val="0"/>
          <c:showCatName val="0"/>
          <c:showSerName val="0"/>
          <c:showPercent val="0"/>
          <c:showBubbleSize val="0"/>
        </c:dLbls>
        <c:axId val="1043470975"/>
        <c:axId val="1043473471"/>
      </c:areaChart>
      <c:catAx>
        <c:axId val="104347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3471"/>
        <c:crosses val="autoZero"/>
        <c:auto val="1"/>
        <c:lblAlgn val="ctr"/>
        <c:lblOffset val="100"/>
        <c:noMultiLvlLbl val="0"/>
      </c:catAx>
      <c:valAx>
        <c:axId val="1043473471"/>
        <c:scaling>
          <c:orientation val="minMax"/>
          <c:max val="14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09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Demand Forecast </a:t>
            </a:r>
            <a:r>
              <a:rPr lang="en-US"/>
              <a:t>(Baseline)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74349368027282"/>
          <c:y val="0.16999583891062464"/>
          <c:w val="0.79011781286457805"/>
          <c:h val="0.57664470395815959"/>
        </c:manualLayout>
      </c:layout>
      <c:areaChart>
        <c:grouping val="stacked"/>
        <c:varyColors val="0"/>
        <c:ser>
          <c:idx val="0"/>
          <c:order val="0"/>
          <c:tx>
            <c:strRef>
              <c:f>DTE_demand_forecast!$B$154</c:f>
              <c:strCache>
                <c:ptCount val="1"/>
                <c:pt idx="0">
                  <c:v>Existing</c:v>
                </c:pt>
              </c:strCache>
            </c:strRef>
          </c:tx>
          <c:spPr>
            <a:solidFill>
              <a:schemeClr val="accent1"/>
            </a:solidFill>
            <a:ln>
              <a:noFill/>
            </a:ln>
            <a:effectLst/>
          </c:spPr>
          <c:cat>
            <c:numRef>
              <c:f>DTE_demand_forecast!$D$153:$M$153</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DTE_demand_forecast!$D$154:$M$154</c:f>
              <c:numCache>
                <c:formatCode>0.00</c:formatCode>
                <c:ptCount val="10"/>
                <c:pt idx="0">
                  <c:v>1752490.7143116661</c:v>
                </c:pt>
                <c:pt idx="1">
                  <c:v>1484345.8994103172</c:v>
                </c:pt>
                <c:pt idx="2">
                  <c:v>1340904.3555357142</c:v>
                </c:pt>
                <c:pt idx="3">
                  <c:v>1077474.1436682539</c:v>
                </c:pt>
                <c:pt idx="4">
                  <c:v>1075186.4077471427</c:v>
                </c:pt>
                <c:pt idx="5">
                  <c:v>936868.51792507921</c:v>
                </c:pt>
                <c:pt idx="6">
                  <c:v>801695.03898690466</c:v>
                </c:pt>
                <c:pt idx="7">
                  <c:v>797898.18758468248</c:v>
                </c:pt>
                <c:pt idx="8">
                  <c:v>797898.18758468248</c:v>
                </c:pt>
                <c:pt idx="9">
                  <c:v>797898.18758468248</c:v>
                </c:pt>
              </c:numCache>
            </c:numRef>
          </c:val>
          <c:extLst>
            <c:ext xmlns:c16="http://schemas.microsoft.com/office/drawing/2014/chart" uri="{C3380CC4-5D6E-409C-BE32-E72D297353CC}">
              <c16:uniqueId val="{00000000-9118-48D4-91FC-0A778305BA64}"/>
            </c:ext>
          </c:extLst>
        </c:ser>
        <c:ser>
          <c:idx val="1"/>
          <c:order val="1"/>
          <c:tx>
            <c:strRef>
              <c:f>DTE_demand_forecast!$B$155</c:f>
              <c:strCache>
                <c:ptCount val="1"/>
                <c:pt idx="0">
                  <c:v>Replacement</c:v>
                </c:pt>
              </c:strCache>
            </c:strRef>
          </c:tx>
          <c:spPr>
            <a:solidFill>
              <a:schemeClr val="accent2"/>
            </a:solidFill>
            <a:ln>
              <a:noFill/>
            </a:ln>
            <a:effectLst/>
          </c:spPr>
          <c:cat>
            <c:numRef>
              <c:f>DTE_demand_forecast!$D$153:$M$153</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DTE_demand_forecast!$D$155:$M$155</c:f>
              <c:numCache>
                <c:formatCode>0</c:formatCode>
                <c:ptCount val="10"/>
                <c:pt idx="0">
                  <c:v>124918.11640279366</c:v>
                </c:pt>
                <c:pt idx="1">
                  <c:v>393555.44743469905</c:v>
                </c:pt>
                <c:pt idx="2">
                  <c:v>539323.30476090929</c:v>
                </c:pt>
                <c:pt idx="3">
                  <c:v>776724.28006873839</c:v>
                </c:pt>
                <c:pt idx="4">
                  <c:v>1015045.2837551539</c:v>
                </c:pt>
                <c:pt idx="5">
                  <c:v>1360556.5354057609</c:v>
                </c:pt>
                <c:pt idx="6">
                  <c:v>1618742.6685783002</c:v>
                </c:pt>
                <c:pt idx="7">
                  <c:v>1856109.7737199813</c:v>
                </c:pt>
                <c:pt idx="8">
                  <c:v>2039895.4744829619</c:v>
                </c:pt>
                <c:pt idx="9">
                  <c:v>2230290.1593669737</c:v>
                </c:pt>
              </c:numCache>
            </c:numRef>
          </c:val>
          <c:extLst>
            <c:ext xmlns:c16="http://schemas.microsoft.com/office/drawing/2014/chart" uri="{C3380CC4-5D6E-409C-BE32-E72D297353CC}">
              <c16:uniqueId val="{00000001-9118-48D4-91FC-0A778305BA64}"/>
            </c:ext>
          </c:extLst>
        </c:ser>
        <c:dLbls>
          <c:showLegendKey val="0"/>
          <c:showVal val="0"/>
          <c:showCatName val="0"/>
          <c:showSerName val="0"/>
          <c:showPercent val="0"/>
          <c:showBubbleSize val="0"/>
        </c:dLbls>
        <c:axId val="1043470975"/>
        <c:axId val="1043473471"/>
      </c:areaChart>
      <c:catAx>
        <c:axId val="104347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3471"/>
        <c:crosses val="autoZero"/>
        <c:auto val="1"/>
        <c:lblAlgn val="ctr"/>
        <c:lblOffset val="100"/>
        <c:noMultiLvlLbl val="0"/>
      </c:catAx>
      <c:valAx>
        <c:axId val="1043473471"/>
        <c:scaling>
          <c:orientation val="minMax"/>
          <c:max val="14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09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Demand Forecast (High)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74349368027282"/>
          <c:y val="0.16999577756044043"/>
          <c:w val="0.79011781286457805"/>
          <c:h val="0.58581152040304452"/>
        </c:manualLayout>
      </c:layout>
      <c:areaChart>
        <c:grouping val="stacked"/>
        <c:varyColors val="0"/>
        <c:ser>
          <c:idx val="0"/>
          <c:order val="0"/>
          <c:tx>
            <c:strRef>
              <c:f>DTE_demand_forecast!$B$233</c:f>
              <c:strCache>
                <c:ptCount val="1"/>
                <c:pt idx="0">
                  <c:v>Existing</c:v>
                </c:pt>
              </c:strCache>
            </c:strRef>
          </c:tx>
          <c:spPr>
            <a:solidFill>
              <a:schemeClr val="accent1"/>
            </a:solidFill>
            <a:ln>
              <a:noFill/>
            </a:ln>
            <a:effectLst/>
          </c:spPr>
          <c:cat>
            <c:numRef>
              <c:f>DTE_demand_forecast!$D$232:$M$232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DTE_demand_forecast!$D$233:$M$233</c:f>
              <c:numCache>
                <c:formatCode>0.00</c:formatCode>
                <c:ptCount val="10"/>
                <c:pt idx="0">
                  <c:v>1752490.7143116661</c:v>
                </c:pt>
                <c:pt idx="1">
                  <c:v>1484345.8994103172</c:v>
                </c:pt>
                <c:pt idx="2">
                  <c:v>1340904.3555357142</c:v>
                </c:pt>
                <c:pt idx="3">
                  <c:v>1077474.1436682539</c:v>
                </c:pt>
                <c:pt idx="4">
                  <c:v>1075186.4077471427</c:v>
                </c:pt>
                <c:pt idx="5">
                  <c:v>936868.51792507921</c:v>
                </c:pt>
                <c:pt idx="6">
                  <c:v>801695.03898690466</c:v>
                </c:pt>
                <c:pt idx="7">
                  <c:v>797898.18758468248</c:v>
                </c:pt>
                <c:pt idx="8">
                  <c:v>797898.18758468248</c:v>
                </c:pt>
                <c:pt idx="9">
                  <c:v>797898.18758468248</c:v>
                </c:pt>
              </c:numCache>
            </c:numRef>
          </c:val>
          <c:extLst>
            <c:ext xmlns:c16="http://schemas.microsoft.com/office/drawing/2014/chart" uri="{C3380CC4-5D6E-409C-BE32-E72D297353CC}">
              <c16:uniqueId val="{00000000-78B1-4104-91EF-7D6EC5F8FE67}"/>
            </c:ext>
          </c:extLst>
        </c:ser>
        <c:ser>
          <c:idx val="1"/>
          <c:order val="1"/>
          <c:tx>
            <c:strRef>
              <c:f>DTE_demand_forecast!$B$234</c:f>
              <c:strCache>
                <c:ptCount val="1"/>
                <c:pt idx="0">
                  <c:v>Replacement</c:v>
                </c:pt>
              </c:strCache>
            </c:strRef>
          </c:tx>
          <c:spPr>
            <a:solidFill>
              <a:schemeClr val="accent2"/>
            </a:solidFill>
            <a:ln>
              <a:noFill/>
            </a:ln>
            <a:effectLst/>
          </c:spPr>
          <c:cat>
            <c:numRef>
              <c:f>DTE_demand_forecast!$D$232:$M$232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DTE_demand_forecast!$D$234:$M$234</c:f>
              <c:numCache>
                <c:formatCode>0</c:formatCode>
                <c:ptCount val="10"/>
                <c:pt idx="0">
                  <c:v>190271.8260856508</c:v>
                </c:pt>
                <c:pt idx="1">
                  <c:v>524712.79582959425</c:v>
                </c:pt>
                <c:pt idx="2">
                  <c:v>731597.28982577892</c:v>
                </c:pt>
                <c:pt idx="3">
                  <c:v>1054765.0575542564</c:v>
                </c:pt>
                <c:pt idx="4">
                  <c:v>1369547.2750491893</c:v>
                </c:pt>
                <c:pt idx="5">
                  <c:v>1794466.97274966</c:v>
                </c:pt>
                <c:pt idx="6">
                  <c:v>2135096.0890175402</c:v>
                </c:pt>
                <c:pt idx="7">
                  <c:v>2458030.3324034382</c:v>
                </c:pt>
                <c:pt idx="8">
                  <c:v>2730599.3155722287</c:v>
                </c:pt>
                <c:pt idx="9">
                  <c:v>3013087.8459348092</c:v>
                </c:pt>
              </c:numCache>
            </c:numRef>
          </c:val>
          <c:extLst>
            <c:ext xmlns:c16="http://schemas.microsoft.com/office/drawing/2014/chart" uri="{C3380CC4-5D6E-409C-BE32-E72D297353CC}">
              <c16:uniqueId val="{00000001-78B1-4104-91EF-7D6EC5F8FE67}"/>
            </c:ext>
          </c:extLst>
        </c:ser>
        <c:dLbls>
          <c:showLegendKey val="0"/>
          <c:showVal val="0"/>
          <c:showCatName val="0"/>
          <c:showSerName val="0"/>
          <c:showPercent val="0"/>
          <c:showBubbleSize val="0"/>
        </c:dLbls>
        <c:axId val="1043470975"/>
        <c:axId val="1043473471"/>
      </c:areaChart>
      <c:catAx>
        <c:axId val="104347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3471"/>
        <c:crosses val="autoZero"/>
        <c:auto val="1"/>
        <c:lblAlgn val="ctr"/>
        <c:lblOffset val="100"/>
        <c:noMultiLvlLbl val="0"/>
      </c:catAx>
      <c:valAx>
        <c:axId val="1043473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09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 Per Minute Forecast</a:t>
            </a:r>
            <a:r>
              <a:rPr lang="en-US" baseline="0"/>
              <a:t> </a:t>
            </a:r>
            <a:r>
              <a:rPr lang="en-US"/>
              <a:t>(Low)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580466952930259"/>
          <c:y val="0.10605799289048519"/>
          <c:w val="0.80223880721208529"/>
          <c:h val="0.60682971253468532"/>
        </c:manualLayout>
      </c:layout>
      <c:areaChart>
        <c:grouping val="stacked"/>
        <c:varyColors val="0"/>
        <c:ser>
          <c:idx val="0"/>
          <c:order val="0"/>
          <c:tx>
            <c:strRef>
              <c:f>DTE_cost_per_minute_forecast!$B$62</c:f>
              <c:strCache>
                <c:ptCount val="1"/>
                <c:pt idx="0">
                  <c:v>Human Space Flight</c:v>
                </c:pt>
              </c:strCache>
            </c:strRef>
          </c:tx>
          <c:spPr>
            <a:solidFill>
              <a:schemeClr val="accent1"/>
            </a:solidFill>
            <a:ln>
              <a:noFill/>
            </a:ln>
            <a:effectLst/>
          </c:spPr>
          <c:cat>
            <c:numRef>
              <c:f>DTE_cost_per_minute_forecast!$D$61:$M$61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DTE_cost_per_minute_forecast!$D$62:$M$62</c:f>
              <c:numCache>
                <c:formatCode>_(* #,##0_);_(* \(#,##0\);_(* "-"??_);_(@_)</c:formatCode>
                <c:ptCount val="10"/>
                <c:pt idx="0">
                  <c:v>356191249.29047215</c:v>
                </c:pt>
                <c:pt idx="1">
                  <c:v>364976701.46336329</c:v>
                </c:pt>
                <c:pt idx="2">
                  <c:v>373627806.15030974</c:v>
                </c:pt>
                <c:pt idx="3">
                  <c:v>383869883.52445459</c:v>
                </c:pt>
                <c:pt idx="4">
                  <c:v>393883947.63250601</c:v>
                </c:pt>
                <c:pt idx="5">
                  <c:v>404284008.3934496</c:v>
                </c:pt>
                <c:pt idx="6">
                  <c:v>415081500.0477578</c:v>
                </c:pt>
                <c:pt idx="7">
                  <c:v>426288159.8068608</c:v>
                </c:pt>
                <c:pt idx="8">
                  <c:v>437916035.39828879</c:v>
                </c:pt>
                <c:pt idx="9">
                  <c:v>449977492.79143095</c:v>
                </c:pt>
              </c:numCache>
            </c:numRef>
          </c:val>
          <c:extLst>
            <c:ext xmlns:c16="http://schemas.microsoft.com/office/drawing/2014/chart" uri="{C3380CC4-5D6E-409C-BE32-E72D297353CC}">
              <c16:uniqueId val="{00000000-1EE7-4A41-AE90-B9712615D825}"/>
            </c:ext>
          </c:extLst>
        </c:ser>
        <c:ser>
          <c:idx val="1"/>
          <c:order val="1"/>
          <c:tx>
            <c:strRef>
              <c:f>DTE_cost_per_minute_forecast!$B$63</c:f>
              <c:strCache>
                <c:ptCount val="1"/>
                <c:pt idx="0">
                  <c:v>Near Earth Robotic - LEO Science</c:v>
                </c:pt>
              </c:strCache>
            </c:strRef>
          </c:tx>
          <c:spPr>
            <a:solidFill>
              <a:schemeClr val="accent2"/>
            </a:solidFill>
            <a:ln>
              <a:noFill/>
            </a:ln>
            <a:effectLst/>
          </c:spPr>
          <c:cat>
            <c:numRef>
              <c:f>DTE_cost_per_minute_forecast!$D$61:$M$61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DTE_cost_per_minute_forecast!$D$63:$M$63</c:f>
              <c:numCache>
                <c:formatCode>_(* #,##0_);_(* \(#,##0\);_(* "-"??_);_(@_)</c:formatCode>
                <c:ptCount val="10"/>
                <c:pt idx="0">
                  <c:v>482556943.06916636</c:v>
                </c:pt>
                <c:pt idx="1">
                  <c:v>381699848.15189195</c:v>
                </c:pt>
                <c:pt idx="2">
                  <c:v>327369151.99900329</c:v>
                </c:pt>
                <c:pt idx="3">
                  <c:v>245247854.07896245</c:v>
                </c:pt>
                <c:pt idx="4">
                  <c:v>298120747.74439168</c:v>
                </c:pt>
                <c:pt idx="5">
                  <c:v>285775826.38173056</c:v>
                </c:pt>
                <c:pt idx="6">
                  <c:v>276487492.30846089</c:v>
                </c:pt>
                <c:pt idx="7">
                  <c:v>319832394.17729479</c:v>
                </c:pt>
                <c:pt idx="8">
                  <c:v>335561951.05950344</c:v>
                </c:pt>
                <c:pt idx="9">
                  <c:v>351793384.85390723</c:v>
                </c:pt>
              </c:numCache>
            </c:numRef>
          </c:val>
          <c:extLst>
            <c:ext xmlns:c16="http://schemas.microsoft.com/office/drawing/2014/chart" uri="{C3380CC4-5D6E-409C-BE32-E72D297353CC}">
              <c16:uniqueId val="{00000001-1EE7-4A41-AE90-B9712615D825}"/>
            </c:ext>
          </c:extLst>
        </c:ser>
        <c:ser>
          <c:idx val="2"/>
          <c:order val="2"/>
          <c:tx>
            <c:strRef>
              <c:f>DTE_cost_per_minute_forecast!$B$64</c:f>
              <c:strCache>
                <c:ptCount val="1"/>
                <c:pt idx="0">
                  <c:v>Near Earth Robotic - GEO and Near Earth</c:v>
                </c:pt>
              </c:strCache>
            </c:strRef>
          </c:tx>
          <c:spPr>
            <a:solidFill>
              <a:schemeClr val="accent3"/>
            </a:solidFill>
            <a:ln>
              <a:noFill/>
            </a:ln>
            <a:effectLst/>
          </c:spPr>
          <c:cat>
            <c:numRef>
              <c:f>DTE_cost_per_minute_forecast!$D$61:$M$61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DTE_cost_per_minute_forecast!$D$64:$M$64</c:f>
              <c:numCache>
                <c:formatCode>_(* #,##0_);_(* \(#,##0\);_(* "-"??_);_(@_)</c:formatCode>
                <c:ptCount val="10"/>
                <c:pt idx="0">
                  <c:v>7816208.6598253958</c:v>
                </c:pt>
                <c:pt idx="1">
                  <c:v>8050183.8927326985</c:v>
                </c:pt>
                <c:pt idx="2">
                  <c:v>9402755.7833069302</c:v>
                </c:pt>
                <c:pt idx="3">
                  <c:v>9732338.1142642386</c:v>
                </c:pt>
                <c:pt idx="4">
                  <c:v>10073054.983429562</c:v>
                </c:pt>
                <c:pt idx="5">
                  <c:v>10425219.939398844</c:v>
                </c:pt>
                <c:pt idx="6">
                  <c:v>10789154.61889657</c:v>
                </c:pt>
                <c:pt idx="7">
                  <c:v>11165188.944881491</c:v>
                </c:pt>
                <c:pt idx="8">
                  <c:v>11553661.329341302</c:v>
                </c:pt>
                <c:pt idx="9">
                  <c:v>11954918.880884599</c:v>
                </c:pt>
              </c:numCache>
            </c:numRef>
          </c:val>
          <c:extLst>
            <c:ext xmlns:c16="http://schemas.microsoft.com/office/drawing/2014/chart" uri="{C3380CC4-5D6E-409C-BE32-E72D297353CC}">
              <c16:uniqueId val="{00000002-1EE7-4A41-AE90-B9712615D825}"/>
            </c:ext>
          </c:extLst>
        </c:ser>
        <c:ser>
          <c:idx val="3"/>
          <c:order val="3"/>
          <c:tx>
            <c:strRef>
              <c:f>DTE_cost_per_minute_forecast!$B$65</c:f>
              <c:strCache>
                <c:ptCount val="1"/>
                <c:pt idx="0">
                  <c:v>Deep Space Robotic</c:v>
                </c:pt>
              </c:strCache>
            </c:strRef>
          </c:tx>
          <c:spPr>
            <a:solidFill>
              <a:schemeClr val="accent4"/>
            </a:solidFill>
            <a:ln w="25400">
              <a:noFill/>
            </a:ln>
            <a:effectLst/>
          </c:spPr>
          <c:cat>
            <c:numRef>
              <c:f>DTE_cost_per_minute_forecast!$D$61:$M$61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DTE_cost_per_minute_forecast!$D$65:$M$65</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1EE7-4A41-AE90-B9712615D825}"/>
            </c:ext>
          </c:extLst>
        </c:ser>
        <c:ser>
          <c:idx val="4"/>
          <c:order val="4"/>
          <c:tx>
            <c:strRef>
              <c:f>DTE_cost_per_minute_forecast!$B$66</c:f>
              <c:strCache>
                <c:ptCount val="1"/>
                <c:pt idx="0">
                  <c:v>Near Earth Robotic - Low Latency &amp; Complex Needs</c:v>
                </c:pt>
              </c:strCache>
            </c:strRef>
          </c:tx>
          <c:spPr>
            <a:solidFill>
              <a:schemeClr val="accent5"/>
            </a:solidFill>
            <a:ln w="25400">
              <a:noFill/>
            </a:ln>
            <a:effectLst/>
          </c:spPr>
          <c:cat>
            <c:numRef>
              <c:f>DTE_cost_per_minute_forecast!$D$61:$M$61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DTE_cost_per_minute_forecast!$D$66:$M$66</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1EE7-4A41-AE90-B9712615D825}"/>
            </c:ext>
          </c:extLst>
        </c:ser>
        <c:ser>
          <c:idx val="5"/>
          <c:order val="5"/>
          <c:tx>
            <c:strRef>
              <c:f>DTE_cost_per_minute_forecast!$B$67</c:f>
              <c:strCache>
                <c:ptCount val="1"/>
                <c:pt idx="0">
                  <c:v>Mission Operations</c:v>
                </c:pt>
              </c:strCache>
            </c:strRef>
          </c:tx>
          <c:spPr>
            <a:solidFill>
              <a:schemeClr val="accent6"/>
            </a:solidFill>
            <a:ln w="25400">
              <a:noFill/>
            </a:ln>
            <a:effectLst/>
          </c:spPr>
          <c:cat>
            <c:numRef>
              <c:f>DTE_cost_per_minute_forecast!$D$61:$M$61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DTE_cost_per_minute_forecast!$D$67:$M$67</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1EE7-4A41-AE90-B9712615D825}"/>
            </c:ext>
          </c:extLst>
        </c:ser>
        <c:ser>
          <c:idx val="6"/>
          <c:order val="6"/>
          <c:tx>
            <c:strRef>
              <c:f>DTE_cost_per_minute_forecast!$B$68</c:f>
              <c:strCache>
                <c:ptCount val="1"/>
                <c:pt idx="0">
                  <c:v>Launch Events</c:v>
                </c:pt>
              </c:strCache>
            </c:strRef>
          </c:tx>
          <c:spPr>
            <a:solidFill>
              <a:schemeClr val="accent1">
                <a:lumMod val="60000"/>
              </a:schemeClr>
            </a:solidFill>
            <a:ln w="25400">
              <a:noFill/>
            </a:ln>
            <a:effectLst/>
          </c:spPr>
          <c:cat>
            <c:numRef>
              <c:f>DTE_cost_per_minute_forecast!$D$61:$M$61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DTE_cost_per_minute_forecast!$D$68:$M$68</c:f>
              <c:numCache>
                <c:formatCode>_(* #,##0_);_(* \(#,##0\);_(* "-"??_);_(@_)</c:formatCode>
                <c:ptCount val="10"/>
                <c:pt idx="0">
                  <c:v>808504.48522222217</c:v>
                </c:pt>
                <c:pt idx="1">
                  <c:v>903107.76537555549</c:v>
                </c:pt>
                <c:pt idx="2">
                  <c:v>955332.13324959995</c:v>
                </c:pt>
                <c:pt idx="3">
                  <c:v>1044934.4194750113</c:v>
                </c:pt>
                <c:pt idx="4">
                  <c:v>1501669.9943140571</c:v>
                </c:pt>
                <c:pt idx="5">
                  <c:v>1596897.8836381498</c:v>
                </c:pt>
                <c:pt idx="6">
                  <c:v>1695622.6659472585</c:v>
                </c:pt>
                <c:pt idx="7">
                  <c:v>1797946.1258050536</c:v>
                </c:pt>
                <c:pt idx="8">
                  <c:v>1903972.7204005597</c:v>
                </c:pt>
                <c:pt idx="9">
                  <c:v>2013809.6457393421</c:v>
                </c:pt>
              </c:numCache>
            </c:numRef>
          </c:val>
          <c:extLst>
            <c:ext xmlns:c16="http://schemas.microsoft.com/office/drawing/2014/chart" uri="{C3380CC4-5D6E-409C-BE32-E72D297353CC}">
              <c16:uniqueId val="{00000006-1EE7-4A41-AE90-B9712615D825}"/>
            </c:ext>
          </c:extLst>
        </c:ser>
        <c:ser>
          <c:idx val="7"/>
          <c:order val="7"/>
          <c:tx>
            <c:strRef>
              <c:f>DTE_cost_per_minute_forecast!$B$69</c:f>
              <c:strCache>
                <c:ptCount val="1"/>
                <c:pt idx="0">
                  <c:v>Terrestrial &amp; Aerial</c:v>
                </c:pt>
              </c:strCache>
            </c:strRef>
          </c:tx>
          <c:spPr>
            <a:solidFill>
              <a:schemeClr val="accent2">
                <a:lumMod val="60000"/>
              </a:schemeClr>
            </a:solidFill>
            <a:ln w="25400">
              <a:noFill/>
            </a:ln>
            <a:effectLst/>
          </c:spPr>
          <c:cat>
            <c:numRef>
              <c:f>DTE_cost_per_minute_forecast!$D$61:$M$61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DTE_cost_per_minute_forecast!$D$69:$M$69</c:f>
              <c:numCache>
                <c:formatCode>_(* #,##0_);_(* \(#,##0\);_(* "-"??_);_(@_)</c:formatCode>
                <c:ptCount val="10"/>
                <c:pt idx="0">
                  <c:v>49892936.226833344</c:v>
                </c:pt>
                <c:pt idx="1">
                  <c:v>100197758.78548446</c:v>
                </c:pt>
                <c:pt idx="2">
                  <c:v>105914093.93264645</c:v>
                </c:pt>
                <c:pt idx="3">
                  <c:v>111874171.53619248</c:v>
                </c:pt>
                <c:pt idx="4">
                  <c:v>118044564.87848577</c:v>
                </c:pt>
                <c:pt idx="5">
                  <c:v>173120463.58477172</c:v>
                </c:pt>
                <c:pt idx="6">
                  <c:v>180725311.99963</c:v>
                </c:pt>
                <c:pt idx="7">
                  <c:v>188582996.93321598</c:v>
                </c:pt>
                <c:pt idx="8">
                  <c:v>196700589.90691295</c:v>
                </c:pt>
                <c:pt idx="9">
                  <c:v>205085344.16835183</c:v>
                </c:pt>
              </c:numCache>
            </c:numRef>
          </c:val>
          <c:extLst>
            <c:ext xmlns:c16="http://schemas.microsoft.com/office/drawing/2014/chart" uri="{C3380CC4-5D6E-409C-BE32-E72D297353CC}">
              <c16:uniqueId val="{00000007-1EE7-4A41-AE90-B9712615D825}"/>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 Per Minute</a:t>
            </a:r>
            <a:r>
              <a:rPr lang="en-US" baseline="0"/>
              <a:t> </a:t>
            </a:r>
            <a:r>
              <a:rPr lang="en-US"/>
              <a:t>(Baseline)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591303187231501"/>
          <c:y val="0.10605799289048519"/>
          <c:w val="0.81213044486907282"/>
          <c:h val="0.61211338044219699"/>
        </c:manualLayout>
      </c:layout>
      <c:areaChart>
        <c:grouping val="stacked"/>
        <c:varyColors val="0"/>
        <c:ser>
          <c:idx val="0"/>
          <c:order val="0"/>
          <c:tx>
            <c:strRef>
              <c:f>DTE_cost_per_minute_forecast!$B$141</c:f>
              <c:strCache>
                <c:ptCount val="1"/>
                <c:pt idx="0">
                  <c:v>Human Space Flight</c:v>
                </c:pt>
              </c:strCache>
            </c:strRef>
          </c:tx>
          <c:spPr>
            <a:solidFill>
              <a:schemeClr val="accent1"/>
            </a:solidFill>
            <a:ln>
              <a:noFill/>
            </a:ln>
            <a:effectLst/>
          </c:spPr>
          <c:cat>
            <c:numRef>
              <c:f>DTE_cost_per_minute_forecast!$D$140:$M$140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DTE_cost_per_minute_forecast!$D$141:$M$141</c:f>
              <c:numCache>
                <c:formatCode>_(* #,##0_);_(* \(#,##0\);_(* "-"??_);_(@_)</c:formatCode>
                <c:ptCount val="10"/>
                <c:pt idx="0">
                  <c:v>381927093.65938884</c:v>
                </c:pt>
                <c:pt idx="1">
                  <c:v>417477823.97595328</c:v>
                </c:pt>
                <c:pt idx="2">
                  <c:v>453954523.59457248</c:v>
                </c:pt>
                <c:pt idx="3">
                  <c:v>493114219.24865186</c:v>
                </c:pt>
                <c:pt idx="4">
                  <c:v>533170475.68085754</c:v>
                </c:pt>
                <c:pt idx="5">
                  <c:v>574770718.72463179</c:v>
                </c:pt>
                <c:pt idx="6">
                  <c:v>617960685.34186471</c:v>
                </c:pt>
                <c:pt idx="7">
                  <c:v>662787324.37827682</c:v>
                </c:pt>
                <c:pt idx="8">
                  <c:v>709298826.74398851</c:v>
                </c:pt>
                <c:pt idx="9">
                  <c:v>757544656.31655741</c:v>
                </c:pt>
              </c:numCache>
            </c:numRef>
          </c:val>
          <c:extLst>
            <c:ext xmlns:c16="http://schemas.microsoft.com/office/drawing/2014/chart" uri="{C3380CC4-5D6E-409C-BE32-E72D297353CC}">
              <c16:uniqueId val="{00000000-9894-4741-90D0-8FE377FCD32E}"/>
            </c:ext>
          </c:extLst>
        </c:ser>
        <c:ser>
          <c:idx val="1"/>
          <c:order val="1"/>
          <c:tx>
            <c:strRef>
              <c:f>DTE_cost_per_minute_forecast!$B$142</c:f>
              <c:strCache>
                <c:ptCount val="1"/>
                <c:pt idx="0">
                  <c:v>Near Earth Robotic - LEO Science</c:v>
                </c:pt>
              </c:strCache>
            </c:strRef>
          </c:tx>
          <c:spPr>
            <a:solidFill>
              <a:schemeClr val="accent2"/>
            </a:solidFill>
            <a:ln>
              <a:noFill/>
            </a:ln>
            <a:effectLst/>
          </c:spPr>
          <c:cat>
            <c:numRef>
              <c:f>DTE_cost_per_minute_forecast!$D$140:$M$140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DTE_cost_per_minute_forecast!$D$142:$M$142</c:f>
              <c:numCache>
                <c:formatCode>_(* #,##0_);_(* \(#,##0\);_(* "-"??_);_(@_)</c:formatCode>
                <c:ptCount val="10"/>
                <c:pt idx="0">
                  <c:v>493139733.9424997</c:v>
                </c:pt>
                <c:pt idx="1">
                  <c:v>402206631.85442525</c:v>
                </c:pt>
                <c:pt idx="2">
                  <c:v>354546152.07421929</c:v>
                </c:pt>
                <c:pt idx="3">
                  <c:v>290482653.07990378</c:v>
                </c:pt>
                <c:pt idx="4">
                  <c:v>355795116.4705919</c:v>
                </c:pt>
                <c:pt idx="5">
                  <c:v>356369253.70259953</c:v>
                </c:pt>
                <c:pt idx="6">
                  <c:v>360493670.8202951</c:v>
                </c:pt>
                <c:pt idx="7">
                  <c:v>417759596.5568043</c:v>
                </c:pt>
                <c:pt idx="8">
                  <c:v>447933415.78999066</c:v>
                </c:pt>
                <c:pt idx="9">
                  <c:v>479147711.54845929</c:v>
                </c:pt>
              </c:numCache>
            </c:numRef>
          </c:val>
          <c:extLst>
            <c:ext xmlns:c16="http://schemas.microsoft.com/office/drawing/2014/chart" uri="{C3380CC4-5D6E-409C-BE32-E72D297353CC}">
              <c16:uniqueId val="{00000001-9894-4741-90D0-8FE377FCD32E}"/>
            </c:ext>
          </c:extLst>
        </c:ser>
        <c:ser>
          <c:idx val="2"/>
          <c:order val="2"/>
          <c:tx>
            <c:strRef>
              <c:f>DTE_cost_per_minute_forecast!$B$143</c:f>
              <c:strCache>
                <c:ptCount val="1"/>
                <c:pt idx="0">
                  <c:v>Near Earth Robotic - GEO and Near Earth</c:v>
                </c:pt>
              </c:strCache>
            </c:strRef>
          </c:tx>
          <c:spPr>
            <a:solidFill>
              <a:schemeClr val="accent3"/>
            </a:solidFill>
            <a:ln>
              <a:noFill/>
            </a:ln>
            <a:effectLst/>
          </c:spPr>
          <c:cat>
            <c:numRef>
              <c:f>DTE_cost_per_minute_forecast!$D$140:$M$140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DTE_cost_per_minute_forecast!$D$143:$M$143</c:f>
              <c:numCache>
                <c:formatCode>_(* #,##0_);_(* \(#,##0\);_(* "-"??_);_(@_)</c:formatCode>
                <c:ptCount val="10"/>
                <c:pt idx="0">
                  <c:v>8137273.7753968248</c:v>
                </c:pt>
                <c:pt idx="1">
                  <c:v>8705156.7284984123</c:v>
                </c:pt>
                <c:pt idx="2">
                  <c:v>10404864.222028475</c:v>
                </c:pt>
                <c:pt idx="3">
                  <c:v>11095205.590925537</c:v>
                </c:pt>
                <c:pt idx="4">
                  <c:v>11810711.016172718</c:v>
                </c:pt>
                <c:pt idx="5">
                  <c:v>12552110.923476465</c:v>
                </c:pt>
                <c:pt idx="6">
                  <c:v>13320154.88994894</c:v>
                </c:pt>
                <c:pt idx="7">
                  <c:v>14115612.117993969</c:v>
                </c:pt>
                <c:pt idx="8">
                  <c:v>14939271.920487868</c:v>
                </c:pt>
                <c:pt idx="9">
                  <c:v>15791944.217517376</c:v>
                </c:pt>
              </c:numCache>
            </c:numRef>
          </c:val>
          <c:extLst>
            <c:ext xmlns:c16="http://schemas.microsoft.com/office/drawing/2014/chart" uri="{C3380CC4-5D6E-409C-BE32-E72D297353CC}">
              <c16:uniqueId val="{00000002-9894-4741-90D0-8FE377FCD32E}"/>
            </c:ext>
          </c:extLst>
        </c:ser>
        <c:ser>
          <c:idx val="3"/>
          <c:order val="3"/>
          <c:tx>
            <c:strRef>
              <c:f>DTE_cost_per_minute_forecast!$B$144</c:f>
              <c:strCache>
                <c:ptCount val="1"/>
                <c:pt idx="0">
                  <c:v>Deep Space Robotic</c:v>
                </c:pt>
              </c:strCache>
            </c:strRef>
          </c:tx>
          <c:spPr>
            <a:solidFill>
              <a:schemeClr val="accent4"/>
            </a:solidFill>
            <a:ln w="25400">
              <a:noFill/>
            </a:ln>
            <a:effectLst/>
          </c:spPr>
          <c:cat>
            <c:numRef>
              <c:f>DTE_cost_per_minute_forecast!$D$140:$M$140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DTE_cost_per_minute_forecast!$D$144:$M$144</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9894-4741-90D0-8FE377FCD32E}"/>
            </c:ext>
          </c:extLst>
        </c:ser>
        <c:ser>
          <c:idx val="4"/>
          <c:order val="4"/>
          <c:tx>
            <c:strRef>
              <c:f>DTE_cost_per_minute_forecast!$B$145</c:f>
              <c:strCache>
                <c:ptCount val="1"/>
                <c:pt idx="0">
                  <c:v>Near Earth Robotic - Low Latency &amp; Complex Needs</c:v>
                </c:pt>
              </c:strCache>
            </c:strRef>
          </c:tx>
          <c:spPr>
            <a:solidFill>
              <a:schemeClr val="accent5"/>
            </a:solidFill>
            <a:ln w="25400">
              <a:noFill/>
            </a:ln>
            <a:effectLst/>
          </c:spPr>
          <c:cat>
            <c:numRef>
              <c:f>DTE_cost_per_minute_forecast!$D$140:$M$140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DTE_cost_per_minute_forecast!$D$145:$M$145</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9894-4741-90D0-8FE377FCD32E}"/>
            </c:ext>
          </c:extLst>
        </c:ser>
        <c:ser>
          <c:idx val="5"/>
          <c:order val="5"/>
          <c:tx>
            <c:strRef>
              <c:f>DTE_cost_per_minute_forecast!$B$146</c:f>
              <c:strCache>
                <c:ptCount val="1"/>
                <c:pt idx="0">
                  <c:v>Mission Operations</c:v>
                </c:pt>
              </c:strCache>
            </c:strRef>
          </c:tx>
          <c:spPr>
            <a:solidFill>
              <a:schemeClr val="accent6"/>
            </a:solidFill>
            <a:ln w="25400">
              <a:noFill/>
            </a:ln>
            <a:effectLst/>
          </c:spPr>
          <c:cat>
            <c:numRef>
              <c:f>DTE_cost_per_minute_forecast!$D$140:$M$140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DTE_cost_per_minute_forecast!$D$146:$M$146</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9894-4741-90D0-8FE377FCD32E}"/>
            </c:ext>
          </c:extLst>
        </c:ser>
        <c:ser>
          <c:idx val="6"/>
          <c:order val="6"/>
          <c:tx>
            <c:strRef>
              <c:f>DTE_cost_per_minute_forecast!$B$147</c:f>
              <c:strCache>
                <c:ptCount val="1"/>
                <c:pt idx="0">
                  <c:v>Launch Events</c:v>
                </c:pt>
              </c:strCache>
            </c:strRef>
          </c:tx>
          <c:spPr>
            <a:solidFill>
              <a:schemeClr val="accent1">
                <a:lumMod val="60000"/>
              </a:schemeClr>
            </a:solidFill>
            <a:ln w="25400">
              <a:noFill/>
            </a:ln>
            <a:effectLst/>
          </c:spPr>
          <c:cat>
            <c:numRef>
              <c:f>DTE_cost_per_minute_forecast!$D$140:$M$140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DTE_cost_per_minute_forecast!$D$147:$M$147</c:f>
              <c:numCache>
                <c:formatCode>_(* #,##0_);_(* \(#,##0\);_(* "-"??_);_(@_)</c:formatCode>
                <c:ptCount val="10"/>
                <c:pt idx="0">
                  <c:v>880615.8376666666</c:v>
                </c:pt>
                <c:pt idx="1">
                  <c:v>1050214.9243622222</c:v>
                </c:pt>
                <c:pt idx="2">
                  <c:v>1180406.0864992</c:v>
                </c:pt>
                <c:pt idx="3">
                  <c:v>1351034.9958944672</c:v>
                </c:pt>
                <c:pt idx="4">
                  <c:v>1891948.2292488634</c:v>
                </c:pt>
                <c:pt idx="5">
                  <c:v>2074598.4431983528</c:v>
                </c:pt>
                <c:pt idx="6">
                  <c:v>2264086.3318238999</c:v>
                </c:pt>
                <c:pt idx="7">
                  <c:v>2460612.3420269666</c:v>
                </c:pt>
                <c:pt idx="8">
                  <c:v>2664382.2035152055</c:v>
                </c:pt>
                <c:pt idx="9">
                  <c:v>2875607.0599359404</c:v>
                </c:pt>
              </c:numCache>
            </c:numRef>
          </c:val>
          <c:extLst>
            <c:ext xmlns:c16="http://schemas.microsoft.com/office/drawing/2014/chart" uri="{C3380CC4-5D6E-409C-BE32-E72D297353CC}">
              <c16:uniqueId val="{00000006-9894-4741-90D0-8FE377FCD32E}"/>
            </c:ext>
          </c:extLst>
        </c:ser>
        <c:ser>
          <c:idx val="7"/>
          <c:order val="7"/>
          <c:tx>
            <c:strRef>
              <c:f>DTE_cost_per_minute_forecast!$B$148</c:f>
              <c:strCache>
                <c:ptCount val="1"/>
                <c:pt idx="0">
                  <c:v>Terrestrial &amp; Aerial</c:v>
                </c:pt>
              </c:strCache>
            </c:strRef>
          </c:tx>
          <c:spPr>
            <a:solidFill>
              <a:schemeClr val="accent2">
                <a:lumMod val="60000"/>
              </a:schemeClr>
            </a:solidFill>
            <a:ln w="25400">
              <a:noFill/>
            </a:ln>
            <a:effectLst/>
          </c:spPr>
          <c:cat>
            <c:numRef>
              <c:f>DTE_cost_per_minute_forecast!$D$140:$M$140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DTE_cost_per_minute_forecast!$D$148:$M$148</c:f>
              <c:numCache>
                <c:formatCode>_(* #,##0_);_(* \(#,##0\);_(* "-"??_);_(@_)</c:formatCode>
                <c:ptCount val="10"/>
                <c:pt idx="0">
                  <c:v>54365628.118666679</c:v>
                </c:pt>
                <c:pt idx="1">
                  <c:v>109322050.24482447</c:v>
                </c:pt>
                <c:pt idx="2">
                  <c:v>119874259.86543666</c:v>
                </c:pt>
                <c:pt idx="3">
                  <c:v>130859997.20478716</c:v>
                </c:pt>
                <c:pt idx="4">
                  <c:v>142251492.60594398</c:v>
                </c:pt>
                <c:pt idx="5">
                  <c:v>202749743.1231806</c:v>
                </c:pt>
                <c:pt idx="6">
                  <c:v>215984154.65033653</c:v>
                </c:pt>
                <c:pt idx="7">
                  <c:v>229684733.50889671</c:v>
                </c:pt>
                <c:pt idx="8">
                  <c:v>243864832.62750658</c:v>
                </c:pt>
                <c:pt idx="9">
                  <c:v>258538152.58502465</c:v>
                </c:pt>
              </c:numCache>
            </c:numRef>
          </c:val>
          <c:extLst>
            <c:ext xmlns:c16="http://schemas.microsoft.com/office/drawing/2014/chart" uri="{C3380CC4-5D6E-409C-BE32-E72D297353CC}">
              <c16:uniqueId val="{00000007-9894-4741-90D0-8FE377FCD32E}"/>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 Per Minute</a:t>
            </a:r>
            <a:r>
              <a:rPr lang="en-US" baseline="0"/>
              <a:t> </a:t>
            </a:r>
            <a:r>
              <a:rPr lang="en-US"/>
              <a:t>(High)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648066522503069"/>
          <c:y val="0.10605799289048519"/>
          <c:w val="0.80156281151635722"/>
          <c:h val="0.59813085403477473"/>
        </c:manualLayout>
      </c:layout>
      <c:areaChart>
        <c:grouping val="stacked"/>
        <c:varyColors val="0"/>
        <c:ser>
          <c:idx val="0"/>
          <c:order val="0"/>
          <c:tx>
            <c:strRef>
              <c:f>DTE_cost_per_minute_forecast!$B$220</c:f>
              <c:strCache>
                <c:ptCount val="1"/>
                <c:pt idx="0">
                  <c:v>Human Space Flight</c:v>
                </c:pt>
              </c:strCache>
            </c:strRef>
          </c:tx>
          <c:spPr>
            <a:solidFill>
              <a:schemeClr val="accent1"/>
            </a:solidFill>
            <a:ln>
              <a:noFill/>
            </a:ln>
            <a:effectLst/>
          </c:spPr>
          <c:cat>
            <c:numRef>
              <c:f>DTE_cost_per_minute_forecast!$D$219:$M$219</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DTE_cost_per_minute_forecast!$D$220:$M$220</c:f>
              <c:numCache>
                <c:formatCode>_(* #,##0_);_(* \(#,##0\);_(* "-"??_);_(@_)</c:formatCode>
                <c:ptCount val="10"/>
                <c:pt idx="0">
                  <c:v>399084323.23866659</c:v>
                </c:pt>
                <c:pt idx="1">
                  <c:v>452478572.31767994</c:v>
                </c:pt>
                <c:pt idx="2">
                  <c:v>507505668.55741417</c:v>
                </c:pt>
                <c:pt idx="3">
                  <c:v>565943776.39811671</c:v>
                </c:pt>
                <c:pt idx="4">
                  <c:v>626028161.0464251</c:v>
                </c:pt>
                <c:pt idx="5">
                  <c:v>688428525.61208677</c:v>
                </c:pt>
                <c:pt idx="6">
                  <c:v>753213475.53793597</c:v>
                </c:pt>
                <c:pt idx="7">
                  <c:v>820453434.09255409</c:v>
                </c:pt>
                <c:pt idx="8">
                  <c:v>890220687.64112175</c:v>
                </c:pt>
                <c:pt idx="9">
                  <c:v>962589431.99997509</c:v>
                </c:pt>
              </c:numCache>
            </c:numRef>
          </c:val>
          <c:extLst>
            <c:ext xmlns:c16="http://schemas.microsoft.com/office/drawing/2014/chart" uri="{C3380CC4-5D6E-409C-BE32-E72D297353CC}">
              <c16:uniqueId val="{00000000-D691-4B38-B423-AF7EF95B44F0}"/>
            </c:ext>
          </c:extLst>
        </c:ser>
        <c:ser>
          <c:idx val="1"/>
          <c:order val="1"/>
          <c:tx>
            <c:strRef>
              <c:f>DTE_cost_per_minute_forecast!$B$221</c:f>
              <c:strCache>
                <c:ptCount val="1"/>
                <c:pt idx="0">
                  <c:v>Near Earth Robotic - LEO Science</c:v>
                </c:pt>
              </c:strCache>
            </c:strRef>
          </c:tx>
          <c:spPr>
            <a:solidFill>
              <a:schemeClr val="accent2"/>
            </a:solidFill>
            <a:ln>
              <a:noFill/>
            </a:ln>
            <a:effectLst/>
          </c:spPr>
          <c:cat>
            <c:numRef>
              <c:f>DTE_cost_per_minute_forecast!$D$219:$M$219</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DTE_cost_per_minute_forecast!$D$221:$M$221</c:f>
              <c:numCache>
                <c:formatCode>_(* #,##0_);_(* \(#,##0\);_(* "-"??_);_(@_)</c:formatCode>
                <c:ptCount val="10"/>
                <c:pt idx="0">
                  <c:v>503722524.81583309</c:v>
                </c:pt>
                <c:pt idx="1">
                  <c:v>422713415.55695862</c:v>
                </c:pt>
                <c:pt idx="2">
                  <c:v>381723152.14943528</c:v>
                </c:pt>
                <c:pt idx="3">
                  <c:v>335717452.08084512</c:v>
                </c:pt>
                <c:pt idx="4">
                  <c:v>413469485.19679207</c:v>
                </c:pt>
                <c:pt idx="5">
                  <c:v>426962681.02346861</c:v>
                </c:pt>
                <c:pt idx="6">
                  <c:v>444499849.33212912</c:v>
                </c:pt>
                <c:pt idx="7">
                  <c:v>515686798.93631363</c:v>
                </c:pt>
                <c:pt idx="8">
                  <c:v>560304880.52047777</c:v>
                </c:pt>
                <c:pt idx="9">
                  <c:v>606502038.24301136</c:v>
                </c:pt>
              </c:numCache>
            </c:numRef>
          </c:val>
          <c:extLst>
            <c:ext xmlns:c16="http://schemas.microsoft.com/office/drawing/2014/chart" uri="{C3380CC4-5D6E-409C-BE32-E72D297353CC}">
              <c16:uniqueId val="{00000001-D691-4B38-B423-AF7EF95B44F0}"/>
            </c:ext>
          </c:extLst>
        </c:ser>
        <c:ser>
          <c:idx val="2"/>
          <c:order val="2"/>
          <c:tx>
            <c:strRef>
              <c:f>DTE_cost_per_minute_forecast!$B$222</c:f>
              <c:strCache>
                <c:ptCount val="1"/>
                <c:pt idx="0">
                  <c:v>Near Earth Robotic - GEO and Near Earth</c:v>
                </c:pt>
              </c:strCache>
            </c:strRef>
          </c:tx>
          <c:spPr>
            <a:solidFill>
              <a:schemeClr val="accent3"/>
            </a:solidFill>
            <a:ln>
              <a:noFill/>
            </a:ln>
            <a:effectLst/>
          </c:spPr>
          <c:cat>
            <c:numRef>
              <c:f>DTE_cost_per_minute_forecast!$D$219:$M$219</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DTE_cost_per_minute_forecast!$D$222:$M$222</c:f>
              <c:numCache>
                <c:formatCode>_(* #,##0_);_(* \(#,##0\);_(* "-"??_);_(@_)</c:formatCode>
                <c:ptCount val="10"/>
                <c:pt idx="0">
                  <c:v>8565360.5961587299</c:v>
                </c:pt>
                <c:pt idx="1">
                  <c:v>9578453.8428526986</c:v>
                </c:pt>
                <c:pt idx="2">
                  <c:v>11741008.806990532</c:v>
                </c:pt>
                <c:pt idx="3">
                  <c:v>12912362.226473933</c:v>
                </c:pt>
                <c:pt idx="4">
                  <c:v>14127585.726496926</c:v>
                </c:pt>
                <c:pt idx="5">
                  <c:v>15387965.568913296</c:v>
                </c:pt>
                <c:pt idx="6">
                  <c:v>16694821.918018768</c:v>
                </c:pt>
                <c:pt idx="7">
                  <c:v>18049509.682143938</c:v>
                </c:pt>
                <c:pt idx="8">
                  <c:v>19453419.375349961</c:v>
                </c:pt>
                <c:pt idx="9">
                  <c:v>20907977.999694411</c:v>
                </c:pt>
              </c:numCache>
            </c:numRef>
          </c:val>
          <c:extLst>
            <c:ext xmlns:c16="http://schemas.microsoft.com/office/drawing/2014/chart" uri="{C3380CC4-5D6E-409C-BE32-E72D297353CC}">
              <c16:uniqueId val="{00000002-D691-4B38-B423-AF7EF95B44F0}"/>
            </c:ext>
          </c:extLst>
        </c:ser>
        <c:ser>
          <c:idx val="3"/>
          <c:order val="3"/>
          <c:tx>
            <c:strRef>
              <c:f>DTE_cost_per_minute_forecast!$B$223</c:f>
              <c:strCache>
                <c:ptCount val="1"/>
                <c:pt idx="0">
                  <c:v>Deep Space Robotic</c:v>
                </c:pt>
              </c:strCache>
            </c:strRef>
          </c:tx>
          <c:spPr>
            <a:solidFill>
              <a:schemeClr val="accent4"/>
            </a:solidFill>
            <a:ln w="25400">
              <a:noFill/>
            </a:ln>
            <a:effectLst/>
          </c:spPr>
          <c:cat>
            <c:numRef>
              <c:f>DTE_cost_per_minute_forecast!$D$219:$M$219</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DTE_cost_per_minute_forecast!$D$223:$M$223</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D691-4B38-B423-AF7EF95B44F0}"/>
            </c:ext>
          </c:extLst>
        </c:ser>
        <c:ser>
          <c:idx val="4"/>
          <c:order val="4"/>
          <c:tx>
            <c:strRef>
              <c:f>DTE_cost_per_minute_forecast!$B$224</c:f>
              <c:strCache>
                <c:ptCount val="1"/>
                <c:pt idx="0">
                  <c:v>Near Earth Robotic - Low Latency &amp; Complex Needs</c:v>
                </c:pt>
              </c:strCache>
            </c:strRef>
          </c:tx>
          <c:spPr>
            <a:solidFill>
              <a:schemeClr val="accent5"/>
            </a:solidFill>
            <a:ln w="25400">
              <a:noFill/>
            </a:ln>
            <a:effectLst/>
          </c:spPr>
          <c:cat>
            <c:numRef>
              <c:f>DTE_cost_per_minute_forecast!$D$219:$M$219</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DTE_cost_per_minute_forecast!$D$224:$M$224</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D691-4B38-B423-AF7EF95B44F0}"/>
            </c:ext>
          </c:extLst>
        </c:ser>
        <c:ser>
          <c:idx val="5"/>
          <c:order val="5"/>
          <c:tx>
            <c:strRef>
              <c:f>DTE_cost_per_minute_forecast!$B$225</c:f>
              <c:strCache>
                <c:ptCount val="1"/>
                <c:pt idx="0">
                  <c:v>Mission Operations</c:v>
                </c:pt>
              </c:strCache>
            </c:strRef>
          </c:tx>
          <c:spPr>
            <a:solidFill>
              <a:schemeClr val="accent6"/>
            </a:solidFill>
            <a:ln w="25400">
              <a:noFill/>
            </a:ln>
            <a:effectLst/>
          </c:spPr>
          <c:cat>
            <c:numRef>
              <c:f>DTE_cost_per_minute_forecast!$D$219:$M$219</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DTE_cost_per_minute_forecast!$D$225:$M$225</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D691-4B38-B423-AF7EF95B44F0}"/>
            </c:ext>
          </c:extLst>
        </c:ser>
        <c:ser>
          <c:idx val="6"/>
          <c:order val="6"/>
          <c:tx>
            <c:strRef>
              <c:f>DTE_cost_per_minute_forecast!$B$226</c:f>
              <c:strCache>
                <c:ptCount val="1"/>
                <c:pt idx="0">
                  <c:v>Launch Events</c:v>
                </c:pt>
              </c:strCache>
            </c:strRef>
          </c:tx>
          <c:spPr>
            <a:solidFill>
              <a:schemeClr val="accent1">
                <a:lumMod val="60000"/>
              </a:schemeClr>
            </a:solidFill>
            <a:ln w="25400">
              <a:noFill/>
            </a:ln>
            <a:effectLst/>
          </c:spPr>
          <c:cat>
            <c:numRef>
              <c:f>DTE_cost_per_minute_forecast!$D$219:$M$219</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DTE_cost_per_minute_forecast!$D$226:$M$226</c:f>
              <c:numCache>
                <c:formatCode>_(* #,##0_);_(* \(#,##0\);_(* "-"??_);_(@_)</c:formatCode>
                <c:ptCount val="10"/>
                <c:pt idx="0">
                  <c:v>916671.51388888876</c:v>
                </c:pt>
                <c:pt idx="1">
                  <c:v>1123768.5038555553</c:v>
                </c:pt>
                <c:pt idx="2">
                  <c:v>1292943.0631239996</c:v>
                </c:pt>
                <c:pt idx="3">
                  <c:v>1504085.2841041954</c:v>
                </c:pt>
                <c:pt idx="4">
                  <c:v>2087087.3467162666</c:v>
                </c:pt>
                <c:pt idx="5">
                  <c:v>2313448.7229784541</c:v>
                </c:pt>
                <c:pt idx="6">
                  <c:v>2548318.1647622208</c:v>
                </c:pt>
                <c:pt idx="7">
                  <c:v>2791945.4501379239</c:v>
                </c:pt>
                <c:pt idx="8">
                  <c:v>3044586.9450725289</c:v>
                </c:pt>
                <c:pt idx="9">
                  <c:v>3306505.7670342401</c:v>
                </c:pt>
              </c:numCache>
            </c:numRef>
          </c:val>
          <c:extLst>
            <c:ext xmlns:c16="http://schemas.microsoft.com/office/drawing/2014/chart" uri="{C3380CC4-5D6E-409C-BE32-E72D297353CC}">
              <c16:uniqueId val="{00000006-D691-4B38-B423-AF7EF95B44F0}"/>
            </c:ext>
          </c:extLst>
        </c:ser>
        <c:ser>
          <c:idx val="7"/>
          <c:order val="7"/>
          <c:tx>
            <c:strRef>
              <c:f>DTE_cost_per_minute_forecast!$B$227</c:f>
              <c:strCache>
                <c:ptCount val="1"/>
                <c:pt idx="0">
                  <c:v>Terrestrial &amp; Aerial</c:v>
                </c:pt>
              </c:strCache>
            </c:strRef>
          </c:tx>
          <c:spPr>
            <a:solidFill>
              <a:schemeClr val="accent2">
                <a:lumMod val="60000"/>
              </a:schemeClr>
            </a:solidFill>
            <a:ln w="25400">
              <a:noFill/>
            </a:ln>
            <a:effectLst/>
          </c:spPr>
          <c:cat>
            <c:numRef>
              <c:f>DTE_cost_per_minute_forecast!$D$219:$M$219</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DTE_cost_per_minute_forecast!$D$227:$M$227</c:f>
              <c:numCache>
                <c:formatCode>_(* #,##0_);_(* \(#,##0\);_(* "-"??_);_(@_)</c:formatCode>
                <c:ptCount val="10"/>
                <c:pt idx="0">
                  <c:v>58838320.010500014</c:v>
                </c:pt>
                <c:pt idx="1">
                  <c:v>118446341.70416449</c:v>
                </c:pt>
                <c:pt idx="2">
                  <c:v>133834425.79822685</c:v>
                </c:pt>
                <c:pt idx="3">
                  <c:v>149845822.87338185</c:v>
                </c:pt>
                <c:pt idx="4">
                  <c:v>166458420.33340216</c:v>
                </c:pt>
                <c:pt idx="5">
                  <c:v>232379022.66158938</c:v>
                </c:pt>
                <c:pt idx="6">
                  <c:v>251242997.30104306</c:v>
                </c:pt>
                <c:pt idx="7">
                  <c:v>270786470.0845775</c:v>
                </c:pt>
                <c:pt idx="8">
                  <c:v>291029075.34810024</c:v>
                </c:pt>
                <c:pt idx="9">
                  <c:v>311990961.00169742</c:v>
                </c:pt>
              </c:numCache>
            </c:numRef>
          </c:val>
          <c:extLst>
            <c:ext xmlns:c16="http://schemas.microsoft.com/office/drawing/2014/chart" uri="{C3380CC4-5D6E-409C-BE32-E72D297353CC}">
              <c16:uniqueId val="{00000007-D691-4B38-B423-AF7EF95B44F0}"/>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 Per Minute (Low)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781468523627276"/>
          <c:y val="0.16999583891062464"/>
          <c:w val="0.79973806443103357"/>
          <c:h val="0.57664470395815959"/>
        </c:manualLayout>
      </c:layout>
      <c:areaChart>
        <c:grouping val="stacked"/>
        <c:varyColors val="0"/>
        <c:ser>
          <c:idx val="0"/>
          <c:order val="0"/>
          <c:tx>
            <c:strRef>
              <c:f>DTE_cost_per_minute_forecast!$B$75</c:f>
              <c:strCache>
                <c:ptCount val="1"/>
                <c:pt idx="0">
                  <c:v>Existing</c:v>
                </c:pt>
              </c:strCache>
            </c:strRef>
          </c:tx>
          <c:spPr>
            <a:solidFill>
              <a:schemeClr val="accent1"/>
            </a:solidFill>
            <a:ln>
              <a:noFill/>
            </a:ln>
            <a:effectLst/>
          </c:spPr>
          <c:cat>
            <c:numRef>
              <c:f>DTE_cost_per_minute_forecast!$D$74:$M$74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DTE_cost_per_minute_forecast!$D$75:$M$75</c:f>
              <c:numCache>
                <c:formatCode>_(* #,##0_);_(* \(#,##0\);_(* "-"??_);_(@_)</c:formatCode>
                <c:ptCount val="10"/>
                <c:pt idx="0">
                  <c:v>876245357.15583336</c:v>
                </c:pt>
                <c:pt idx="1">
                  <c:v>742172949.70515883</c:v>
                </c:pt>
                <c:pt idx="2">
                  <c:v>670452177.76785696</c:v>
                </c:pt>
                <c:pt idx="3">
                  <c:v>538737071.83412695</c:v>
                </c:pt>
                <c:pt idx="4">
                  <c:v>537593203.87357152</c:v>
                </c:pt>
                <c:pt idx="5">
                  <c:v>468434258.96253967</c:v>
                </c:pt>
                <c:pt idx="6">
                  <c:v>400847519.49345237</c:v>
                </c:pt>
                <c:pt idx="7">
                  <c:v>398949093.79234129</c:v>
                </c:pt>
                <c:pt idx="8">
                  <c:v>398949093.79234129</c:v>
                </c:pt>
                <c:pt idx="9">
                  <c:v>398949093.79234129</c:v>
                </c:pt>
              </c:numCache>
            </c:numRef>
          </c:val>
          <c:extLst>
            <c:ext xmlns:c16="http://schemas.microsoft.com/office/drawing/2014/chart" uri="{C3380CC4-5D6E-409C-BE32-E72D297353CC}">
              <c16:uniqueId val="{00000000-4ED3-4837-A100-3F15C51E6DEB}"/>
            </c:ext>
          </c:extLst>
        </c:ser>
        <c:ser>
          <c:idx val="1"/>
          <c:order val="1"/>
          <c:tx>
            <c:strRef>
              <c:f>DTE_cost_per_minute_forecast!$B$76</c:f>
              <c:strCache>
                <c:ptCount val="1"/>
                <c:pt idx="0">
                  <c:v>Replacement</c:v>
                </c:pt>
              </c:strCache>
            </c:strRef>
          </c:tx>
          <c:spPr>
            <a:solidFill>
              <a:schemeClr val="accent2"/>
            </a:solidFill>
            <a:ln>
              <a:noFill/>
            </a:ln>
            <a:effectLst/>
          </c:spPr>
          <c:cat>
            <c:numRef>
              <c:f>DTE_cost_per_minute_forecast!$D$74:$M$74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DTE_cost_per_minute_forecast!$D$76:$M$76</c:f>
              <c:numCache>
                <c:formatCode>_(* #,##0_);_(* \(#,##0\);_(* "-"??_);_(@_)</c:formatCode>
                <c:ptCount val="10"/>
                <c:pt idx="0">
                  <c:v>21274554.59929762</c:v>
                </c:pt>
                <c:pt idx="1">
                  <c:v>113843446.04813382</c:v>
                </c:pt>
                <c:pt idx="2">
                  <c:v>146970586.53621459</c:v>
                </c:pt>
                <c:pt idx="3">
                  <c:v>213228211.58755517</c:v>
                </c:pt>
                <c:pt idx="4">
                  <c:v>284226883.10788912</c:v>
                </c:pt>
                <c:pt idx="5">
                  <c:v>406964258.96878254</c:v>
                </c:pt>
                <c:pt idx="6">
                  <c:v>484127663.8955735</c:v>
                </c:pt>
                <c:pt idx="7">
                  <c:v>548913693.94405019</c:v>
                </c:pt>
                <c:pt idx="8">
                  <c:v>584883218.37043917</c:v>
                </c:pt>
                <c:pt idx="9">
                  <c:v>622071958.29630613</c:v>
                </c:pt>
              </c:numCache>
            </c:numRef>
          </c:val>
          <c:extLst>
            <c:ext xmlns:c16="http://schemas.microsoft.com/office/drawing/2014/chart" uri="{C3380CC4-5D6E-409C-BE32-E72D297353CC}">
              <c16:uniqueId val="{00000001-4ED3-4837-A100-3F15C51E6DEB}"/>
            </c:ext>
          </c:extLst>
        </c:ser>
        <c:dLbls>
          <c:showLegendKey val="0"/>
          <c:showVal val="0"/>
          <c:showCatName val="0"/>
          <c:showSerName val="0"/>
          <c:showPercent val="0"/>
          <c:showBubbleSize val="0"/>
        </c:dLbls>
        <c:axId val="1043470975"/>
        <c:axId val="1043473471"/>
      </c:areaChart>
      <c:catAx>
        <c:axId val="104347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3471"/>
        <c:crosses val="autoZero"/>
        <c:auto val="1"/>
        <c:lblAlgn val="ctr"/>
        <c:lblOffset val="100"/>
        <c:noMultiLvlLbl val="0"/>
      </c:catAx>
      <c:valAx>
        <c:axId val="1043473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09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Cost Per Minute </a:t>
            </a:r>
            <a:r>
              <a:rPr lang="en-US"/>
              <a:t>(Baseline)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74349368027282"/>
          <c:y val="0.16999583891062464"/>
          <c:w val="0.79011781286457805"/>
          <c:h val="0.57664470395815959"/>
        </c:manualLayout>
      </c:layout>
      <c:areaChart>
        <c:grouping val="stacked"/>
        <c:varyColors val="0"/>
        <c:ser>
          <c:idx val="0"/>
          <c:order val="0"/>
          <c:tx>
            <c:strRef>
              <c:f>DTE_cost_per_minute_forecast!$B$154</c:f>
              <c:strCache>
                <c:ptCount val="1"/>
                <c:pt idx="0">
                  <c:v>Existing</c:v>
                </c:pt>
              </c:strCache>
            </c:strRef>
          </c:tx>
          <c:spPr>
            <a:solidFill>
              <a:schemeClr val="accent1"/>
            </a:solidFill>
            <a:ln>
              <a:noFill/>
            </a:ln>
            <a:effectLst/>
          </c:spPr>
          <c:cat>
            <c:numRef>
              <c:f>DTE_cost_per_minute_forecast!$D$153:$M$153</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DTE_cost_per_minute_forecast!$D$154:$M$154</c:f>
              <c:numCache>
                <c:formatCode>_(* #,##0_);_(* \(#,##0\);_(* "-"??_);_(@_)</c:formatCode>
                <c:ptCount val="10"/>
                <c:pt idx="0">
                  <c:v>876245357.15583336</c:v>
                </c:pt>
                <c:pt idx="1">
                  <c:v>742172949.70515883</c:v>
                </c:pt>
                <c:pt idx="2">
                  <c:v>670452177.76785696</c:v>
                </c:pt>
                <c:pt idx="3">
                  <c:v>538737071.83412695</c:v>
                </c:pt>
                <c:pt idx="4">
                  <c:v>537593203.87357152</c:v>
                </c:pt>
                <c:pt idx="5">
                  <c:v>468434258.96253967</c:v>
                </c:pt>
                <c:pt idx="6">
                  <c:v>400847519.49345237</c:v>
                </c:pt>
                <c:pt idx="7">
                  <c:v>398949093.79234129</c:v>
                </c:pt>
                <c:pt idx="8">
                  <c:v>398949093.79234129</c:v>
                </c:pt>
                <c:pt idx="9">
                  <c:v>398949093.79234129</c:v>
                </c:pt>
              </c:numCache>
            </c:numRef>
          </c:val>
          <c:extLst>
            <c:ext xmlns:c16="http://schemas.microsoft.com/office/drawing/2014/chart" uri="{C3380CC4-5D6E-409C-BE32-E72D297353CC}">
              <c16:uniqueId val="{00000000-C90C-4789-B0CD-AC2190667C67}"/>
            </c:ext>
          </c:extLst>
        </c:ser>
        <c:ser>
          <c:idx val="1"/>
          <c:order val="1"/>
          <c:tx>
            <c:strRef>
              <c:f>DTE_cost_per_minute_forecast!$B$155</c:f>
              <c:strCache>
                <c:ptCount val="1"/>
                <c:pt idx="0">
                  <c:v>Replacement</c:v>
                </c:pt>
              </c:strCache>
            </c:strRef>
          </c:tx>
          <c:spPr>
            <a:solidFill>
              <a:schemeClr val="accent2"/>
            </a:solidFill>
            <a:ln>
              <a:noFill/>
            </a:ln>
            <a:effectLst/>
          </c:spPr>
          <c:cat>
            <c:numRef>
              <c:f>DTE_cost_per_minute_forecast!$D$153:$M$153</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DTE_cost_per_minute_forecast!$D$155:$M$155</c:f>
              <c:numCache>
                <c:formatCode>_(* #,##0_);_(* \(#,##0\);_(* "-"??_);_(@_)</c:formatCode>
                <c:ptCount val="10"/>
                <c:pt idx="0">
                  <c:v>62459058.20139683</c:v>
                </c:pt>
                <c:pt idx="1">
                  <c:v>196777723.71734953</c:v>
                </c:pt>
                <c:pt idx="2">
                  <c:v>269661652.38045466</c:v>
                </c:pt>
                <c:pt idx="3">
                  <c:v>388362140.03436917</c:v>
                </c:pt>
                <c:pt idx="4">
                  <c:v>507522641.87757695</c:v>
                </c:pt>
                <c:pt idx="5">
                  <c:v>680278267.7028805</c:v>
                </c:pt>
                <c:pt idx="6">
                  <c:v>809371334.28915024</c:v>
                </c:pt>
                <c:pt idx="7">
                  <c:v>928054886.85999084</c:v>
                </c:pt>
                <c:pt idx="8">
                  <c:v>1019947737.2414809</c:v>
                </c:pt>
                <c:pt idx="9">
                  <c:v>1115145079.6834867</c:v>
                </c:pt>
              </c:numCache>
            </c:numRef>
          </c:val>
          <c:extLst>
            <c:ext xmlns:c16="http://schemas.microsoft.com/office/drawing/2014/chart" uri="{C3380CC4-5D6E-409C-BE32-E72D297353CC}">
              <c16:uniqueId val="{00000001-C90C-4789-B0CD-AC2190667C67}"/>
            </c:ext>
          </c:extLst>
        </c:ser>
        <c:dLbls>
          <c:showLegendKey val="0"/>
          <c:showVal val="0"/>
          <c:showCatName val="0"/>
          <c:showSerName val="0"/>
          <c:showPercent val="0"/>
          <c:showBubbleSize val="0"/>
        </c:dLbls>
        <c:axId val="1043470975"/>
        <c:axId val="1043473471"/>
      </c:areaChart>
      <c:catAx>
        <c:axId val="104347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3471"/>
        <c:crosses val="autoZero"/>
        <c:auto val="1"/>
        <c:lblAlgn val="ctr"/>
        <c:lblOffset val="100"/>
        <c:noMultiLvlLbl val="0"/>
      </c:catAx>
      <c:valAx>
        <c:axId val="1043473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09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 Per Minute (High)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74349368027282"/>
          <c:y val="0.16999577756044043"/>
          <c:w val="0.79011781286457805"/>
          <c:h val="0.58581152040304452"/>
        </c:manualLayout>
      </c:layout>
      <c:areaChart>
        <c:grouping val="stacked"/>
        <c:varyColors val="0"/>
        <c:ser>
          <c:idx val="0"/>
          <c:order val="0"/>
          <c:tx>
            <c:strRef>
              <c:f>DTE_cost_per_minute_forecast!$B$233</c:f>
              <c:strCache>
                <c:ptCount val="1"/>
                <c:pt idx="0">
                  <c:v>Existing</c:v>
                </c:pt>
              </c:strCache>
            </c:strRef>
          </c:tx>
          <c:spPr>
            <a:solidFill>
              <a:schemeClr val="accent1"/>
            </a:solidFill>
            <a:ln>
              <a:noFill/>
            </a:ln>
            <a:effectLst/>
          </c:spPr>
          <c:cat>
            <c:numRef>
              <c:f>DTE_cost_per_minute_forecast!$D$232:$M$232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DTE_cost_per_minute_forecast!$D$233:$M$233</c:f>
              <c:numCache>
                <c:formatCode>_(* #,##0_);_(* \(#,##0\);_(* "-"??_);_(@_)</c:formatCode>
                <c:ptCount val="10"/>
                <c:pt idx="0">
                  <c:v>876245357.15583336</c:v>
                </c:pt>
                <c:pt idx="1">
                  <c:v>742172949.70515883</c:v>
                </c:pt>
                <c:pt idx="2">
                  <c:v>670452177.76785696</c:v>
                </c:pt>
                <c:pt idx="3">
                  <c:v>538737071.83412695</c:v>
                </c:pt>
                <c:pt idx="4">
                  <c:v>537593203.87357152</c:v>
                </c:pt>
                <c:pt idx="5">
                  <c:v>468434258.96253967</c:v>
                </c:pt>
                <c:pt idx="6">
                  <c:v>400847519.49345237</c:v>
                </c:pt>
                <c:pt idx="7">
                  <c:v>398949093.79234129</c:v>
                </c:pt>
                <c:pt idx="8">
                  <c:v>398949093.79234129</c:v>
                </c:pt>
                <c:pt idx="9">
                  <c:v>398949093.79234129</c:v>
                </c:pt>
              </c:numCache>
            </c:numRef>
          </c:val>
          <c:extLst>
            <c:ext xmlns:c16="http://schemas.microsoft.com/office/drawing/2014/chart" uri="{C3380CC4-5D6E-409C-BE32-E72D297353CC}">
              <c16:uniqueId val="{00000000-5073-4BE6-95DF-1B882853FBCE}"/>
            </c:ext>
          </c:extLst>
        </c:ser>
        <c:ser>
          <c:idx val="1"/>
          <c:order val="1"/>
          <c:tx>
            <c:strRef>
              <c:f>DTE_cost_per_minute_forecast!$B$234</c:f>
              <c:strCache>
                <c:ptCount val="1"/>
                <c:pt idx="0">
                  <c:v>Replacement</c:v>
                </c:pt>
              </c:strCache>
            </c:strRef>
          </c:tx>
          <c:spPr>
            <a:solidFill>
              <a:schemeClr val="accent2"/>
            </a:solidFill>
            <a:ln>
              <a:noFill/>
            </a:ln>
            <a:effectLst/>
          </c:spPr>
          <c:cat>
            <c:numRef>
              <c:f>DTE_cost_per_minute_forecast!$D$232:$M$232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DTE_cost_per_minute_forecast!$D$234:$M$234</c:f>
              <c:numCache>
                <c:formatCode>_(* #,##0_);_(* \(#,##0\);_(* "-"??_);_(@_)</c:formatCode>
                <c:ptCount val="10"/>
                <c:pt idx="0">
                  <c:v>95135913.042825401</c:v>
                </c:pt>
                <c:pt idx="1">
                  <c:v>262356397.91479713</c:v>
                </c:pt>
                <c:pt idx="2">
                  <c:v>365798644.91288948</c:v>
                </c:pt>
                <c:pt idx="3">
                  <c:v>527382528.77712816</c:v>
                </c:pt>
                <c:pt idx="4">
                  <c:v>684773637.52459455</c:v>
                </c:pt>
                <c:pt idx="5">
                  <c:v>897233486.37483025</c:v>
                </c:pt>
                <c:pt idx="6">
                  <c:v>1067548044.5087702</c:v>
                </c:pt>
                <c:pt idx="7">
                  <c:v>1229015166.2017193</c:v>
                </c:pt>
                <c:pt idx="8">
                  <c:v>1365299657.7861142</c:v>
                </c:pt>
                <c:pt idx="9">
                  <c:v>1506543922.9674044</c:v>
                </c:pt>
              </c:numCache>
            </c:numRef>
          </c:val>
          <c:extLst>
            <c:ext xmlns:c16="http://schemas.microsoft.com/office/drawing/2014/chart" uri="{C3380CC4-5D6E-409C-BE32-E72D297353CC}">
              <c16:uniqueId val="{00000001-5073-4BE6-95DF-1B882853FBCE}"/>
            </c:ext>
          </c:extLst>
        </c:ser>
        <c:dLbls>
          <c:showLegendKey val="0"/>
          <c:showVal val="0"/>
          <c:showCatName val="0"/>
          <c:showSerName val="0"/>
          <c:showPercent val="0"/>
          <c:showBubbleSize val="0"/>
        </c:dLbls>
        <c:axId val="1043470975"/>
        <c:axId val="1043473471"/>
      </c:areaChart>
      <c:catAx>
        <c:axId val="104347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3471"/>
        <c:crosses val="autoZero"/>
        <c:auto val="1"/>
        <c:lblAlgn val="ctr"/>
        <c:lblOffset val="100"/>
        <c:noMultiLvlLbl val="0"/>
      </c:catAx>
      <c:valAx>
        <c:axId val="1043473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09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SR Demand Forecast by Use Case (Low)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048881531606909"/>
          <c:y val="0.10605799289048519"/>
          <c:w val="0.81755463596923572"/>
          <c:h val="0.60682971253468532"/>
        </c:manualLayout>
      </c:layout>
      <c:areaChart>
        <c:grouping val="stacked"/>
        <c:varyColors val="0"/>
        <c:ser>
          <c:idx val="0"/>
          <c:order val="0"/>
          <c:tx>
            <c:strRef>
              <c:f>SR_demand_forecast!$B$56</c:f>
              <c:strCache>
                <c:ptCount val="1"/>
                <c:pt idx="0">
                  <c:v>Human Space Flight</c:v>
                </c:pt>
              </c:strCache>
            </c:strRef>
          </c:tx>
          <c:spPr>
            <a:solidFill>
              <a:schemeClr val="accent1"/>
            </a:solidFill>
            <a:ln>
              <a:noFill/>
            </a:ln>
            <a:effectLst/>
          </c:spPr>
          <c:cat>
            <c:numRef>
              <c:f>SR_demand_forecast!$D$55:$M$55</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SR_demand_forecast!$D$56:$M$56</c:f>
              <c:numCache>
                <c:formatCode>_(* #,##0_);_(* \(#,##0\);_(* "-"??_);_(@_)</c:formatCode>
                <c:ptCount val="10"/>
                <c:pt idx="0">
                  <c:v>28260234</c:v>
                </c:pt>
                <c:pt idx="1">
                  <c:v>28977078.960000001</c:v>
                </c:pt>
                <c:pt idx="2">
                  <c:v>29722322.0088</c:v>
                </c:pt>
                <c:pt idx="3">
                  <c:v>30496812.331967998</c:v>
                </c:pt>
                <c:pt idx="4">
                  <c:v>31301421.723259199</c:v>
                </c:pt>
                <c:pt idx="5">
                  <c:v>32137045.14926926</c:v>
                </c:pt>
                <c:pt idx="6">
                  <c:v>33004601.327630423</c:v>
                </c:pt>
                <c:pt idx="7">
                  <c:v>33905033.319066316</c:v>
                </c:pt>
                <c:pt idx="8">
                  <c:v>34839309.133628599</c:v>
                </c:pt>
                <c:pt idx="9">
                  <c:v>35808422.351445749</c:v>
                </c:pt>
              </c:numCache>
            </c:numRef>
          </c:val>
          <c:extLst>
            <c:ext xmlns:c16="http://schemas.microsoft.com/office/drawing/2014/chart" uri="{C3380CC4-5D6E-409C-BE32-E72D297353CC}">
              <c16:uniqueId val="{00000000-12ED-4526-9F4D-19E4028C8D7F}"/>
            </c:ext>
          </c:extLst>
        </c:ser>
        <c:ser>
          <c:idx val="1"/>
          <c:order val="1"/>
          <c:tx>
            <c:strRef>
              <c:f>SR_demand_forecast!$B$57</c:f>
              <c:strCache>
                <c:ptCount val="1"/>
                <c:pt idx="0">
                  <c:v>Near Earth Robotic - LEO Science</c:v>
                </c:pt>
              </c:strCache>
            </c:strRef>
          </c:tx>
          <c:spPr>
            <a:solidFill>
              <a:schemeClr val="accent2"/>
            </a:solidFill>
            <a:ln>
              <a:noFill/>
            </a:ln>
            <a:effectLst/>
          </c:spPr>
          <c:cat>
            <c:numRef>
              <c:f>SR_demand_forecast!$D$55:$M$55</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SR_demand_forecast!$D$57:$M$57</c:f>
              <c:numCache>
                <c:formatCode>_(* #,##0_);_(* \(#,##0\);_(* "-"??_);_(@_)</c:formatCode>
                <c:ptCount val="10"/>
                <c:pt idx="0">
                  <c:v>68457947.333333343</c:v>
                </c:pt>
                <c:pt idx="1">
                  <c:v>67113267.49333334</c:v>
                </c:pt>
                <c:pt idx="2">
                  <c:v>74036447.698133349</c:v>
                </c:pt>
                <c:pt idx="3">
                  <c:v>77474262.580314666</c:v>
                </c:pt>
                <c:pt idx="4">
                  <c:v>83669316.371774405</c:v>
                </c:pt>
                <c:pt idx="5">
                  <c:v>88523074.189860404</c:v>
                </c:pt>
                <c:pt idx="6">
                  <c:v>94032164.678121135</c:v>
                </c:pt>
                <c:pt idx="7">
                  <c:v>99621013.700971663</c:v>
                </c:pt>
                <c:pt idx="8">
                  <c:v>104346798.4172184</c:v>
                </c:pt>
                <c:pt idx="9">
                  <c:v>109223366.92596796</c:v>
                </c:pt>
              </c:numCache>
            </c:numRef>
          </c:val>
          <c:extLst>
            <c:ext xmlns:c16="http://schemas.microsoft.com/office/drawing/2014/chart" uri="{C3380CC4-5D6E-409C-BE32-E72D297353CC}">
              <c16:uniqueId val="{00000001-12ED-4526-9F4D-19E4028C8D7F}"/>
            </c:ext>
          </c:extLst>
        </c:ser>
        <c:ser>
          <c:idx val="2"/>
          <c:order val="2"/>
          <c:tx>
            <c:strRef>
              <c:f>SR_demand_forecast!$B$58</c:f>
              <c:strCache>
                <c:ptCount val="1"/>
                <c:pt idx="0">
                  <c:v>Near Earth Robotic - GEO and Near Earth</c:v>
                </c:pt>
              </c:strCache>
            </c:strRef>
          </c:tx>
          <c:spPr>
            <a:solidFill>
              <a:schemeClr val="accent3"/>
            </a:solidFill>
            <a:ln>
              <a:noFill/>
            </a:ln>
            <a:effectLst/>
          </c:spPr>
          <c:cat>
            <c:numRef>
              <c:f>SR_demand_forecast!$D$55:$M$55</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SR_demand_forecast!$D$58:$M$58</c:f>
              <c:numCache>
                <c:formatCode>_(* #,##0_);_(* \(#,##0\);_(* "-"??_);_(@_)</c:formatCode>
                <c:ptCount val="10"/>
                <c:pt idx="0">
                  <c:v>453942.8571428571</c:v>
                </c:pt>
                <c:pt idx="1">
                  <c:v>483449.14285714278</c:v>
                </c:pt>
                <c:pt idx="2">
                  <c:v>678905.58857142844</c:v>
                </c:pt>
                <c:pt idx="3">
                  <c:v>722591.68731428555</c:v>
                </c:pt>
                <c:pt idx="4">
                  <c:v>767753.66777142847</c:v>
                </c:pt>
                <c:pt idx="5">
                  <c:v>814433.09077193146</c:v>
                </c:pt>
                <c:pt idx="6">
                  <c:v>862672.58922534576</c:v>
                </c:pt>
                <c:pt idx="7">
                  <c:v>912515.89438058774</c:v>
                </c:pt>
                <c:pt idx="8">
                  <c:v>964007.86270634958</c:v>
                </c:pt>
                <c:pt idx="9">
                  <c:v>1017194.5034073896</c:v>
                </c:pt>
              </c:numCache>
            </c:numRef>
          </c:val>
          <c:extLst>
            <c:ext xmlns:c16="http://schemas.microsoft.com/office/drawing/2014/chart" uri="{C3380CC4-5D6E-409C-BE32-E72D297353CC}">
              <c16:uniqueId val="{00000002-12ED-4526-9F4D-19E4028C8D7F}"/>
            </c:ext>
          </c:extLst>
        </c:ser>
        <c:ser>
          <c:idx val="3"/>
          <c:order val="3"/>
          <c:tx>
            <c:strRef>
              <c:f>SR_demand_forecast!$B$59</c:f>
              <c:strCache>
                <c:ptCount val="1"/>
                <c:pt idx="0">
                  <c:v>Deep Space Robotic</c:v>
                </c:pt>
              </c:strCache>
            </c:strRef>
          </c:tx>
          <c:spPr>
            <a:solidFill>
              <a:schemeClr val="accent4"/>
            </a:solidFill>
            <a:ln w="25400">
              <a:noFill/>
            </a:ln>
            <a:effectLst/>
          </c:spPr>
          <c:cat>
            <c:numRef>
              <c:f>SR_demand_forecast!$D$55:$M$55</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SR_demand_forecast!$D$59:$M$59</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12ED-4526-9F4D-19E4028C8D7F}"/>
            </c:ext>
          </c:extLst>
        </c:ser>
        <c:ser>
          <c:idx val="4"/>
          <c:order val="4"/>
          <c:tx>
            <c:strRef>
              <c:f>SR_demand_forecast!$B$60</c:f>
              <c:strCache>
                <c:ptCount val="1"/>
                <c:pt idx="0">
                  <c:v>Near Earth Robotic - Low Latency &amp; Complex Needs</c:v>
                </c:pt>
              </c:strCache>
            </c:strRef>
          </c:tx>
          <c:spPr>
            <a:solidFill>
              <a:schemeClr val="accent5"/>
            </a:solidFill>
            <a:ln w="25400">
              <a:noFill/>
            </a:ln>
            <a:effectLst/>
          </c:spPr>
          <c:cat>
            <c:numRef>
              <c:f>SR_demand_forecast!$D$55:$M$55</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SR_demand_forecast!$D$60:$M$60</c:f>
              <c:numCache>
                <c:formatCode>_(* #,##0_);_(* \(#,##0\);_(* "-"??_);_(@_)</c:formatCode>
                <c:ptCount val="10"/>
                <c:pt idx="0">
                  <c:v>27630</c:v>
                </c:pt>
                <c:pt idx="1">
                  <c:v>27630</c:v>
                </c:pt>
                <c:pt idx="2">
                  <c:v>27630</c:v>
                </c:pt>
                <c:pt idx="3">
                  <c:v>27630</c:v>
                </c:pt>
                <c:pt idx="4">
                  <c:v>29907.600580800001</c:v>
                </c:pt>
                <c:pt idx="5">
                  <c:v>30505.752592416</c:v>
                </c:pt>
                <c:pt idx="6">
                  <c:v>31115.867644264323</c:v>
                </c:pt>
                <c:pt idx="7">
                  <c:v>31738.184997149601</c:v>
                </c:pt>
                <c:pt idx="8">
                  <c:v>32372.948697092597</c:v>
                </c:pt>
                <c:pt idx="9">
                  <c:v>33020.407671034445</c:v>
                </c:pt>
              </c:numCache>
            </c:numRef>
          </c:val>
          <c:extLst>
            <c:ext xmlns:c16="http://schemas.microsoft.com/office/drawing/2014/chart" uri="{C3380CC4-5D6E-409C-BE32-E72D297353CC}">
              <c16:uniqueId val="{00000004-12ED-4526-9F4D-19E4028C8D7F}"/>
            </c:ext>
          </c:extLst>
        </c:ser>
        <c:ser>
          <c:idx val="5"/>
          <c:order val="5"/>
          <c:tx>
            <c:strRef>
              <c:f>SR_demand_forecast!$B$61</c:f>
              <c:strCache>
                <c:ptCount val="1"/>
                <c:pt idx="0">
                  <c:v>Mission Operations</c:v>
                </c:pt>
              </c:strCache>
            </c:strRef>
          </c:tx>
          <c:spPr>
            <a:solidFill>
              <a:schemeClr val="accent6"/>
            </a:solidFill>
            <a:ln w="25400">
              <a:noFill/>
            </a:ln>
            <a:effectLst/>
          </c:spPr>
          <c:cat>
            <c:numRef>
              <c:f>SR_demand_forecast!$D$55:$M$55</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SR_demand_forecast!$D$61:$M$61</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12ED-4526-9F4D-19E4028C8D7F}"/>
            </c:ext>
          </c:extLst>
        </c:ser>
        <c:ser>
          <c:idx val="6"/>
          <c:order val="6"/>
          <c:tx>
            <c:strRef>
              <c:f>SR_demand_forecast!$B$62</c:f>
              <c:strCache>
                <c:ptCount val="1"/>
                <c:pt idx="0">
                  <c:v>Launch Events</c:v>
                </c:pt>
              </c:strCache>
            </c:strRef>
          </c:tx>
          <c:spPr>
            <a:solidFill>
              <a:schemeClr val="accent1">
                <a:lumMod val="60000"/>
              </a:schemeClr>
            </a:solidFill>
            <a:ln w="25400">
              <a:noFill/>
            </a:ln>
            <a:effectLst/>
          </c:spPr>
          <c:cat>
            <c:numRef>
              <c:f>SR_demand_forecast!$D$55:$M$55</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SR_demand_forecast!$D$62:$M$62</c:f>
              <c:numCache>
                <c:formatCode>_(* #,##0_);_(* \(#,##0\);_(* "-"??_);_(@_)</c:formatCode>
                <c:ptCount val="10"/>
                <c:pt idx="0">
                  <c:v>440448</c:v>
                </c:pt>
                <c:pt idx="1">
                  <c:v>469077.12</c:v>
                </c:pt>
                <c:pt idx="2">
                  <c:v>498840.39360000001</c:v>
                </c:pt>
                <c:pt idx="3">
                  <c:v>529771.73529600003</c:v>
                </c:pt>
                <c:pt idx="4">
                  <c:v>573251.92500479997</c:v>
                </c:pt>
                <c:pt idx="5">
                  <c:v>609604.49985538563</c:v>
                </c:pt>
                <c:pt idx="6">
                  <c:v>647291.98892999277</c:v>
                </c:pt>
                <c:pt idx="7">
                  <c:v>686353.24776764179</c:v>
                </c:pt>
                <c:pt idx="8">
                  <c:v>726828.15216322511</c:v>
                </c:pt>
                <c:pt idx="9">
                  <c:v>768757.62343552453</c:v>
                </c:pt>
              </c:numCache>
            </c:numRef>
          </c:val>
          <c:extLst>
            <c:ext xmlns:c16="http://schemas.microsoft.com/office/drawing/2014/chart" uri="{C3380CC4-5D6E-409C-BE32-E72D297353CC}">
              <c16:uniqueId val="{00000006-12ED-4526-9F4D-19E4028C8D7F}"/>
            </c:ext>
          </c:extLst>
        </c:ser>
        <c:ser>
          <c:idx val="7"/>
          <c:order val="7"/>
          <c:tx>
            <c:strRef>
              <c:f>SR_demand_forecast!$B$63</c:f>
              <c:strCache>
                <c:ptCount val="1"/>
                <c:pt idx="0">
                  <c:v>Terrestrial &amp; Aerial</c:v>
                </c:pt>
              </c:strCache>
            </c:strRef>
          </c:tx>
          <c:spPr>
            <a:solidFill>
              <a:schemeClr val="accent2">
                <a:lumMod val="60000"/>
              </a:schemeClr>
            </a:solidFill>
            <a:ln w="25400">
              <a:noFill/>
            </a:ln>
            <a:effectLst/>
          </c:spPr>
          <c:cat>
            <c:numRef>
              <c:f>SR_demand_forecast!$D$55:$M$55</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SR_demand_forecast!$D$63:$M$63</c:f>
              <c:numCache>
                <c:formatCode>_(* #,##0_);_(* \(#,##0\);_(* "-"??_);_(@_)</c:formatCode>
                <c:ptCount val="10"/>
                <c:pt idx="0">
                  <c:v>6275516.0000000009</c:v>
                </c:pt>
                <c:pt idx="1">
                  <c:v>6526536.6400000006</c:v>
                </c:pt>
                <c:pt idx="2">
                  <c:v>6786707.3872000007</c:v>
                </c:pt>
                <c:pt idx="3">
                  <c:v>7056293.8376320004</c:v>
                </c:pt>
                <c:pt idx="4">
                  <c:v>7335568.5511264009</c:v>
                </c:pt>
                <c:pt idx="5">
                  <c:v>7835508.2383914767</c:v>
                </c:pt>
                <c:pt idx="6">
                  <c:v>8179707.0186654329</c:v>
                </c:pt>
                <c:pt idx="7">
                  <c:v>8535349.2908549886</c:v>
                </c:pt>
                <c:pt idx="8">
                  <c:v>8902755.1151246652</c:v>
                </c:pt>
                <c:pt idx="9">
                  <c:v>9282252.7766487859</c:v>
                </c:pt>
              </c:numCache>
            </c:numRef>
          </c:val>
          <c:extLst>
            <c:ext xmlns:c16="http://schemas.microsoft.com/office/drawing/2014/chart" uri="{C3380CC4-5D6E-409C-BE32-E72D297353CC}">
              <c16:uniqueId val="{00000007-12ED-4526-9F4D-19E4028C8D7F}"/>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max val="5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Lifespans (Baseline)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0659403679267169E-2"/>
          <c:y val="0.10605799289048519"/>
          <c:w val="0.90681643970940506"/>
          <c:h val="0.63030185267075134"/>
        </c:manualLayout>
      </c:layout>
      <c:areaChart>
        <c:grouping val="stacked"/>
        <c:varyColors val="0"/>
        <c:ser>
          <c:idx val="0"/>
          <c:order val="0"/>
          <c:tx>
            <c:strRef>
              <c:f>lifespans_all!$B$139</c:f>
              <c:strCache>
                <c:ptCount val="1"/>
                <c:pt idx="0">
                  <c:v>Human Space Flight</c:v>
                </c:pt>
              </c:strCache>
            </c:strRef>
          </c:tx>
          <c:spPr>
            <a:solidFill>
              <a:schemeClr val="accent1"/>
            </a:solidFill>
            <a:ln>
              <a:noFill/>
            </a:ln>
            <a:effectLst/>
          </c:spPr>
          <c:cat>
            <c:numRef>
              <c:f>lifespans_all!$D$138:$M$138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lifespans_all!$D$139:$M$139</c:f>
              <c:numCache>
                <c:formatCode>0</c:formatCode>
                <c:ptCount val="10"/>
                <c:pt idx="0">
                  <c:v>6.4</c:v>
                </c:pt>
                <c:pt idx="1">
                  <c:v>6.8</c:v>
                </c:pt>
                <c:pt idx="2">
                  <c:v>7.2</c:v>
                </c:pt>
                <c:pt idx="3">
                  <c:v>7.6</c:v>
                </c:pt>
                <c:pt idx="4">
                  <c:v>8</c:v>
                </c:pt>
                <c:pt idx="5">
                  <c:v>8.4</c:v>
                </c:pt>
                <c:pt idx="6">
                  <c:v>8.8000000000000007</c:v>
                </c:pt>
                <c:pt idx="7">
                  <c:v>9.1999999999999993</c:v>
                </c:pt>
                <c:pt idx="8">
                  <c:v>9.6</c:v>
                </c:pt>
                <c:pt idx="9">
                  <c:v>10</c:v>
                </c:pt>
              </c:numCache>
            </c:numRef>
          </c:val>
          <c:extLst>
            <c:ext xmlns:c16="http://schemas.microsoft.com/office/drawing/2014/chart" uri="{C3380CC4-5D6E-409C-BE32-E72D297353CC}">
              <c16:uniqueId val="{00000000-A1F5-43C4-8638-9FF0FCC03818}"/>
            </c:ext>
          </c:extLst>
        </c:ser>
        <c:ser>
          <c:idx val="1"/>
          <c:order val="1"/>
          <c:tx>
            <c:strRef>
              <c:f>lifespans_all!$B$140</c:f>
              <c:strCache>
                <c:ptCount val="1"/>
                <c:pt idx="0">
                  <c:v>Near Earth Robotic - LEO Science</c:v>
                </c:pt>
              </c:strCache>
            </c:strRef>
          </c:tx>
          <c:spPr>
            <a:solidFill>
              <a:schemeClr val="accent2"/>
            </a:solidFill>
            <a:ln>
              <a:noFill/>
            </a:ln>
            <a:effectLst/>
          </c:spPr>
          <c:cat>
            <c:numRef>
              <c:f>lifespans_all!$D$138:$M$138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lifespans_all!$D$140:$M$140</c:f>
              <c:numCache>
                <c:formatCode>0</c:formatCode>
                <c:ptCount val="10"/>
                <c:pt idx="0">
                  <c:v>18.399999999999999</c:v>
                </c:pt>
                <c:pt idx="1">
                  <c:v>19.8</c:v>
                </c:pt>
                <c:pt idx="2">
                  <c:v>21.2</c:v>
                </c:pt>
                <c:pt idx="3">
                  <c:v>22.6</c:v>
                </c:pt>
                <c:pt idx="4">
                  <c:v>24</c:v>
                </c:pt>
                <c:pt idx="5">
                  <c:v>25.4</c:v>
                </c:pt>
                <c:pt idx="6">
                  <c:v>26.8</c:v>
                </c:pt>
                <c:pt idx="7">
                  <c:v>28.200000000000003</c:v>
                </c:pt>
                <c:pt idx="8">
                  <c:v>29.6</c:v>
                </c:pt>
                <c:pt idx="9">
                  <c:v>31</c:v>
                </c:pt>
              </c:numCache>
            </c:numRef>
          </c:val>
          <c:extLst>
            <c:ext xmlns:c16="http://schemas.microsoft.com/office/drawing/2014/chart" uri="{C3380CC4-5D6E-409C-BE32-E72D297353CC}">
              <c16:uniqueId val="{00000001-A1F5-43C4-8638-9FF0FCC03818}"/>
            </c:ext>
          </c:extLst>
        </c:ser>
        <c:ser>
          <c:idx val="2"/>
          <c:order val="2"/>
          <c:tx>
            <c:strRef>
              <c:f>lifespans_all!$B$141</c:f>
              <c:strCache>
                <c:ptCount val="1"/>
                <c:pt idx="0">
                  <c:v>Near Earth Robotic - GEO and Near Earth</c:v>
                </c:pt>
              </c:strCache>
            </c:strRef>
          </c:tx>
          <c:spPr>
            <a:solidFill>
              <a:schemeClr val="accent3"/>
            </a:solidFill>
            <a:ln>
              <a:noFill/>
            </a:ln>
            <a:effectLst/>
          </c:spPr>
          <c:cat>
            <c:numRef>
              <c:f>lifespans_all!$D$138:$M$138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lifespans_all!$D$141:$M$141</c:f>
              <c:numCache>
                <c:formatCode>0</c:formatCode>
                <c:ptCount val="10"/>
                <c:pt idx="0">
                  <c:v>8.5</c:v>
                </c:pt>
                <c:pt idx="1">
                  <c:v>9</c:v>
                </c:pt>
                <c:pt idx="2">
                  <c:v>9.5</c:v>
                </c:pt>
                <c:pt idx="3">
                  <c:v>10</c:v>
                </c:pt>
                <c:pt idx="4">
                  <c:v>10.5</c:v>
                </c:pt>
                <c:pt idx="5">
                  <c:v>11</c:v>
                </c:pt>
                <c:pt idx="6">
                  <c:v>11.5</c:v>
                </c:pt>
                <c:pt idx="7">
                  <c:v>12</c:v>
                </c:pt>
                <c:pt idx="8">
                  <c:v>12.5</c:v>
                </c:pt>
                <c:pt idx="9">
                  <c:v>13</c:v>
                </c:pt>
              </c:numCache>
            </c:numRef>
          </c:val>
          <c:extLst>
            <c:ext xmlns:c16="http://schemas.microsoft.com/office/drawing/2014/chart" uri="{C3380CC4-5D6E-409C-BE32-E72D297353CC}">
              <c16:uniqueId val="{00000002-A1F5-43C4-8638-9FF0FCC03818}"/>
            </c:ext>
          </c:extLst>
        </c:ser>
        <c:ser>
          <c:idx val="3"/>
          <c:order val="3"/>
          <c:tx>
            <c:strRef>
              <c:f>lifespans_all!$B$142</c:f>
              <c:strCache>
                <c:ptCount val="1"/>
                <c:pt idx="0">
                  <c:v>Deep Space Robotic</c:v>
                </c:pt>
              </c:strCache>
            </c:strRef>
          </c:tx>
          <c:spPr>
            <a:solidFill>
              <a:schemeClr val="accent4"/>
            </a:solidFill>
            <a:ln w="25400">
              <a:noFill/>
            </a:ln>
            <a:effectLst/>
          </c:spPr>
          <c:cat>
            <c:numRef>
              <c:f>lifespans_all!$D$138:$M$138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lifespans_all!$D$142:$M$142</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A1F5-43C4-8638-9FF0FCC03818}"/>
            </c:ext>
          </c:extLst>
        </c:ser>
        <c:ser>
          <c:idx val="4"/>
          <c:order val="4"/>
          <c:tx>
            <c:strRef>
              <c:f>lifespans_all!$B$143</c:f>
              <c:strCache>
                <c:ptCount val="1"/>
                <c:pt idx="0">
                  <c:v>Near Earth Robotic - Low Latency &amp; Complex Needs</c:v>
                </c:pt>
              </c:strCache>
            </c:strRef>
          </c:tx>
          <c:spPr>
            <a:solidFill>
              <a:schemeClr val="accent5"/>
            </a:solidFill>
            <a:ln w="25400">
              <a:noFill/>
            </a:ln>
            <a:effectLst/>
          </c:spPr>
          <c:cat>
            <c:numRef>
              <c:f>lifespans_all!$D$138:$M$138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lifespans_all!$D$143:$M$143</c:f>
              <c:numCache>
                <c:formatCode>0</c:formatCode>
                <c:ptCount val="10"/>
                <c:pt idx="0">
                  <c:v>1.1000000000000001</c:v>
                </c:pt>
                <c:pt idx="1">
                  <c:v>1.2</c:v>
                </c:pt>
                <c:pt idx="2">
                  <c:v>1.3</c:v>
                </c:pt>
                <c:pt idx="3">
                  <c:v>1.4</c:v>
                </c:pt>
                <c:pt idx="4">
                  <c:v>1.5</c:v>
                </c:pt>
                <c:pt idx="5">
                  <c:v>1.6</c:v>
                </c:pt>
                <c:pt idx="6">
                  <c:v>1.7</c:v>
                </c:pt>
                <c:pt idx="7">
                  <c:v>1.7999999999999998</c:v>
                </c:pt>
                <c:pt idx="8">
                  <c:v>1.9</c:v>
                </c:pt>
                <c:pt idx="9">
                  <c:v>2</c:v>
                </c:pt>
              </c:numCache>
            </c:numRef>
          </c:val>
          <c:extLst>
            <c:ext xmlns:c16="http://schemas.microsoft.com/office/drawing/2014/chart" uri="{C3380CC4-5D6E-409C-BE32-E72D297353CC}">
              <c16:uniqueId val="{00000004-A1F5-43C4-8638-9FF0FCC03818}"/>
            </c:ext>
          </c:extLst>
        </c:ser>
        <c:ser>
          <c:idx val="5"/>
          <c:order val="5"/>
          <c:tx>
            <c:strRef>
              <c:f>lifespans_all!$B$144</c:f>
              <c:strCache>
                <c:ptCount val="1"/>
                <c:pt idx="0">
                  <c:v>Mission Operations</c:v>
                </c:pt>
              </c:strCache>
            </c:strRef>
          </c:tx>
          <c:spPr>
            <a:solidFill>
              <a:schemeClr val="accent6"/>
            </a:solidFill>
            <a:ln w="25400">
              <a:noFill/>
            </a:ln>
            <a:effectLst/>
          </c:spPr>
          <c:cat>
            <c:numRef>
              <c:f>lifespans_all!$D$138:$M$138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lifespans_all!$D$144:$M$144</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A1F5-43C4-8638-9FF0FCC03818}"/>
            </c:ext>
          </c:extLst>
        </c:ser>
        <c:ser>
          <c:idx val="6"/>
          <c:order val="6"/>
          <c:tx>
            <c:strRef>
              <c:f>lifespans_all!$B$145</c:f>
              <c:strCache>
                <c:ptCount val="1"/>
                <c:pt idx="0">
                  <c:v>Launch Events</c:v>
                </c:pt>
              </c:strCache>
            </c:strRef>
          </c:tx>
          <c:spPr>
            <a:solidFill>
              <a:schemeClr val="accent1">
                <a:lumMod val="60000"/>
              </a:schemeClr>
            </a:solidFill>
            <a:ln w="25400">
              <a:noFill/>
            </a:ln>
            <a:effectLst/>
          </c:spPr>
          <c:cat>
            <c:numRef>
              <c:f>lifespans_all!$D$138:$M$138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lifespans_all!$D$145:$M$145</c:f>
              <c:numCache>
                <c:formatCode>0</c:formatCode>
                <c:ptCount val="10"/>
                <c:pt idx="0">
                  <c:v>3.4</c:v>
                </c:pt>
                <c:pt idx="1">
                  <c:v>3.8</c:v>
                </c:pt>
                <c:pt idx="2">
                  <c:v>4.2</c:v>
                </c:pt>
                <c:pt idx="3">
                  <c:v>4.5999999999999996</c:v>
                </c:pt>
                <c:pt idx="4">
                  <c:v>5</c:v>
                </c:pt>
                <c:pt idx="5">
                  <c:v>5.4</c:v>
                </c:pt>
                <c:pt idx="6">
                  <c:v>5.8</c:v>
                </c:pt>
                <c:pt idx="7">
                  <c:v>6.1999999999999993</c:v>
                </c:pt>
                <c:pt idx="8">
                  <c:v>6.6</c:v>
                </c:pt>
                <c:pt idx="9">
                  <c:v>7</c:v>
                </c:pt>
              </c:numCache>
            </c:numRef>
          </c:val>
          <c:extLst>
            <c:ext xmlns:c16="http://schemas.microsoft.com/office/drawing/2014/chart" uri="{C3380CC4-5D6E-409C-BE32-E72D297353CC}">
              <c16:uniqueId val="{00000006-A1F5-43C4-8638-9FF0FCC03818}"/>
            </c:ext>
          </c:extLst>
        </c:ser>
        <c:ser>
          <c:idx val="7"/>
          <c:order val="7"/>
          <c:tx>
            <c:strRef>
              <c:f>lifespans_all!$B$146</c:f>
              <c:strCache>
                <c:ptCount val="1"/>
                <c:pt idx="0">
                  <c:v>Terrestrial &amp; Aerial</c:v>
                </c:pt>
              </c:strCache>
            </c:strRef>
          </c:tx>
          <c:spPr>
            <a:solidFill>
              <a:schemeClr val="accent2">
                <a:lumMod val="60000"/>
              </a:schemeClr>
            </a:solidFill>
            <a:ln w="25400">
              <a:noFill/>
            </a:ln>
            <a:effectLst/>
          </c:spPr>
          <c:cat>
            <c:numRef>
              <c:f>lifespans_all!$D$138:$M$138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lifespans_all!$D$146:$M$146</c:f>
              <c:numCache>
                <c:formatCode>0</c:formatCode>
                <c:ptCount val="10"/>
                <c:pt idx="0">
                  <c:v>3.2</c:v>
                </c:pt>
                <c:pt idx="1">
                  <c:v>3.4</c:v>
                </c:pt>
                <c:pt idx="2">
                  <c:v>3.6</c:v>
                </c:pt>
                <c:pt idx="3">
                  <c:v>3.8</c:v>
                </c:pt>
                <c:pt idx="4">
                  <c:v>4</c:v>
                </c:pt>
                <c:pt idx="5">
                  <c:v>4.2</c:v>
                </c:pt>
                <c:pt idx="6">
                  <c:v>4.4000000000000004</c:v>
                </c:pt>
                <c:pt idx="7">
                  <c:v>4.5999999999999996</c:v>
                </c:pt>
                <c:pt idx="8">
                  <c:v>4.8</c:v>
                </c:pt>
                <c:pt idx="9">
                  <c:v>5</c:v>
                </c:pt>
              </c:numCache>
            </c:numRef>
          </c:val>
          <c:extLst>
            <c:ext xmlns:c16="http://schemas.microsoft.com/office/drawing/2014/chart" uri="{C3380CC4-5D6E-409C-BE32-E72D297353CC}">
              <c16:uniqueId val="{00000007-A1F5-43C4-8638-9FF0FCC03818}"/>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SR Demand Forecast by Replacement Rate (Low)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781468523627276"/>
          <c:y val="0.16999583891062464"/>
          <c:w val="0.79973806443103357"/>
          <c:h val="0.57664470395815959"/>
        </c:manualLayout>
      </c:layout>
      <c:areaChart>
        <c:grouping val="stacked"/>
        <c:varyColors val="0"/>
        <c:ser>
          <c:idx val="0"/>
          <c:order val="0"/>
          <c:tx>
            <c:strRef>
              <c:f>SR_demand_forecast!$B$69</c:f>
              <c:strCache>
                <c:ptCount val="1"/>
                <c:pt idx="0">
                  <c:v>Existing</c:v>
                </c:pt>
              </c:strCache>
            </c:strRef>
          </c:tx>
          <c:spPr>
            <a:solidFill>
              <a:schemeClr val="accent1"/>
            </a:solidFill>
            <a:ln>
              <a:noFill/>
            </a:ln>
            <a:effectLst/>
          </c:spPr>
          <c:cat>
            <c:numRef>
              <c:f>SR_demand_forecast!$D$68:$M$68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SR_demand_forecast!$D$69:$M$69</c:f>
              <c:numCache>
                <c:formatCode>_(* #,##0_);_(* \(#,##0\);_(* "-"??_);_(@_)</c:formatCode>
                <c:ptCount val="10"/>
                <c:pt idx="0">
                  <c:v>100566894.76190478</c:v>
                </c:pt>
                <c:pt idx="1">
                  <c:v>86536464.761904776</c:v>
                </c:pt>
                <c:pt idx="2">
                  <c:v>86110893.333333328</c:v>
                </c:pt>
                <c:pt idx="3">
                  <c:v>78106846.666666672</c:v>
                </c:pt>
                <c:pt idx="4">
                  <c:v>67913170</c:v>
                </c:pt>
                <c:pt idx="5">
                  <c:v>53882740</c:v>
                </c:pt>
                <c:pt idx="6">
                  <c:v>41876670.000000007</c:v>
                </c:pt>
                <c:pt idx="7">
                  <c:v>33872623.333333336</c:v>
                </c:pt>
                <c:pt idx="8">
                  <c:v>33872623.333333336</c:v>
                </c:pt>
                <c:pt idx="9">
                  <c:v>33872623.333333336</c:v>
                </c:pt>
              </c:numCache>
            </c:numRef>
          </c:val>
          <c:extLst>
            <c:ext xmlns:c16="http://schemas.microsoft.com/office/drawing/2014/chart" uri="{C3380CC4-5D6E-409C-BE32-E72D297353CC}">
              <c16:uniqueId val="{00000000-389E-4E40-841D-F12B2C326EC0}"/>
            </c:ext>
          </c:extLst>
        </c:ser>
        <c:ser>
          <c:idx val="1"/>
          <c:order val="1"/>
          <c:tx>
            <c:strRef>
              <c:f>SR_demand_forecast!$B$70</c:f>
              <c:strCache>
                <c:ptCount val="1"/>
                <c:pt idx="0">
                  <c:v>Replacement</c:v>
                </c:pt>
              </c:strCache>
            </c:strRef>
          </c:tx>
          <c:spPr>
            <a:solidFill>
              <a:schemeClr val="accent2"/>
            </a:solidFill>
            <a:ln>
              <a:noFill/>
            </a:ln>
            <a:effectLst/>
          </c:spPr>
          <c:cat>
            <c:numRef>
              <c:f>SR_demand_forecast!$D$68:$M$68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SR_demand_forecast!$D$70:$M$70</c:f>
              <c:numCache>
                <c:formatCode>_(* #,##0_);_(* \(#,##0\);_(* "-"??_);_(@_)</c:formatCode>
                <c:ptCount val="10"/>
                <c:pt idx="0">
                  <c:v>3348823.4285714286</c:v>
                </c:pt>
                <c:pt idx="1">
                  <c:v>17060574.594285715</c:v>
                </c:pt>
                <c:pt idx="2">
                  <c:v>25639959.742971428</c:v>
                </c:pt>
                <c:pt idx="3">
                  <c:v>38200515.505858287</c:v>
                </c:pt>
                <c:pt idx="4">
                  <c:v>55764049.839517035</c:v>
                </c:pt>
                <c:pt idx="5">
                  <c:v>76067430.920740858</c:v>
                </c:pt>
                <c:pt idx="6">
                  <c:v>94880883.470216587</c:v>
                </c:pt>
                <c:pt idx="7">
                  <c:v>109819380.30470502</c:v>
                </c:pt>
                <c:pt idx="8">
                  <c:v>115939448.29620501</c:v>
                </c:pt>
                <c:pt idx="9">
                  <c:v>122260391.25524312</c:v>
                </c:pt>
              </c:numCache>
            </c:numRef>
          </c:val>
          <c:extLst>
            <c:ext xmlns:c16="http://schemas.microsoft.com/office/drawing/2014/chart" uri="{C3380CC4-5D6E-409C-BE32-E72D297353CC}">
              <c16:uniqueId val="{00000001-389E-4E40-841D-F12B2C326EC0}"/>
            </c:ext>
          </c:extLst>
        </c:ser>
        <c:dLbls>
          <c:showLegendKey val="0"/>
          <c:showVal val="0"/>
          <c:showCatName val="0"/>
          <c:showSerName val="0"/>
          <c:showPercent val="0"/>
          <c:showBubbleSize val="0"/>
        </c:dLbls>
        <c:axId val="1043470975"/>
        <c:axId val="1043473471"/>
      </c:areaChart>
      <c:catAx>
        <c:axId val="104347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3471"/>
        <c:crosses val="autoZero"/>
        <c:auto val="1"/>
        <c:lblAlgn val="ctr"/>
        <c:lblOffset val="100"/>
        <c:noMultiLvlLbl val="0"/>
      </c:catAx>
      <c:valAx>
        <c:axId val="1043473471"/>
        <c:scaling>
          <c:orientation val="minMax"/>
          <c:max val="5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09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SR Demand Forecast by Use Case (Baseline)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048881531606909"/>
          <c:y val="0.10605799289048519"/>
          <c:w val="0.81755463596923572"/>
          <c:h val="0.60682971253468532"/>
        </c:manualLayout>
      </c:layout>
      <c:areaChart>
        <c:grouping val="stacked"/>
        <c:varyColors val="0"/>
        <c:ser>
          <c:idx val="0"/>
          <c:order val="0"/>
          <c:tx>
            <c:strRef>
              <c:f>SR_demand_forecast!$B$129</c:f>
              <c:strCache>
                <c:ptCount val="1"/>
                <c:pt idx="0">
                  <c:v>Human Space Flight</c:v>
                </c:pt>
              </c:strCache>
            </c:strRef>
          </c:tx>
          <c:spPr>
            <a:solidFill>
              <a:schemeClr val="accent1"/>
            </a:solidFill>
            <a:ln>
              <a:noFill/>
            </a:ln>
            <a:effectLst/>
          </c:spPr>
          <c:cat>
            <c:numRef>
              <c:f>SR_demand_forecast!$D$128:$M$128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SR_demand_forecast!$D$129:$M$129</c:f>
              <c:numCache>
                <c:formatCode>_(* #,##0_);_(* \(#,##0\);_(* "-"??_);_(@_)</c:formatCode>
                <c:ptCount val="10"/>
                <c:pt idx="0">
                  <c:v>30328056</c:v>
                </c:pt>
                <c:pt idx="1">
                  <c:v>33195435.84</c:v>
                </c:pt>
                <c:pt idx="2">
                  <c:v>36176408.0352</c:v>
                </c:pt>
                <c:pt idx="3">
                  <c:v>39274369.327872001</c:v>
                </c:pt>
                <c:pt idx="4">
                  <c:v>42492806.893036798</c:v>
                </c:pt>
                <c:pt idx="5">
                  <c:v>45835300.597077042</c:v>
                </c:pt>
                <c:pt idx="6">
                  <c:v>49305525.310521685</c:v>
                </c:pt>
                <c:pt idx="7">
                  <c:v>52907253.276265271</c:v>
                </c:pt>
                <c:pt idx="8">
                  <c:v>56644356.534514397</c:v>
                </c:pt>
                <c:pt idx="9">
                  <c:v>60520809.405782983</c:v>
                </c:pt>
              </c:numCache>
            </c:numRef>
          </c:val>
          <c:extLst>
            <c:ext xmlns:c16="http://schemas.microsoft.com/office/drawing/2014/chart" uri="{C3380CC4-5D6E-409C-BE32-E72D297353CC}">
              <c16:uniqueId val="{00000000-6A77-48AF-87AA-BCA6095B03F7}"/>
            </c:ext>
          </c:extLst>
        </c:ser>
        <c:ser>
          <c:idx val="1"/>
          <c:order val="1"/>
          <c:tx>
            <c:strRef>
              <c:f>SR_demand_forecast!$B$130</c:f>
              <c:strCache>
                <c:ptCount val="1"/>
                <c:pt idx="0">
                  <c:v>Near Earth Robotic - LEO Science</c:v>
                </c:pt>
              </c:strCache>
            </c:strRef>
          </c:tx>
          <c:spPr>
            <a:solidFill>
              <a:schemeClr val="accent2"/>
            </a:solidFill>
            <a:ln>
              <a:noFill/>
            </a:ln>
            <a:effectLst/>
          </c:spPr>
          <c:cat>
            <c:numRef>
              <c:f>SR_demand_forecast!$D$128:$M$128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SR_demand_forecast!$D$130:$M$130</c:f>
              <c:numCache>
                <c:formatCode>_(* #,##0_);_(* \(#,##0\);_(* "-"??_);_(@_)</c:formatCode>
                <c:ptCount val="10"/>
                <c:pt idx="0">
                  <c:v>71659566.000000015</c:v>
                </c:pt>
                <c:pt idx="1">
                  <c:v>73644569.573333353</c:v>
                </c:pt>
                <c:pt idx="2">
                  <c:v>84029339.880533338</c:v>
                </c:pt>
                <c:pt idx="3">
                  <c:v>91064595.948378682</c:v>
                </c:pt>
                <c:pt idx="4">
                  <c:v>100996991.41605601</c:v>
                </c:pt>
                <c:pt idx="5">
                  <c:v>109732148.44406107</c:v>
                </c:pt>
                <c:pt idx="6">
                  <c:v>119270963.04061995</c:v>
                </c:pt>
                <c:pt idx="7">
                  <c:v>129042241.50639886</c:v>
                </c:pt>
                <c:pt idx="8">
                  <c:v>138107657.32394612</c:v>
                </c:pt>
                <c:pt idx="9">
                  <c:v>147485673.68692601</c:v>
                </c:pt>
              </c:numCache>
            </c:numRef>
          </c:val>
          <c:extLst>
            <c:ext xmlns:c16="http://schemas.microsoft.com/office/drawing/2014/chart" uri="{C3380CC4-5D6E-409C-BE32-E72D297353CC}">
              <c16:uniqueId val="{00000001-6A77-48AF-87AA-BCA6095B03F7}"/>
            </c:ext>
          </c:extLst>
        </c:ser>
        <c:ser>
          <c:idx val="2"/>
          <c:order val="2"/>
          <c:tx>
            <c:strRef>
              <c:f>SR_demand_forecast!$B$131</c:f>
              <c:strCache>
                <c:ptCount val="1"/>
                <c:pt idx="0">
                  <c:v>Near Earth Robotic - GEO and Near Earth</c:v>
                </c:pt>
              </c:strCache>
            </c:strRef>
          </c:tx>
          <c:spPr>
            <a:solidFill>
              <a:schemeClr val="accent3"/>
            </a:solidFill>
            <a:ln>
              <a:noFill/>
            </a:ln>
            <a:effectLst/>
          </c:spPr>
          <c:cat>
            <c:numRef>
              <c:f>SR_demand_forecast!$D$128:$M$128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SR_demand_forecast!$D$131:$M$131</c:f>
              <c:numCache>
                <c:formatCode>_(* #,##0_);_(* \(#,##0\);_(* "-"??_);_(@_)</c:formatCode>
                <c:ptCount val="10"/>
                <c:pt idx="0">
                  <c:v>496499.99999999994</c:v>
                </c:pt>
                <c:pt idx="1">
                  <c:v>570265.7142857142</c:v>
                </c:pt>
                <c:pt idx="2">
                  <c:v>811734.94285714277</c:v>
                </c:pt>
                <c:pt idx="3">
                  <c:v>903239.60914285702</c:v>
                </c:pt>
                <c:pt idx="4">
                  <c:v>998079.76810285694</c:v>
                </c:pt>
                <c:pt idx="5">
                  <c:v>1096352.2375775999</c:v>
                </c:pt>
                <c:pt idx="6">
                  <c:v>1198156.3739240915</c:v>
                </c:pt>
                <c:pt idx="7">
                  <c:v>1303594.1348294111</c:v>
                </c:pt>
                <c:pt idx="8">
                  <c:v>1412770.1436213744</c:v>
                </c:pt>
                <c:pt idx="9">
                  <c:v>1525791.7551110843</c:v>
                </c:pt>
              </c:numCache>
            </c:numRef>
          </c:val>
          <c:extLst>
            <c:ext xmlns:c16="http://schemas.microsoft.com/office/drawing/2014/chart" uri="{C3380CC4-5D6E-409C-BE32-E72D297353CC}">
              <c16:uniqueId val="{00000002-6A77-48AF-87AA-BCA6095B03F7}"/>
            </c:ext>
          </c:extLst>
        </c:ser>
        <c:ser>
          <c:idx val="3"/>
          <c:order val="3"/>
          <c:tx>
            <c:strRef>
              <c:f>SR_demand_forecast!$B$132</c:f>
              <c:strCache>
                <c:ptCount val="1"/>
                <c:pt idx="0">
                  <c:v>Deep Space Robotic</c:v>
                </c:pt>
              </c:strCache>
            </c:strRef>
          </c:tx>
          <c:spPr>
            <a:solidFill>
              <a:schemeClr val="accent4"/>
            </a:solidFill>
            <a:ln w="25400">
              <a:noFill/>
            </a:ln>
            <a:effectLst/>
          </c:spPr>
          <c:cat>
            <c:numRef>
              <c:f>SR_demand_forecast!$D$128:$M$128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SR_demand_forecast!$D$132:$M$132</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6A77-48AF-87AA-BCA6095B03F7}"/>
            </c:ext>
          </c:extLst>
        </c:ser>
        <c:ser>
          <c:idx val="4"/>
          <c:order val="4"/>
          <c:tx>
            <c:strRef>
              <c:f>SR_demand_forecast!$B$133</c:f>
              <c:strCache>
                <c:ptCount val="1"/>
                <c:pt idx="0">
                  <c:v>Near Earth Robotic - Low Latency &amp; Complex Needs</c:v>
                </c:pt>
              </c:strCache>
            </c:strRef>
          </c:tx>
          <c:spPr>
            <a:solidFill>
              <a:schemeClr val="accent5"/>
            </a:solidFill>
            <a:ln w="25400">
              <a:noFill/>
            </a:ln>
            <a:effectLst/>
          </c:spPr>
          <c:cat>
            <c:numRef>
              <c:f>SR_demand_forecast!$D$128:$M$128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SR_demand_forecast!$D$133:$M$133</c:f>
              <c:numCache>
                <c:formatCode>_(* #,##0_);_(* \(#,##0\);_(* "-"??_);_(@_)</c:formatCode>
                <c:ptCount val="10"/>
                <c:pt idx="0">
                  <c:v>30393</c:v>
                </c:pt>
                <c:pt idx="1">
                  <c:v>33266.520000000004</c:v>
                </c:pt>
                <c:pt idx="2">
                  <c:v>36253.875599999999</c:v>
                </c:pt>
                <c:pt idx="3">
                  <c:v>39358.470816000001</c:v>
                </c:pt>
                <c:pt idx="4">
                  <c:v>44861.4008712</c:v>
                </c:pt>
                <c:pt idx="5">
                  <c:v>48809.204147865603</c:v>
                </c:pt>
                <c:pt idx="6">
                  <c:v>52896.974995249344</c:v>
                </c:pt>
                <c:pt idx="7">
                  <c:v>57128.732994869271</c:v>
                </c:pt>
                <c:pt idx="8">
                  <c:v>61508.602524475937</c:v>
                </c:pt>
                <c:pt idx="9">
                  <c:v>66040.81534206889</c:v>
                </c:pt>
              </c:numCache>
            </c:numRef>
          </c:val>
          <c:extLst>
            <c:ext xmlns:c16="http://schemas.microsoft.com/office/drawing/2014/chart" uri="{C3380CC4-5D6E-409C-BE32-E72D297353CC}">
              <c16:uniqueId val="{00000004-6A77-48AF-87AA-BCA6095B03F7}"/>
            </c:ext>
          </c:extLst>
        </c:ser>
        <c:ser>
          <c:idx val="5"/>
          <c:order val="5"/>
          <c:tx>
            <c:strRef>
              <c:f>SR_demand_forecast!$B$134</c:f>
              <c:strCache>
                <c:ptCount val="1"/>
                <c:pt idx="0">
                  <c:v>Mission Operations</c:v>
                </c:pt>
              </c:strCache>
            </c:strRef>
          </c:tx>
          <c:spPr>
            <a:solidFill>
              <a:schemeClr val="accent6"/>
            </a:solidFill>
            <a:ln w="25400">
              <a:noFill/>
            </a:ln>
            <a:effectLst/>
          </c:spPr>
          <c:cat>
            <c:numRef>
              <c:f>SR_demand_forecast!$D$128:$M$128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SR_demand_forecast!$D$134:$M$134</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6A77-48AF-87AA-BCA6095B03F7}"/>
            </c:ext>
          </c:extLst>
        </c:ser>
        <c:ser>
          <c:idx val="6"/>
          <c:order val="6"/>
          <c:tx>
            <c:strRef>
              <c:f>SR_demand_forecast!$B$135</c:f>
              <c:strCache>
                <c:ptCount val="1"/>
                <c:pt idx="0">
                  <c:v>Launch Events</c:v>
                </c:pt>
              </c:strCache>
            </c:strRef>
          </c:tx>
          <c:spPr>
            <a:solidFill>
              <a:schemeClr val="accent1">
                <a:lumMod val="60000"/>
              </a:schemeClr>
            </a:solidFill>
            <a:ln w="25400">
              <a:noFill/>
            </a:ln>
            <a:effectLst/>
          </c:spPr>
          <c:cat>
            <c:numRef>
              <c:f>SR_demand_forecast!$D$128:$M$128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SR_demand_forecast!$D$135:$M$135</c:f>
              <c:numCache>
                <c:formatCode>_(* #,##0_);_(* \(#,##0\);_(* "-"??_);_(@_)</c:formatCode>
                <c:ptCount val="10"/>
                <c:pt idx="0">
                  <c:v>467976</c:v>
                </c:pt>
                <c:pt idx="1">
                  <c:v>525234.24</c:v>
                </c:pt>
                <c:pt idx="2">
                  <c:v>584760.78720000002</c:v>
                </c:pt>
                <c:pt idx="3">
                  <c:v>646623.47059200006</c:v>
                </c:pt>
                <c:pt idx="4">
                  <c:v>722237.88750720001</c:v>
                </c:pt>
                <c:pt idx="5">
                  <c:v>791963.31795832328</c:v>
                </c:pt>
                <c:pt idx="6">
                  <c:v>864298.98247248854</c:v>
                </c:pt>
                <c:pt idx="7">
                  <c:v>939321.40024003678</c:v>
                </c:pt>
                <c:pt idx="8">
                  <c:v>1017109.1071252984</c:v>
                </c:pt>
                <c:pt idx="9">
                  <c:v>1097742.7057258743</c:v>
                </c:pt>
              </c:numCache>
            </c:numRef>
          </c:val>
          <c:extLst>
            <c:ext xmlns:c16="http://schemas.microsoft.com/office/drawing/2014/chart" uri="{C3380CC4-5D6E-409C-BE32-E72D297353CC}">
              <c16:uniqueId val="{00000006-6A77-48AF-87AA-BCA6095B03F7}"/>
            </c:ext>
          </c:extLst>
        </c:ser>
        <c:ser>
          <c:idx val="7"/>
          <c:order val="7"/>
          <c:tx>
            <c:strRef>
              <c:f>SR_demand_forecast!$B$136</c:f>
              <c:strCache>
                <c:ptCount val="1"/>
                <c:pt idx="0">
                  <c:v>Terrestrial &amp; Aerial</c:v>
                </c:pt>
              </c:strCache>
            </c:strRef>
          </c:tx>
          <c:spPr>
            <a:solidFill>
              <a:schemeClr val="accent2">
                <a:lumMod val="60000"/>
              </a:schemeClr>
            </a:solidFill>
            <a:ln w="25400">
              <a:noFill/>
            </a:ln>
            <a:effectLst/>
          </c:spPr>
          <c:cat>
            <c:numRef>
              <c:f>SR_demand_forecast!$D$128:$M$128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SR_demand_forecast!$D$136:$M$136</c:f>
              <c:numCache>
                <c:formatCode>_(* #,##0_);_(* \(#,##0\);_(* "-"??_);_(@_)</c:formatCode>
                <c:ptCount val="10"/>
                <c:pt idx="0">
                  <c:v>6477952.0000000009</c:v>
                </c:pt>
                <c:pt idx="1">
                  <c:v>6939506.0800000001</c:v>
                </c:pt>
                <c:pt idx="2">
                  <c:v>7418550.6304000011</c:v>
                </c:pt>
                <c:pt idx="3">
                  <c:v>7915600.6483840011</c:v>
                </c:pt>
                <c:pt idx="4">
                  <c:v>8431184.7348352</c:v>
                </c:pt>
                <c:pt idx="5">
                  <c:v>9176542.4472510479</c:v>
                </c:pt>
                <c:pt idx="6">
                  <c:v>9775537.7272083238</c:v>
                </c:pt>
                <c:pt idx="7">
                  <c:v>10395631.945384987</c:v>
                </c:pt>
                <c:pt idx="8">
                  <c:v>11037429.461197836</c:v>
                </c:pt>
                <c:pt idx="9">
                  <c:v>11701550.368865047</c:v>
                </c:pt>
              </c:numCache>
            </c:numRef>
          </c:val>
          <c:extLst>
            <c:ext xmlns:c16="http://schemas.microsoft.com/office/drawing/2014/chart" uri="{C3380CC4-5D6E-409C-BE32-E72D297353CC}">
              <c16:uniqueId val="{00000007-6A77-48AF-87AA-BCA6095B03F7}"/>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max val="5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SR Demand Forecast by Replacement Rate (Baseline)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781468523627276"/>
          <c:y val="0.16999583891062464"/>
          <c:w val="0.79973806443103357"/>
          <c:h val="0.57664470395815959"/>
        </c:manualLayout>
      </c:layout>
      <c:areaChart>
        <c:grouping val="stacked"/>
        <c:varyColors val="0"/>
        <c:ser>
          <c:idx val="0"/>
          <c:order val="0"/>
          <c:tx>
            <c:strRef>
              <c:f>SR_demand_forecast!$B$142</c:f>
              <c:strCache>
                <c:ptCount val="1"/>
                <c:pt idx="0">
                  <c:v>Existing</c:v>
                </c:pt>
              </c:strCache>
            </c:strRef>
          </c:tx>
          <c:spPr>
            <a:solidFill>
              <a:schemeClr val="accent1"/>
            </a:solidFill>
            <a:ln>
              <a:noFill/>
            </a:ln>
            <a:effectLst/>
          </c:spPr>
          <c:cat>
            <c:numRef>
              <c:f>SR_demand_forecast!$D$141:$M$141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SR_demand_forecast!$D$142:$M$142</c:f>
              <c:numCache>
                <c:formatCode>_(* #,##0_);_(* \(#,##0\);_(* "-"??_);_(@_)</c:formatCode>
                <c:ptCount val="10"/>
                <c:pt idx="0">
                  <c:v>100566894.76190478</c:v>
                </c:pt>
                <c:pt idx="1">
                  <c:v>86536464.761904776</c:v>
                </c:pt>
                <c:pt idx="2">
                  <c:v>86110893.333333328</c:v>
                </c:pt>
                <c:pt idx="3">
                  <c:v>78106846.666666672</c:v>
                </c:pt>
                <c:pt idx="4">
                  <c:v>67913170</c:v>
                </c:pt>
                <c:pt idx="5">
                  <c:v>53882740</c:v>
                </c:pt>
                <c:pt idx="6">
                  <c:v>41876670.000000007</c:v>
                </c:pt>
                <c:pt idx="7">
                  <c:v>33872623.333333336</c:v>
                </c:pt>
                <c:pt idx="8">
                  <c:v>33872623.333333336</c:v>
                </c:pt>
                <c:pt idx="9">
                  <c:v>33872623.333333336</c:v>
                </c:pt>
              </c:numCache>
            </c:numRef>
          </c:val>
          <c:extLst>
            <c:ext xmlns:c16="http://schemas.microsoft.com/office/drawing/2014/chart" uri="{C3380CC4-5D6E-409C-BE32-E72D297353CC}">
              <c16:uniqueId val="{00000000-53E7-457A-9757-9794A37996D0}"/>
            </c:ext>
          </c:extLst>
        </c:ser>
        <c:ser>
          <c:idx val="1"/>
          <c:order val="1"/>
          <c:tx>
            <c:strRef>
              <c:f>SR_demand_forecast!$B$143</c:f>
              <c:strCache>
                <c:ptCount val="1"/>
                <c:pt idx="0">
                  <c:v>Replacement</c:v>
                </c:pt>
              </c:strCache>
            </c:strRef>
          </c:tx>
          <c:spPr>
            <a:solidFill>
              <a:schemeClr val="accent2"/>
            </a:solidFill>
            <a:ln>
              <a:noFill/>
            </a:ln>
            <a:effectLst/>
          </c:spPr>
          <c:cat>
            <c:numRef>
              <c:f>SR_demand_forecast!$D$141:$M$141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SR_demand_forecast!$D$143:$M$143</c:f>
              <c:numCache>
                <c:formatCode>_(* #,##0_);_(* \(#,##0\);_(* "-"??_);_(@_)</c:formatCode>
                <c:ptCount val="10"/>
                <c:pt idx="0">
                  <c:v>8893548.2380952388</c:v>
                </c:pt>
                <c:pt idx="1">
                  <c:v>28371813.205714285</c:v>
                </c:pt>
                <c:pt idx="2">
                  <c:v>42946154.818457149</c:v>
                </c:pt>
                <c:pt idx="3">
                  <c:v>61736940.808518857</c:v>
                </c:pt>
                <c:pt idx="4">
                  <c:v>85772992.100409269</c:v>
                </c:pt>
                <c:pt idx="5">
                  <c:v>112798376.24807295</c:v>
                </c:pt>
                <c:pt idx="6">
                  <c:v>138590708.40974179</c:v>
                </c:pt>
                <c:pt idx="7">
                  <c:v>160772547.66278008</c:v>
                </c:pt>
                <c:pt idx="8">
                  <c:v>174408207.83959618</c:v>
                </c:pt>
                <c:pt idx="9">
                  <c:v>188524985.40441972</c:v>
                </c:pt>
              </c:numCache>
            </c:numRef>
          </c:val>
          <c:extLst>
            <c:ext xmlns:c16="http://schemas.microsoft.com/office/drawing/2014/chart" uri="{C3380CC4-5D6E-409C-BE32-E72D297353CC}">
              <c16:uniqueId val="{00000001-53E7-457A-9757-9794A37996D0}"/>
            </c:ext>
          </c:extLst>
        </c:ser>
        <c:dLbls>
          <c:showLegendKey val="0"/>
          <c:showVal val="0"/>
          <c:showCatName val="0"/>
          <c:showSerName val="0"/>
          <c:showPercent val="0"/>
          <c:showBubbleSize val="0"/>
        </c:dLbls>
        <c:axId val="1043470975"/>
        <c:axId val="1043473471"/>
      </c:areaChart>
      <c:catAx>
        <c:axId val="104347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3471"/>
        <c:crosses val="autoZero"/>
        <c:auto val="1"/>
        <c:lblAlgn val="ctr"/>
        <c:lblOffset val="100"/>
        <c:noMultiLvlLbl val="0"/>
      </c:catAx>
      <c:valAx>
        <c:axId val="1043473471"/>
        <c:scaling>
          <c:orientation val="minMax"/>
          <c:max val="5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09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SR Demand Forecast by Use Case (High)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048881531606909"/>
          <c:y val="0.10605799289048519"/>
          <c:w val="0.81755463596923572"/>
          <c:h val="0.60682971253468532"/>
        </c:manualLayout>
      </c:layout>
      <c:areaChart>
        <c:grouping val="stacked"/>
        <c:varyColors val="0"/>
        <c:ser>
          <c:idx val="0"/>
          <c:order val="0"/>
          <c:tx>
            <c:strRef>
              <c:f>SR_demand_forecast!$B$202</c:f>
              <c:strCache>
                <c:ptCount val="1"/>
                <c:pt idx="0">
                  <c:v>Human Space Flight</c:v>
                </c:pt>
              </c:strCache>
            </c:strRef>
          </c:tx>
          <c:spPr>
            <a:solidFill>
              <a:schemeClr val="accent1"/>
            </a:solidFill>
            <a:ln>
              <a:noFill/>
            </a:ln>
            <a:effectLst/>
          </c:spPr>
          <c:cat>
            <c:numRef>
              <c:f>SR_demand_forecast!$D$201:$M$201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SR_demand_forecast!$D$202:$M$202</c:f>
              <c:numCache>
                <c:formatCode>_(* #,##0_);_(* \(#,##0\);_(* "-"??_);_(@_)</c:formatCode>
                <c:ptCount val="10"/>
                <c:pt idx="0">
                  <c:v>31706604</c:v>
                </c:pt>
                <c:pt idx="1">
                  <c:v>36007673.759999998</c:v>
                </c:pt>
                <c:pt idx="2">
                  <c:v>40479132.0528</c:v>
                </c:pt>
                <c:pt idx="3">
                  <c:v>45126073.991807997</c:v>
                </c:pt>
                <c:pt idx="4">
                  <c:v>49953730.339555204</c:v>
                </c:pt>
                <c:pt idx="5">
                  <c:v>54967470.895615563</c:v>
                </c:pt>
                <c:pt idx="6">
                  <c:v>60172807.965782523</c:v>
                </c:pt>
                <c:pt idx="7">
                  <c:v>65575399.914397903</c:v>
                </c:pt>
                <c:pt idx="8">
                  <c:v>71181054.801771611</c:v>
                </c:pt>
                <c:pt idx="9">
                  <c:v>76995734.108674467</c:v>
                </c:pt>
              </c:numCache>
            </c:numRef>
          </c:val>
          <c:extLst>
            <c:ext xmlns:c16="http://schemas.microsoft.com/office/drawing/2014/chart" uri="{C3380CC4-5D6E-409C-BE32-E72D297353CC}">
              <c16:uniqueId val="{00000000-8C20-4D8B-BCD2-17FACFBE20A0}"/>
            </c:ext>
          </c:extLst>
        </c:ser>
        <c:ser>
          <c:idx val="1"/>
          <c:order val="1"/>
          <c:tx>
            <c:strRef>
              <c:f>SR_demand_forecast!$B$203</c:f>
              <c:strCache>
                <c:ptCount val="1"/>
                <c:pt idx="0">
                  <c:v>Near Earth Robotic - LEO Science</c:v>
                </c:pt>
              </c:strCache>
            </c:strRef>
          </c:tx>
          <c:spPr>
            <a:solidFill>
              <a:schemeClr val="accent2"/>
            </a:solidFill>
            <a:ln>
              <a:noFill/>
            </a:ln>
            <a:effectLst/>
          </c:spPr>
          <c:cat>
            <c:numRef>
              <c:f>SR_demand_forecast!$D$201:$M$201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SR_demand_forecast!$D$203:$M$203</c:f>
              <c:numCache>
                <c:formatCode>_(* #,##0_);_(* \(#,##0\);_(* "-"??_);_(@_)</c:formatCode>
                <c:ptCount val="10"/>
                <c:pt idx="0">
                  <c:v>74861184.666666687</c:v>
                </c:pt>
                <c:pt idx="1">
                  <c:v>80175871.653333351</c:v>
                </c:pt>
                <c:pt idx="2">
                  <c:v>94022232.062933356</c:v>
                </c:pt>
                <c:pt idx="3">
                  <c:v>104654929.31644267</c:v>
                </c:pt>
                <c:pt idx="4">
                  <c:v>118324666.46033761</c:v>
                </c:pt>
                <c:pt idx="5">
                  <c:v>130941222.69826177</c:v>
                </c:pt>
                <c:pt idx="6">
                  <c:v>144509761.40311873</c:v>
                </c:pt>
                <c:pt idx="7">
                  <c:v>158463469.31182599</c:v>
                </c:pt>
                <c:pt idx="8">
                  <c:v>171868516.23067376</c:v>
                </c:pt>
                <c:pt idx="9">
                  <c:v>185747980.44788408</c:v>
                </c:pt>
              </c:numCache>
            </c:numRef>
          </c:val>
          <c:extLst>
            <c:ext xmlns:c16="http://schemas.microsoft.com/office/drawing/2014/chart" uri="{C3380CC4-5D6E-409C-BE32-E72D297353CC}">
              <c16:uniqueId val="{00000001-8C20-4D8B-BCD2-17FACFBE20A0}"/>
            </c:ext>
          </c:extLst>
        </c:ser>
        <c:ser>
          <c:idx val="2"/>
          <c:order val="2"/>
          <c:tx>
            <c:strRef>
              <c:f>SR_demand_forecast!$B$204</c:f>
              <c:strCache>
                <c:ptCount val="1"/>
                <c:pt idx="0">
                  <c:v>Near Earth Robotic - GEO and Near Earth</c:v>
                </c:pt>
              </c:strCache>
            </c:strRef>
          </c:tx>
          <c:spPr>
            <a:solidFill>
              <a:schemeClr val="accent3"/>
            </a:solidFill>
            <a:ln>
              <a:noFill/>
            </a:ln>
            <a:effectLst/>
          </c:spPr>
          <c:cat>
            <c:numRef>
              <c:f>SR_demand_forecast!$D$201:$M$201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SR_demand_forecast!$D$204:$M$204</c:f>
              <c:numCache>
                <c:formatCode>_(* #,##0_);_(* \(#,##0\);_(* "-"??_);_(@_)</c:formatCode>
                <c:ptCount val="10"/>
                <c:pt idx="0">
                  <c:v>553242.85714285704</c:v>
                </c:pt>
                <c:pt idx="1">
                  <c:v>686021.14285714284</c:v>
                </c:pt>
                <c:pt idx="2">
                  <c:v>988840.74857142847</c:v>
                </c:pt>
                <c:pt idx="3">
                  <c:v>1144103.5049142854</c:v>
                </c:pt>
                <c:pt idx="4">
                  <c:v>1305181.2352114283</c:v>
                </c:pt>
                <c:pt idx="5">
                  <c:v>1472244.4333184913</c:v>
                </c:pt>
                <c:pt idx="6">
                  <c:v>1645468.0868557522</c:v>
                </c:pt>
                <c:pt idx="7">
                  <c:v>1825031.7887611757</c:v>
                </c:pt>
                <c:pt idx="8">
                  <c:v>2011119.8515080744</c:v>
                </c:pt>
                <c:pt idx="9">
                  <c:v>2203921.4240493444</c:v>
                </c:pt>
              </c:numCache>
            </c:numRef>
          </c:val>
          <c:extLst>
            <c:ext xmlns:c16="http://schemas.microsoft.com/office/drawing/2014/chart" uri="{C3380CC4-5D6E-409C-BE32-E72D297353CC}">
              <c16:uniqueId val="{00000002-8C20-4D8B-BCD2-17FACFBE20A0}"/>
            </c:ext>
          </c:extLst>
        </c:ser>
        <c:ser>
          <c:idx val="3"/>
          <c:order val="3"/>
          <c:tx>
            <c:strRef>
              <c:f>SR_demand_forecast!$B$205</c:f>
              <c:strCache>
                <c:ptCount val="1"/>
                <c:pt idx="0">
                  <c:v>Deep Space Robotic</c:v>
                </c:pt>
              </c:strCache>
            </c:strRef>
          </c:tx>
          <c:spPr>
            <a:solidFill>
              <a:schemeClr val="accent4"/>
            </a:solidFill>
            <a:ln w="25400">
              <a:noFill/>
            </a:ln>
            <a:effectLst/>
          </c:spPr>
          <c:cat>
            <c:numRef>
              <c:f>SR_demand_forecast!$D$201:$M$201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SR_demand_forecast!$D$205:$M$205</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8C20-4D8B-BCD2-17FACFBE20A0}"/>
            </c:ext>
          </c:extLst>
        </c:ser>
        <c:ser>
          <c:idx val="4"/>
          <c:order val="4"/>
          <c:tx>
            <c:strRef>
              <c:f>SR_demand_forecast!$B$206</c:f>
              <c:strCache>
                <c:ptCount val="1"/>
                <c:pt idx="0">
                  <c:v>Near Earth Robotic - Low Latency &amp; Complex Needs</c:v>
                </c:pt>
              </c:strCache>
            </c:strRef>
          </c:tx>
          <c:spPr>
            <a:solidFill>
              <a:schemeClr val="accent5"/>
            </a:solidFill>
            <a:ln w="25400">
              <a:noFill/>
            </a:ln>
            <a:effectLst/>
          </c:spPr>
          <c:cat>
            <c:numRef>
              <c:f>SR_demand_forecast!$D$201:$M$201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SR_demand_forecast!$D$206:$M$206</c:f>
              <c:numCache>
                <c:formatCode>_(* #,##0_);_(* \(#,##0\);_(* "-"??_);_(@_)</c:formatCode>
                <c:ptCount val="10"/>
                <c:pt idx="0">
                  <c:v>33156</c:v>
                </c:pt>
                <c:pt idx="1">
                  <c:v>38903.040000000001</c:v>
                </c:pt>
                <c:pt idx="2">
                  <c:v>44877.751199999999</c:v>
                </c:pt>
                <c:pt idx="3">
                  <c:v>51086.941632000002</c:v>
                </c:pt>
                <c:pt idx="4">
                  <c:v>59815.201161600002</c:v>
                </c:pt>
                <c:pt idx="5">
                  <c:v>67112.655703315206</c:v>
                </c:pt>
                <c:pt idx="6">
                  <c:v>74678.082346234369</c:v>
                </c:pt>
                <c:pt idx="7">
                  <c:v>82519.280992588945</c:v>
                </c:pt>
                <c:pt idx="8">
                  <c:v>90644.256351859265</c:v>
                </c:pt>
                <c:pt idx="9">
                  <c:v>99061.223013103343</c:v>
                </c:pt>
              </c:numCache>
            </c:numRef>
          </c:val>
          <c:extLst>
            <c:ext xmlns:c16="http://schemas.microsoft.com/office/drawing/2014/chart" uri="{C3380CC4-5D6E-409C-BE32-E72D297353CC}">
              <c16:uniqueId val="{00000004-8C20-4D8B-BCD2-17FACFBE20A0}"/>
            </c:ext>
          </c:extLst>
        </c:ser>
        <c:ser>
          <c:idx val="5"/>
          <c:order val="5"/>
          <c:tx>
            <c:strRef>
              <c:f>SR_demand_forecast!$B$207</c:f>
              <c:strCache>
                <c:ptCount val="1"/>
                <c:pt idx="0">
                  <c:v>Mission Operations</c:v>
                </c:pt>
              </c:strCache>
            </c:strRef>
          </c:tx>
          <c:spPr>
            <a:solidFill>
              <a:schemeClr val="accent6"/>
            </a:solidFill>
            <a:ln w="25400">
              <a:noFill/>
            </a:ln>
            <a:effectLst/>
          </c:spPr>
          <c:cat>
            <c:numRef>
              <c:f>SR_demand_forecast!$D$201:$M$201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SR_demand_forecast!$D$207:$M$207</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8C20-4D8B-BCD2-17FACFBE20A0}"/>
            </c:ext>
          </c:extLst>
        </c:ser>
        <c:ser>
          <c:idx val="6"/>
          <c:order val="6"/>
          <c:tx>
            <c:strRef>
              <c:f>SR_demand_forecast!$B$208</c:f>
              <c:strCache>
                <c:ptCount val="1"/>
                <c:pt idx="0">
                  <c:v>Launch Events</c:v>
                </c:pt>
              </c:strCache>
            </c:strRef>
          </c:tx>
          <c:spPr>
            <a:solidFill>
              <a:schemeClr val="accent1">
                <a:lumMod val="60000"/>
              </a:schemeClr>
            </a:solidFill>
            <a:ln w="25400">
              <a:noFill/>
            </a:ln>
            <a:effectLst/>
          </c:spPr>
          <c:cat>
            <c:numRef>
              <c:f>SR_demand_forecast!$D$201:$M$201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SR_demand_forecast!$D$208:$M$208</c:f>
              <c:numCache>
                <c:formatCode>_(* #,##0_);_(* \(#,##0\);_(* "-"??_);_(@_)</c:formatCode>
                <c:ptCount val="10"/>
                <c:pt idx="0">
                  <c:v>481740</c:v>
                </c:pt>
                <c:pt idx="1">
                  <c:v>553312.80000000005</c:v>
                </c:pt>
                <c:pt idx="2">
                  <c:v>627720.98399999994</c:v>
                </c:pt>
                <c:pt idx="3">
                  <c:v>705049.33823999995</c:v>
                </c:pt>
                <c:pt idx="4">
                  <c:v>796730.86875839997</c:v>
                </c:pt>
                <c:pt idx="5">
                  <c:v>883142.727009792</c:v>
                </c:pt>
                <c:pt idx="6">
                  <c:v>972802.47924373636</c:v>
                </c:pt>
                <c:pt idx="7">
                  <c:v>1065805.4764762344</c:v>
                </c:pt>
                <c:pt idx="8">
                  <c:v>1162249.584606335</c:v>
                </c:pt>
                <c:pt idx="9">
                  <c:v>1262235.2468710491</c:v>
                </c:pt>
              </c:numCache>
            </c:numRef>
          </c:val>
          <c:extLst>
            <c:ext xmlns:c16="http://schemas.microsoft.com/office/drawing/2014/chart" uri="{C3380CC4-5D6E-409C-BE32-E72D297353CC}">
              <c16:uniqueId val="{00000006-8C20-4D8B-BCD2-17FACFBE20A0}"/>
            </c:ext>
          </c:extLst>
        </c:ser>
        <c:ser>
          <c:idx val="7"/>
          <c:order val="7"/>
          <c:tx>
            <c:strRef>
              <c:f>SR_demand_forecast!$B$209</c:f>
              <c:strCache>
                <c:ptCount val="1"/>
                <c:pt idx="0">
                  <c:v>Terrestrial &amp; Aerial</c:v>
                </c:pt>
              </c:strCache>
            </c:strRef>
          </c:tx>
          <c:spPr>
            <a:solidFill>
              <a:schemeClr val="accent2">
                <a:lumMod val="60000"/>
              </a:schemeClr>
            </a:solidFill>
            <a:ln w="25400">
              <a:noFill/>
            </a:ln>
            <a:effectLst/>
          </c:spPr>
          <c:cat>
            <c:numRef>
              <c:f>SR_demand_forecast!$D$201:$M$201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SR_demand_forecast!$D$209:$M$209</c:f>
              <c:numCache>
                <c:formatCode>_(* #,##0_);_(* \(#,##0\);_(* "-"??_);_(@_)</c:formatCode>
                <c:ptCount val="10"/>
                <c:pt idx="0">
                  <c:v>6680388.0000000009</c:v>
                </c:pt>
                <c:pt idx="1">
                  <c:v>7352475.5200000014</c:v>
                </c:pt>
                <c:pt idx="2">
                  <c:v>8050393.8736000005</c:v>
                </c:pt>
                <c:pt idx="3">
                  <c:v>8774907.4591360018</c:v>
                </c:pt>
                <c:pt idx="4">
                  <c:v>9526800.9185440019</c:v>
                </c:pt>
                <c:pt idx="5">
                  <c:v>10517576.656110618</c:v>
                </c:pt>
                <c:pt idx="6">
                  <c:v>11371368.435751213</c:v>
                </c:pt>
                <c:pt idx="7">
                  <c:v>12255914.599914985</c:v>
                </c:pt>
                <c:pt idx="8">
                  <c:v>13172103.807271007</c:v>
                </c:pt>
                <c:pt idx="9">
                  <c:v>14120847.961081307</c:v>
                </c:pt>
              </c:numCache>
            </c:numRef>
          </c:val>
          <c:extLst>
            <c:ext xmlns:c16="http://schemas.microsoft.com/office/drawing/2014/chart" uri="{C3380CC4-5D6E-409C-BE32-E72D297353CC}">
              <c16:uniqueId val="{00000007-8C20-4D8B-BCD2-17FACFBE20A0}"/>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SR Demand Forecast by Replacement Rate (High)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781468523627276"/>
          <c:y val="0.16999583891062464"/>
          <c:w val="0.79973806443103357"/>
          <c:h val="0.57664470395815959"/>
        </c:manualLayout>
      </c:layout>
      <c:areaChart>
        <c:grouping val="stacked"/>
        <c:varyColors val="0"/>
        <c:ser>
          <c:idx val="0"/>
          <c:order val="0"/>
          <c:tx>
            <c:strRef>
              <c:f>SR_demand_forecast!$B$215</c:f>
              <c:strCache>
                <c:ptCount val="1"/>
                <c:pt idx="0">
                  <c:v>Existing</c:v>
                </c:pt>
              </c:strCache>
            </c:strRef>
          </c:tx>
          <c:spPr>
            <a:solidFill>
              <a:schemeClr val="accent1"/>
            </a:solidFill>
            <a:ln>
              <a:noFill/>
            </a:ln>
            <a:effectLst/>
          </c:spPr>
          <c:cat>
            <c:numRef>
              <c:f>SR_demand_forecast!$D$214:$M$214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SR_demand_forecast!$D$215:$M$215</c:f>
              <c:numCache>
                <c:formatCode>_(* #,##0_);_(* \(#,##0\);_(* "-"??_);_(@_)</c:formatCode>
                <c:ptCount val="10"/>
                <c:pt idx="0">
                  <c:v>100566894.76190478</c:v>
                </c:pt>
                <c:pt idx="1">
                  <c:v>86536464.761904776</c:v>
                </c:pt>
                <c:pt idx="2">
                  <c:v>86110893.333333328</c:v>
                </c:pt>
                <c:pt idx="3">
                  <c:v>78106846.666666672</c:v>
                </c:pt>
                <c:pt idx="4">
                  <c:v>67913170</c:v>
                </c:pt>
                <c:pt idx="5">
                  <c:v>53882740</c:v>
                </c:pt>
                <c:pt idx="6">
                  <c:v>41876670.000000007</c:v>
                </c:pt>
                <c:pt idx="7">
                  <c:v>33872623.333333336</c:v>
                </c:pt>
                <c:pt idx="8">
                  <c:v>33872623.333333336</c:v>
                </c:pt>
                <c:pt idx="9">
                  <c:v>33872623.333333336</c:v>
                </c:pt>
              </c:numCache>
            </c:numRef>
          </c:val>
          <c:extLst>
            <c:ext xmlns:c16="http://schemas.microsoft.com/office/drawing/2014/chart" uri="{C3380CC4-5D6E-409C-BE32-E72D297353CC}">
              <c16:uniqueId val="{00000000-2C27-4DC8-B24B-4ACAFECA47E0}"/>
            </c:ext>
          </c:extLst>
        </c:ser>
        <c:ser>
          <c:idx val="1"/>
          <c:order val="1"/>
          <c:tx>
            <c:strRef>
              <c:f>SR_demand_forecast!$B$216</c:f>
              <c:strCache>
                <c:ptCount val="1"/>
                <c:pt idx="0">
                  <c:v>Replacement</c:v>
                </c:pt>
              </c:strCache>
            </c:strRef>
          </c:tx>
          <c:spPr>
            <a:solidFill>
              <a:schemeClr val="accent2"/>
            </a:solidFill>
            <a:ln>
              <a:noFill/>
            </a:ln>
            <a:effectLst/>
          </c:spPr>
          <c:cat>
            <c:numRef>
              <c:f>SR_demand_forecast!$D$214:$M$214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SR_demand_forecast!$D$216:$M$216</c:f>
              <c:numCache>
                <c:formatCode>_(* #,##0_);_(* \(#,##0\);_(* "-"??_);_(@_)</c:formatCode>
                <c:ptCount val="10"/>
                <c:pt idx="0">
                  <c:v>13749420.761904763</c:v>
                </c:pt>
                <c:pt idx="1">
                  <c:v>38277793.154285721</c:v>
                </c:pt>
                <c:pt idx="2">
                  <c:v>58102304.139771424</c:v>
                </c:pt>
                <c:pt idx="3">
                  <c:v>82349303.885506287</c:v>
                </c:pt>
                <c:pt idx="4">
                  <c:v>112053755.02356823</c:v>
                </c:pt>
                <c:pt idx="5">
                  <c:v>144966030.06601956</c:v>
                </c:pt>
                <c:pt idx="6">
                  <c:v>176870216.45309815</c:v>
                </c:pt>
                <c:pt idx="7">
                  <c:v>205395517.03903553</c:v>
                </c:pt>
                <c:pt idx="8">
                  <c:v>225613065.19884932</c:v>
                </c:pt>
                <c:pt idx="9">
                  <c:v>246557157.07824001</c:v>
                </c:pt>
              </c:numCache>
            </c:numRef>
          </c:val>
          <c:extLst>
            <c:ext xmlns:c16="http://schemas.microsoft.com/office/drawing/2014/chart" uri="{C3380CC4-5D6E-409C-BE32-E72D297353CC}">
              <c16:uniqueId val="{00000001-2C27-4DC8-B24B-4ACAFECA47E0}"/>
            </c:ext>
          </c:extLst>
        </c:ser>
        <c:dLbls>
          <c:showLegendKey val="0"/>
          <c:showVal val="0"/>
          <c:showCatName val="0"/>
          <c:showSerName val="0"/>
          <c:showPercent val="0"/>
          <c:showBubbleSize val="0"/>
        </c:dLbls>
        <c:axId val="1043470975"/>
        <c:axId val="1043473471"/>
      </c:areaChart>
      <c:catAx>
        <c:axId val="104347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3471"/>
        <c:crosses val="autoZero"/>
        <c:auto val="1"/>
        <c:lblAlgn val="ctr"/>
        <c:lblOffset val="100"/>
        <c:noMultiLvlLbl val="0"/>
      </c:catAx>
      <c:valAx>
        <c:axId val="1043473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09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SR Cost Forecast by Use Case (Low)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006358075557705"/>
          <c:y val="0.10605799289048519"/>
          <c:w val="0.78797987052972762"/>
          <c:h val="0.60682971253468532"/>
        </c:manualLayout>
      </c:layout>
      <c:areaChart>
        <c:grouping val="stacked"/>
        <c:varyColors val="0"/>
        <c:ser>
          <c:idx val="0"/>
          <c:order val="0"/>
          <c:tx>
            <c:strRef>
              <c:f>SR_cost_per_minute_forecast!$B$56</c:f>
              <c:strCache>
                <c:ptCount val="1"/>
                <c:pt idx="0">
                  <c:v>Human Space Flight</c:v>
                </c:pt>
              </c:strCache>
            </c:strRef>
          </c:tx>
          <c:spPr>
            <a:solidFill>
              <a:schemeClr val="accent1"/>
            </a:solidFill>
            <a:ln>
              <a:noFill/>
            </a:ln>
            <a:effectLst/>
          </c:spPr>
          <c:cat>
            <c:numRef>
              <c:f>SR_cost_per_minute_forecast!$D$55:$M$55</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SR_cost_per_minute_forecast!$D$56:$M$56</c:f>
              <c:numCache>
                <c:formatCode>_(* #,##0_);_(* \(#,##0\);_(* "-"??_);_(@_)</c:formatCode>
                <c:ptCount val="10"/>
                <c:pt idx="0">
                  <c:v>14130117000</c:v>
                </c:pt>
                <c:pt idx="1">
                  <c:v>14488539480</c:v>
                </c:pt>
                <c:pt idx="2">
                  <c:v>14861161004.4</c:v>
                </c:pt>
                <c:pt idx="3">
                  <c:v>15248406165.983999</c:v>
                </c:pt>
                <c:pt idx="4">
                  <c:v>15650710861.629601</c:v>
                </c:pt>
                <c:pt idx="5">
                  <c:v>16068522574.63463</c:v>
                </c:pt>
                <c:pt idx="6">
                  <c:v>16502300663.81521</c:v>
                </c:pt>
                <c:pt idx="7">
                  <c:v>16952516659.533159</c:v>
                </c:pt>
                <c:pt idx="8">
                  <c:v>17419654566.814301</c:v>
                </c:pt>
                <c:pt idx="9">
                  <c:v>17904211175.722874</c:v>
                </c:pt>
              </c:numCache>
            </c:numRef>
          </c:val>
          <c:extLst>
            <c:ext xmlns:c16="http://schemas.microsoft.com/office/drawing/2014/chart" uri="{C3380CC4-5D6E-409C-BE32-E72D297353CC}">
              <c16:uniqueId val="{00000000-439E-4B76-B501-C295041747EC}"/>
            </c:ext>
          </c:extLst>
        </c:ser>
        <c:ser>
          <c:idx val="1"/>
          <c:order val="1"/>
          <c:tx>
            <c:strRef>
              <c:f>SR_cost_per_minute_forecast!$B$57</c:f>
              <c:strCache>
                <c:ptCount val="1"/>
                <c:pt idx="0">
                  <c:v>Near Earth Robotic - LEO Science</c:v>
                </c:pt>
              </c:strCache>
            </c:strRef>
          </c:tx>
          <c:spPr>
            <a:solidFill>
              <a:schemeClr val="accent2"/>
            </a:solidFill>
            <a:ln>
              <a:noFill/>
            </a:ln>
            <a:effectLst/>
          </c:spPr>
          <c:cat>
            <c:numRef>
              <c:f>SR_cost_per_minute_forecast!$D$55:$M$55</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SR_cost_per_minute_forecast!$D$57:$M$57</c:f>
              <c:numCache>
                <c:formatCode>_(* #,##0_);_(* \(#,##0\);_(* "-"??_);_(@_)</c:formatCode>
                <c:ptCount val="10"/>
                <c:pt idx="0">
                  <c:v>34228973666.666676</c:v>
                </c:pt>
                <c:pt idx="1">
                  <c:v>33556633746.666672</c:v>
                </c:pt>
                <c:pt idx="2">
                  <c:v>37018223849.066673</c:v>
                </c:pt>
                <c:pt idx="3">
                  <c:v>38737131290.157333</c:v>
                </c:pt>
                <c:pt idx="4">
                  <c:v>41834658185.887207</c:v>
                </c:pt>
                <c:pt idx="5">
                  <c:v>44261537094.930199</c:v>
                </c:pt>
                <c:pt idx="6">
                  <c:v>47016082339.06057</c:v>
                </c:pt>
                <c:pt idx="7">
                  <c:v>49810506850.485832</c:v>
                </c:pt>
                <c:pt idx="8">
                  <c:v>52173399208.6092</c:v>
                </c:pt>
                <c:pt idx="9">
                  <c:v>54611683462.983978</c:v>
                </c:pt>
              </c:numCache>
            </c:numRef>
          </c:val>
          <c:extLst>
            <c:ext xmlns:c16="http://schemas.microsoft.com/office/drawing/2014/chart" uri="{C3380CC4-5D6E-409C-BE32-E72D297353CC}">
              <c16:uniqueId val="{00000001-439E-4B76-B501-C295041747EC}"/>
            </c:ext>
          </c:extLst>
        </c:ser>
        <c:ser>
          <c:idx val="2"/>
          <c:order val="2"/>
          <c:tx>
            <c:strRef>
              <c:f>SR_cost_per_minute_forecast!$B$58</c:f>
              <c:strCache>
                <c:ptCount val="1"/>
                <c:pt idx="0">
                  <c:v>Near Earth Robotic - GEO and Near Earth</c:v>
                </c:pt>
              </c:strCache>
            </c:strRef>
          </c:tx>
          <c:spPr>
            <a:solidFill>
              <a:schemeClr val="accent3"/>
            </a:solidFill>
            <a:ln>
              <a:noFill/>
            </a:ln>
            <a:effectLst/>
          </c:spPr>
          <c:cat>
            <c:numRef>
              <c:f>SR_cost_per_minute_forecast!$D$55:$M$55</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SR_cost_per_minute_forecast!$D$58:$M$58</c:f>
              <c:numCache>
                <c:formatCode>_(* #,##0_);_(* \(#,##0\);_(* "-"??_);_(@_)</c:formatCode>
                <c:ptCount val="10"/>
                <c:pt idx="0">
                  <c:v>226971428.57142854</c:v>
                </c:pt>
                <c:pt idx="1">
                  <c:v>241724571.4285714</c:v>
                </c:pt>
                <c:pt idx="2">
                  <c:v>339452794.28571421</c:v>
                </c:pt>
                <c:pt idx="3">
                  <c:v>361295843.65714276</c:v>
                </c:pt>
                <c:pt idx="4">
                  <c:v>383876833.88571423</c:v>
                </c:pt>
                <c:pt idx="5">
                  <c:v>407216545.3859657</c:v>
                </c:pt>
                <c:pt idx="6">
                  <c:v>431336294.61267287</c:v>
                </c:pt>
                <c:pt idx="7">
                  <c:v>456257947.19029385</c:v>
                </c:pt>
                <c:pt idx="8">
                  <c:v>482003931.35317481</c:v>
                </c:pt>
                <c:pt idx="9">
                  <c:v>508597251.70369482</c:v>
                </c:pt>
              </c:numCache>
            </c:numRef>
          </c:val>
          <c:extLst>
            <c:ext xmlns:c16="http://schemas.microsoft.com/office/drawing/2014/chart" uri="{C3380CC4-5D6E-409C-BE32-E72D297353CC}">
              <c16:uniqueId val="{00000002-439E-4B76-B501-C295041747EC}"/>
            </c:ext>
          </c:extLst>
        </c:ser>
        <c:ser>
          <c:idx val="3"/>
          <c:order val="3"/>
          <c:tx>
            <c:strRef>
              <c:f>SR_cost_per_minute_forecast!$B$59</c:f>
              <c:strCache>
                <c:ptCount val="1"/>
                <c:pt idx="0">
                  <c:v>Deep Space Robotic</c:v>
                </c:pt>
              </c:strCache>
            </c:strRef>
          </c:tx>
          <c:spPr>
            <a:solidFill>
              <a:schemeClr val="accent4"/>
            </a:solidFill>
            <a:ln w="25400">
              <a:noFill/>
            </a:ln>
            <a:effectLst/>
          </c:spPr>
          <c:cat>
            <c:numRef>
              <c:f>SR_cost_per_minute_forecast!$D$55:$M$55</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SR_cost_per_minute_forecast!$D$59:$M$59</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439E-4B76-B501-C295041747EC}"/>
            </c:ext>
          </c:extLst>
        </c:ser>
        <c:ser>
          <c:idx val="4"/>
          <c:order val="4"/>
          <c:tx>
            <c:strRef>
              <c:f>SR_cost_per_minute_forecast!$B$60</c:f>
              <c:strCache>
                <c:ptCount val="1"/>
                <c:pt idx="0">
                  <c:v>Near Earth Robotic - Low Latency &amp; Complex Needs</c:v>
                </c:pt>
              </c:strCache>
            </c:strRef>
          </c:tx>
          <c:spPr>
            <a:solidFill>
              <a:schemeClr val="accent5"/>
            </a:solidFill>
            <a:ln w="25400">
              <a:noFill/>
            </a:ln>
            <a:effectLst/>
          </c:spPr>
          <c:cat>
            <c:numRef>
              <c:f>SR_cost_per_minute_forecast!$D$55:$M$55</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SR_cost_per_minute_forecast!$D$60:$M$60</c:f>
              <c:numCache>
                <c:formatCode>_(* #,##0_);_(* \(#,##0\);_(* "-"??_);_(@_)</c:formatCode>
                <c:ptCount val="10"/>
                <c:pt idx="0">
                  <c:v>13815000</c:v>
                </c:pt>
                <c:pt idx="1">
                  <c:v>13815000</c:v>
                </c:pt>
                <c:pt idx="2">
                  <c:v>13815000</c:v>
                </c:pt>
                <c:pt idx="3">
                  <c:v>13815000</c:v>
                </c:pt>
                <c:pt idx="4">
                  <c:v>14953800.2904</c:v>
                </c:pt>
                <c:pt idx="5">
                  <c:v>15252876.296208</c:v>
                </c:pt>
                <c:pt idx="6">
                  <c:v>15557933.822132161</c:v>
                </c:pt>
                <c:pt idx="7">
                  <c:v>15869092.498574801</c:v>
                </c:pt>
                <c:pt idx="8">
                  <c:v>16186474.348546298</c:v>
                </c:pt>
                <c:pt idx="9">
                  <c:v>16510203.835517222</c:v>
                </c:pt>
              </c:numCache>
            </c:numRef>
          </c:val>
          <c:extLst>
            <c:ext xmlns:c16="http://schemas.microsoft.com/office/drawing/2014/chart" uri="{C3380CC4-5D6E-409C-BE32-E72D297353CC}">
              <c16:uniqueId val="{00000004-439E-4B76-B501-C295041747EC}"/>
            </c:ext>
          </c:extLst>
        </c:ser>
        <c:ser>
          <c:idx val="5"/>
          <c:order val="5"/>
          <c:tx>
            <c:strRef>
              <c:f>SR_cost_per_minute_forecast!$B$61</c:f>
              <c:strCache>
                <c:ptCount val="1"/>
                <c:pt idx="0">
                  <c:v>Mission Operations</c:v>
                </c:pt>
              </c:strCache>
            </c:strRef>
          </c:tx>
          <c:spPr>
            <a:solidFill>
              <a:schemeClr val="accent6"/>
            </a:solidFill>
            <a:ln w="25400">
              <a:noFill/>
            </a:ln>
            <a:effectLst/>
          </c:spPr>
          <c:cat>
            <c:numRef>
              <c:f>SR_cost_per_minute_forecast!$D$55:$M$55</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SR_cost_per_minute_forecast!$D$61:$M$61</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439E-4B76-B501-C295041747EC}"/>
            </c:ext>
          </c:extLst>
        </c:ser>
        <c:ser>
          <c:idx val="6"/>
          <c:order val="6"/>
          <c:tx>
            <c:strRef>
              <c:f>SR_cost_per_minute_forecast!$B$62</c:f>
              <c:strCache>
                <c:ptCount val="1"/>
                <c:pt idx="0">
                  <c:v>Launch Events</c:v>
                </c:pt>
              </c:strCache>
            </c:strRef>
          </c:tx>
          <c:spPr>
            <a:solidFill>
              <a:schemeClr val="accent1">
                <a:lumMod val="60000"/>
              </a:schemeClr>
            </a:solidFill>
            <a:ln w="25400">
              <a:noFill/>
            </a:ln>
            <a:effectLst/>
          </c:spPr>
          <c:cat>
            <c:numRef>
              <c:f>SR_cost_per_minute_forecast!$D$55:$M$55</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SR_cost_per_minute_forecast!$D$62:$M$62</c:f>
              <c:numCache>
                <c:formatCode>_(* #,##0_);_(* \(#,##0\);_(* "-"??_);_(@_)</c:formatCode>
                <c:ptCount val="10"/>
                <c:pt idx="0">
                  <c:v>220224000</c:v>
                </c:pt>
                <c:pt idx="1">
                  <c:v>234538560</c:v>
                </c:pt>
                <c:pt idx="2">
                  <c:v>249420196.80000001</c:v>
                </c:pt>
                <c:pt idx="3">
                  <c:v>264885867.648</c:v>
                </c:pt>
                <c:pt idx="4">
                  <c:v>286625962.50239998</c:v>
                </c:pt>
                <c:pt idx="5">
                  <c:v>304802249.92769277</c:v>
                </c:pt>
                <c:pt idx="6">
                  <c:v>323645994.46499634</c:v>
                </c:pt>
                <c:pt idx="7">
                  <c:v>343176623.88382089</c:v>
                </c:pt>
                <c:pt idx="8">
                  <c:v>363414076.08161259</c:v>
                </c:pt>
                <c:pt idx="9">
                  <c:v>384378811.71776229</c:v>
                </c:pt>
              </c:numCache>
            </c:numRef>
          </c:val>
          <c:extLst>
            <c:ext xmlns:c16="http://schemas.microsoft.com/office/drawing/2014/chart" uri="{C3380CC4-5D6E-409C-BE32-E72D297353CC}">
              <c16:uniqueId val="{00000006-439E-4B76-B501-C295041747EC}"/>
            </c:ext>
          </c:extLst>
        </c:ser>
        <c:ser>
          <c:idx val="7"/>
          <c:order val="7"/>
          <c:tx>
            <c:strRef>
              <c:f>SR_cost_per_minute_forecast!$B$63</c:f>
              <c:strCache>
                <c:ptCount val="1"/>
                <c:pt idx="0">
                  <c:v>Terrestrial &amp; Aerial</c:v>
                </c:pt>
              </c:strCache>
            </c:strRef>
          </c:tx>
          <c:spPr>
            <a:solidFill>
              <a:schemeClr val="accent2">
                <a:lumMod val="60000"/>
              </a:schemeClr>
            </a:solidFill>
            <a:ln w="25400">
              <a:noFill/>
            </a:ln>
            <a:effectLst/>
          </c:spPr>
          <c:cat>
            <c:numRef>
              <c:f>SR_cost_per_minute_forecast!$D$55:$M$55</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SR_cost_per_minute_forecast!$D$63:$M$63</c:f>
              <c:numCache>
                <c:formatCode>_(* #,##0_);_(* \(#,##0\);_(* "-"??_);_(@_)</c:formatCode>
                <c:ptCount val="10"/>
                <c:pt idx="0">
                  <c:v>3137758000.0000005</c:v>
                </c:pt>
                <c:pt idx="1">
                  <c:v>3263268320</c:v>
                </c:pt>
                <c:pt idx="2">
                  <c:v>3393353693.6000004</c:v>
                </c:pt>
                <c:pt idx="3">
                  <c:v>3528146918.816</c:v>
                </c:pt>
                <c:pt idx="4">
                  <c:v>3667784275.5632005</c:v>
                </c:pt>
                <c:pt idx="5">
                  <c:v>3917754119.1957383</c:v>
                </c:pt>
                <c:pt idx="6">
                  <c:v>4089853509.3327165</c:v>
                </c:pt>
                <c:pt idx="7">
                  <c:v>4267674645.4274945</c:v>
                </c:pt>
                <c:pt idx="8">
                  <c:v>4451377557.5623331</c:v>
                </c:pt>
                <c:pt idx="9">
                  <c:v>4641126388.3243923</c:v>
                </c:pt>
              </c:numCache>
            </c:numRef>
          </c:val>
          <c:extLst>
            <c:ext xmlns:c16="http://schemas.microsoft.com/office/drawing/2014/chart" uri="{C3380CC4-5D6E-409C-BE32-E72D297353CC}">
              <c16:uniqueId val="{00000007-439E-4B76-B501-C295041747EC}"/>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SR Cost Forecast by Replacement Rate (Low)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468393690676165"/>
          <c:y val="0.16999583891062464"/>
          <c:w val="0.78286881001081066"/>
          <c:h val="0.57664470395815959"/>
        </c:manualLayout>
      </c:layout>
      <c:areaChart>
        <c:grouping val="stacked"/>
        <c:varyColors val="0"/>
        <c:ser>
          <c:idx val="0"/>
          <c:order val="0"/>
          <c:tx>
            <c:strRef>
              <c:f>SR_cost_per_minute_forecast!$B$69</c:f>
              <c:strCache>
                <c:ptCount val="1"/>
                <c:pt idx="0">
                  <c:v>Existing</c:v>
                </c:pt>
              </c:strCache>
            </c:strRef>
          </c:tx>
          <c:spPr>
            <a:solidFill>
              <a:schemeClr val="accent1"/>
            </a:solidFill>
            <a:ln>
              <a:noFill/>
            </a:ln>
            <a:effectLst/>
          </c:spPr>
          <c:cat>
            <c:numRef>
              <c:f>SR_cost_per_minute_forecast!$D$68:$M$68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SR_cost_per_minute_forecast!$D$69:$M$69</c:f>
              <c:numCache>
                <c:formatCode>_(* #,##0_);_(* \(#,##0\);_(* "-"??_);_(@_)</c:formatCode>
                <c:ptCount val="10"/>
                <c:pt idx="0">
                  <c:v>50283447380.952385</c:v>
                </c:pt>
                <c:pt idx="1">
                  <c:v>43268232380.952385</c:v>
                </c:pt>
                <c:pt idx="2">
                  <c:v>43055446666.666664</c:v>
                </c:pt>
                <c:pt idx="3">
                  <c:v>39053423333.333336</c:v>
                </c:pt>
                <c:pt idx="4">
                  <c:v>33956585000.000004</c:v>
                </c:pt>
                <c:pt idx="5">
                  <c:v>26941370000</c:v>
                </c:pt>
                <c:pt idx="6">
                  <c:v>20938335000.000004</c:v>
                </c:pt>
                <c:pt idx="7">
                  <c:v>16936311666.666668</c:v>
                </c:pt>
                <c:pt idx="8">
                  <c:v>16936311666.666668</c:v>
                </c:pt>
                <c:pt idx="9">
                  <c:v>16936311666.666668</c:v>
                </c:pt>
              </c:numCache>
            </c:numRef>
          </c:val>
          <c:extLst>
            <c:ext xmlns:c16="http://schemas.microsoft.com/office/drawing/2014/chart" uri="{C3380CC4-5D6E-409C-BE32-E72D297353CC}">
              <c16:uniqueId val="{00000000-DEE5-4588-95BF-5A7D541FB09A}"/>
            </c:ext>
          </c:extLst>
        </c:ser>
        <c:ser>
          <c:idx val="1"/>
          <c:order val="1"/>
          <c:tx>
            <c:strRef>
              <c:f>SR_cost_per_minute_forecast!$B$70</c:f>
              <c:strCache>
                <c:ptCount val="1"/>
                <c:pt idx="0">
                  <c:v>Replacement</c:v>
                </c:pt>
              </c:strCache>
            </c:strRef>
          </c:tx>
          <c:spPr>
            <a:solidFill>
              <a:schemeClr val="accent2"/>
            </a:solidFill>
            <a:ln>
              <a:noFill/>
            </a:ln>
            <a:effectLst/>
          </c:spPr>
          <c:cat>
            <c:numRef>
              <c:f>SR_cost_per_minute_forecast!$D$68:$M$68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SR_cost_per_minute_forecast!$D$70:$M$70</c:f>
              <c:numCache>
                <c:formatCode>_(* #,##0_);_(* \(#,##0\);_(* "-"??_);_(@_)</c:formatCode>
                <c:ptCount val="10"/>
                <c:pt idx="0">
                  <c:v>1674411714.2857144</c:v>
                </c:pt>
                <c:pt idx="1">
                  <c:v>8530287297.1428585</c:v>
                </c:pt>
                <c:pt idx="2">
                  <c:v>12819979871.485714</c:v>
                </c:pt>
                <c:pt idx="3">
                  <c:v>19100257752.929138</c:v>
                </c:pt>
                <c:pt idx="4">
                  <c:v>27882024919.758522</c:v>
                </c:pt>
                <c:pt idx="5">
                  <c:v>38033715460.370438</c:v>
                </c:pt>
                <c:pt idx="6">
                  <c:v>47440441735.108299</c:v>
                </c:pt>
                <c:pt idx="7">
                  <c:v>54909690152.352509</c:v>
                </c:pt>
                <c:pt idx="8">
                  <c:v>57969724148.102501</c:v>
                </c:pt>
                <c:pt idx="9">
                  <c:v>61130195627.621559</c:v>
                </c:pt>
              </c:numCache>
            </c:numRef>
          </c:val>
          <c:extLst>
            <c:ext xmlns:c16="http://schemas.microsoft.com/office/drawing/2014/chart" uri="{C3380CC4-5D6E-409C-BE32-E72D297353CC}">
              <c16:uniqueId val="{00000001-DEE5-4588-95BF-5A7D541FB09A}"/>
            </c:ext>
          </c:extLst>
        </c:ser>
        <c:dLbls>
          <c:showLegendKey val="0"/>
          <c:showVal val="0"/>
          <c:showCatName val="0"/>
          <c:showSerName val="0"/>
          <c:showPercent val="0"/>
          <c:showBubbleSize val="0"/>
        </c:dLbls>
        <c:axId val="1043470975"/>
        <c:axId val="1043473471"/>
      </c:areaChart>
      <c:catAx>
        <c:axId val="104347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3471"/>
        <c:crosses val="autoZero"/>
        <c:auto val="1"/>
        <c:lblAlgn val="ctr"/>
        <c:lblOffset val="100"/>
        <c:noMultiLvlLbl val="0"/>
      </c:catAx>
      <c:valAx>
        <c:axId val="1043473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09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SR Cost Forecast by Use Case (Baseline)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372613101853962"/>
          <c:y val="0.10605799289048519"/>
          <c:w val="0.79431732026676516"/>
          <c:h val="0.60682971253468532"/>
        </c:manualLayout>
      </c:layout>
      <c:areaChart>
        <c:grouping val="stacked"/>
        <c:varyColors val="0"/>
        <c:ser>
          <c:idx val="0"/>
          <c:order val="0"/>
          <c:tx>
            <c:strRef>
              <c:f>SR_cost_per_minute_forecast!$B$129</c:f>
              <c:strCache>
                <c:ptCount val="1"/>
                <c:pt idx="0">
                  <c:v>Human Space Flight</c:v>
                </c:pt>
              </c:strCache>
            </c:strRef>
          </c:tx>
          <c:spPr>
            <a:solidFill>
              <a:schemeClr val="accent1"/>
            </a:solidFill>
            <a:ln>
              <a:noFill/>
            </a:ln>
            <a:effectLst/>
          </c:spPr>
          <c:cat>
            <c:numRef>
              <c:f>SR_cost_per_minute_forecast!$D$128:$M$128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SR_cost_per_minute_forecast!$D$129:$M$129</c:f>
              <c:numCache>
                <c:formatCode>_(* #,##0_);_(* \(#,##0\);_(* "-"??_);_(@_)</c:formatCode>
                <c:ptCount val="10"/>
                <c:pt idx="0">
                  <c:v>15164028000</c:v>
                </c:pt>
                <c:pt idx="1">
                  <c:v>16597717920</c:v>
                </c:pt>
                <c:pt idx="2">
                  <c:v>18088204017.599998</c:v>
                </c:pt>
                <c:pt idx="3">
                  <c:v>19637184663.935997</c:v>
                </c:pt>
                <c:pt idx="4">
                  <c:v>21246403446.518402</c:v>
                </c:pt>
                <c:pt idx="5">
                  <c:v>22917650298.538521</c:v>
                </c:pt>
                <c:pt idx="6">
                  <c:v>24652762655.260841</c:v>
                </c:pt>
                <c:pt idx="7">
                  <c:v>26453626638.132637</c:v>
                </c:pt>
                <c:pt idx="8">
                  <c:v>28322178267.257198</c:v>
                </c:pt>
                <c:pt idx="9">
                  <c:v>30260404702.891491</c:v>
                </c:pt>
              </c:numCache>
            </c:numRef>
          </c:val>
          <c:extLst>
            <c:ext xmlns:c16="http://schemas.microsoft.com/office/drawing/2014/chart" uri="{C3380CC4-5D6E-409C-BE32-E72D297353CC}">
              <c16:uniqueId val="{00000000-9072-48D1-B271-44DF1F32F2B0}"/>
            </c:ext>
          </c:extLst>
        </c:ser>
        <c:ser>
          <c:idx val="1"/>
          <c:order val="1"/>
          <c:tx>
            <c:strRef>
              <c:f>SR_cost_per_minute_forecast!$B$130</c:f>
              <c:strCache>
                <c:ptCount val="1"/>
                <c:pt idx="0">
                  <c:v>Near Earth Robotic - LEO Science</c:v>
                </c:pt>
              </c:strCache>
            </c:strRef>
          </c:tx>
          <c:spPr>
            <a:solidFill>
              <a:schemeClr val="accent2"/>
            </a:solidFill>
            <a:ln>
              <a:noFill/>
            </a:ln>
            <a:effectLst/>
          </c:spPr>
          <c:cat>
            <c:numRef>
              <c:f>SR_cost_per_minute_forecast!$D$128:$M$128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SR_cost_per_minute_forecast!$D$130:$M$130</c:f>
              <c:numCache>
                <c:formatCode>_(* #,##0_);_(* \(#,##0\);_(* "-"??_);_(@_)</c:formatCode>
                <c:ptCount val="10"/>
                <c:pt idx="0">
                  <c:v>35829783000.000008</c:v>
                </c:pt>
                <c:pt idx="1">
                  <c:v>36822284786.666672</c:v>
                </c:pt>
                <c:pt idx="2">
                  <c:v>42014669940.26667</c:v>
                </c:pt>
                <c:pt idx="3">
                  <c:v>45532297974.189339</c:v>
                </c:pt>
                <c:pt idx="4">
                  <c:v>50498495708.028</c:v>
                </c:pt>
                <c:pt idx="5">
                  <c:v>54866074222.030533</c:v>
                </c:pt>
                <c:pt idx="6">
                  <c:v>59635481520.309975</c:v>
                </c:pt>
                <c:pt idx="7">
                  <c:v>64521120753.199425</c:v>
                </c:pt>
                <c:pt idx="8">
                  <c:v>69053828661.973053</c:v>
                </c:pt>
                <c:pt idx="9">
                  <c:v>73742836843.462997</c:v>
                </c:pt>
              </c:numCache>
            </c:numRef>
          </c:val>
          <c:extLst>
            <c:ext xmlns:c16="http://schemas.microsoft.com/office/drawing/2014/chart" uri="{C3380CC4-5D6E-409C-BE32-E72D297353CC}">
              <c16:uniqueId val="{00000001-9072-48D1-B271-44DF1F32F2B0}"/>
            </c:ext>
          </c:extLst>
        </c:ser>
        <c:ser>
          <c:idx val="2"/>
          <c:order val="2"/>
          <c:tx>
            <c:strRef>
              <c:f>SR_cost_per_minute_forecast!$B$131</c:f>
              <c:strCache>
                <c:ptCount val="1"/>
                <c:pt idx="0">
                  <c:v>Near Earth Robotic - GEO and Near Earth</c:v>
                </c:pt>
              </c:strCache>
            </c:strRef>
          </c:tx>
          <c:spPr>
            <a:solidFill>
              <a:schemeClr val="accent3"/>
            </a:solidFill>
            <a:ln>
              <a:noFill/>
            </a:ln>
            <a:effectLst/>
          </c:spPr>
          <c:cat>
            <c:numRef>
              <c:f>SR_cost_per_minute_forecast!$D$128:$M$128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SR_cost_per_minute_forecast!$D$131:$M$131</c:f>
              <c:numCache>
                <c:formatCode>_(* #,##0_);_(* \(#,##0\);_(* "-"??_);_(@_)</c:formatCode>
                <c:ptCount val="10"/>
                <c:pt idx="0">
                  <c:v>248249999.99999997</c:v>
                </c:pt>
                <c:pt idx="1">
                  <c:v>285132857.14285713</c:v>
                </c:pt>
                <c:pt idx="2">
                  <c:v>405867471.4285714</c:v>
                </c:pt>
                <c:pt idx="3">
                  <c:v>451619804.57142854</c:v>
                </c:pt>
                <c:pt idx="4">
                  <c:v>499039884.0514285</c:v>
                </c:pt>
                <c:pt idx="5">
                  <c:v>548176118.7888</c:v>
                </c:pt>
                <c:pt idx="6">
                  <c:v>599078186.96204567</c:v>
                </c:pt>
                <c:pt idx="7">
                  <c:v>651797067.41470551</c:v>
                </c:pt>
                <c:pt idx="8">
                  <c:v>706385071.81068718</c:v>
                </c:pt>
                <c:pt idx="9">
                  <c:v>762895877.55554211</c:v>
                </c:pt>
              </c:numCache>
            </c:numRef>
          </c:val>
          <c:extLst>
            <c:ext xmlns:c16="http://schemas.microsoft.com/office/drawing/2014/chart" uri="{C3380CC4-5D6E-409C-BE32-E72D297353CC}">
              <c16:uniqueId val="{00000002-9072-48D1-B271-44DF1F32F2B0}"/>
            </c:ext>
          </c:extLst>
        </c:ser>
        <c:ser>
          <c:idx val="3"/>
          <c:order val="3"/>
          <c:tx>
            <c:strRef>
              <c:f>SR_cost_per_minute_forecast!$B$132</c:f>
              <c:strCache>
                <c:ptCount val="1"/>
                <c:pt idx="0">
                  <c:v>Deep Space Robotic</c:v>
                </c:pt>
              </c:strCache>
            </c:strRef>
          </c:tx>
          <c:spPr>
            <a:solidFill>
              <a:schemeClr val="accent4"/>
            </a:solidFill>
            <a:ln w="25400">
              <a:noFill/>
            </a:ln>
            <a:effectLst/>
          </c:spPr>
          <c:cat>
            <c:numRef>
              <c:f>SR_cost_per_minute_forecast!$D$128:$M$128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SR_cost_per_minute_forecast!$D$132:$M$132</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9072-48D1-B271-44DF1F32F2B0}"/>
            </c:ext>
          </c:extLst>
        </c:ser>
        <c:ser>
          <c:idx val="4"/>
          <c:order val="4"/>
          <c:tx>
            <c:strRef>
              <c:f>SR_cost_per_minute_forecast!$B$133</c:f>
              <c:strCache>
                <c:ptCount val="1"/>
                <c:pt idx="0">
                  <c:v>Near Earth Robotic - Low Latency &amp; Complex Needs</c:v>
                </c:pt>
              </c:strCache>
            </c:strRef>
          </c:tx>
          <c:spPr>
            <a:solidFill>
              <a:schemeClr val="accent5"/>
            </a:solidFill>
            <a:ln w="25400">
              <a:noFill/>
            </a:ln>
            <a:effectLst/>
          </c:spPr>
          <c:cat>
            <c:numRef>
              <c:f>SR_cost_per_minute_forecast!$D$128:$M$128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SR_cost_per_minute_forecast!$D$133:$M$133</c:f>
              <c:numCache>
                <c:formatCode>_(* #,##0_);_(* \(#,##0\);_(* "-"??_);_(@_)</c:formatCode>
                <c:ptCount val="10"/>
                <c:pt idx="0">
                  <c:v>15196500</c:v>
                </c:pt>
                <c:pt idx="1">
                  <c:v>16633260</c:v>
                </c:pt>
                <c:pt idx="2">
                  <c:v>18126937.800000001</c:v>
                </c:pt>
                <c:pt idx="3">
                  <c:v>19679235.408</c:v>
                </c:pt>
                <c:pt idx="4">
                  <c:v>22430700.435600001</c:v>
                </c:pt>
                <c:pt idx="5">
                  <c:v>24404602.0739328</c:v>
                </c:pt>
                <c:pt idx="6">
                  <c:v>26448487.497624673</c:v>
                </c:pt>
                <c:pt idx="7">
                  <c:v>28564366.497434635</c:v>
                </c:pt>
                <c:pt idx="8">
                  <c:v>30754301.26223797</c:v>
                </c:pt>
                <c:pt idx="9">
                  <c:v>33020407.671034444</c:v>
                </c:pt>
              </c:numCache>
            </c:numRef>
          </c:val>
          <c:extLst>
            <c:ext xmlns:c16="http://schemas.microsoft.com/office/drawing/2014/chart" uri="{C3380CC4-5D6E-409C-BE32-E72D297353CC}">
              <c16:uniqueId val="{00000004-9072-48D1-B271-44DF1F32F2B0}"/>
            </c:ext>
          </c:extLst>
        </c:ser>
        <c:ser>
          <c:idx val="5"/>
          <c:order val="5"/>
          <c:tx>
            <c:strRef>
              <c:f>SR_cost_per_minute_forecast!$B$134</c:f>
              <c:strCache>
                <c:ptCount val="1"/>
                <c:pt idx="0">
                  <c:v>Mission Operations</c:v>
                </c:pt>
              </c:strCache>
            </c:strRef>
          </c:tx>
          <c:spPr>
            <a:solidFill>
              <a:schemeClr val="accent6"/>
            </a:solidFill>
            <a:ln w="25400">
              <a:noFill/>
            </a:ln>
            <a:effectLst/>
          </c:spPr>
          <c:cat>
            <c:numRef>
              <c:f>SR_cost_per_minute_forecast!$D$128:$M$128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SR_cost_per_minute_forecast!$D$134:$M$134</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9072-48D1-B271-44DF1F32F2B0}"/>
            </c:ext>
          </c:extLst>
        </c:ser>
        <c:ser>
          <c:idx val="6"/>
          <c:order val="6"/>
          <c:tx>
            <c:strRef>
              <c:f>SR_cost_per_minute_forecast!$B$135</c:f>
              <c:strCache>
                <c:ptCount val="1"/>
                <c:pt idx="0">
                  <c:v>Launch Events</c:v>
                </c:pt>
              </c:strCache>
            </c:strRef>
          </c:tx>
          <c:spPr>
            <a:solidFill>
              <a:schemeClr val="accent1">
                <a:lumMod val="60000"/>
              </a:schemeClr>
            </a:solidFill>
            <a:ln w="25400">
              <a:noFill/>
            </a:ln>
            <a:effectLst/>
          </c:spPr>
          <c:cat>
            <c:numRef>
              <c:f>SR_cost_per_minute_forecast!$D$128:$M$128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SR_cost_per_minute_forecast!$D$135:$M$135</c:f>
              <c:numCache>
                <c:formatCode>_(* #,##0_);_(* \(#,##0\);_(* "-"??_);_(@_)</c:formatCode>
                <c:ptCount val="10"/>
                <c:pt idx="0">
                  <c:v>233988000</c:v>
                </c:pt>
                <c:pt idx="1">
                  <c:v>262617120</c:v>
                </c:pt>
                <c:pt idx="2">
                  <c:v>292380393.60000002</c:v>
                </c:pt>
                <c:pt idx="3">
                  <c:v>323311735.296</c:v>
                </c:pt>
                <c:pt idx="4">
                  <c:v>361118943.7536</c:v>
                </c:pt>
                <c:pt idx="5">
                  <c:v>395981658.97916162</c:v>
                </c:pt>
                <c:pt idx="6">
                  <c:v>432149491.23624426</c:v>
                </c:pt>
                <c:pt idx="7">
                  <c:v>469660700.12001836</c:v>
                </c:pt>
                <c:pt idx="8">
                  <c:v>508554553.56264919</c:v>
                </c:pt>
                <c:pt idx="9">
                  <c:v>548871352.86293721</c:v>
                </c:pt>
              </c:numCache>
            </c:numRef>
          </c:val>
          <c:extLst>
            <c:ext xmlns:c16="http://schemas.microsoft.com/office/drawing/2014/chart" uri="{C3380CC4-5D6E-409C-BE32-E72D297353CC}">
              <c16:uniqueId val="{00000006-9072-48D1-B271-44DF1F32F2B0}"/>
            </c:ext>
          </c:extLst>
        </c:ser>
        <c:ser>
          <c:idx val="7"/>
          <c:order val="7"/>
          <c:tx>
            <c:strRef>
              <c:f>SR_cost_per_minute_forecast!$B$136</c:f>
              <c:strCache>
                <c:ptCount val="1"/>
                <c:pt idx="0">
                  <c:v>Terrestrial &amp; Aerial</c:v>
                </c:pt>
              </c:strCache>
            </c:strRef>
          </c:tx>
          <c:spPr>
            <a:solidFill>
              <a:schemeClr val="accent2">
                <a:lumMod val="60000"/>
              </a:schemeClr>
            </a:solidFill>
            <a:ln w="25400">
              <a:noFill/>
            </a:ln>
            <a:effectLst/>
          </c:spPr>
          <c:cat>
            <c:numRef>
              <c:f>SR_cost_per_minute_forecast!$D$128:$M$128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SR_cost_per_minute_forecast!$D$136:$M$136</c:f>
              <c:numCache>
                <c:formatCode>_(* #,##0_);_(* \(#,##0\);_(* "-"??_);_(@_)</c:formatCode>
                <c:ptCount val="10"/>
                <c:pt idx="0">
                  <c:v>3238976000.0000005</c:v>
                </c:pt>
                <c:pt idx="1">
                  <c:v>3469753040</c:v>
                </c:pt>
                <c:pt idx="2">
                  <c:v>3709275315.2000008</c:v>
                </c:pt>
                <c:pt idx="3">
                  <c:v>3957800324.1920004</c:v>
                </c:pt>
                <c:pt idx="4">
                  <c:v>4215592367.4176006</c:v>
                </c:pt>
                <c:pt idx="5">
                  <c:v>4588271223.6255245</c:v>
                </c:pt>
                <c:pt idx="6">
                  <c:v>4887768863.6041613</c:v>
                </c:pt>
                <c:pt idx="7">
                  <c:v>5197815972.6924934</c:v>
                </c:pt>
                <c:pt idx="8">
                  <c:v>5518714730.598918</c:v>
                </c:pt>
                <c:pt idx="9">
                  <c:v>5850775184.4325237</c:v>
                </c:pt>
              </c:numCache>
            </c:numRef>
          </c:val>
          <c:extLst>
            <c:ext xmlns:c16="http://schemas.microsoft.com/office/drawing/2014/chart" uri="{C3380CC4-5D6E-409C-BE32-E72D297353CC}">
              <c16:uniqueId val="{00000007-9072-48D1-B271-44DF1F32F2B0}"/>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SR Cost Forecast by Replacement Rate (Baseline)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046660763512597"/>
          <c:y val="0.16999583891062464"/>
          <c:w val="0.78708613928244631"/>
          <c:h val="0.57664470395815959"/>
        </c:manualLayout>
      </c:layout>
      <c:areaChart>
        <c:grouping val="stacked"/>
        <c:varyColors val="0"/>
        <c:ser>
          <c:idx val="0"/>
          <c:order val="0"/>
          <c:tx>
            <c:strRef>
              <c:f>SR_cost_per_minute_forecast!$B$142</c:f>
              <c:strCache>
                <c:ptCount val="1"/>
                <c:pt idx="0">
                  <c:v>Existing</c:v>
                </c:pt>
              </c:strCache>
            </c:strRef>
          </c:tx>
          <c:spPr>
            <a:solidFill>
              <a:schemeClr val="accent1"/>
            </a:solidFill>
            <a:ln>
              <a:noFill/>
            </a:ln>
            <a:effectLst/>
          </c:spPr>
          <c:cat>
            <c:numRef>
              <c:f>SR_cost_per_minute_forecast!$D$141:$M$141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SR_cost_per_minute_forecast!$D$142:$M$142</c:f>
              <c:numCache>
                <c:formatCode>_(* #,##0_);_(* \(#,##0\);_(* "-"??_);_(@_)</c:formatCode>
                <c:ptCount val="10"/>
                <c:pt idx="0">
                  <c:v>50283447380.952385</c:v>
                </c:pt>
                <c:pt idx="1">
                  <c:v>43268232380.952385</c:v>
                </c:pt>
                <c:pt idx="2">
                  <c:v>43055446666.666664</c:v>
                </c:pt>
                <c:pt idx="3">
                  <c:v>39053423333.333336</c:v>
                </c:pt>
                <c:pt idx="4">
                  <c:v>33956585000.000004</c:v>
                </c:pt>
                <c:pt idx="5">
                  <c:v>26941370000</c:v>
                </c:pt>
                <c:pt idx="6">
                  <c:v>20938335000.000004</c:v>
                </c:pt>
                <c:pt idx="7">
                  <c:v>16936311666.666668</c:v>
                </c:pt>
                <c:pt idx="8">
                  <c:v>16936311666.666668</c:v>
                </c:pt>
                <c:pt idx="9">
                  <c:v>16936311666.666668</c:v>
                </c:pt>
              </c:numCache>
            </c:numRef>
          </c:val>
          <c:extLst>
            <c:ext xmlns:c16="http://schemas.microsoft.com/office/drawing/2014/chart" uri="{C3380CC4-5D6E-409C-BE32-E72D297353CC}">
              <c16:uniqueId val="{00000000-CE5B-4E08-BA87-1079B741D152}"/>
            </c:ext>
          </c:extLst>
        </c:ser>
        <c:ser>
          <c:idx val="1"/>
          <c:order val="1"/>
          <c:tx>
            <c:strRef>
              <c:f>SR_cost_per_minute_forecast!$B$143</c:f>
              <c:strCache>
                <c:ptCount val="1"/>
                <c:pt idx="0">
                  <c:v>Replacement</c:v>
                </c:pt>
              </c:strCache>
            </c:strRef>
          </c:tx>
          <c:spPr>
            <a:solidFill>
              <a:schemeClr val="accent2"/>
            </a:solidFill>
            <a:ln>
              <a:noFill/>
            </a:ln>
            <a:effectLst/>
          </c:spPr>
          <c:cat>
            <c:numRef>
              <c:f>SR_cost_per_minute_forecast!$D$141:$M$141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SR_cost_per_minute_forecast!$D$143:$M$143</c:f>
              <c:numCache>
                <c:formatCode>_(* #,##0_);_(* \(#,##0\);_(* "-"??_);_(@_)</c:formatCode>
                <c:ptCount val="10"/>
                <c:pt idx="0">
                  <c:v>4446774119.0476198</c:v>
                </c:pt>
                <c:pt idx="1">
                  <c:v>14185906602.857145</c:v>
                </c:pt>
                <c:pt idx="2">
                  <c:v>21473077409.228565</c:v>
                </c:pt>
                <c:pt idx="3">
                  <c:v>30868470404.259434</c:v>
                </c:pt>
                <c:pt idx="4">
                  <c:v>42886496050.204636</c:v>
                </c:pt>
                <c:pt idx="5">
                  <c:v>56399188124.036484</c:v>
                </c:pt>
                <c:pt idx="6">
                  <c:v>69295354204.870895</c:v>
                </c:pt>
                <c:pt idx="7">
                  <c:v>80386273831.390045</c:v>
                </c:pt>
                <c:pt idx="8">
                  <c:v>87204103919.79808</c:v>
                </c:pt>
                <c:pt idx="9">
                  <c:v>94262492702.209854</c:v>
                </c:pt>
              </c:numCache>
            </c:numRef>
          </c:val>
          <c:extLst>
            <c:ext xmlns:c16="http://schemas.microsoft.com/office/drawing/2014/chart" uri="{C3380CC4-5D6E-409C-BE32-E72D297353CC}">
              <c16:uniqueId val="{00000001-CE5B-4E08-BA87-1079B741D152}"/>
            </c:ext>
          </c:extLst>
        </c:ser>
        <c:dLbls>
          <c:showLegendKey val="0"/>
          <c:showVal val="0"/>
          <c:showCatName val="0"/>
          <c:showSerName val="0"/>
          <c:showPercent val="0"/>
          <c:showBubbleSize val="0"/>
        </c:dLbls>
        <c:axId val="1043470975"/>
        <c:axId val="1043473471"/>
      </c:areaChart>
      <c:catAx>
        <c:axId val="104347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3471"/>
        <c:crosses val="autoZero"/>
        <c:auto val="1"/>
        <c:lblAlgn val="ctr"/>
        <c:lblOffset val="100"/>
        <c:noMultiLvlLbl val="0"/>
      </c:catAx>
      <c:valAx>
        <c:axId val="1043473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09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SR Cost Forecast by Use Case (High)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372613101853962"/>
          <c:y val="0.10605799289048519"/>
          <c:w val="0.79431732026676516"/>
          <c:h val="0.60682971253468532"/>
        </c:manualLayout>
      </c:layout>
      <c:areaChart>
        <c:grouping val="stacked"/>
        <c:varyColors val="0"/>
        <c:ser>
          <c:idx val="0"/>
          <c:order val="0"/>
          <c:tx>
            <c:strRef>
              <c:f>SR_cost_per_minute_forecast!$B$202</c:f>
              <c:strCache>
                <c:ptCount val="1"/>
                <c:pt idx="0">
                  <c:v>Human Space Flight</c:v>
                </c:pt>
              </c:strCache>
            </c:strRef>
          </c:tx>
          <c:spPr>
            <a:solidFill>
              <a:schemeClr val="accent1"/>
            </a:solidFill>
            <a:ln>
              <a:noFill/>
            </a:ln>
            <a:effectLst/>
          </c:spPr>
          <c:cat>
            <c:numRef>
              <c:f>SR_cost_per_minute_forecast!$D$201:$M$201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SR_cost_per_minute_forecast!$D$202:$M$202</c:f>
              <c:numCache>
                <c:formatCode>_(* #,##0_);_(* \(#,##0\);_(* "-"??_);_(@_)</c:formatCode>
                <c:ptCount val="10"/>
                <c:pt idx="0">
                  <c:v>15853302000</c:v>
                </c:pt>
                <c:pt idx="1">
                  <c:v>18003836880</c:v>
                </c:pt>
                <c:pt idx="2">
                  <c:v>20239566026.399998</c:v>
                </c:pt>
                <c:pt idx="3">
                  <c:v>22563036995.903999</c:v>
                </c:pt>
                <c:pt idx="4">
                  <c:v>24976865169.777599</c:v>
                </c:pt>
                <c:pt idx="5">
                  <c:v>27483735447.807785</c:v>
                </c:pt>
                <c:pt idx="6">
                  <c:v>30086403982.891262</c:v>
                </c:pt>
                <c:pt idx="7">
                  <c:v>32787699957.198952</c:v>
                </c:pt>
                <c:pt idx="8">
                  <c:v>35590527400.885803</c:v>
                </c:pt>
                <c:pt idx="9">
                  <c:v>38497867054.337234</c:v>
                </c:pt>
              </c:numCache>
            </c:numRef>
          </c:val>
          <c:extLst>
            <c:ext xmlns:c16="http://schemas.microsoft.com/office/drawing/2014/chart" uri="{C3380CC4-5D6E-409C-BE32-E72D297353CC}">
              <c16:uniqueId val="{00000000-51A6-4854-B3B5-E142CA0C0007}"/>
            </c:ext>
          </c:extLst>
        </c:ser>
        <c:ser>
          <c:idx val="1"/>
          <c:order val="1"/>
          <c:tx>
            <c:strRef>
              <c:f>SR_cost_per_minute_forecast!$B$203</c:f>
              <c:strCache>
                <c:ptCount val="1"/>
                <c:pt idx="0">
                  <c:v>Near Earth Robotic - LEO Science</c:v>
                </c:pt>
              </c:strCache>
            </c:strRef>
          </c:tx>
          <c:spPr>
            <a:solidFill>
              <a:schemeClr val="accent2"/>
            </a:solidFill>
            <a:ln>
              <a:noFill/>
            </a:ln>
            <a:effectLst/>
          </c:spPr>
          <c:cat>
            <c:numRef>
              <c:f>SR_cost_per_minute_forecast!$D$201:$M$201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SR_cost_per_minute_forecast!$D$203:$M$203</c:f>
              <c:numCache>
                <c:formatCode>_(* #,##0_);_(* \(#,##0\);_(* "-"??_);_(@_)</c:formatCode>
                <c:ptCount val="10"/>
                <c:pt idx="0">
                  <c:v>37430592333.333344</c:v>
                </c:pt>
                <c:pt idx="1">
                  <c:v>40087935826.666672</c:v>
                </c:pt>
                <c:pt idx="2">
                  <c:v>47011116031.466675</c:v>
                </c:pt>
                <c:pt idx="3">
                  <c:v>52327464658.221336</c:v>
                </c:pt>
                <c:pt idx="4">
                  <c:v>59162333230.168808</c:v>
                </c:pt>
                <c:pt idx="5">
                  <c:v>65470611349.130882</c:v>
                </c:pt>
                <c:pt idx="6">
                  <c:v>72254880701.559372</c:v>
                </c:pt>
                <c:pt idx="7">
                  <c:v>79231734655.912994</c:v>
                </c:pt>
                <c:pt idx="8">
                  <c:v>85934258115.336884</c:v>
                </c:pt>
                <c:pt idx="9">
                  <c:v>92873990223.942047</c:v>
                </c:pt>
              </c:numCache>
            </c:numRef>
          </c:val>
          <c:extLst>
            <c:ext xmlns:c16="http://schemas.microsoft.com/office/drawing/2014/chart" uri="{C3380CC4-5D6E-409C-BE32-E72D297353CC}">
              <c16:uniqueId val="{00000001-51A6-4854-B3B5-E142CA0C0007}"/>
            </c:ext>
          </c:extLst>
        </c:ser>
        <c:ser>
          <c:idx val="2"/>
          <c:order val="2"/>
          <c:tx>
            <c:strRef>
              <c:f>SR_cost_per_minute_forecast!$B$204</c:f>
              <c:strCache>
                <c:ptCount val="1"/>
                <c:pt idx="0">
                  <c:v>Near Earth Robotic - GEO and Near Earth</c:v>
                </c:pt>
              </c:strCache>
            </c:strRef>
          </c:tx>
          <c:spPr>
            <a:solidFill>
              <a:schemeClr val="accent3"/>
            </a:solidFill>
            <a:ln>
              <a:noFill/>
            </a:ln>
            <a:effectLst/>
          </c:spPr>
          <c:cat>
            <c:numRef>
              <c:f>SR_cost_per_minute_forecast!$D$201:$M$201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SR_cost_per_minute_forecast!$D$204:$M$204</c:f>
              <c:numCache>
                <c:formatCode>_(* #,##0_);_(* \(#,##0\);_(* "-"??_);_(@_)</c:formatCode>
                <c:ptCount val="10"/>
                <c:pt idx="0">
                  <c:v>276621428.57142854</c:v>
                </c:pt>
                <c:pt idx="1">
                  <c:v>343010571.4285714</c:v>
                </c:pt>
                <c:pt idx="2">
                  <c:v>494420374.28571421</c:v>
                </c:pt>
                <c:pt idx="3">
                  <c:v>572051752.45714271</c:v>
                </c:pt>
                <c:pt idx="4">
                  <c:v>652590617.60571408</c:v>
                </c:pt>
                <c:pt idx="5">
                  <c:v>736122216.65924561</c:v>
                </c:pt>
                <c:pt idx="6">
                  <c:v>822734043.42787611</c:v>
                </c:pt>
                <c:pt idx="7">
                  <c:v>912515894.38058782</c:v>
                </c:pt>
                <c:pt idx="8">
                  <c:v>1005559925.7540373</c:v>
                </c:pt>
                <c:pt idx="9">
                  <c:v>1101960712.0246723</c:v>
                </c:pt>
              </c:numCache>
            </c:numRef>
          </c:val>
          <c:extLst>
            <c:ext xmlns:c16="http://schemas.microsoft.com/office/drawing/2014/chart" uri="{C3380CC4-5D6E-409C-BE32-E72D297353CC}">
              <c16:uniqueId val="{00000002-51A6-4854-B3B5-E142CA0C0007}"/>
            </c:ext>
          </c:extLst>
        </c:ser>
        <c:ser>
          <c:idx val="3"/>
          <c:order val="3"/>
          <c:tx>
            <c:strRef>
              <c:f>SR_cost_per_minute_forecast!$B$205</c:f>
              <c:strCache>
                <c:ptCount val="1"/>
                <c:pt idx="0">
                  <c:v>Deep Space Robotic</c:v>
                </c:pt>
              </c:strCache>
            </c:strRef>
          </c:tx>
          <c:spPr>
            <a:solidFill>
              <a:schemeClr val="accent4"/>
            </a:solidFill>
            <a:ln w="25400">
              <a:noFill/>
            </a:ln>
            <a:effectLst/>
          </c:spPr>
          <c:cat>
            <c:numRef>
              <c:f>SR_cost_per_minute_forecast!$D$201:$M$201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SR_cost_per_minute_forecast!$D$205:$M$205</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51A6-4854-B3B5-E142CA0C0007}"/>
            </c:ext>
          </c:extLst>
        </c:ser>
        <c:ser>
          <c:idx val="4"/>
          <c:order val="4"/>
          <c:tx>
            <c:strRef>
              <c:f>SR_cost_per_minute_forecast!$B$206</c:f>
              <c:strCache>
                <c:ptCount val="1"/>
                <c:pt idx="0">
                  <c:v>Near Earth Robotic - Low Latency &amp; Complex Needs</c:v>
                </c:pt>
              </c:strCache>
            </c:strRef>
          </c:tx>
          <c:spPr>
            <a:solidFill>
              <a:schemeClr val="accent5"/>
            </a:solidFill>
            <a:ln w="25400">
              <a:noFill/>
            </a:ln>
            <a:effectLst/>
          </c:spPr>
          <c:cat>
            <c:numRef>
              <c:f>SR_cost_per_minute_forecast!$D$201:$M$201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SR_cost_per_minute_forecast!$D$206:$M$206</c:f>
              <c:numCache>
                <c:formatCode>_(* #,##0_);_(* \(#,##0\);_(* "-"??_);_(@_)</c:formatCode>
                <c:ptCount val="10"/>
                <c:pt idx="0">
                  <c:v>16578000</c:v>
                </c:pt>
                <c:pt idx="1">
                  <c:v>19451520</c:v>
                </c:pt>
                <c:pt idx="2">
                  <c:v>22438875.600000001</c:v>
                </c:pt>
                <c:pt idx="3">
                  <c:v>25543470.816</c:v>
                </c:pt>
                <c:pt idx="4">
                  <c:v>29907600.580800001</c:v>
                </c:pt>
                <c:pt idx="5">
                  <c:v>33556327.851657599</c:v>
                </c:pt>
                <c:pt idx="6">
                  <c:v>37339041.173117183</c:v>
                </c:pt>
                <c:pt idx="7">
                  <c:v>41259640.496294476</c:v>
                </c:pt>
                <c:pt idx="8">
                  <c:v>45322128.175929636</c:v>
                </c:pt>
                <c:pt idx="9">
                  <c:v>49530611.506551668</c:v>
                </c:pt>
              </c:numCache>
            </c:numRef>
          </c:val>
          <c:extLst>
            <c:ext xmlns:c16="http://schemas.microsoft.com/office/drawing/2014/chart" uri="{C3380CC4-5D6E-409C-BE32-E72D297353CC}">
              <c16:uniqueId val="{00000004-51A6-4854-B3B5-E142CA0C0007}"/>
            </c:ext>
          </c:extLst>
        </c:ser>
        <c:ser>
          <c:idx val="5"/>
          <c:order val="5"/>
          <c:tx>
            <c:strRef>
              <c:f>SR_cost_per_minute_forecast!$B$207</c:f>
              <c:strCache>
                <c:ptCount val="1"/>
                <c:pt idx="0">
                  <c:v>Mission Operations</c:v>
                </c:pt>
              </c:strCache>
            </c:strRef>
          </c:tx>
          <c:spPr>
            <a:solidFill>
              <a:schemeClr val="accent6"/>
            </a:solidFill>
            <a:ln w="25400">
              <a:noFill/>
            </a:ln>
            <a:effectLst/>
          </c:spPr>
          <c:cat>
            <c:numRef>
              <c:f>SR_cost_per_minute_forecast!$D$201:$M$201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SR_cost_per_minute_forecast!$D$207:$M$207</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51A6-4854-B3B5-E142CA0C0007}"/>
            </c:ext>
          </c:extLst>
        </c:ser>
        <c:ser>
          <c:idx val="6"/>
          <c:order val="6"/>
          <c:tx>
            <c:strRef>
              <c:f>SR_cost_per_minute_forecast!$B$208</c:f>
              <c:strCache>
                <c:ptCount val="1"/>
                <c:pt idx="0">
                  <c:v>Launch Events</c:v>
                </c:pt>
              </c:strCache>
            </c:strRef>
          </c:tx>
          <c:spPr>
            <a:solidFill>
              <a:schemeClr val="accent1">
                <a:lumMod val="60000"/>
              </a:schemeClr>
            </a:solidFill>
            <a:ln w="25400">
              <a:noFill/>
            </a:ln>
            <a:effectLst/>
          </c:spPr>
          <c:cat>
            <c:numRef>
              <c:f>SR_cost_per_minute_forecast!$D$201:$M$201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SR_cost_per_minute_forecast!$D$208:$M$208</c:f>
              <c:numCache>
                <c:formatCode>_(* #,##0_);_(* \(#,##0\);_(* "-"??_);_(@_)</c:formatCode>
                <c:ptCount val="10"/>
                <c:pt idx="0">
                  <c:v>240870000</c:v>
                </c:pt>
                <c:pt idx="1">
                  <c:v>276656400</c:v>
                </c:pt>
                <c:pt idx="2">
                  <c:v>313860492</c:v>
                </c:pt>
                <c:pt idx="3">
                  <c:v>352524669.12</c:v>
                </c:pt>
                <c:pt idx="4">
                  <c:v>398365434.37919998</c:v>
                </c:pt>
                <c:pt idx="5">
                  <c:v>441571363.50489599</c:v>
                </c:pt>
                <c:pt idx="6">
                  <c:v>486401239.62186819</c:v>
                </c:pt>
                <c:pt idx="7">
                  <c:v>532902738.23811722</c:v>
                </c:pt>
                <c:pt idx="8">
                  <c:v>581124792.30316758</c:v>
                </c:pt>
                <c:pt idx="9">
                  <c:v>631117623.43552458</c:v>
                </c:pt>
              </c:numCache>
            </c:numRef>
          </c:val>
          <c:extLst>
            <c:ext xmlns:c16="http://schemas.microsoft.com/office/drawing/2014/chart" uri="{C3380CC4-5D6E-409C-BE32-E72D297353CC}">
              <c16:uniqueId val="{00000006-51A6-4854-B3B5-E142CA0C0007}"/>
            </c:ext>
          </c:extLst>
        </c:ser>
        <c:ser>
          <c:idx val="7"/>
          <c:order val="7"/>
          <c:tx>
            <c:strRef>
              <c:f>SR_cost_per_minute_forecast!$B$209</c:f>
              <c:strCache>
                <c:ptCount val="1"/>
                <c:pt idx="0">
                  <c:v>Terrestrial &amp; Aerial</c:v>
                </c:pt>
              </c:strCache>
            </c:strRef>
          </c:tx>
          <c:spPr>
            <a:solidFill>
              <a:schemeClr val="accent2">
                <a:lumMod val="60000"/>
              </a:schemeClr>
            </a:solidFill>
            <a:ln w="25400">
              <a:noFill/>
            </a:ln>
            <a:effectLst/>
          </c:spPr>
          <c:cat>
            <c:numRef>
              <c:f>SR_cost_per_minute_forecast!$D$201:$M$201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SR_cost_per_minute_forecast!$D$209:$M$209</c:f>
              <c:numCache>
                <c:formatCode>_(* #,##0_);_(* \(#,##0\);_(* "-"??_);_(@_)</c:formatCode>
                <c:ptCount val="10"/>
                <c:pt idx="0">
                  <c:v>3340194000.0000005</c:v>
                </c:pt>
                <c:pt idx="1">
                  <c:v>3676237760.0000005</c:v>
                </c:pt>
                <c:pt idx="2">
                  <c:v>4025196936.8000002</c:v>
                </c:pt>
                <c:pt idx="3">
                  <c:v>4387453729.5680008</c:v>
                </c:pt>
                <c:pt idx="4">
                  <c:v>4763400459.2720003</c:v>
                </c:pt>
                <c:pt idx="5">
                  <c:v>5258788328.0553093</c:v>
                </c:pt>
                <c:pt idx="6">
                  <c:v>5685684217.8756065</c:v>
                </c:pt>
                <c:pt idx="7">
                  <c:v>6127957299.9574928</c:v>
                </c:pt>
                <c:pt idx="8">
                  <c:v>6586051903.6355038</c:v>
                </c:pt>
                <c:pt idx="9">
                  <c:v>7060423980.5406532</c:v>
                </c:pt>
              </c:numCache>
            </c:numRef>
          </c:val>
          <c:extLst>
            <c:ext xmlns:c16="http://schemas.microsoft.com/office/drawing/2014/chart" uri="{C3380CC4-5D6E-409C-BE32-E72D297353CC}">
              <c16:uniqueId val="{00000007-51A6-4854-B3B5-E142CA0C0007}"/>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Lifespans (High)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0659403679267169E-2"/>
          <c:y val="0.10605799289048519"/>
          <c:w val="0.90681643970940506"/>
          <c:h val="0.63030185267075134"/>
        </c:manualLayout>
      </c:layout>
      <c:areaChart>
        <c:grouping val="stacked"/>
        <c:varyColors val="0"/>
        <c:ser>
          <c:idx val="0"/>
          <c:order val="0"/>
          <c:tx>
            <c:strRef>
              <c:f>lifespans_all!$B$217</c:f>
              <c:strCache>
                <c:ptCount val="1"/>
                <c:pt idx="0">
                  <c:v>Human Space Flight</c:v>
                </c:pt>
              </c:strCache>
            </c:strRef>
          </c:tx>
          <c:spPr>
            <a:solidFill>
              <a:schemeClr val="accent1"/>
            </a:solidFill>
            <a:ln>
              <a:noFill/>
            </a:ln>
            <a:effectLst/>
          </c:spPr>
          <c:cat>
            <c:numRef>
              <c:f>lifespans_all!$D$216:$M$216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lifespans_all!$D$217:$M$217</c:f>
              <c:numCache>
                <c:formatCode>0</c:formatCode>
                <c:ptCount val="10"/>
                <c:pt idx="0">
                  <c:v>6.6</c:v>
                </c:pt>
                <c:pt idx="1">
                  <c:v>7.2</c:v>
                </c:pt>
                <c:pt idx="2">
                  <c:v>7.8</c:v>
                </c:pt>
                <c:pt idx="3">
                  <c:v>8.4</c:v>
                </c:pt>
                <c:pt idx="4">
                  <c:v>9</c:v>
                </c:pt>
                <c:pt idx="5">
                  <c:v>9.6</c:v>
                </c:pt>
                <c:pt idx="6">
                  <c:v>10.199999999999999</c:v>
                </c:pt>
                <c:pt idx="7">
                  <c:v>10.8</c:v>
                </c:pt>
                <c:pt idx="8">
                  <c:v>11.399999999999999</c:v>
                </c:pt>
                <c:pt idx="9">
                  <c:v>12</c:v>
                </c:pt>
              </c:numCache>
            </c:numRef>
          </c:val>
          <c:extLst>
            <c:ext xmlns:c16="http://schemas.microsoft.com/office/drawing/2014/chart" uri="{C3380CC4-5D6E-409C-BE32-E72D297353CC}">
              <c16:uniqueId val="{00000000-DCC0-4EAE-91DE-A7E18EE4DEB3}"/>
            </c:ext>
          </c:extLst>
        </c:ser>
        <c:ser>
          <c:idx val="1"/>
          <c:order val="1"/>
          <c:tx>
            <c:strRef>
              <c:f>lifespans_all!$B$218</c:f>
              <c:strCache>
                <c:ptCount val="1"/>
                <c:pt idx="0">
                  <c:v>Near Earth Robotic - LEO Science</c:v>
                </c:pt>
              </c:strCache>
            </c:strRef>
          </c:tx>
          <c:spPr>
            <a:solidFill>
              <a:schemeClr val="accent2"/>
            </a:solidFill>
            <a:ln>
              <a:noFill/>
            </a:ln>
            <a:effectLst/>
          </c:spPr>
          <c:cat>
            <c:numRef>
              <c:f>lifespans_all!$D$216:$M$216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lifespans_all!$D$218:$M$218</c:f>
              <c:numCache>
                <c:formatCode>0</c:formatCode>
                <c:ptCount val="10"/>
                <c:pt idx="0">
                  <c:v>19.2</c:v>
                </c:pt>
                <c:pt idx="1">
                  <c:v>21.4</c:v>
                </c:pt>
                <c:pt idx="2">
                  <c:v>23.6</c:v>
                </c:pt>
                <c:pt idx="3">
                  <c:v>25.8</c:v>
                </c:pt>
                <c:pt idx="4">
                  <c:v>28</c:v>
                </c:pt>
                <c:pt idx="5">
                  <c:v>30.2</c:v>
                </c:pt>
                <c:pt idx="6">
                  <c:v>32.4</c:v>
                </c:pt>
                <c:pt idx="7">
                  <c:v>34.599999999999994</c:v>
                </c:pt>
                <c:pt idx="8">
                  <c:v>36.799999999999997</c:v>
                </c:pt>
                <c:pt idx="9">
                  <c:v>39</c:v>
                </c:pt>
              </c:numCache>
            </c:numRef>
          </c:val>
          <c:extLst>
            <c:ext xmlns:c16="http://schemas.microsoft.com/office/drawing/2014/chart" uri="{C3380CC4-5D6E-409C-BE32-E72D297353CC}">
              <c16:uniqueId val="{00000001-DCC0-4EAE-91DE-A7E18EE4DEB3}"/>
            </c:ext>
          </c:extLst>
        </c:ser>
        <c:ser>
          <c:idx val="2"/>
          <c:order val="2"/>
          <c:tx>
            <c:strRef>
              <c:f>lifespans_all!$B$219</c:f>
              <c:strCache>
                <c:ptCount val="1"/>
                <c:pt idx="0">
                  <c:v>Near Earth Robotic - GEO and Near Earth</c:v>
                </c:pt>
              </c:strCache>
            </c:strRef>
          </c:tx>
          <c:spPr>
            <a:solidFill>
              <a:schemeClr val="accent3"/>
            </a:solidFill>
            <a:ln>
              <a:noFill/>
            </a:ln>
            <a:effectLst/>
          </c:spPr>
          <c:cat>
            <c:numRef>
              <c:f>lifespans_all!$D$216:$M$216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lifespans_all!$D$219:$M$219</c:f>
              <c:numCache>
                <c:formatCode>0</c:formatCode>
                <c:ptCount val="10"/>
                <c:pt idx="0">
                  <c:v>8.9</c:v>
                </c:pt>
                <c:pt idx="1">
                  <c:v>9.8000000000000007</c:v>
                </c:pt>
                <c:pt idx="2">
                  <c:v>10.7</c:v>
                </c:pt>
                <c:pt idx="3">
                  <c:v>11.6</c:v>
                </c:pt>
                <c:pt idx="4">
                  <c:v>12.5</c:v>
                </c:pt>
                <c:pt idx="5">
                  <c:v>13.4</c:v>
                </c:pt>
                <c:pt idx="6">
                  <c:v>14.3</c:v>
                </c:pt>
                <c:pt idx="7">
                  <c:v>15.200000000000001</c:v>
                </c:pt>
                <c:pt idx="8">
                  <c:v>16.100000000000001</c:v>
                </c:pt>
                <c:pt idx="9">
                  <c:v>17</c:v>
                </c:pt>
              </c:numCache>
            </c:numRef>
          </c:val>
          <c:extLst>
            <c:ext xmlns:c16="http://schemas.microsoft.com/office/drawing/2014/chart" uri="{C3380CC4-5D6E-409C-BE32-E72D297353CC}">
              <c16:uniqueId val="{00000002-DCC0-4EAE-91DE-A7E18EE4DEB3}"/>
            </c:ext>
          </c:extLst>
        </c:ser>
        <c:ser>
          <c:idx val="3"/>
          <c:order val="3"/>
          <c:tx>
            <c:strRef>
              <c:f>lifespans_all!$B$220</c:f>
              <c:strCache>
                <c:ptCount val="1"/>
                <c:pt idx="0">
                  <c:v>Deep Space Robotic</c:v>
                </c:pt>
              </c:strCache>
            </c:strRef>
          </c:tx>
          <c:spPr>
            <a:solidFill>
              <a:schemeClr val="accent4"/>
            </a:solidFill>
            <a:ln w="25400">
              <a:noFill/>
            </a:ln>
            <a:effectLst/>
          </c:spPr>
          <c:cat>
            <c:numRef>
              <c:f>lifespans_all!$D$216:$M$216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lifespans_all!$D$220:$M$220</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DCC0-4EAE-91DE-A7E18EE4DEB3}"/>
            </c:ext>
          </c:extLst>
        </c:ser>
        <c:ser>
          <c:idx val="4"/>
          <c:order val="4"/>
          <c:tx>
            <c:strRef>
              <c:f>lifespans_all!$B$221</c:f>
              <c:strCache>
                <c:ptCount val="1"/>
                <c:pt idx="0">
                  <c:v>Near Earth Robotic - Low Latency &amp; Complex Needs</c:v>
                </c:pt>
              </c:strCache>
            </c:strRef>
          </c:tx>
          <c:spPr>
            <a:solidFill>
              <a:schemeClr val="accent5"/>
            </a:solidFill>
            <a:ln w="25400">
              <a:noFill/>
            </a:ln>
            <a:effectLst/>
          </c:spPr>
          <c:cat>
            <c:numRef>
              <c:f>lifespans_all!$D$216:$M$216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lifespans_all!$D$221:$M$221</c:f>
              <c:numCache>
                <c:formatCode>0</c:formatCode>
                <c:ptCount val="10"/>
                <c:pt idx="0">
                  <c:v>1.2</c:v>
                </c:pt>
                <c:pt idx="1">
                  <c:v>1.4</c:v>
                </c:pt>
                <c:pt idx="2">
                  <c:v>1.6</c:v>
                </c:pt>
                <c:pt idx="3">
                  <c:v>1.8</c:v>
                </c:pt>
                <c:pt idx="4">
                  <c:v>2</c:v>
                </c:pt>
                <c:pt idx="5">
                  <c:v>2.2000000000000002</c:v>
                </c:pt>
                <c:pt idx="6">
                  <c:v>2.4</c:v>
                </c:pt>
                <c:pt idx="7">
                  <c:v>2.5999999999999996</c:v>
                </c:pt>
                <c:pt idx="8">
                  <c:v>2.8</c:v>
                </c:pt>
                <c:pt idx="9">
                  <c:v>3</c:v>
                </c:pt>
              </c:numCache>
            </c:numRef>
          </c:val>
          <c:extLst>
            <c:ext xmlns:c16="http://schemas.microsoft.com/office/drawing/2014/chart" uri="{C3380CC4-5D6E-409C-BE32-E72D297353CC}">
              <c16:uniqueId val="{00000004-DCC0-4EAE-91DE-A7E18EE4DEB3}"/>
            </c:ext>
          </c:extLst>
        </c:ser>
        <c:ser>
          <c:idx val="5"/>
          <c:order val="5"/>
          <c:tx>
            <c:strRef>
              <c:f>lifespans_all!$B$222</c:f>
              <c:strCache>
                <c:ptCount val="1"/>
                <c:pt idx="0">
                  <c:v>Mission Operations</c:v>
                </c:pt>
              </c:strCache>
            </c:strRef>
          </c:tx>
          <c:spPr>
            <a:solidFill>
              <a:schemeClr val="accent6"/>
            </a:solidFill>
            <a:ln w="25400">
              <a:noFill/>
            </a:ln>
            <a:effectLst/>
          </c:spPr>
          <c:cat>
            <c:numRef>
              <c:f>lifespans_all!$D$216:$M$216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lifespans_all!$D$222:$M$222</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DCC0-4EAE-91DE-A7E18EE4DEB3}"/>
            </c:ext>
          </c:extLst>
        </c:ser>
        <c:ser>
          <c:idx val="6"/>
          <c:order val="6"/>
          <c:tx>
            <c:strRef>
              <c:f>lifespans_all!$B$223</c:f>
              <c:strCache>
                <c:ptCount val="1"/>
                <c:pt idx="0">
                  <c:v>Launch Events</c:v>
                </c:pt>
              </c:strCache>
            </c:strRef>
          </c:tx>
          <c:spPr>
            <a:solidFill>
              <a:schemeClr val="accent1">
                <a:lumMod val="60000"/>
              </a:schemeClr>
            </a:solidFill>
            <a:ln w="25400">
              <a:noFill/>
            </a:ln>
            <a:effectLst/>
          </c:spPr>
          <c:cat>
            <c:numRef>
              <c:f>lifespans_all!$D$216:$M$216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lifespans_all!$D$223:$M$223</c:f>
              <c:numCache>
                <c:formatCode>0</c:formatCode>
                <c:ptCount val="10"/>
                <c:pt idx="0">
                  <c:v>3.5</c:v>
                </c:pt>
                <c:pt idx="1">
                  <c:v>4</c:v>
                </c:pt>
                <c:pt idx="2">
                  <c:v>4.5</c:v>
                </c:pt>
                <c:pt idx="3">
                  <c:v>5</c:v>
                </c:pt>
                <c:pt idx="4">
                  <c:v>5.5</c:v>
                </c:pt>
                <c:pt idx="5">
                  <c:v>6</c:v>
                </c:pt>
                <c:pt idx="6">
                  <c:v>6.5</c:v>
                </c:pt>
                <c:pt idx="7">
                  <c:v>7</c:v>
                </c:pt>
                <c:pt idx="8">
                  <c:v>7.5</c:v>
                </c:pt>
                <c:pt idx="9">
                  <c:v>8</c:v>
                </c:pt>
              </c:numCache>
            </c:numRef>
          </c:val>
          <c:extLst>
            <c:ext xmlns:c16="http://schemas.microsoft.com/office/drawing/2014/chart" uri="{C3380CC4-5D6E-409C-BE32-E72D297353CC}">
              <c16:uniqueId val="{00000006-DCC0-4EAE-91DE-A7E18EE4DEB3}"/>
            </c:ext>
          </c:extLst>
        </c:ser>
        <c:ser>
          <c:idx val="7"/>
          <c:order val="7"/>
          <c:tx>
            <c:strRef>
              <c:f>lifespans_all!$B$224</c:f>
              <c:strCache>
                <c:ptCount val="1"/>
                <c:pt idx="0">
                  <c:v>Terrestrial &amp; Aerial</c:v>
                </c:pt>
              </c:strCache>
            </c:strRef>
          </c:tx>
          <c:spPr>
            <a:solidFill>
              <a:schemeClr val="accent2">
                <a:lumMod val="60000"/>
              </a:schemeClr>
            </a:solidFill>
            <a:ln w="25400">
              <a:noFill/>
            </a:ln>
            <a:effectLst/>
          </c:spPr>
          <c:cat>
            <c:numRef>
              <c:f>lifespans_all!$D$216:$M$216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lifespans_all!$D$224:$M$224</c:f>
              <c:numCache>
                <c:formatCode>0</c:formatCode>
                <c:ptCount val="10"/>
                <c:pt idx="0">
                  <c:v>3.3</c:v>
                </c:pt>
                <c:pt idx="1">
                  <c:v>3.6</c:v>
                </c:pt>
                <c:pt idx="2">
                  <c:v>3.9</c:v>
                </c:pt>
                <c:pt idx="3">
                  <c:v>4.2</c:v>
                </c:pt>
                <c:pt idx="4">
                  <c:v>4.5</c:v>
                </c:pt>
                <c:pt idx="5">
                  <c:v>4.8</c:v>
                </c:pt>
                <c:pt idx="6">
                  <c:v>5.0999999999999996</c:v>
                </c:pt>
                <c:pt idx="7">
                  <c:v>5.4</c:v>
                </c:pt>
                <c:pt idx="8">
                  <c:v>5.6999999999999993</c:v>
                </c:pt>
                <c:pt idx="9">
                  <c:v>6</c:v>
                </c:pt>
              </c:numCache>
            </c:numRef>
          </c:val>
          <c:extLst>
            <c:ext xmlns:c16="http://schemas.microsoft.com/office/drawing/2014/chart" uri="{C3380CC4-5D6E-409C-BE32-E72D297353CC}">
              <c16:uniqueId val="{00000007-DCC0-4EAE-91DE-A7E18EE4DEB3}"/>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SR Cost Forecast by Replacement Rate (High)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046660763512597"/>
          <c:y val="0.16999583891062464"/>
          <c:w val="0.78708613928244631"/>
          <c:h val="0.57664470395815959"/>
        </c:manualLayout>
      </c:layout>
      <c:areaChart>
        <c:grouping val="stacked"/>
        <c:varyColors val="0"/>
        <c:ser>
          <c:idx val="0"/>
          <c:order val="0"/>
          <c:tx>
            <c:strRef>
              <c:f>SR_cost_per_minute_forecast!$B$215</c:f>
              <c:strCache>
                <c:ptCount val="1"/>
                <c:pt idx="0">
                  <c:v>Existing</c:v>
                </c:pt>
              </c:strCache>
            </c:strRef>
          </c:tx>
          <c:spPr>
            <a:solidFill>
              <a:schemeClr val="accent1"/>
            </a:solidFill>
            <a:ln>
              <a:noFill/>
            </a:ln>
            <a:effectLst/>
          </c:spPr>
          <c:cat>
            <c:numRef>
              <c:f>SR_cost_per_minute_forecast!$D$214:$M$214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SR_cost_per_minute_forecast!$D$215:$M$215</c:f>
              <c:numCache>
                <c:formatCode>_(* #,##0_);_(* \(#,##0\);_(* "-"??_);_(@_)</c:formatCode>
                <c:ptCount val="10"/>
                <c:pt idx="0">
                  <c:v>50283447380.952385</c:v>
                </c:pt>
                <c:pt idx="1">
                  <c:v>43268232380.952385</c:v>
                </c:pt>
                <c:pt idx="2">
                  <c:v>43055446666.666664</c:v>
                </c:pt>
                <c:pt idx="3">
                  <c:v>39053423333.333336</c:v>
                </c:pt>
                <c:pt idx="4">
                  <c:v>33956585000.000004</c:v>
                </c:pt>
                <c:pt idx="5">
                  <c:v>26941370000</c:v>
                </c:pt>
                <c:pt idx="6">
                  <c:v>20938335000.000004</c:v>
                </c:pt>
                <c:pt idx="7">
                  <c:v>16936311666.666668</c:v>
                </c:pt>
                <c:pt idx="8">
                  <c:v>16936311666.666668</c:v>
                </c:pt>
                <c:pt idx="9">
                  <c:v>16936311666.666668</c:v>
                </c:pt>
              </c:numCache>
            </c:numRef>
          </c:val>
          <c:extLst>
            <c:ext xmlns:c16="http://schemas.microsoft.com/office/drawing/2014/chart" uri="{C3380CC4-5D6E-409C-BE32-E72D297353CC}">
              <c16:uniqueId val="{00000000-8294-4581-B978-DFBEF7A278E0}"/>
            </c:ext>
          </c:extLst>
        </c:ser>
        <c:ser>
          <c:idx val="1"/>
          <c:order val="1"/>
          <c:tx>
            <c:strRef>
              <c:f>SR_cost_per_minute_forecast!$B$216</c:f>
              <c:strCache>
                <c:ptCount val="1"/>
                <c:pt idx="0">
                  <c:v>Replacement</c:v>
                </c:pt>
              </c:strCache>
            </c:strRef>
          </c:tx>
          <c:spPr>
            <a:solidFill>
              <a:schemeClr val="accent2"/>
            </a:solidFill>
            <a:ln>
              <a:noFill/>
            </a:ln>
            <a:effectLst/>
          </c:spPr>
          <c:cat>
            <c:numRef>
              <c:f>SR_cost_per_minute_forecast!$D$214:$M$214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SR_cost_per_minute_forecast!$D$216:$M$216</c:f>
              <c:numCache>
                <c:formatCode>_(* #,##0_);_(* \(#,##0\);_(* "-"??_);_(@_)</c:formatCode>
                <c:ptCount val="10"/>
                <c:pt idx="0">
                  <c:v>6874710380.9523811</c:v>
                </c:pt>
                <c:pt idx="1">
                  <c:v>19138896577.142857</c:v>
                </c:pt>
                <c:pt idx="2">
                  <c:v>29051152069.885712</c:v>
                </c:pt>
                <c:pt idx="3">
                  <c:v>41174651942.753151</c:v>
                </c:pt>
                <c:pt idx="4">
                  <c:v>56026877511.784134</c:v>
                </c:pt>
                <c:pt idx="5">
                  <c:v>72483015033.009781</c:v>
                </c:pt>
                <c:pt idx="6">
                  <c:v>88435108226.549103</c:v>
                </c:pt>
                <c:pt idx="7">
                  <c:v>102697758519.51776</c:v>
                </c:pt>
                <c:pt idx="8">
                  <c:v>112806532599.42465</c:v>
                </c:pt>
                <c:pt idx="9">
                  <c:v>123278578539.12001</c:v>
                </c:pt>
              </c:numCache>
            </c:numRef>
          </c:val>
          <c:extLst>
            <c:ext xmlns:c16="http://schemas.microsoft.com/office/drawing/2014/chart" uri="{C3380CC4-5D6E-409C-BE32-E72D297353CC}">
              <c16:uniqueId val="{00000001-8294-4581-B978-DFBEF7A278E0}"/>
            </c:ext>
          </c:extLst>
        </c:ser>
        <c:dLbls>
          <c:showLegendKey val="0"/>
          <c:showVal val="0"/>
          <c:showCatName val="0"/>
          <c:showSerName val="0"/>
          <c:showPercent val="0"/>
          <c:showBubbleSize val="0"/>
        </c:dLbls>
        <c:axId val="1043470975"/>
        <c:axId val="1043473471"/>
      </c:areaChart>
      <c:catAx>
        <c:axId val="104347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3471"/>
        <c:crosses val="autoZero"/>
        <c:auto val="1"/>
        <c:lblAlgn val="ctr"/>
        <c:lblOffset val="100"/>
        <c:noMultiLvlLbl val="0"/>
      </c:catAx>
      <c:valAx>
        <c:axId val="1043473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09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Lifespans (Low)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5454090373069082E-2"/>
          <c:y val="0.10605799289048519"/>
          <c:w val="0.89202175301560316"/>
          <c:h val="0.63030185267075134"/>
        </c:manualLayout>
      </c:layout>
      <c:areaChart>
        <c:grouping val="stacked"/>
        <c:varyColors val="0"/>
        <c:ser>
          <c:idx val="0"/>
          <c:order val="0"/>
          <c:tx>
            <c:strRef>
              <c:f>lifespans_all!$B$61</c:f>
              <c:strCache>
                <c:ptCount val="1"/>
                <c:pt idx="0">
                  <c:v>Human Space Flight</c:v>
                </c:pt>
              </c:strCache>
            </c:strRef>
          </c:tx>
          <c:spPr>
            <a:solidFill>
              <a:schemeClr val="accent1"/>
            </a:solidFill>
            <a:ln>
              <a:noFill/>
            </a:ln>
            <a:effectLst/>
          </c:spPr>
          <c:cat>
            <c:numRef>
              <c:f>lifespans_all!$D$60:$M$60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lifespans_all!$D$61:$M$61</c:f>
              <c:numCache>
                <c:formatCode>0</c:formatCode>
                <c:ptCount val="10"/>
                <c:pt idx="0">
                  <c:v>6.1</c:v>
                </c:pt>
                <c:pt idx="1">
                  <c:v>6.2</c:v>
                </c:pt>
                <c:pt idx="2">
                  <c:v>6.3</c:v>
                </c:pt>
                <c:pt idx="3">
                  <c:v>6.4</c:v>
                </c:pt>
                <c:pt idx="4">
                  <c:v>6.5</c:v>
                </c:pt>
                <c:pt idx="5">
                  <c:v>6.6</c:v>
                </c:pt>
                <c:pt idx="6">
                  <c:v>6.7</c:v>
                </c:pt>
                <c:pt idx="7">
                  <c:v>6.8</c:v>
                </c:pt>
                <c:pt idx="8">
                  <c:v>6.9</c:v>
                </c:pt>
                <c:pt idx="9">
                  <c:v>7</c:v>
                </c:pt>
              </c:numCache>
            </c:numRef>
          </c:val>
          <c:extLst>
            <c:ext xmlns:c16="http://schemas.microsoft.com/office/drawing/2014/chart" uri="{C3380CC4-5D6E-409C-BE32-E72D297353CC}">
              <c16:uniqueId val="{00000000-6214-4C16-955F-4D7A4436F319}"/>
            </c:ext>
          </c:extLst>
        </c:ser>
        <c:ser>
          <c:idx val="1"/>
          <c:order val="1"/>
          <c:tx>
            <c:strRef>
              <c:f>lifespans_all!$B$62</c:f>
              <c:strCache>
                <c:ptCount val="1"/>
                <c:pt idx="0">
                  <c:v>Near Earth Robotic - LEO Science</c:v>
                </c:pt>
              </c:strCache>
            </c:strRef>
          </c:tx>
          <c:spPr>
            <a:solidFill>
              <a:schemeClr val="accent2"/>
            </a:solidFill>
            <a:ln>
              <a:noFill/>
            </a:ln>
            <a:effectLst/>
          </c:spPr>
          <c:cat>
            <c:numRef>
              <c:f>lifespans_all!$D$60:$M$60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lifespans_all!$D$62:$M$62</c:f>
              <c:numCache>
                <c:formatCode>0</c:formatCode>
                <c:ptCount val="10"/>
                <c:pt idx="0">
                  <c:v>17.600000000000001</c:v>
                </c:pt>
                <c:pt idx="1">
                  <c:v>18.2</c:v>
                </c:pt>
                <c:pt idx="2">
                  <c:v>18.8</c:v>
                </c:pt>
                <c:pt idx="3">
                  <c:v>19.399999999999999</c:v>
                </c:pt>
                <c:pt idx="4">
                  <c:v>20</c:v>
                </c:pt>
                <c:pt idx="5">
                  <c:v>20.6</c:v>
                </c:pt>
                <c:pt idx="6">
                  <c:v>21.2</c:v>
                </c:pt>
                <c:pt idx="7">
                  <c:v>21.8</c:v>
                </c:pt>
                <c:pt idx="8">
                  <c:v>22.4</c:v>
                </c:pt>
                <c:pt idx="9">
                  <c:v>23</c:v>
                </c:pt>
              </c:numCache>
            </c:numRef>
          </c:val>
          <c:extLst>
            <c:ext xmlns:c16="http://schemas.microsoft.com/office/drawing/2014/chart" uri="{C3380CC4-5D6E-409C-BE32-E72D297353CC}">
              <c16:uniqueId val="{00000001-6214-4C16-955F-4D7A4436F319}"/>
            </c:ext>
          </c:extLst>
        </c:ser>
        <c:ser>
          <c:idx val="2"/>
          <c:order val="2"/>
          <c:tx>
            <c:strRef>
              <c:f>lifespans_all!$B$63</c:f>
              <c:strCache>
                <c:ptCount val="1"/>
                <c:pt idx="0">
                  <c:v>Near Earth Robotic - GEO and Near Earth</c:v>
                </c:pt>
              </c:strCache>
            </c:strRef>
          </c:tx>
          <c:spPr>
            <a:solidFill>
              <a:schemeClr val="accent3"/>
            </a:solidFill>
            <a:ln>
              <a:noFill/>
            </a:ln>
            <a:effectLst/>
          </c:spPr>
          <c:cat>
            <c:numRef>
              <c:f>lifespans_all!$D$60:$M$60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lifespans_all!$D$63:$M$63</c:f>
              <c:numCache>
                <c:formatCode>0</c:formatCode>
                <c:ptCount val="10"/>
                <c:pt idx="0">
                  <c:v>8.1999999999999993</c:v>
                </c:pt>
                <c:pt idx="1">
                  <c:v>8.4</c:v>
                </c:pt>
                <c:pt idx="2">
                  <c:v>8.6</c:v>
                </c:pt>
                <c:pt idx="3">
                  <c:v>8.8000000000000007</c:v>
                </c:pt>
                <c:pt idx="4">
                  <c:v>9</c:v>
                </c:pt>
                <c:pt idx="5">
                  <c:v>9.1999999999999993</c:v>
                </c:pt>
                <c:pt idx="6">
                  <c:v>9.4</c:v>
                </c:pt>
                <c:pt idx="7">
                  <c:v>9.6</c:v>
                </c:pt>
                <c:pt idx="8">
                  <c:v>9.8000000000000007</c:v>
                </c:pt>
                <c:pt idx="9">
                  <c:v>10</c:v>
                </c:pt>
              </c:numCache>
            </c:numRef>
          </c:val>
          <c:extLst>
            <c:ext xmlns:c16="http://schemas.microsoft.com/office/drawing/2014/chart" uri="{C3380CC4-5D6E-409C-BE32-E72D297353CC}">
              <c16:uniqueId val="{00000002-6214-4C16-955F-4D7A4436F319}"/>
            </c:ext>
          </c:extLst>
        </c:ser>
        <c:ser>
          <c:idx val="3"/>
          <c:order val="3"/>
          <c:tx>
            <c:strRef>
              <c:f>lifespans_all!$B$64</c:f>
              <c:strCache>
                <c:ptCount val="1"/>
                <c:pt idx="0">
                  <c:v>Deep Space Robotic</c:v>
                </c:pt>
              </c:strCache>
            </c:strRef>
          </c:tx>
          <c:spPr>
            <a:solidFill>
              <a:schemeClr val="accent4"/>
            </a:solidFill>
            <a:ln w="25400">
              <a:noFill/>
            </a:ln>
            <a:effectLst/>
          </c:spPr>
          <c:cat>
            <c:numRef>
              <c:f>lifespans_all!$D$60:$M$60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lifespans_all!$D$64:$M$64</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6214-4C16-955F-4D7A4436F319}"/>
            </c:ext>
          </c:extLst>
        </c:ser>
        <c:ser>
          <c:idx val="4"/>
          <c:order val="4"/>
          <c:tx>
            <c:strRef>
              <c:f>lifespans_all!$B$65</c:f>
              <c:strCache>
                <c:ptCount val="1"/>
                <c:pt idx="0">
                  <c:v>Near Earth Robotic - Low Latency &amp; Complex Needs</c:v>
                </c:pt>
              </c:strCache>
            </c:strRef>
          </c:tx>
          <c:spPr>
            <a:solidFill>
              <a:schemeClr val="accent5"/>
            </a:solidFill>
            <a:ln w="25400">
              <a:noFill/>
            </a:ln>
            <a:effectLst/>
          </c:spPr>
          <c:cat>
            <c:numRef>
              <c:f>lifespans_all!$D$60:$M$60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lifespans_all!$D$65:$M$65</c:f>
              <c:numCache>
                <c:formatCode>0</c:formatCode>
                <c:ptCount val="10"/>
                <c:pt idx="0">
                  <c:v>1</c:v>
                </c:pt>
                <c:pt idx="1">
                  <c:v>1</c:v>
                </c:pt>
                <c:pt idx="2">
                  <c:v>1</c:v>
                </c:pt>
                <c:pt idx="3">
                  <c:v>1</c:v>
                </c:pt>
                <c:pt idx="4">
                  <c:v>1</c:v>
                </c:pt>
                <c:pt idx="5">
                  <c:v>1</c:v>
                </c:pt>
                <c:pt idx="6">
                  <c:v>1</c:v>
                </c:pt>
                <c:pt idx="7">
                  <c:v>1</c:v>
                </c:pt>
                <c:pt idx="8">
                  <c:v>1</c:v>
                </c:pt>
                <c:pt idx="9">
                  <c:v>1</c:v>
                </c:pt>
              </c:numCache>
            </c:numRef>
          </c:val>
          <c:extLst>
            <c:ext xmlns:c16="http://schemas.microsoft.com/office/drawing/2014/chart" uri="{C3380CC4-5D6E-409C-BE32-E72D297353CC}">
              <c16:uniqueId val="{00000004-6214-4C16-955F-4D7A4436F319}"/>
            </c:ext>
          </c:extLst>
        </c:ser>
        <c:ser>
          <c:idx val="5"/>
          <c:order val="5"/>
          <c:tx>
            <c:strRef>
              <c:f>lifespans_all!$B$66</c:f>
              <c:strCache>
                <c:ptCount val="1"/>
                <c:pt idx="0">
                  <c:v>Mission Operations</c:v>
                </c:pt>
              </c:strCache>
            </c:strRef>
          </c:tx>
          <c:spPr>
            <a:solidFill>
              <a:schemeClr val="accent6"/>
            </a:solidFill>
            <a:ln w="25400">
              <a:noFill/>
            </a:ln>
            <a:effectLst/>
          </c:spPr>
          <c:cat>
            <c:numRef>
              <c:f>lifespans_all!$D$60:$M$60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lifespans_all!$D$66:$M$66</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6214-4C16-955F-4D7A4436F319}"/>
            </c:ext>
          </c:extLst>
        </c:ser>
        <c:ser>
          <c:idx val="6"/>
          <c:order val="6"/>
          <c:tx>
            <c:strRef>
              <c:f>lifespans_all!$B$67</c:f>
              <c:strCache>
                <c:ptCount val="1"/>
                <c:pt idx="0">
                  <c:v>Launch Events</c:v>
                </c:pt>
              </c:strCache>
            </c:strRef>
          </c:tx>
          <c:spPr>
            <a:solidFill>
              <a:schemeClr val="accent1">
                <a:lumMod val="60000"/>
              </a:schemeClr>
            </a:solidFill>
            <a:ln w="25400">
              <a:noFill/>
            </a:ln>
            <a:effectLst/>
          </c:spPr>
          <c:cat>
            <c:numRef>
              <c:f>lifespans_all!$D$60:$M$60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lifespans_all!$D$67:$M$67</c:f>
              <c:numCache>
                <c:formatCode>0</c:formatCode>
                <c:ptCount val="10"/>
                <c:pt idx="0">
                  <c:v>3.2</c:v>
                </c:pt>
                <c:pt idx="1">
                  <c:v>3.4</c:v>
                </c:pt>
                <c:pt idx="2">
                  <c:v>3.6</c:v>
                </c:pt>
                <c:pt idx="3">
                  <c:v>3.8</c:v>
                </c:pt>
                <c:pt idx="4">
                  <c:v>4</c:v>
                </c:pt>
                <c:pt idx="5">
                  <c:v>4.2</c:v>
                </c:pt>
                <c:pt idx="6">
                  <c:v>4.4000000000000004</c:v>
                </c:pt>
                <c:pt idx="7">
                  <c:v>4.5999999999999996</c:v>
                </c:pt>
                <c:pt idx="8">
                  <c:v>4.8</c:v>
                </c:pt>
                <c:pt idx="9">
                  <c:v>5</c:v>
                </c:pt>
              </c:numCache>
            </c:numRef>
          </c:val>
          <c:extLst>
            <c:ext xmlns:c16="http://schemas.microsoft.com/office/drawing/2014/chart" uri="{C3380CC4-5D6E-409C-BE32-E72D297353CC}">
              <c16:uniqueId val="{00000006-6214-4C16-955F-4D7A4436F319}"/>
            </c:ext>
          </c:extLst>
        </c:ser>
        <c:ser>
          <c:idx val="7"/>
          <c:order val="7"/>
          <c:tx>
            <c:strRef>
              <c:f>lifespans_all!$B$68</c:f>
              <c:strCache>
                <c:ptCount val="1"/>
                <c:pt idx="0">
                  <c:v>Terrestrial &amp; Aerial</c:v>
                </c:pt>
              </c:strCache>
            </c:strRef>
          </c:tx>
          <c:spPr>
            <a:solidFill>
              <a:schemeClr val="accent2">
                <a:lumMod val="60000"/>
              </a:schemeClr>
            </a:solidFill>
            <a:ln w="25400">
              <a:noFill/>
            </a:ln>
            <a:effectLst/>
          </c:spPr>
          <c:cat>
            <c:numRef>
              <c:f>lifespans_all!$D$60:$M$60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lifespans_all!$D$68:$M$68</c:f>
              <c:numCache>
                <c:formatCode>0</c:formatCode>
                <c:ptCount val="10"/>
                <c:pt idx="0">
                  <c:v>3.1</c:v>
                </c:pt>
                <c:pt idx="1">
                  <c:v>3.2</c:v>
                </c:pt>
                <c:pt idx="2">
                  <c:v>3.3</c:v>
                </c:pt>
                <c:pt idx="3">
                  <c:v>3.4</c:v>
                </c:pt>
                <c:pt idx="4">
                  <c:v>3.5</c:v>
                </c:pt>
                <c:pt idx="5">
                  <c:v>3.6</c:v>
                </c:pt>
                <c:pt idx="6">
                  <c:v>3.7</c:v>
                </c:pt>
                <c:pt idx="7">
                  <c:v>3.8</c:v>
                </c:pt>
                <c:pt idx="8">
                  <c:v>3.9</c:v>
                </c:pt>
                <c:pt idx="9">
                  <c:v>4</c:v>
                </c:pt>
              </c:numCache>
            </c:numRef>
          </c:val>
          <c:extLst>
            <c:ext xmlns:c16="http://schemas.microsoft.com/office/drawing/2014/chart" uri="{C3380CC4-5D6E-409C-BE32-E72D297353CC}">
              <c16:uniqueId val="{00000007-6214-4C16-955F-4D7A4436F319}"/>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max val="9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Missions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3330702192808603"/>
          <c:w val="0.90748717991544758"/>
          <c:h val="0.149536103499187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Lifespans (Baseline)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7567617043612208E-2"/>
          <c:y val="0.1060580978028894"/>
          <c:w val="0.90047585969777566"/>
          <c:h val="0.63030185267075134"/>
        </c:manualLayout>
      </c:layout>
      <c:areaChart>
        <c:grouping val="stacked"/>
        <c:varyColors val="0"/>
        <c:ser>
          <c:idx val="0"/>
          <c:order val="0"/>
          <c:tx>
            <c:strRef>
              <c:f>lifespans_all!$B$139</c:f>
              <c:strCache>
                <c:ptCount val="1"/>
                <c:pt idx="0">
                  <c:v>Human Space Flight</c:v>
                </c:pt>
              </c:strCache>
            </c:strRef>
          </c:tx>
          <c:spPr>
            <a:solidFill>
              <a:schemeClr val="accent1"/>
            </a:solidFill>
            <a:ln>
              <a:noFill/>
            </a:ln>
            <a:effectLst/>
          </c:spPr>
          <c:cat>
            <c:numRef>
              <c:f>lifespans_all!$D$138:$M$138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lifespans_all!$D$139:$M$139</c:f>
              <c:numCache>
                <c:formatCode>0</c:formatCode>
                <c:ptCount val="10"/>
                <c:pt idx="0">
                  <c:v>6.4</c:v>
                </c:pt>
                <c:pt idx="1">
                  <c:v>6.8</c:v>
                </c:pt>
                <c:pt idx="2">
                  <c:v>7.2</c:v>
                </c:pt>
                <c:pt idx="3">
                  <c:v>7.6</c:v>
                </c:pt>
                <c:pt idx="4">
                  <c:v>8</c:v>
                </c:pt>
                <c:pt idx="5">
                  <c:v>8.4</c:v>
                </c:pt>
                <c:pt idx="6">
                  <c:v>8.8000000000000007</c:v>
                </c:pt>
                <c:pt idx="7">
                  <c:v>9.1999999999999993</c:v>
                </c:pt>
                <c:pt idx="8">
                  <c:v>9.6</c:v>
                </c:pt>
                <c:pt idx="9">
                  <c:v>10</c:v>
                </c:pt>
              </c:numCache>
            </c:numRef>
          </c:val>
          <c:extLst>
            <c:ext xmlns:c16="http://schemas.microsoft.com/office/drawing/2014/chart" uri="{C3380CC4-5D6E-409C-BE32-E72D297353CC}">
              <c16:uniqueId val="{00000000-0DDE-492F-A7E4-FEBC399D369D}"/>
            </c:ext>
          </c:extLst>
        </c:ser>
        <c:ser>
          <c:idx val="1"/>
          <c:order val="1"/>
          <c:tx>
            <c:strRef>
              <c:f>lifespans_all!$B$140</c:f>
              <c:strCache>
                <c:ptCount val="1"/>
                <c:pt idx="0">
                  <c:v>Near Earth Robotic - LEO Science</c:v>
                </c:pt>
              </c:strCache>
            </c:strRef>
          </c:tx>
          <c:spPr>
            <a:solidFill>
              <a:schemeClr val="accent2"/>
            </a:solidFill>
            <a:ln>
              <a:noFill/>
            </a:ln>
            <a:effectLst/>
          </c:spPr>
          <c:cat>
            <c:numRef>
              <c:f>lifespans_all!$D$138:$M$138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lifespans_all!$D$140:$M$140</c:f>
              <c:numCache>
                <c:formatCode>0</c:formatCode>
                <c:ptCount val="10"/>
                <c:pt idx="0">
                  <c:v>18.399999999999999</c:v>
                </c:pt>
                <c:pt idx="1">
                  <c:v>19.8</c:v>
                </c:pt>
                <c:pt idx="2">
                  <c:v>21.2</c:v>
                </c:pt>
                <c:pt idx="3">
                  <c:v>22.6</c:v>
                </c:pt>
                <c:pt idx="4">
                  <c:v>24</c:v>
                </c:pt>
                <c:pt idx="5">
                  <c:v>25.4</c:v>
                </c:pt>
                <c:pt idx="6">
                  <c:v>26.8</c:v>
                </c:pt>
                <c:pt idx="7">
                  <c:v>28.200000000000003</c:v>
                </c:pt>
                <c:pt idx="8">
                  <c:v>29.6</c:v>
                </c:pt>
                <c:pt idx="9">
                  <c:v>31</c:v>
                </c:pt>
              </c:numCache>
            </c:numRef>
          </c:val>
          <c:extLst>
            <c:ext xmlns:c16="http://schemas.microsoft.com/office/drawing/2014/chart" uri="{C3380CC4-5D6E-409C-BE32-E72D297353CC}">
              <c16:uniqueId val="{00000001-0DDE-492F-A7E4-FEBC399D369D}"/>
            </c:ext>
          </c:extLst>
        </c:ser>
        <c:ser>
          <c:idx val="2"/>
          <c:order val="2"/>
          <c:tx>
            <c:strRef>
              <c:f>lifespans_all!$B$141</c:f>
              <c:strCache>
                <c:ptCount val="1"/>
                <c:pt idx="0">
                  <c:v>Near Earth Robotic - GEO and Near Earth</c:v>
                </c:pt>
              </c:strCache>
            </c:strRef>
          </c:tx>
          <c:spPr>
            <a:solidFill>
              <a:schemeClr val="accent3"/>
            </a:solidFill>
            <a:ln>
              <a:noFill/>
            </a:ln>
            <a:effectLst/>
          </c:spPr>
          <c:cat>
            <c:numRef>
              <c:f>lifespans_all!$D$138:$M$138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lifespans_all!$D$141:$M$141</c:f>
              <c:numCache>
                <c:formatCode>0</c:formatCode>
                <c:ptCount val="10"/>
                <c:pt idx="0">
                  <c:v>8.5</c:v>
                </c:pt>
                <c:pt idx="1">
                  <c:v>9</c:v>
                </c:pt>
                <c:pt idx="2">
                  <c:v>9.5</c:v>
                </c:pt>
                <c:pt idx="3">
                  <c:v>10</c:v>
                </c:pt>
                <c:pt idx="4">
                  <c:v>10.5</c:v>
                </c:pt>
                <c:pt idx="5">
                  <c:v>11</c:v>
                </c:pt>
                <c:pt idx="6">
                  <c:v>11.5</c:v>
                </c:pt>
                <c:pt idx="7">
                  <c:v>12</c:v>
                </c:pt>
                <c:pt idx="8">
                  <c:v>12.5</c:v>
                </c:pt>
                <c:pt idx="9">
                  <c:v>13</c:v>
                </c:pt>
              </c:numCache>
            </c:numRef>
          </c:val>
          <c:extLst>
            <c:ext xmlns:c16="http://schemas.microsoft.com/office/drawing/2014/chart" uri="{C3380CC4-5D6E-409C-BE32-E72D297353CC}">
              <c16:uniqueId val="{00000002-0DDE-492F-A7E4-FEBC399D369D}"/>
            </c:ext>
          </c:extLst>
        </c:ser>
        <c:ser>
          <c:idx val="3"/>
          <c:order val="3"/>
          <c:tx>
            <c:strRef>
              <c:f>lifespans_all!$B$142</c:f>
              <c:strCache>
                <c:ptCount val="1"/>
                <c:pt idx="0">
                  <c:v>Deep Space Robotic</c:v>
                </c:pt>
              </c:strCache>
            </c:strRef>
          </c:tx>
          <c:spPr>
            <a:solidFill>
              <a:schemeClr val="accent4"/>
            </a:solidFill>
            <a:ln w="25400">
              <a:noFill/>
            </a:ln>
            <a:effectLst/>
          </c:spPr>
          <c:cat>
            <c:numRef>
              <c:f>lifespans_all!$D$138:$M$138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lifespans_all!$D$142:$M$142</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0DDE-492F-A7E4-FEBC399D369D}"/>
            </c:ext>
          </c:extLst>
        </c:ser>
        <c:ser>
          <c:idx val="4"/>
          <c:order val="4"/>
          <c:tx>
            <c:strRef>
              <c:f>lifespans_all!$B$143</c:f>
              <c:strCache>
                <c:ptCount val="1"/>
                <c:pt idx="0">
                  <c:v>Near Earth Robotic - Low Latency &amp; Complex Needs</c:v>
                </c:pt>
              </c:strCache>
            </c:strRef>
          </c:tx>
          <c:spPr>
            <a:solidFill>
              <a:schemeClr val="accent5"/>
            </a:solidFill>
            <a:ln w="25400">
              <a:noFill/>
            </a:ln>
            <a:effectLst/>
          </c:spPr>
          <c:cat>
            <c:numRef>
              <c:f>lifespans_all!$D$138:$M$138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lifespans_all!$D$143:$M$143</c:f>
              <c:numCache>
                <c:formatCode>0</c:formatCode>
                <c:ptCount val="10"/>
                <c:pt idx="0">
                  <c:v>1.1000000000000001</c:v>
                </c:pt>
                <c:pt idx="1">
                  <c:v>1.2</c:v>
                </c:pt>
                <c:pt idx="2">
                  <c:v>1.3</c:v>
                </c:pt>
                <c:pt idx="3">
                  <c:v>1.4</c:v>
                </c:pt>
                <c:pt idx="4">
                  <c:v>1.5</c:v>
                </c:pt>
                <c:pt idx="5">
                  <c:v>1.6</c:v>
                </c:pt>
                <c:pt idx="6">
                  <c:v>1.7</c:v>
                </c:pt>
                <c:pt idx="7">
                  <c:v>1.7999999999999998</c:v>
                </c:pt>
                <c:pt idx="8">
                  <c:v>1.9</c:v>
                </c:pt>
                <c:pt idx="9">
                  <c:v>2</c:v>
                </c:pt>
              </c:numCache>
            </c:numRef>
          </c:val>
          <c:extLst>
            <c:ext xmlns:c16="http://schemas.microsoft.com/office/drawing/2014/chart" uri="{C3380CC4-5D6E-409C-BE32-E72D297353CC}">
              <c16:uniqueId val="{00000004-0DDE-492F-A7E4-FEBC399D369D}"/>
            </c:ext>
          </c:extLst>
        </c:ser>
        <c:ser>
          <c:idx val="5"/>
          <c:order val="5"/>
          <c:tx>
            <c:strRef>
              <c:f>lifespans_all!$B$144</c:f>
              <c:strCache>
                <c:ptCount val="1"/>
                <c:pt idx="0">
                  <c:v>Mission Operations</c:v>
                </c:pt>
              </c:strCache>
            </c:strRef>
          </c:tx>
          <c:spPr>
            <a:solidFill>
              <a:schemeClr val="accent6"/>
            </a:solidFill>
            <a:ln w="25400">
              <a:noFill/>
            </a:ln>
            <a:effectLst/>
          </c:spPr>
          <c:cat>
            <c:numRef>
              <c:f>lifespans_all!$D$138:$M$138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lifespans_all!$D$144:$M$144</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0DDE-492F-A7E4-FEBC399D369D}"/>
            </c:ext>
          </c:extLst>
        </c:ser>
        <c:ser>
          <c:idx val="6"/>
          <c:order val="6"/>
          <c:tx>
            <c:strRef>
              <c:f>lifespans_all!$B$145</c:f>
              <c:strCache>
                <c:ptCount val="1"/>
                <c:pt idx="0">
                  <c:v>Launch Events</c:v>
                </c:pt>
              </c:strCache>
            </c:strRef>
          </c:tx>
          <c:spPr>
            <a:solidFill>
              <a:schemeClr val="accent1">
                <a:lumMod val="60000"/>
              </a:schemeClr>
            </a:solidFill>
            <a:ln w="25400">
              <a:noFill/>
            </a:ln>
            <a:effectLst/>
          </c:spPr>
          <c:cat>
            <c:numRef>
              <c:f>lifespans_all!$D$138:$M$138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lifespans_all!$D$145:$M$145</c:f>
              <c:numCache>
                <c:formatCode>0</c:formatCode>
                <c:ptCount val="10"/>
                <c:pt idx="0">
                  <c:v>3.4</c:v>
                </c:pt>
                <c:pt idx="1">
                  <c:v>3.8</c:v>
                </c:pt>
                <c:pt idx="2">
                  <c:v>4.2</c:v>
                </c:pt>
                <c:pt idx="3">
                  <c:v>4.5999999999999996</c:v>
                </c:pt>
                <c:pt idx="4">
                  <c:v>5</c:v>
                </c:pt>
                <c:pt idx="5">
                  <c:v>5.4</c:v>
                </c:pt>
                <c:pt idx="6">
                  <c:v>5.8</c:v>
                </c:pt>
                <c:pt idx="7">
                  <c:v>6.1999999999999993</c:v>
                </c:pt>
                <c:pt idx="8">
                  <c:v>6.6</c:v>
                </c:pt>
                <c:pt idx="9">
                  <c:v>7</c:v>
                </c:pt>
              </c:numCache>
            </c:numRef>
          </c:val>
          <c:extLst>
            <c:ext xmlns:c16="http://schemas.microsoft.com/office/drawing/2014/chart" uri="{C3380CC4-5D6E-409C-BE32-E72D297353CC}">
              <c16:uniqueId val="{00000006-0DDE-492F-A7E4-FEBC399D369D}"/>
            </c:ext>
          </c:extLst>
        </c:ser>
        <c:ser>
          <c:idx val="7"/>
          <c:order val="7"/>
          <c:tx>
            <c:strRef>
              <c:f>lifespans_all!$B$146</c:f>
              <c:strCache>
                <c:ptCount val="1"/>
                <c:pt idx="0">
                  <c:v>Terrestrial &amp; Aerial</c:v>
                </c:pt>
              </c:strCache>
            </c:strRef>
          </c:tx>
          <c:spPr>
            <a:solidFill>
              <a:schemeClr val="accent2">
                <a:lumMod val="60000"/>
              </a:schemeClr>
            </a:solidFill>
            <a:ln w="25400">
              <a:noFill/>
            </a:ln>
            <a:effectLst/>
          </c:spPr>
          <c:cat>
            <c:numRef>
              <c:f>lifespans_all!$D$138:$M$138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lifespans_all!$D$146:$M$146</c:f>
              <c:numCache>
                <c:formatCode>0</c:formatCode>
                <c:ptCount val="10"/>
                <c:pt idx="0">
                  <c:v>3.2</c:v>
                </c:pt>
                <c:pt idx="1">
                  <c:v>3.4</c:v>
                </c:pt>
                <c:pt idx="2">
                  <c:v>3.6</c:v>
                </c:pt>
                <c:pt idx="3">
                  <c:v>3.8</c:v>
                </c:pt>
                <c:pt idx="4">
                  <c:v>4</c:v>
                </c:pt>
                <c:pt idx="5">
                  <c:v>4.2</c:v>
                </c:pt>
                <c:pt idx="6">
                  <c:v>4.4000000000000004</c:v>
                </c:pt>
                <c:pt idx="7">
                  <c:v>4.5999999999999996</c:v>
                </c:pt>
                <c:pt idx="8">
                  <c:v>4.8</c:v>
                </c:pt>
                <c:pt idx="9">
                  <c:v>5</c:v>
                </c:pt>
              </c:numCache>
            </c:numRef>
          </c:val>
          <c:extLst>
            <c:ext xmlns:c16="http://schemas.microsoft.com/office/drawing/2014/chart" uri="{C3380CC4-5D6E-409C-BE32-E72D297353CC}">
              <c16:uniqueId val="{00000007-0DDE-492F-A7E4-FEBC399D369D}"/>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max val="9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Missions</a:t>
                </a:r>
                <a:endParaRPr lang="en-US" sz="4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3036687850764268"/>
          <c:w val="0.90748717991544758"/>
          <c:h val="0.152476137754571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Lifespans (High)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1794670384698472E-2"/>
          <c:y val="0.10605799289048519"/>
          <c:w val="0.88568117300397375"/>
          <c:h val="0.63030185267075134"/>
        </c:manualLayout>
      </c:layout>
      <c:areaChart>
        <c:grouping val="stacked"/>
        <c:varyColors val="0"/>
        <c:ser>
          <c:idx val="0"/>
          <c:order val="0"/>
          <c:tx>
            <c:strRef>
              <c:f>lifespans_all!$B$217</c:f>
              <c:strCache>
                <c:ptCount val="1"/>
                <c:pt idx="0">
                  <c:v>Human Space Flight</c:v>
                </c:pt>
              </c:strCache>
            </c:strRef>
          </c:tx>
          <c:spPr>
            <a:solidFill>
              <a:schemeClr val="accent1"/>
            </a:solidFill>
            <a:ln>
              <a:noFill/>
            </a:ln>
            <a:effectLst/>
          </c:spPr>
          <c:cat>
            <c:numRef>
              <c:f>lifespans_all!$D$216:$M$216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lifespans_all!$D$217:$M$217</c:f>
              <c:numCache>
                <c:formatCode>0</c:formatCode>
                <c:ptCount val="10"/>
                <c:pt idx="0">
                  <c:v>6.6</c:v>
                </c:pt>
                <c:pt idx="1">
                  <c:v>7.2</c:v>
                </c:pt>
                <c:pt idx="2">
                  <c:v>7.8</c:v>
                </c:pt>
                <c:pt idx="3">
                  <c:v>8.4</c:v>
                </c:pt>
                <c:pt idx="4">
                  <c:v>9</c:v>
                </c:pt>
                <c:pt idx="5">
                  <c:v>9.6</c:v>
                </c:pt>
                <c:pt idx="6">
                  <c:v>10.199999999999999</c:v>
                </c:pt>
                <c:pt idx="7">
                  <c:v>10.8</c:v>
                </c:pt>
                <c:pt idx="8">
                  <c:v>11.399999999999999</c:v>
                </c:pt>
                <c:pt idx="9">
                  <c:v>12</c:v>
                </c:pt>
              </c:numCache>
            </c:numRef>
          </c:val>
          <c:extLst>
            <c:ext xmlns:c16="http://schemas.microsoft.com/office/drawing/2014/chart" uri="{C3380CC4-5D6E-409C-BE32-E72D297353CC}">
              <c16:uniqueId val="{00000000-ABAB-4E10-9550-C36C6B8CDD38}"/>
            </c:ext>
          </c:extLst>
        </c:ser>
        <c:ser>
          <c:idx val="1"/>
          <c:order val="1"/>
          <c:tx>
            <c:strRef>
              <c:f>lifespans_all!$B$218</c:f>
              <c:strCache>
                <c:ptCount val="1"/>
                <c:pt idx="0">
                  <c:v>Near Earth Robotic - LEO Science</c:v>
                </c:pt>
              </c:strCache>
            </c:strRef>
          </c:tx>
          <c:spPr>
            <a:solidFill>
              <a:schemeClr val="accent2"/>
            </a:solidFill>
            <a:ln>
              <a:noFill/>
            </a:ln>
            <a:effectLst/>
          </c:spPr>
          <c:cat>
            <c:numRef>
              <c:f>lifespans_all!$D$216:$M$216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lifespans_all!$D$218:$M$218</c:f>
              <c:numCache>
                <c:formatCode>0</c:formatCode>
                <c:ptCount val="10"/>
                <c:pt idx="0">
                  <c:v>19.2</c:v>
                </c:pt>
                <c:pt idx="1">
                  <c:v>21.4</c:v>
                </c:pt>
                <c:pt idx="2">
                  <c:v>23.6</c:v>
                </c:pt>
                <c:pt idx="3">
                  <c:v>25.8</c:v>
                </c:pt>
                <c:pt idx="4">
                  <c:v>28</c:v>
                </c:pt>
                <c:pt idx="5">
                  <c:v>30.2</c:v>
                </c:pt>
                <c:pt idx="6">
                  <c:v>32.4</c:v>
                </c:pt>
                <c:pt idx="7">
                  <c:v>34.599999999999994</c:v>
                </c:pt>
                <c:pt idx="8">
                  <c:v>36.799999999999997</c:v>
                </c:pt>
                <c:pt idx="9">
                  <c:v>39</c:v>
                </c:pt>
              </c:numCache>
            </c:numRef>
          </c:val>
          <c:extLst>
            <c:ext xmlns:c16="http://schemas.microsoft.com/office/drawing/2014/chart" uri="{C3380CC4-5D6E-409C-BE32-E72D297353CC}">
              <c16:uniqueId val="{00000001-ABAB-4E10-9550-C36C6B8CDD38}"/>
            </c:ext>
          </c:extLst>
        </c:ser>
        <c:ser>
          <c:idx val="2"/>
          <c:order val="2"/>
          <c:tx>
            <c:strRef>
              <c:f>lifespans_all!$B$219</c:f>
              <c:strCache>
                <c:ptCount val="1"/>
                <c:pt idx="0">
                  <c:v>Near Earth Robotic - GEO and Near Earth</c:v>
                </c:pt>
              </c:strCache>
            </c:strRef>
          </c:tx>
          <c:spPr>
            <a:solidFill>
              <a:schemeClr val="accent3"/>
            </a:solidFill>
            <a:ln>
              <a:noFill/>
            </a:ln>
            <a:effectLst/>
          </c:spPr>
          <c:cat>
            <c:numRef>
              <c:f>lifespans_all!$D$216:$M$216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lifespans_all!$D$219:$M$219</c:f>
              <c:numCache>
                <c:formatCode>0</c:formatCode>
                <c:ptCount val="10"/>
                <c:pt idx="0">
                  <c:v>8.9</c:v>
                </c:pt>
                <c:pt idx="1">
                  <c:v>9.8000000000000007</c:v>
                </c:pt>
                <c:pt idx="2">
                  <c:v>10.7</c:v>
                </c:pt>
                <c:pt idx="3">
                  <c:v>11.6</c:v>
                </c:pt>
                <c:pt idx="4">
                  <c:v>12.5</c:v>
                </c:pt>
                <c:pt idx="5">
                  <c:v>13.4</c:v>
                </c:pt>
                <c:pt idx="6">
                  <c:v>14.3</c:v>
                </c:pt>
                <c:pt idx="7">
                  <c:v>15.200000000000001</c:v>
                </c:pt>
                <c:pt idx="8">
                  <c:v>16.100000000000001</c:v>
                </c:pt>
                <c:pt idx="9">
                  <c:v>17</c:v>
                </c:pt>
              </c:numCache>
            </c:numRef>
          </c:val>
          <c:extLst>
            <c:ext xmlns:c16="http://schemas.microsoft.com/office/drawing/2014/chart" uri="{C3380CC4-5D6E-409C-BE32-E72D297353CC}">
              <c16:uniqueId val="{00000002-ABAB-4E10-9550-C36C6B8CDD38}"/>
            </c:ext>
          </c:extLst>
        </c:ser>
        <c:ser>
          <c:idx val="3"/>
          <c:order val="3"/>
          <c:tx>
            <c:strRef>
              <c:f>lifespans_all!$B$220</c:f>
              <c:strCache>
                <c:ptCount val="1"/>
                <c:pt idx="0">
                  <c:v>Deep Space Robotic</c:v>
                </c:pt>
              </c:strCache>
            </c:strRef>
          </c:tx>
          <c:spPr>
            <a:solidFill>
              <a:schemeClr val="accent4"/>
            </a:solidFill>
            <a:ln w="25400">
              <a:noFill/>
            </a:ln>
            <a:effectLst/>
          </c:spPr>
          <c:cat>
            <c:numRef>
              <c:f>lifespans_all!$D$216:$M$216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lifespans_all!$D$220:$M$220</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ABAB-4E10-9550-C36C6B8CDD38}"/>
            </c:ext>
          </c:extLst>
        </c:ser>
        <c:ser>
          <c:idx val="4"/>
          <c:order val="4"/>
          <c:tx>
            <c:strRef>
              <c:f>lifespans_all!$B$221</c:f>
              <c:strCache>
                <c:ptCount val="1"/>
                <c:pt idx="0">
                  <c:v>Near Earth Robotic - Low Latency &amp; Complex Needs</c:v>
                </c:pt>
              </c:strCache>
            </c:strRef>
          </c:tx>
          <c:spPr>
            <a:solidFill>
              <a:schemeClr val="accent5"/>
            </a:solidFill>
            <a:ln w="25400">
              <a:noFill/>
            </a:ln>
            <a:effectLst/>
          </c:spPr>
          <c:cat>
            <c:numRef>
              <c:f>lifespans_all!$D$216:$M$216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lifespans_all!$D$221:$M$221</c:f>
              <c:numCache>
                <c:formatCode>0</c:formatCode>
                <c:ptCount val="10"/>
                <c:pt idx="0">
                  <c:v>1.2</c:v>
                </c:pt>
                <c:pt idx="1">
                  <c:v>1.4</c:v>
                </c:pt>
                <c:pt idx="2">
                  <c:v>1.6</c:v>
                </c:pt>
                <c:pt idx="3">
                  <c:v>1.8</c:v>
                </c:pt>
                <c:pt idx="4">
                  <c:v>2</c:v>
                </c:pt>
                <c:pt idx="5">
                  <c:v>2.2000000000000002</c:v>
                </c:pt>
                <c:pt idx="6">
                  <c:v>2.4</c:v>
                </c:pt>
                <c:pt idx="7">
                  <c:v>2.5999999999999996</c:v>
                </c:pt>
                <c:pt idx="8">
                  <c:v>2.8</c:v>
                </c:pt>
                <c:pt idx="9">
                  <c:v>3</c:v>
                </c:pt>
              </c:numCache>
            </c:numRef>
          </c:val>
          <c:extLst>
            <c:ext xmlns:c16="http://schemas.microsoft.com/office/drawing/2014/chart" uri="{C3380CC4-5D6E-409C-BE32-E72D297353CC}">
              <c16:uniqueId val="{00000004-ABAB-4E10-9550-C36C6B8CDD38}"/>
            </c:ext>
          </c:extLst>
        </c:ser>
        <c:ser>
          <c:idx val="5"/>
          <c:order val="5"/>
          <c:tx>
            <c:strRef>
              <c:f>lifespans_all!$B$222</c:f>
              <c:strCache>
                <c:ptCount val="1"/>
                <c:pt idx="0">
                  <c:v>Mission Operations</c:v>
                </c:pt>
              </c:strCache>
            </c:strRef>
          </c:tx>
          <c:spPr>
            <a:solidFill>
              <a:schemeClr val="accent6"/>
            </a:solidFill>
            <a:ln w="25400">
              <a:noFill/>
            </a:ln>
            <a:effectLst/>
          </c:spPr>
          <c:cat>
            <c:numRef>
              <c:f>lifespans_all!$D$216:$M$216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lifespans_all!$D$222:$M$222</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ABAB-4E10-9550-C36C6B8CDD38}"/>
            </c:ext>
          </c:extLst>
        </c:ser>
        <c:ser>
          <c:idx val="6"/>
          <c:order val="6"/>
          <c:tx>
            <c:strRef>
              <c:f>lifespans_all!$B$223</c:f>
              <c:strCache>
                <c:ptCount val="1"/>
                <c:pt idx="0">
                  <c:v>Launch Events</c:v>
                </c:pt>
              </c:strCache>
            </c:strRef>
          </c:tx>
          <c:spPr>
            <a:solidFill>
              <a:schemeClr val="accent1">
                <a:lumMod val="60000"/>
              </a:schemeClr>
            </a:solidFill>
            <a:ln w="25400">
              <a:noFill/>
            </a:ln>
            <a:effectLst/>
          </c:spPr>
          <c:cat>
            <c:numRef>
              <c:f>lifespans_all!$D$216:$M$216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lifespans_all!$D$223:$M$223</c:f>
              <c:numCache>
                <c:formatCode>0</c:formatCode>
                <c:ptCount val="10"/>
                <c:pt idx="0">
                  <c:v>3.5</c:v>
                </c:pt>
                <c:pt idx="1">
                  <c:v>4</c:v>
                </c:pt>
                <c:pt idx="2">
                  <c:v>4.5</c:v>
                </c:pt>
                <c:pt idx="3">
                  <c:v>5</c:v>
                </c:pt>
                <c:pt idx="4">
                  <c:v>5.5</c:v>
                </c:pt>
                <c:pt idx="5">
                  <c:v>6</c:v>
                </c:pt>
                <c:pt idx="6">
                  <c:v>6.5</c:v>
                </c:pt>
                <c:pt idx="7">
                  <c:v>7</c:v>
                </c:pt>
                <c:pt idx="8">
                  <c:v>7.5</c:v>
                </c:pt>
                <c:pt idx="9">
                  <c:v>8</c:v>
                </c:pt>
              </c:numCache>
            </c:numRef>
          </c:val>
          <c:extLst>
            <c:ext xmlns:c16="http://schemas.microsoft.com/office/drawing/2014/chart" uri="{C3380CC4-5D6E-409C-BE32-E72D297353CC}">
              <c16:uniqueId val="{00000006-ABAB-4E10-9550-C36C6B8CDD38}"/>
            </c:ext>
          </c:extLst>
        </c:ser>
        <c:ser>
          <c:idx val="7"/>
          <c:order val="7"/>
          <c:tx>
            <c:strRef>
              <c:f>lifespans_all!$B$224</c:f>
              <c:strCache>
                <c:ptCount val="1"/>
                <c:pt idx="0">
                  <c:v>Terrestrial &amp; Aerial</c:v>
                </c:pt>
              </c:strCache>
            </c:strRef>
          </c:tx>
          <c:spPr>
            <a:solidFill>
              <a:schemeClr val="accent2">
                <a:lumMod val="60000"/>
              </a:schemeClr>
            </a:solidFill>
            <a:ln w="25400">
              <a:noFill/>
            </a:ln>
            <a:effectLst/>
          </c:spPr>
          <c:cat>
            <c:numRef>
              <c:f>lifespans_all!$D$216:$M$216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lifespans_all!$D$224:$M$224</c:f>
              <c:numCache>
                <c:formatCode>0</c:formatCode>
                <c:ptCount val="10"/>
                <c:pt idx="0">
                  <c:v>3.3</c:v>
                </c:pt>
                <c:pt idx="1">
                  <c:v>3.6</c:v>
                </c:pt>
                <c:pt idx="2">
                  <c:v>3.9</c:v>
                </c:pt>
                <c:pt idx="3">
                  <c:v>4.2</c:v>
                </c:pt>
                <c:pt idx="4">
                  <c:v>4.5</c:v>
                </c:pt>
                <c:pt idx="5">
                  <c:v>4.8</c:v>
                </c:pt>
                <c:pt idx="6">
                  <c:v>5.0999999999999996</c:v>
                </c:pt>
                <c:pt idx="7">
                  <c:v>5.4</c:v>
                </c:pt>
                <c:pt idx="8">
                  <c:v>5.6999999999999993</c:v>
                </c:pt>
                <c:pt idx="9">
                  <c:v>6</c:v>
                </c:pt>
              </c:numCache>
            </c:numRef>
          </c:val>
          <c:extLst>
            <c:ext xmlns:c16="http://schemas.microsoft.com/office/drawing/2014/chart" uri="{C3380CC4-5D6E-409C-BE32-E72D297353CC}">
              <c16:uniqueId val="{00000007-ABAB-4E10-9550-C36C6B8CDD38}"/>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Missions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3619883861336186"/>
          <c:w val="0.90748717991544758"/>
          <c:h val="0.146644177648852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Lifespans (Low)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6091211213008509E-2"/>
          <c:y val="0.17336106857221301"/>
          <c:w val="0.861110990145874"/>
          <c:h val="0.56358991741626518"/>
        </c:manualLayout>
      </c:layout>
      <c:areaChart>
        <c:grouping val="stacked"/>
        <c:varyColors val="0"/>
        <c:ser>
          <c:idx val="0"/>
          <c:order val="0"/>
          <c:tx>
            <c:strRef>
              <c:f>lifespans_all!$B$74</c:f>
              <c:strCache>
                <c:ptCount val="1"/>
                <c:pt idx="0">
                  <c:v>Existing</c:v>
                </c:pt>
              </c:strCache>
            </c:strRef>
          </c:tx>
          <c:spPr>
            <a:solidFill>
              <a:schemeClr val="accent1"/>
            </a:solidFill>
            <a:ln>
              <a:noFill/>
            </a:ln>
            <a:effectLst/>
          </c:spPr>
          <c:cat>
            <c:numRef>
              <c:f>lifespans_all!$D$73:$M$73</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lifespans_all!$D$74:$M$74</c:f>
              <c:numCache>
                <c:formatCode>General</c:formatCode>
                <c:ptCount val="10"/>
                <c:pt idx="0">
                  <c:v>42</c:v>
                </c:pt>
                <c:pt idx="1">
                  <c:v>38</c:v>
                </c:pt>
                <c:pt idx="2">
                  <c:v>32</c:v>
                </c:pt>
                <c:pt idx="3">
                  <c:v>29</c:v>
                </c:pt>
                <c:pt idx="4">
                  <c:v>24</c:v>
                </c:pt>
                <c:pt idx="5">
                  <c:v>20</c:v>
                </c:pt>
                <c:pt idx="6">
                  <c:v>17</c:v>
                </c:pt>
                <c:pt idx="7">
                  <c:v>15</c:v>
                </c:pt>
                <c:pt idx="8">
                  <c:v>15</c:v>
                </c:pt>
                <c:pt idx="9">
                  <c:v>15</c:v>
                </c:pt>
              </c:numCache>
            </c:numRef>
          </c:val>
          <c:extLst>
            <c:ext xmlns:c16="http://schemas.microsoft.com/office/drawing/2014/chart" uri="{C3380CC4-5D6E-409C-BE32-E72D297353CC}">
              <c16:uniqueId val="{00000000-9963-4133-BA4C-9A3BE9DDE159}"/>
            </c:ext>
          </c:extLst>
        </c:ser>
        <c:ser>
          <c:idx val="1"/>
          <c:order val="1"/>
          <c:tx>
            <c:strRef>
              <c:f>lifespans_all!$B$75</c:f>
              <c:strCache>
                <c:ptCount val="1"/>
                <c:pt idx="0">
                  <c:v>Replacement</c:v>
                </c:pt>
              </c:strCache>
            </c:strRef>
          </c:tx>
          <c:spPr>
            <a:solidFill>
              <a:schemeClr val="accent2"/>
            </a:solidFill>
            <a:ln>
              <a:noFill/>
            </a:ln>
            <a:effectLst/>
          </c:spPr>
          <c:cat>
            <c:numRef>
              <c:f>lifespans_all!$D$73:$M$73</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lifespans_all!$D$75:$M$75</c:f>
              <c:numCache>
                <c:formatCode>0</c:formatCode>
                <c:ptCount val="10"/>
                <c:pt idx="0">
                  <c:v>1.2</c:v>
                </c:pt>
                <c:pt idx="1">
                  <c:v>5.4</c:v>
                </c:pt>
                <c:pt idx="2">
                  <c:v>11.6</c:v>
                </c:pt>
                <c:pt idx="3">
                  <c:v>14.800000000000002</c:v>
                </c:pt>
                <c:pt idx="4">
                  <c:v>21</c:v>
                </c:pt>
                <c:pt idx="5">
                  <c:v>26.2</c:v>
                </c:pt>
                <c:pt idx="6">
                  <c:v>30.399999999999995</c:v>
                </c:pt>
                <c:pt idx="7">
                  <c:v>33.6</c:v>
                </c:pt>
                <c:pt idx="8">
                  <c:v>34.799999999999997</c:v>
                </c:pt>
                <c:pt idx="9">
                  <c:v>36</c:v>
                </c:pt>
              </c:numCache>
            </c:numRef>
          </c:val>
          <c:extLst>
            <c:ext xmlns:c16="http://schemas.microsoft.com/office/drawing/2014/chart" uri="{C3380CC4-5D6E-409C-BE32-E72D297353CC}">
              <c16:uniqueId val="{00000001-9963-4133-BA4C-9A3BE9DDE159}"/>
            </c:ext>
          </c:extLst>
        </c:ser>
        <c:dLbls>
          <c:showLegendKey val="0"/>
          <c:showVal val="0"/>
          <c:showCatName val="0"/>
          <c:showSerName val="0"/>
          <c:showPercent val="0"/>
          <c:showBubbleSize val="0"/>
        </c:dLbls>
        <c:axId val="1043470975"/>
        <c:axId val="1043473471"/>
      </c:areaChart>
      <c:catAx>
        <c:axId val="104347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3471"/>
        <c:crosses val="autoZero"/>
        <c:auto val="1"/>
        <c:lblAlgn val="ctr"/>
        <c:lblOffset val="100"/>
        <c:noMultiLvlLbl val="0"/>
      </c:catAx>
      <c:valAx>
        <c:axId val="1043473471"/>
        <c:scaling>
          <c:orientation val="minMax"/>
          <c:max val="9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Missions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09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Lifespans (Baseline)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5834501937446789E-2"/>
          <c:y val="0.17045203298868497"/>
          <c:w val="0.86148203445526572"/>
          <c:h val="0.57550860450885888"/>
        </c:manualLayout>
      </c:layout>
      <c:areaChart>
        <c:grouping val="stacked"/>
        <c:varyColors val="0"/>
        <c:ser>
          <c:idx val="0"/>
          <c:order val="0"/>
          <c:tx>
            <c:strRef>
              <c:f>lifespans_all!$B$152</c:f>
              <c:strCache>
                <c:ptCount val="1"/>
                <c:pt idx="0">
                  <c:v>Existing</c:v>
                </c:pt>
              </c:strCache>
            </c:strRef>
          </c:tx>
          <c:spPr>
            <a:solidFill>
              <a:schemeClr val="accent1"/>
            </a:solidFill>
            <a:ln>
              <a:noFill/>
            </a:ln>
            <a:effectLst/>
          </c:spPr>
          <c:cat>
            <c:numRef>
              <c:f>lifespans_all!$D$151:$M$151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lifespans_all!$D$152:$M$152</c:f>
              <c:numCache>
                <c:formatCode>General</c:formatCode>
                <c:ptCount val="10"/>
                <c:pt idx="0">
                  <c:v>42</c:v>
                </c:pt>
                <c:pt idx="1">
                  <c:v>38</c:v>
                </c:pt>
                <c:pt idx="2">
                  <c:v>32</c:v>
                </c:pt>
                <c:pt idx="3">
                  <c:v>29</c:v>
                </c:pt>
                <c:pt idx="4">
                  <c:v>24</c:v>
                </c:pt>
                <c:pt idx="5">
                  <c:v>20</c:v>
                </c:pt>
                <c:pt idx="6">
                  <c:v>17</c:v>
                </c:pt>
                <c:pt idx="7">
                  <c:v>15</c:v>
                </c:pt>
                <c:pt idx="8">
                  <c:v>15</c:v>
                </c:pt>
                <c:pt idx="9">
                  <c:v>15</c:v>
                </c:pt>
              </c:numCache>
            </c:numRef>
          </c:val>
          <c:extLst>
            <c:ext xmlns:c16="http://schemas.microsoft.com/office/drawing/2014/chart" uri="{C3380CC4-5D6E-409C-BE32-E72D297353CC}">
              <c16:uniqueId val="{00000000-4ED5-4400-BEC1-AB7220960A9F}"/>
            </c:ext>
          </c:extLst>
        </c:ser>
        <c:ser>
          <c:idx val="1"/>
          <c:order val="1"/>
          <c:tx>
            <c:strRef>
              <c:f>lifespans_all!$B$153</c:f>
              <c:strCache>
                <c:ptCount val="1"/>
                <c:pt idx="0">
                  <c:v>Replacement</c:v>
                </c:pt>
              </c:strCache>
            </c:strRef>
          </c:tx>
          <c:spPr>
            <a:solidFill>
              <a:schemeClr val="accent2"/>
            </a:solidFill>
            <a:ln>
              <a:noFill/>
            </a:ln>
            <a:effectLst/>
          </c:spPr>
          <c:cat>
            <c:numRef>
              <c:f>lifespans_all!$D$151:$M$151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lifespans_all!$D$153:$M$153</c:f>
              <c:numCache>
                <c:formatCode>0</c:formatCode>
                <c:ptCount val="10"/>
                <c:pt idx="0">
                  <c:v>3</c:v>
                </c:pt>
                <c:pt idx="1">
                  <c:v>9</c:v>
                </c:pt>
                <c:pt idx="2">
                  <c:v>17</c:v>
                </c:pt>
                <c:pt idx="3">
                  <c:v>22</c:v>
                </c:pt>
                <c:pt idx="4">
                  <c:v>30</c:v>
                </c:pt>
                <c:pt idx="5">
                  <c:v>37</c:v>
                </c:pt>
                <c:pt idx="6">
                  <c:v>43</c:v>
                </c:pt>
                <c:pt idx="7">
                  <c:v>48.000000000000007</c:v>
                </c:pt>
                <c:pt idx="8">
                  <c:v>51</c:v>
                </c:pt>
                <c:pt idx="9">
                  <c:v>54</c:v>
                </c:pt>
              </c:numCache>
            </c:numRef>
          </c:val>
          <c:extLst>
            <c:ext xmlns:c16="http://schemas.microsoft.com/office/drawing/2014/chart" uri="{C3380CC4-5D6E-409C-BE32-E72D297353CC}">
              <c16:uniqueId val="{00000001-4ED5-4400-BEC1-AB7220960A9F}"/>
            </c:ext>
          </c:extLst>
        </c:ser>
        <c:dLbls>
          <c:showLegendKey val="0"/>
          <c:showVal val="0"/>
          <c:showCatName val="0"/>
          <c:showSerName val="0"/>
          <c:showPercent val="0"/>
          <c:showBubbleSize val="0"/>
        </c:dLbls>
        <c:axId val="1043470975"/>
        <c:axId val="1043473471"/>
      </c:areaChart>
      <c:catAx>
        <c:axId val="104347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3471"/>
        <c:crosses val="autoZero"/>
        <c:auto val="1"/>
        <c:lblAlgn val="ctr"/>
        <c:lblOffset val="100"/>
        <c:noMultiLvlLbl val="0"/>
      </c:catAx>
      <c:valAx>
        <c:axId val="1043473471"/>
        <c:scaling>
          <c:orientation val="minMax"/>
          <c:max val="9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Missions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09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Lifespans (High)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530414709722132E-2"/>
          <c:y val="0.16999577756044043"/>
          <c:w val="0.86224860257008495"/>
          <c:h val="0.58122818857342884"/>
        </c:manualLayout>
      </c:layout>
      <c:areaChart>
        <c:grouping val="stacked"/>
        <c:varyColors val="0"/>
        <c:ser>
          <c:idx val="0"/>
          <c:order val="0"/>
          <c:tx>
            <c:strRef>
              <c:f>lifespans_all!$B$230</c:f>
              <c:strCache>
                <c:ptCount val="1"/>
                <c:pt idx="0">
                  <c:v>Existing</c:v>
                </c:pt>
              </c:strCache>
            </c:strRef>
          </c:tx>
          <c:spPr>
            <a:solidFill>
              <a:schemeClr val="accent1"/>
            </a:solidFill>
            <a:ln>
              <a:noFill/>
            </a:ln>
            <a:effectLst/>
          </c:spPr>
          <c:cat>
            <c:numRef>
              <c:f>lifespans_all!$D$229:$M$229</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lifespans_all!$D$230:$M$230</c:f>
              <c:numCache>
                <c:formatCode>General</c:formatCode>
                <c:ptCount val="10"/>
                <c:pt idx="0">
                  <c:v>42</c:v>
                </c:pt>
                <c:pt idx="1">
                  <c:v>38</c:v>
                </c:pt>
                <c:pt idx="2">
                  <c:v>32</c:v>
                </c:pt>
                <c:pt idx="3">
                  <c:v>29</c:v>
                </c:pt>
                <c:pt idx="4">
                  <c:v>24</c:v>
                </c:pt>
                <c:pt idx="5">
                  <c:v>20</c:v>
                </c:pt>
                <c:pt idx="6">
                  <c:v>17</c:v>
                </c:pt>
                <c:pt idx="7">
                  <c:v>15</c:v>
                </c:pt>
                <c:pt idx="8">
                  <c:v>15</c:v>
                </c:pt>
                <c:pt idx="9">
                  <c:v>15</c:v>
                </c:pt>
              </c:numCache>
            </c:numRef>
          </c:val>
          <c:extLst>
            <c:ext xmlns:c16="http://schemas.microsoft.com/office/drawing/2014/chart" uri="{C3380CC4-5D6E-409C-BE32-E72D297353CC}">
              <c16:uniqueId val="{00000000-5C63-408C-814F-D7B36A4CA76A}"/>
            </c:ext>
          </c:extLst>
        </c:ser>
        <c:ser>
          <c:idx val="1"/>
          <c:order val="1"/>
          <c:tx>
            <c:strRef>
              <c:f>lifespans_all!$B$231</c:f>
              <c:strCache>
                <c:ptCount val="1"/>
                <c:pt idx="0">
                  <c:v>Replacement</c:v>
                </c:pt>
              </c:strCache>
            </c:strRef>
          </c:tx>
          <c:spPr>
            <a:solidFill>
              <a:schemeClr val="accent2"/>
            </a:solidFill>
            <a:ln>
              <a:noFill/>
            </a:ln>
            <a:effectLst/>
          </c:spPr>
          <c:cat>
            <c:numRef>
              <c:f>lifespans_all!$D$229:$M$229</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lifespans_all!$D$231:$M$231</c:f>
              <c:numCache>
                <c:formatCode>0</c:formatCode>
                <c:ptCount val="10"/>
                <c:pt idx="0">
                  <c:v>4.7</c:v>
                </c:pt>
                <c:pt idx="1">
                  <c:v>12.4</c:v>
                </c:pt>
                <c:pt idx="2">
                  <c:v>22.1</c:v>
                </c:pt>
                <c:pt idx="3">
                  <c:v>28.799999999999997</c:v>
                </c:pt>
                <c:pt idx="4">
                  <c:v>38.5</c:v>
                </c:pt>
                <c:pt idx="5">
                  <c:v>47.2</c:v>
                </c:pt>
                <c:pt idx="6">
                  <c:v>54.900000000000006</c:v>
                </c:pt>
                <c:pt idx="7">
                  <c:v>61.599999999999994</c:v>
                </c:pt>
                <c:pt idx="8">
                  <c:v>66.3</c:v>
                </c:pt>
                <c:pt idx="9">
                  <c:v>71</c:v>
                </c:pt>
              </c:numCache>
            </c:numRef>
          </c:val>
          <c:extLst>
            <c:ext xmlns:c16="http://schemas.microsoft.com/office/drawing/2014/chart" uri="{C3380CC4-5D6E-409C-BE32-E72D297353CC}">
              <c16:uniqueId val="{00000001-5C63-408C-814F-D7B36A4CA76A}"/>
            </c:ext>
          </c:extLst>
        </c:ser>
        <c:dLbls>
          <c:showLegendKey val="0"/>
          <c:showVal val="0"/>
          <c:showCatName val="0"/>
          <c:showSerName val="0"/>
          <c:showPercent val="0"/>
          <c:showBubbleSize val="0"/>
        </c:dLbls>
        <c:axId val="1043470975"/>
        <c:axId val="1043473471"/>
      </c:areaChart>
      <c:catAx>
        <c:axId val="104347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3471"/>
        <c:crosses val="autoZero"/>
        <c:auto val="1"/>
        <c:lblAlgn val="ctr"/>
        <c:lblOffset val="100"/>
        <c:noMultiLvlLbl val="0"/>
      </c:catAx>
      <c:valAx>
        <c:axId val="1043473471"/>
        <c:scaling>
          <c:orientation val="minMax"/>
          <c:max val="9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Missions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09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DTE Demand Forecast</a:t>
            </a:r>
            <a:r>
              <a:rPr lang="en-US" baseline="0"/>
              <a:t> by Use Case </a:t>
            </a:r>
            <a:r>
              <a:rPr lang="en-US"/>
              <a:t>(Low)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302655687866396"/>
          <c:y val="0.10605799289048519"/>
          <c:w val="0.84501691986272398"/>
          <c:h val="0.60682971253468532"/>
        </c:manualLayout>
      </c:layout>
      <c:areaChart>
        <c:grouping val="stacked"/>
        <c:varyColors val="0"/>
        <c:ser>
          <c:idx val="0"/>
          <c:order val="0"/>
          <c:tx>
            <c:strRef>
              <c:f>DTE_demand_forecast!$B$62</c:f>
              <c:strCache>
                <c:ptCount val="1"/>
                <c:pt idx="0">
                  <c:v>Human Space Flight</c:v>
                </c:pt>
              </c:strCache>
            </c:strRef>
          </c:tx>
          <c:spPr>
            <a:solidFill>
              <a:schemeClr val="accent1"/>
            </a:solidFill>
            <a:ln>
              <a:noFill/>
            </a:ln>
            <a:effectLst/>
          </c:spPr>
          <c:cat>
            <c:numRef>
              <c:f>DTE_demand_forecast!$D$61:$M$61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DTE_demand_forecast!$D$62:$M$62</c:f>
              <c:numCache>
                <c:formatCode>0</c:formatCode>
                <c:ptCount val="10"/>
                <c:pt idx="0">
                  <c:v>712382.49858094449</c:v>
                </c:pt>
                <c:pt idx="1">
                  <c:v>729953.40292672673</c:v>
                </c:pt>
                <c:pt idx="2">
                  <c:v>747255.61230061948</c:v>
                </c:pt>
                <c:pt idx="3">
                  <c:v>767739.76704890921</c:v>
                </c:pt>
                <c:pt idx="4">
                  <c:v>787767.89526501205</c:v>
                </c:pt>
                <c:pt idx="5">
                  <c:v>808568.01678689918</c:v>
                </c:pt>
                <c:pt idx="6">
                  <c:v>830163.00009551563</c:v>
                </c:pt>
                <c:pt idx="7">
                  <c:v>852576.31961372169</c:v>
                </c:pt>
                <c:pt idx="8">
                  <c:v>875832.07079657761</c:v>
                </c:pt>
                <c:pt idx="9">
                  <c:v>899954.98558286205</c:v>
                </c:pt>
              </c:numCache>
            </c:numRef>
          </c:val>
          <c:extLst>
            <c:ext xmlns:c16="http://schemas.microsoft.com/office/drawing/2014/chart" uri="{C3380CC4-5D6E-409C-BE32-E72D297353CC}">
              <c16:uniqueId val="{00000000-E872-4F61-8DFE-34B643198BBD}"/>
            </c:ext>
          </c:extLst>
        </c:ser>
        <c:ser>
          <c:idx val="1"/>
          <c:order val="1"/>
          <c:tx>
            <c:strRef>
              <c:f>DTE_demand_forecast!$B$63</c:f>
              <c:strCache>
                <c:ptCount val="1"/>
                <c:pt idx="0">
                  <c:v>Near Earth Robotic - LEO Science</c:v>
                </c:pt>
              </c:strCache>
            </c:strRef>
          </c:tx>
          <c:spPr>
            <a:solidFill>
              <a:schemeClr val="accent2"/>
            </a:solidFill>
            <a:ln>
              <a:noFill/>
            </a:ln>
            <a:effectLst/>
          </c:spPr>
          <c:cat>
            <c:numRef>
              <c:f>DTE_demand_forecast!$D$61:$M$61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DTE_demand_forecast!$D$63:$M$63</c:f>
              <c:numCache>
                <c:formatCode>0</c:formatCode>
                <c:ptCount val="10"/>
                <c:pt idx="0">
                  <c:v>965113.88613833301</c:v>
                </c:pt>
                <c:pt idx="1">
                  <c:v>763399.6963037838</c:v>
                </c:pt>
                <c:pt idx="2">
                  <c:v>654738.30399800662</c:v>
                </c:pt>
                <c:pt idx="3">
                  <c:v>490495.70815792494</c:v>
                </c:pt>
                <c:pt idx="4">
                  <c:v>596241.49548878346</c:v>
                </c:pt>
                <c:pt idx="5">
                  <c:v>571551.65276346111</c:v>
                </c:pt>
                <c:pt idx="6">
                  <c:v>552974.98461692187</c:v>
                </c:pt>
                <c:pt idx="7">
                  <c:v>639664.78835458949</c:v>
                </c:pt>
                <c:pt idx="8">
                  <c:v>671123.90211900685</c:v>
                </c:pt>
                <c:pt idx="9">
                  <c:v>703586.76970781432</c:v>
                </c:pt>
              </c:numCache>
            </c:numRef>
          </c:val>
          <c:extLst>
            <c:ext xmlns:c16="http://schemas.microsoft.com/office/drawing/2014/chart" uri="{C3380CC4-5D6E-409C-BE32-E72D297353CC}">
              <c16:uniqueId val="{00000001-E872-4F61-8DFE-34B643198BBD}"/>
            </c:ext>
          </c:extLst>
        </c:ser>
        <c:ser>
          <c:idx val="2"/>
          <c:order val="2"/>
          <c:tx>
            <c:strRef>
              <c:f>DTE_demand_forecast!$B$64</c:f>
              <c:strCache>
                <c:ptCount val="1"/>
                <c:pt idx="0">
                  <c:v>Near Earth Robotic - GEO and Near Earth</c:v>
                </c:pt>
              </c:strCache>
            </c:strRef>
          </c:tx>
          <c:spPr>
            <a:solidFill>
              <a:schemeClr val="accent3"/>
            </a:solidFill>
            <a:ln>
              <a:noFill/>
            </a:ln>
            <a:effectLst/>
          </c:spPr>
          <c:cat>
            <c:numRef>
              <c:f>DTE_demand_forecast!$D$61:$M$61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DTE_demand_forecast!$D$64:$M$64</c:f>
              <c:numCache>
                <c:formatCode>0</c:formatCode>
                <c:ptCount val="10"/>
                <c:pt idx="0">
                  <c:v>15632.417319650789</c:v>
                </c:pt>
                <c:pt idx="1">
                  <c:v>16100.367785465394</c:v>
                </c:pt>
                <c:pt idx="2">
                  <c:v>18805.511566613863</c:v>
                </c:pt>
                <c:pt idx="3">
                  <c:v>19464.676228528479</c:v>
                </c:pt>
                <c:pt idx="4">
                  <c:v>20146.109966859127</c:v>
                </c:pt>
                <c:pt idx="5">
                  <c:v>20850.43987879769</c:v>
                </c:pt>
                <c:pt idx="6">
                  <c:v>21578.309237793143</c:v>
                </c:pt>
                <c:pt idx="7">
                  <c:v>22330.377889762982</c:v>
                </c:pt>
                <c:pt idx="8">
                  <c:v>23107.322658682606</c:v>
                </c:pt>
                <c:pt idx="9">
                  <c:v>23909.837761769199</c:v>
                </c:pt>
              </c:numCache>
            </c:numRef>
          </c:val>
          <c:extLst>
            <c:ext xmlns:c16="http://schemas.microsoft.com/office/drawing/2014/chart" uri="{C3380CC4-5D6E-409C-BE32-E72D297353CC}">
              <c16:uniqueId val="{00000002-E872-4F61-8DFE-34B643198BBD}"/>
            </c:ext>
          </c:extLst>
        </c:ser>
        <c:ser>
          <c:idx val="3"/>
          <c:order val="3"/>
          <c:tx>
            <c:strRef>
              <c:f>DTE_demand_forecast!$B$65</c:f>
              <c:strCache>
                <c:ptCount val="1"/>
                <c:pt idx="0">
                  <c:v>Deep Space Robotic</c:v>
                </c:pt>
              </c:strCache>
            </c:strRef>
          </c:tx>
          <c:spPr>
            <a:solidFill>
              <a:schemeClr val="accent4"/>
            </a:solidFill>
            <a:ln w="25400">
              <a:noFill/>
            </a:ln>
            <a:effectLst/>
          </c:spPr>
          <c:cat>
            <c:numRef>
              <c:f>DTE_demand_forecast!$D$61:$M$61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DTE_demand_forecast!$D$65:$M$65</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E872-4F61-8DFE-34B643198BBD}"/>
            </c:ext>
          </c:extLst>
        </c:ser>
        <c:ser>
          <c:idx val="4"/>
          <c:order val="4"/>
          <c:tx>
            <c:strRef>
              <c:f>DTE_demand_forecast!$B$66</c:f>
              <c:strCache>
                <c:ptCount val="1"/>
                <c:pt idx="0">
                  <c:v>Near Earth Robotic - Low Latency &amp; Complex Needs</c:v>
                </c:pt>
              </c:strCache>
            </c:strRef>
          </c:tx>
          <c:spPr>
            <a:solidFill>
              <a:schemeClr val="accent5"/>
            </a:solidFill>
            <a:ln w="25400">
              <a:noFill/>
            </a:ln>
            <a:effectLst/>
          </c:spPr>
          <c:cat>
            <c:numRef>
              <c:f>DTE_demand_forecast!$D$61:$M$61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DTE_demand_forecast!$D$66:$M$66</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E872-4F61-8DFE-34B643198BBD}"/>
            </c:ext>
          </c:extLst>
        </c:ser>
        <c:ser>
          <c:idx val="5"/>
          <c:order val="5"/>
          <c:tx>
            <c:strRef>
              <c:f>DTE_demand_forecast!$B$67</c:f>
              <c:strCache>
                <c:ptCount val="1"/>
                <c:pt idx="0">
                  <c:v>Mission Operations</c:v>
                </c:pt>
              </c:strCache>
            </c:strRef>
          </c:tx>
          <c:spPr>
            <a:solidFill>
              <a:schemeClr val="accent6"/>
            </a:solidFill>
            <a:ln w="25400">
              <a:noFill/>
            </a:ln>
            <a:effectLst/>
          </c:spPr>
          <c:cat>
            <c:numRef>
              <c:f>DTE_demand_forecast!$D$61:$M$61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DTE_demand_forecast!$D$67:$M$67</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E872-4F61-8DFE-34B643198BBD}"/>
            </c:ext>
          </c:extLst>
        </c:ser>
        <c:ser>
          <c:idx val="6"/>
          <c:order val="6"/>
          <c:tx>
            <c:strRef>
              <c:f>DTE_demand_forecast!$B$68</c:f>
              <c:strCache>
                <c:ptCount val="1"/>
                <c:pt idx="0">
                  <c:v>Launch Events</c:v>
                </c:pt>
              </c:strCache>
            </c:strRef>
          </c:tx>
          <c:spPr>
            <a:solidFill>
              <a:schemeClr val="accent1">
                <a:lumMod val="60000"/>
              </a:schemeClr>
            </a:solidFill>
            <a:ln w="25400">
              <a:noFill/>
            </a:ln>
            <a:effectLst/>
          </c:spPr>
          <c:cat>
            <c:numRef>
              <c:f>DTE_demand_forecast!$D$61:$M$61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DTE_demand_forecast!$D$68:$M$68</c:f>
              <c:numCache>
                <c:formatCode>0</c:formatCode>
                <c:ptCount val="10"/>
                <c:pt idx="0">
                  <c:v>1617.0089704444445</c:v>
                </c:pt>
                <c:pt idx="1">
                  <c:v>1806.2155307511111</c:v>
                </c:pt>
                <c:pt idx="2">
                  <c:v>1910.6642664991998</c:v>
                </c:pt>
                <c:pt idx="3">
                  <c:v>2089.868838950023</c:v>
                </c:pt>
                <c:pt idx="4">
                  <c:v>3003.339988628114</c:v>
                </c:pt>
                <c:pt idx="5">
                  <c:v>3193.7957672762996</c:v>
                </c:pt>
                <c:pt idx="6">
                  <c:v>3391.2453318945172</c:v>
                </c:pt>
                <c:pt idx="7">
                  <c:v>3595.8922516101075</c:v>
                </c:pt>
                <c:pt idx="8">
                  <c:v>3807.9454408011197</c:v>
                </c:pt>
                <c:pt idx="9">
                  <c:v>4027.6192914786843</c:v>
                </c:pt>
              </c:numCache>
            </c:numRef>
          </c:val>
          <c:extLst>
            <c:ext xmlns:c16="http://schemas.microsoft.com/office/drawing/2014/chart" uri="{C3380CC4-5D6E-409C-BE32-E72D297353CC}">
              <c16:uniqueId val="{00000006-E872-4F61-8DFE-34B643198BBD}"/>
            </c:ext>
          </c:extLst>
        </c:ser>
        <c:ser>
          <c:idx val="7"/>
          <c:order val="7"/>
          <c:tx>
            <c:strRef>
              <c:f>DTE_demand_forecast!$B$69</c:f>
              <c:strCache>
                <c:ptCount val="1"/>
                <c:pt idx="0">
                  <c:v>Terrestrial &amp; Aerial</c:v>
                </c:pt>
              </c:strCache>
            </c:strRef>
          </c:tx>
          <c:spPr>
            <a:solidFill>
              <a:schemeClr val="accent2">
                <a:lumMod val="60000"/>
              </a:schemeClr>
            </a:solidFill>
            <a:ln w="25400">
              <a:noFill/>
            </a:ln>
            <a:effectLst/>
          </c:spPr>
          <c:cat>
            <c:numRef>
              <c:f>DTE_demand_forecast!$D$61:$M$61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DTE_demand_forecast!$D$69:$M$69</c:f>
              <c:numCache>
                <c:formatCode>0</c:formatCode>
                <c:ptCount val="10"/>
                <c:pt idx="0">
                  <c:v>99785.872453666685</c:v>
                </c:pt>
                <c:pt idx="1">
                  <c:v>200395.51757096895</c:v>
                </c:pt>
                <c:pt idx="2">
                  <c:v>211828.18786529289</c:v>
                </c:pt>
                <c:pt idx="3">
                  <c:v>223748.34307238497</c:v>
                </c:pt>
                <c:pt idx="4">
                  <c:v>236089.12975697152</c:v>
                </c:pt>
                <c:pt idx="5">
                  <c:v>346240.9271695434</c:v>
                </c:pt>
                <c:pt idx="6">
                  <c:v>361450.62399925996</c:v>
                </c:pt>
                <c:pt idx="7">
                  <c:v>377165.99386643193</c:v>
                </c:pt>
                <c:pt idx="8">
                  <c:v>393401.17981382587</c:v>
                </c:pt>
                <c:pt idx="9">
                  <c:v>410170.68833670364</c:v>
                </c:pt>
              </c:numCache>
            </c:numRef>
          </c:val>
          <c:extLst>
            <c:ext xmlns:c16="http://schemas.microsoft.com/office/drawing/2014/chart" uri="{C3380CC4-5D6E-409C-BE32-E72D297353CC}">
              <c16:uniqueId val="{00000007-E872-4F61-8DFE-34B643198BBD}"/>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max val="14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DTE Demand Forecast by Replacement Rate </a:t>
            </a:r>
            <a:r>
              <a:rPr lang="en-US"/>
              <a:t>(Low)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781468523627276"/>
          <c:y val="0.16999583891062464"/>
          <c:w val="0.79973806443103357"/>
          <c:h val="0.57664470395815959"/>
        </c:manualLayout>
      </c:layout>
      <c:areaChart>
        <c:grouping val="stacked"/>
        <c:varyColors val="0"/>
        <c:ser>
          <c:idx val="0"/>
          <c:order val="0"/>
          <c:tx>
            <c:strRef>
              <c:f>DTE_demand_forecast!$B$75</c:f>
              <c:strCache>
                <c:ptCount val="1"/>
                <c:pt idx="0">
                  <c:v>Existing</c:v>
                </c:pt>
              </c:strCache>
            </c:strRef>
          </c:tx>
          <c:spPr>
            <a:solidFill>
              <a:schemeClr val="accent1"/>
            </a:solidFill>
            <a:ln>
              <a:noFill/>
            </a:ln>
            <a:effectLst/>
          </c:spPr>
          <c:cat>
            <c:numRef>
              <c:f>DTE_demand_forecast!$D$74:$M$74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DTE_demand_forecast!$D$75:$M$75</c:f>
              <c:numCache>
                <c:formatCode>0.00</c:formatCode>
                <c:ptCount val="10"/>
                <c:pt idx="0">
                  <c:v>1752490.7143116661</c:v>
                </c:pt>
                <c:pt idx="1">
                  <c:v>1484345.8994103172</c:v>
                </c:pt>
                <c:pt idx="2">
                  <c:v>1340904.3555357142</c:v>
                </c:pt>
                <c:pt idx="3">
                  <c:v>1077474.1436682539</c:v>
                </c:pt>
                <c:pt idx="4">
                  <c:v>1075186.4077471427</c:v>
                </c:pt>
                <c:pt idx="5">
                  <c:v>936868.51792507921</c:v>
                </c:pt>
                <c:pt idx="6">
                  <c:v>801695.03898690466</c:v>
                </c:pt>
                <c:pt idx="7">
                  <c:v>797898.18758468248</c:v>
                </c:pt>
                <c:pt idx="8">
                  <c:v>797898.18758468248</c:v>
                </c:pt>
                <c:pt idx="9">
                  <c:v>797898.18758468248</c:v>
                </c:pt>
              </c:numCache>
            </c:numRef>
          </c:val>
          <c:extLst>
            <c:ext xmlns:c16="http://schemas.microsoft.com/office/drawing/2014/chart" uri="{C3380CC4-5D6E-409C-BE32-E72D297353CC}">
              <c16:uniqueId val="{00000000-45F3-43A7-8CBF-EF47E92E37EE}"/>
            </c:ext>
          </c:extLst>
        </c:ser>
        <c:ser>
          <c:idx val="1"/>
          <c:order val="1"/>
          <c:tx>
            <c:strRef>
              <c:f>DTE_demand_forecast!$B$76</c:f>
              <c:strCache>
                <c:ptCount val="1"/>
                <c:pt idx="0">
                  <c:v>Replacement</c:v>
                </c:pt>
              </c:strCache>
            </c:strRef>
          </c:tx>
          <c:spPr>
            <a:solidFill>
              <a:schemeClr val="accent2"/>
            </a:solidFill>
            <a:ln>
              <a:noFill/>
            </a:ln>
            <a:effectLst/>
          </c:spPr>
          <c:cat>
            <c:numRef>
              <c:f>DTE_demand_forecast!$D$74:$M$74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DTE_demand_forecast!$D$76:$M$76</c:f>
              <c:numCache>
                <c:formatCode>0</c:formatCode>
                <c:ptCount val="10"/>
                <c:pt idx="0">
                  <c:v>42549.109198595244</c:v>
                </c:pt>
                <c:pt idx="1">
                  <c:v>227686.89209626763</c:v>
                </c:pt>
                <c:pt idx="2">
                  <c:v>293941.17307242914</c:v>
                </c:pt>
                <c:pt idx="3">
                  <c:v>426456.42317511037</c:v>
                </c:pt>
                <c:pt idx="4">
                  <c:v>568453.76621577819</c:v>
                </c:pt>
                <c:pt idx="5">
                  <c:v>813928.51793756511</c:v>
                </c:pt>
                <c:pt idx="6">
                  <c:v>968255.32779114705</c:v>
                </c:pt>
                <c:pt idx="7">
                  <c:v>1097827.3878881005</c:v>
                </c:pt>
                <c:pt idx="8">
                  <c:v>1169766.4367408783</c:v>
                </c:pt>
                <c:pt idx="9">
                  <c:v>1244143.9165926122</c:v>
                </c:pt>
              </c:numCache>
            </c:numRef>
          </c:val>
          <c:extLst>
            <c:ext xmlns:c16="http://schemas.microsoft.com/office/drawing/2014/chart" uri="{C3380CC4-5D6E-409C-BE32-E72D297353CC}">
              <c16:uniqueId val="{00000001-45F3-43A7-8CBF-EF47E92E37EE}"/>
            </c:ext>
          </c:extLst>
        </c:ser>
        <c:dLbls>
          <c:showLegendKey val="0"/>
          <c:showVal val="0"/>
          <c:showCatName val="0"/>
          <c:showSerName val="0"/>
          <c:showPercent val="0"/>
          <c:showBubbleSize val="0"/>
        </c:dLbls>
        <c:axId val="1043470975"/>
        <c:axId val="1043473471"/>
      </c:areaChart>
      <c:catAx>
        <c:axId val="104347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3471"/>
        <c:crosses val="autoZero"/>
        <c:auto val="1"/>
        <c:lblAlgn val="ctr"/>
        <c:lblOffset val="100"/>
        <c:noMultiLvlLbl val="0"/>
      </c:catAx>
      <c:valAx>
        <c:axId val="1043473471"/>
        <c:scaling>
          <c:orientation val="minMax"/>
          <c:max val="14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09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DTE Demand Forecast by Use Case </a:t>
            </a:r>
            <a:r>
              <a:rPr lang="en-US"/>
              <a:t>(Baseline)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632365848471122"/>
          <c:y val="0.10605799289048519"/>
          <c:w val="0.84171981825667663"/>
          <c:h val="0.61211338044219699"/>
        </c:manualLayout>
      </c:layout>
      <c:areaChart>
        <c:grouping val="stacked"/>
        <c:varyColors val="0"/>
        <c:ser>
          <c:idx val="0"/>
          <c:order val="0"/>
          <c:tx>
            <c:strRef>
              <c:f>DTE_demand_forecast!$B$141</c:f>
              <c:strCache>
                <c:ptCount val="1"/>
                <c:pt idx="0">
                  <c:v>Human Space Flight</c:v>
                </c:pt>
              </c:strCache>
            </c:strRef>
          </c:tx>
          <c:spPr>
            <a:solidFill>
              <a:schemeClr val="accent1"/>
            </a:solidFill>
            <a:ln>
              <a:noFill/>
            </a:ln>
            <a:effectLst/>
          </c:spPr>
          <c:cat>
            <c:numRef>
              <c:f>DTE_demand_forecast!$D$140:$M$140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DTE_demand_forecast!$D$141:$M$141</c:f>
              <c:numCache>
                <c:formatCode>0</c:formatCode>
                <c:ptCount val="10"/>
                <c:pt idx="0">
                  <c:v>763854.18731877778</c:v>
                </c:pt>
                <c:pt idx="1">
                  <c:v>834955.64795190666</c:v>
                </c:pt>
                <c:pt idx="2">
                  <c:v>907909.04718914488</c:v>
                </c:pt>
                <c:pt idx="3">
                  <c:v>986228.43849730375</c:v>
                </c:pt>
                <c:pt idx="4">
                  <c:v>1066340.9513617151</c:v>
                </c:pt>
                <c:pt idx="5">
                  <c:v>1149541.4374492636</c:v>
                </c:pt>
                <c:pt idx="6">
                  <c:v>1235921.3706837294</c:v>
                </c:pt>
                <c:pt idx="7">
                  <c:v>1325574.6487565534</c:v>
                </c:pt>
                <c:pt idx="8">
                  <c:v>1418597.6534879771</c:v>
                </c:pt>
                <c:pt idx="9">
                  <c:v>1515089.3126331149</c:v>
                </c:pt>
              </c:numCache>
            </c:numRef>
          </c:val>
          <c:extLst>
            <c:ext xmlns:c16="http://schemas.microsoft.com/office/drawing/2014/chart" uri="{C3380CC4-5D6E-409C-BE32-E72D297353CC}">
              <c16:uniqueId val="{00000000-913C-4311-8A91-9296C3F0C1DB}"/>
            </c:ext>
          </c:extLst>
        </c:ser>
        <c:ser>
          <c:idx val="1"/>
          <c:order val="1"/>
          <c:tx>
            <c:strRef>
              <c:f>DTE_demand_forecast!$B$142</c:f>
              <c:strCache>
                <c:ptCount val="1"/>
                <c:pt idx="0">
                  <c:v>Near Earth Robotic - LEO Science</c:v>
                </c:pt>
              </c:strCache>
            </c:strRef>
          </c:tx>
          <c:spPr>
            <a:solidFill>
              <a:schemeClr val="accent2"/>
            </a:solidFill>
            <a:ln>
              <a:noFill/>
            </a:ln>
            <a:effectLst/>
          </c:spPr>
          <c:cat>
            <c:numRef>
              <c:f>DTE_demand_forecast!$D$140:$M$140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DTE_demand_forecast!$D$142:$M$142</c:f>
              <c:numCache>
                <c:formatCode>0</c:formatCode>
                <c:ptCount val="10"/>
                <c:pt idx="0">
                  <c:v>986279.4678849997</c:v>
                </c:pt>
                <c:pt idx="1">
                  <c:v>804413.26370885037</c:v>
                </c:pt>
                <c:pt idx="2">
                  <c:v>709092.30414843862</c:v>
                </c:pt>
                <c:pt idx="3">
                  <c:v>580965.3061598076</c:v>
                </c:pt>
                <c:pt idx="4">
                  <c:v>711590.23294118373</c:v>
                </c:pt>
                <c:pt idx="5">
                  <c:v>712738.50740519911</c:v>
                </c:pt>
                <c:pt idx="6">
                  <c:v>720987.34164059022</c:v>
                </c:pt>
                <c:pt idx="7">
                  <c:v>835519.19311360852</c:v>
                </c:pt>
                <c:pt idx="8">
                  <c:v>895866.83157998126</c:v>
                </c:pt>
                <c:pt idx="9">
                  <c:v>958295.4230969185</c:v>
                </c:pt>
              </c:numCache>
            </c:numRef>
          </c:val>
          <c:extLst>
            <c:ext xmlns:c16="http://schemas.microsoft.com/office/drawing/2014/chart" uri="{C3380CC4-5D6E-409C-BE32-E72D297353CC}">
              <c16:uniqueId val="{00000001-913C-4311-8A91-9296C3F0C1DB}"/>
            </c:ext>
          </c:extLst>
        </c:ser>
        <c:ser>
          <c:idx val="2"/>
          <c:order val="2"/>
          <c:tx>
            <c:strRef>
              <c:f>DTE_demand_forecast!$B$143</c:f>
              <c:strCache>
                <c:ptCount val="1"/>
                <c:pt idx="0">
                  <c:v>Near Earth Robotic - GEO and Near Earth</c:v>
                </c:pt>
              </c:strCache>
            </c:strRef>
          </c:tx>
          <c:spPr>
            <a:solidFill>
              <a:schemeClr val="accent3"/>
            </a:solidFill>
            <a:ln>
              <a:noFill/>
            </a:ln>
            <a:effectLst/>
          </c:spPr>
          <c:cat>
            <c:numRef>
              <c:f>DTE_demand_forecast!$D$140:$M$140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DTE_demand_forecast!$D$143:$M$143</c:f>
              <c:numCache>
                <c:formatCode>0</c:formatCode>
                <c:ptCount val="10"/>
                <c:pt idx="0">
                  <c:v>16274.547550793646</c:v>
                </c:pt>
                <c:pt idx="1">
                  <c:v>17410.313456996824</c:v>
                </c:pt>
                <c:pt idx="2">
                  <c:v>20809.728444056949</c:v>
                </c:pt>
                <c:pt idx="3">
                  <c:v>22190.411181851072</c:v>
                </c:pt>
                <c:pt idx="4">
                  <c:v>23621.422032345436</c:v>
                </c:pt>
                <c:pt idx="5">
                  <c:v>25104.221846952933</c:v>
                </c:pt>
                <c:pt idx="6">
                  <c:v>26640.309779897882</c:v>
                </c:pt>
                <c:pt idx="7">
                  <c:v>28231.224235987938</c:v>
                </c:pt>
                <c:pt idx="8">
                  <c:v>29878.543840975737</c:v>
                </c:pt>
                <c:pt idx="9">
                  <c:v>31583.888435034751</c:v>
                </c:pt>
              </c:numCache>
            </c:numRef>
          </c:val>
          <c:extLst>
            <c:ext xmlns:c16="http://schemas.microsoft.com/office/drawing/2014/chart" uri="{C3380CC4-5D6E-409C-BE32-E72D297353CC}">
              <c16:uniqueId val="{00000002-913C-4311-8A91-9296C3F0C1DB}"/>
            </c:ext>
          </c:extLst>
        </c:ser>
        <c:ser>
          <c:idx val="3"/>
          <c:order val="3"/>
          <c:tx>
            <c:strRef>
              <c:f>DTE_demand_forecast!$B$144</c:f>
              <c:strCache>
                <c:ptCount val="1"/>
                <c:pt idx="0">
                  <c:v>Deep Space Robotic</c:v>
                </c:pt>
              </c:strCache>
            </c:strRef>
          </c:tx>
          <c:spPr>
            <a:solidFill>
              <a:schemeClr val="accent4"/>
            </a:solidFill>
            <a:ln w="25400">
              <a:noFill/>
            </a:ln>
            <a:effectLst/>
          </c:spPr>
          <c:cat>
            <c:numRef>
              <c:f>DTE_demand_forecast!$D$140:$M$140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DTE_demand_forecast!$D$144:$M$144</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913C-4311-8A91-9296C3F0C1DB}"/>
            </c:ext>
          </c:extLst>
        </c:ser>
        <c:ser>
          <c:idx val="4"/>
          <c:order val="4"/>
          <c:tx>
            <c:strRef>
              <c:f>DTE_demand_forecast!$B$145</c:f>
              <c:strCache>
                <c:ptCount val="1"/>
                <c:pt idx="0">
                  <c:v>Near Earth Robotic - Low Latency &amp; Complex Needs</c:v>
                </c:pt>
              </c:strCache>
            </c:strRef>
          </c:tx>
          <c:spPr>
            <a:solidFill>
              <a:schemeClr val="accent5"/>
            </a:solidFill>
            <a:ln w="25400">
              <a:noFill/>
            </a:ln>
            <a:effectLst/>
          </c:spPr>
          <c:cat>
            <c:numRef>
              <c:f>DTE_demand_forecast!$D$140:$M$140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DTE_demand_forecast!$D$145:$M$145</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913C-4311-8A91-9296C3F0C1DB}"/>
            </c:ext>
          </c:extLst>
        </c:ser>
        <c:ser>
          <c:idx val="5"/>
          <c:order val="5"/>
          <c:tx>
            <c:strRef>
              <c:f>DTE_demand_forecast!$B$146</c:f>
              <c:strCache>
                <c:ptCount val="1"/>
                <c:pt idx="0">
                  <c:v>Mission Operations</c:v>
                </c:pt>
              </c:strCache>
            </c:strRef>
          </c:tx>
          <c:spPr>
            <a:solidFill>
              <a:schemeClr val="accent6"/>
            </a:solidFill>
            <a:ln w="25400">
              <a:noFill/>
            </a:ln>
            <a:effectLst/>
          </c:spPr>
          <c:cat>
            <c:numRef>
              <c:f>DTE_demand_forecast!$D$140:$M$140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DTE_demand_forecast!$D$146:$M$146</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913C-4311-8A91-9296C3F0C1DB}"/>
            </c:ext>
          </c:extLst>
        </c:ser>
        <c:ser>
          <c:idx val="6"/>
          <c:order val="6"/>
          <c:tx>
            <c:strRef>
              <c:f>DTE_demand_forecast!$B$147</c:f>
              <c:strCache>
                <c:ptCount val="1"/>
                <c:pt idx="0">
                  <c:v>Launch Events</c:v>
                </c:pt>
              </c:strCache>
            </c:strRef>
          </c:tx>
          <c:spPr>
            <a:solidFill>
              <a:schemeClr val="accent1">
                <a:lumMod val="60000"/>
              </a:schemeClr>
            </a:solidFill>
            <a:ln w="25400">
              <a:noFill/>
            </a:ln>
            <a:effectLst/>
          </c:spPr>
          <c:cat>
            <c:numRef>
              <c:f>DTE_demand_forecast!$D$140:$M$140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DTE_demand_forecast!$D$147:$M$147</c:f>
              <c:numCache>
                <c:formatCode>0</c:formatCode>
                <c:ptCount val="10"/>
                <c:pt idx="0">
                  <c:v>1761.2316753333332</c:v>
                </c:pt>
                <c:pt idx="1">
                  <c:v>2100.4298487244441</c:v>
                </c:pt>
                <c:pt idx="2">
                  <c:v>2360.8121729984</c:v>
                </c:pt>
                <c:pt idx="3">
                  <c:v>2702.0699917889347</c:v>
                </c:pt>
                <c:pt idx="4">
                  <c:v>3783.8964584977266</c:v>
                </c:pt>
                <c:pt idx="5">
                  <c:v>4149.1968863967058</c:v>
                </c:pt>
                <c:pt idx="6">
                  <c:v>4528.1726636477997</c:v>
                </c:pt>
                <c:pt idx="7">
                  <c:v>4921.2246840539337</c:v>
                </c:pt>
                <c:pt idx="8">
                  <c:v>5328.7644070304113</c:v>
                </c:pt>
                <c:pt idx="9">
                  <c:v>5751.2141198718818</c:v>
                </c:pt>
              </c:numCache>
            </c:numRef>
          </c:val>
          <c:extLst>
            <c:ext xmlns:c16="http://schemas.microsoft.com/office/drawing/2014/chart" uri="{C3380CC4-5D6E-409C-BE32-E72D297353CC}">
              <c16:uniqueId val="{00000006-913C-4311-8A91-9296C3F0C1DB}"/>
            </c:ext>
          </c:extLst>
        </c:ser>
        <c:ser>
          <c:idx val="7"/>
          <c:order val="7"/>
          <c:tx>
            <c:strRef>
              <c:f>DTE_demand_forecast!$B$148</c:f>
              <c:strCache>
                <c:ptCount val="1"/>
                <c:pt idx="0">
                  <c:v>Terrestrial &amp; Aerial</c:v>
                </c:pt>
              </c:strCache>
            </c:strRef>
          </c:tx>
          <c:spPr>
            <a:solidFill>
              <a:schemeClr val="accent2">
                <a:lumMod val="60000"/>
              </a:schemeClr>
            </a:solidFill>
            <a:ln w="25400">
              <a:noFill/>
            </a:ln>
            <a:effectLst/>
          </c:spPr>
          <c:cat>
            <c:numRef>
              <c:f>DTE_demand_forecast!$D$140:$M$140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DTE_demand_forecast!$D$148:$M$148</c:f>
              <c:numCache>
                <c:formatCode>0</c:formatCode>
                <c:ptCount val="10"/>
                <c:pt idx="0">
                  <c:v>108731.25623733336</c:v>
                </c:pt>
                <c:pt idx="1">
                  <c:v>218644.10048964893</c:v>
                </c:pt>
                <c:pt idx="2">
                  <c:v>239748.51973087335</c:v>
                </c:pt>
                <c:pt idx="3">
                  <c:v>261719.99440957434</c:v>
                </c:pt>
                <c:pt idx="4">
                  <c:v>284502.98521188798</c:v>
                </c:pt>
                <c:pt idx="5">
                  <c:v>405499.48624636116</c:v>
                </c:pt>
                <c:pt idx="6">
                  <c:v>431968.30930067302</c:v>
                </c:pt>
                <c:pt idx="7">
                  <c:v>459369.46701779339</c:v>
                </c:pt>
                <c:pt idx="8">
                  <c:v>487729.66525501315</c:v>
                </c:pt>
                <c:pt idx="9">
                  <c:v>517076.30517004925</c:v>
                </c:pt>
              </c:numCache>
            </c:numRef>
          </c:val>
          <c:extLst>
            <c:ext xmlns:c16="http://schemas.microsoft.com/office/drawing/2014/chart" uri="{C3380CC4-5D6E-409C-BE32-E72D297353CC}">
              <c16:uniqueId val="{00000007-913C-4311-8A91-9296C3F0C1DB}"/>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max val="14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Lifespans (Low)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lifespans_all!$B$74</c:f>
              <c:strCache>
                <c:ptCount val="1"/>
                <c:pt idx="0">
                  <c:v>Existing</c:v>
                </c:pt>
              </c:strCache>
            </c:strRef>
          </c:tx>
          <c:spPr>
            <a:solidFill>
              <a:schemeClr val="accent1"/>
            </a:solidFill>
            <a:ln>
              <a:noFill/>
            </a:ln>
            <a:effectLst/>
          </c:spPr>
          <c:cat>
            <c:numRef>
              <c:f>lifespans_all!$D$73:$M$73</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lifespans_all!$D$74:$M$74</c:f>
              <c:numCache>
                <c:formatCode>General</c:formatCode>
                <c:ptCount val="10"/>
                <c:pt idx="0">
                  <c:v>42</c:v>
                </c:pt>
                <c:pt idx="1">
                  <c:v>38</c:v>
                </c:pt>
                <c:pt idx="2">
                  <c:v>32</c:v>
                </c:pt>
                <c:pt idx="3">
                  <c:v>29</c:v>
                </c:pt>
                <c:pt idx="4">
                  <c:v>24</c:v>
                </c:pt>
                <c:pt idx="5">
                  <c:v>20</c:v>
                </c:pt>
                <c:pt idx="6">
                  <c:v>17</c:v>
                </c:pt>
                <c:pt idx="7">
                  <c:v>15</c:v>
                </c:pt>
                <c:pt idx="8">
                  <c:v>15</c:v>
                </c:pt>
                <c:pt idx="9">
                  <c:v>15</c:v>
                </c:pt>
              </c:numCache>
            </c:numRef>
          </c:val>
          <c:extLst>
            <c:ext xmlns:c16="http://schemas.microsoft.com/office/drawing/2014/chart" uri="{C3380CC4-5D6E-409C-BE32-E72D297353CC}">
              <c16:uniqueId val="{00000000-5CCE-4E0E-8E5D-E5BEAF3F277A}"/>
            </c:ext>
          </c:extLst>
        </c:ser>
        <c:ser>
          <c:idx val="1"/>
          <c:order val="1"/>
          <c:tx>
            <c:strRef>
              <c:f>lifespans_all!$B$75</c:f>
              <c:strCache>
                <c:ptCount val="1"/>
                <c:pt idx="0">
                  <c:v>Replacement</c:v>
                </c:pt>
              </c:strCache>
            </c:strRef>
          </c:tx>
          <c:spPr>
            <a:solidFill>
              <a:schemeClr val="accent2"/>
            </a:solidFill>
            <a:ln>
              <a:noFill/>
            </a:ln>
            <a:effectLst/>
          </c:spPr>
          <c:cat>
            <c:numRef>
              <c:f>lifespans_all!$D$73:$M$73</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lifespans_all!$D$75:$M$75</c:f>
              <c:numCache>
                <c:formatCode>0</c:formatCode>
                <c:ptCount val="10"/>
                <c:pt idx="0">
                  <c:v>1.2</c:v>
                </c:pt>
                <c:pt idx="1">
                  <c:v>5.4</c:v>
                </c:pt>
                <c:pt idx="2">
                  <c:v>11.6</c:v>
                </c:pt>
                <c:pt idx="3">
                  <c:v>14.800000000000002</c:v>
                </c:pt>
                <c:pt idx="4">
                  <c:v>21</c:v>
                </c:pt>
                <c:pt idx="5">
                  <c:v>26.2</c:v>
                </c:pt>
                <c:pt idx="6">
                  <c:v>30.399999999999995</c:v>
                </c:pt>
                <c:pt idx="7">
                  <c:v>33.6</c:v>
                </c:pt>
                <c:pt idx="8">
                  <c:v>34.799999999999997</c:v>
                </c:pt>
                <c:pt idx="9">
                  <c:v>36</c:v>
                </c:pt>
              </c:numCache>
            </c:numRef>
          </c:val>
          <c:extLst>
            <c:ext xmlns:c16="http://schemas.microsoft.com/office/drawing/2014/chart" uri="{C3380CC4-5D6E-409C-BE32-E72D297353CC}">
              <c16:uniqueId val="{00000001-5CCE-4E0E-8E5D-E5BEAF3F277A}"/>
            </c:ext>
          </c:extLst>
        </c:ser>
        <c:dLbls>
          <c:showLegendKey val="0"/>
          <c:showVal val="0"/>
          <c:showCatName val="0"/>
          <c:showSerName val="0"/>
          <c:showPercent val="0"/>
          <c:showBubbleSize val="0"/>
        </c:dLbls>
        <c:axId val="1043470975"/>
        <c:axId val="1043473471"/>
      </c:areaChart>
      <c:catAx>
        <c:axId val="10434709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3471"/>
        <c:crosses val="autoZero"/>
        <c:auto val="1"/>
        <c:lblAlgn val="ctr"/>
        <c:lblOffset val="100"/>
        <c:noMultiLvlLbl val="0"/>
      </c:catAx>
      <c:valAx>
        <c:axId val="1043473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09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DTE Demand Forecast by Replacement Rate </a:t>
            </a:r>
            <a:r>
              <a:rPr lang="en-US"/>
              <a:t>(Baseline)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74349368027282"/>
          <c:y val="0.16999583891062464"/>
          <c:w val="0.79011781286457805"/>
          <c:h val="0.57664470395815959"/>
        </c:manualLayout>
      </c:layout>
      <c:areaChart>
        <c:grouping val="stacked"/>
        <c:varyColors val="0"/>
        <c:ser>
          <c:idx val="0"/>
          <c:order val="0"/>
          <c:tx>
            <c:strRef>
              <c:f>DTE_demand_forecast!$B$154</c:f>
              <c:strCache>
                <c:ptCount val="1"/>
                <c:pt idx="0">
                  <c:v>Existing</c:v>
                </c:pt>
              </c:strCache>
            </c:strRef>
          </c:tx>
          <c:spPr>
            <a:solidFill>
              <a:schemeClr val="accent1"/>
            </a:solidFill>
            <a:ln>
              <a:noFill/>
            </a:ln>
            <a:effectLst/>
          </c:spPr>
          <c:cat>
            <c:numRef>
              <c:f>DTE_demand_forecast!$D$153:$M$153</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DTE_demand_forecast!$D$154:$M$154</c:f>
              <c:numCache>
                <c:formatCode>0.00</c:formatCode>
                <c:ptCount val="10"/>
                <c:pt idx="0">
                  <c:v>1752490.7143116661</c:v>
                </c:pt>
                <c:pt idx="1">
                  <c:v>1484345.8994103172</c:v>
                </c:pt>
                <c:pt idx="2">
                  <c:v>1340904.3555357142</c:v>
                </c:pt>
                <c:pt idx="3">
                  <c:v>1077474.1436682539</c:v>
                </c:pt>
                <c:pt idx="4">
                  <c:v>1075186.4077471427</c:v>
                </c:pt>
                <c:pt idx="5">
                  <c:v>936868.51792507921</c:v>
                </c:pt>
                <c:pt idx="6">
                  <c:v>801695.03898690466</c:v>
                </c:pt>
                <c:pt idx="7">
                  <c:v>797898.18758468248</c:v>
                </c:pt>
                <c:pt idx="8">
                  <c:v>797898.18758468248</c:v>
                </c:pt>
                <c:pt idx="9">
                  <c:v>797898.18758468248</c:v>
                </c:pt>
              </c:numCache>
            </c:numRef>
          </c:val>
          <c:extLst>
            <c:ext xmlns:c16="http://schemas.microsoft.com/office/drawing/2014/chart" uri="{C3380CC4-5D6E-409C-BE32-E72D297353CC}">
              <c16:uniqueId val="{00000000-4219-4046-8665-4C69700F0965}"/>
            </c:ext>
          </c:extLst>
        </c:ser>
        <c:ser>
          <c:idx val="1"/>
          <c:order val="1"/>
          <c:tx>
            <c:strRef>
              <c:f>DTE_demand_forecast!$B$155</c:f>
              <c:strCache>
                <c:ptCount val="1"/>
                <c:pt idx="0">
                  <c:v>Replacement</c:v>
                </c:pt>
              </c:strCache>
            </c:strRef>
          </c:tx>
          <c:spPr>
            <a:solidFill>
              <a:schemeClr val="accent2"/>
            </a:solidFill>
            <a:ln>
              <a:noFill/>
            </a:ln>
            <a:effectLst/>
          </c:spPr>
          <c:cat>
            <c:numRef>
              <c:f>DTE_demand_forecast!$D$153:$M$153</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DTE_demand_forecast!$D$155:$M$155</c:f>
              <c:numCache>
                <c:formatCode>0</c:formatCode>
                <c:ptCount val="10"/>
                <c:pt idx="0">
                  <c:v>124918.11640279366</c:v>
                </c:pt>
                <c:pt idx="1">
                  <c:v>393555.44743469905</c:v>
                </c:pt>
                <c:pt idx="2">
                  <c:v>539323.30476090929</c:v>
                </c:pt>
                <c:pt idx="3">
                  <c:v>776724.28006873839</c:v>
                </c:pt>
                <c:pt idx="4">
                  <c:v>1015045.2837551539</c:v>
                </c:pt>
                <c:pt idx="5">
                  <c:v>1360556.5354057609</c:v>
                </c:pt>
                <c:pt idx="6">
                  <c:v>1618742.6685783002</c:v>
                </c:pt>
                <c:pt idx="7">
                  <c:v>1856109.7737199813</c:v>
                </c:pt>
                <c:pt idx="8">
                  <c:v>2039895.4744829619</c:v>
                </c:pt>
                <c:pt idx="9">
                  <c:v>2230290.1593669737</c:v>
                </c:pt>
              </c:numCache>
            </c:numRef>
          </c:val>
          <c:extLst>
            <c:ext xmlns:c16="http://schemas.microsoft.com/office/drawing/2014/chart" uri="{C3380CC4-5D6E-409C-BE32-E72D297353CC}">
              <c16:uniqueId val="{00000001-4219-4046-8665-4C69700F0965}"/>
            </c:ext>
          </c:extLst>
        </c:ser>
        <c:dLbls>
          <c:showLegendKey val="0"/>
          <c:showVal val="0"/>
          <c:showCatName val="0"/>
          <c:showSerName val="0"/>
          <c:showPercent val="0"/>
          <c:showBubbleSize val="0"/>
        </c:dLbls>
        <c:axId val="1043470975"/>
        <c:axId val="1043473471"/>
      </c:areaChart>
      <c:catAx>
        <c:axId val="104347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3471"/>
        <c:crosses val="autoZero"/>
        <c:auto val="1"/>
        <c:lblAlgn val="ctr"/>
        <c:lblOffset val="100"/>
        <c:noMultiLvlLbl val="0"/>
      </c:catAx>
      <c:valAx>
        <c:axId val="1043473471"/>
        <c:scaling>
          <c:orientation val="minMax"/>
          <c:max val="14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09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DTE Demand Forecast by Use Case </a:t>
            </a:r>
            <a:r>
              <a:rPr lang="en-US"/>
              <a:t>(High)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055071182579744"/>
          <c:y val="0.10605799289048519"/>
          <c:w val="0.83749276491559022"/>
          <c:h val="0.59813085403477473"/>
        </c:manualLayout>
      </c:layout>
      <c:areaChart>
        <c:grouping val="stacked"/>
        <c:varyColors val="0"/>
        <c:ser>
          <c:idx val="0"/>
          <c:order val="0"/>
          <c:tx>
            <c:strRef>
              <c:f>DTE_demand_forecast!$B$220</c:f>
              <c:strCache>
                <c:ptCount val="1"/>
                <c:pt idx="0">
                  <c:v>Human Space Flight</c:v>
                </c:pt>
              </c:strCache>
            </c:strRef>
          </c:tx>
          <c:spPr>
            <a:solidFill>
              <a:schemeClr val="accent1"/>
            </a:solidFill>
            <a:ln>
              <a:noFill/>
            </a:ln>
            <a:effectLst/>
          </c:spPr>
          <c:cat>
            <c:numRef>
              <c:f>DTE_demand_forecast!$D$219:$M$219</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DTE_demand_forecast!$D$220:$M$220</c:f>
              <c:numCache>
                <c:formatCode>0</c:formatCode>
                <c:ptCount val="10"/>
                <c:pt idx="0">
                  <c:v>798168.64647733339</c:v>
                </c:pt>
                <c:pt idx="1">
                  <c:v>904957.14463535999</c:v>
                </c:pt>
                <c:pt idx="2">
                  <c:v>1015011.3371148284</c:v>
                </c:pt>
                <c:pt idx="3">
                  <c:v>1131887.5527962334</c:v>
                </c:pt>
                <c:pt idx="4">
                  <c:v>1252056.3220928502</c:v>
                </c:pt>
                <c:pt idx="5">
                  <c:v>1376857.0512241735</c:v>
                </c:pt>
                <c:pt idx="6">
                  <c:v>1506426.9510758719</c:v>
                </c:pt>
                <c:pt idx="7">
                  <c:v>1640906.8681851081</c:v>
                </c:pt>
                <c:pt idx="8">
                  <c:v>1780441.3752822436</c:v>
                </c:pt>
                <c:pt idx="9">
                  <c:v>1925178.8639999502</c:v>
                </c:pt>
              </c:numCache>
            </c:numRef>
          </c:val>
          <c:extLst>
            <c:ext xmlns:c16="http://schemas.microsoft.com/office/drawing/2014/chart" uri="{C3380CC4-5D6E-409C-BE32-E72D297353CC}">
              <c16:uniqueId val="{00000000-1732-4A95-A67F-761C6DAD399F}"/>
            </c:ext>
          </c:extLst>
        </c:ser>
        <c:ser>
          <c:idx val="1"/>
          <c:order val="1"/>
          <c:tx>
            <c:strRef>
              <c:f>DTE_demand_forecast!$B$221</c:f>
              <c:strCache>
                <c:ptCount val="1"/>
                <c:pt idx="0">
                  <c:v>Near Earth Robotic - LEO Science</c:v>
                </c:pt>
              </c:strCache>
            </c:strRef>
          </c:tx>
          <c:spPr>
            <a:solidFill>
              <a:schemeClr val="accent2"/>
            </a:solidFill>
            <a:ln>
              <a:noFill/>
            </a:ln>
            <a:effectLst/>
          </c:spPr>
          <c:cat>
            <c:numRef>
              <c:f>DTE_demand_forecast!$D$219:$M$219</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DTE_demand_forecast!$D$221:$M$221</c:f>
              <c:numCache>
                <c:formatCode>0</c:formatCode>
                <c:ptCount val="10"/>
                <c:pt idx="0">
                  <c:v>1007445.0496316664</c:v>
                </c:pt>
                <c:pt idx="1">
                  <c:v>845426.83111391705</c:v>
                </c:pt>
                <c:pt idx="2">
                  <c:v>763446.30429887061</c:v>
                </c:pt>
                <c:pt idx="3">
                  <c:v>671434.90416169027</c:v>
                </c:pt>
                <c:pt idx="4">
                  <c:v>826938.97039358411</c:v>
                </c:pt>
                <c:pt idx="5">
                  <c:v>853925.36204693723</c:v>
                </c:pt>
                <c:pt idx="6">
                  <c:v>888999.69866425835</c:v>
                </c:pt>
                <c:pt idx="7">
                  <c:v>1031373.5978726272</c:v>
                </c:pt>
                <c:pt idx="8">
                  <c:v>1120609.7610409555</c:v>
                </c:pt>
                <c:pt idx="9">
                  <c:v>1213004.0764860227</c:v>
                </c:pt>
              </c:numCache>
            </c:numRef>
          </c:val>
          <c:extLst>
            <c:ext xmlns:c16="http://schemas.microsoft.com/office/drawing/2014/chart" uri="{C3380CC4-5D6E-409C-BE32-E72D297353CC}">
              <c16:uniqueId val="{00000001-1732-4A95-A67F-761C6DAD399F}"/>
            </c:ext>
          </c:extLst>
        </c:ser>
        <c:ser>
          <c:idx val="2"/>
          <c:order val="2"/>
          <c:tx>
            <c:strRef>
              <c:f>DTE_demand_forecast!$B$222</c:f>
              <c:strCache>
                <c:ptCount val="1"/>
                <c:pt idx="0">
                  <c:v>Near Earth Robotic - GEO and Near Earth</c:v>
                </c:pt>
              </c:strCache>
            </c:strRef>
          </c:tx>
          <c:spPr>
            <a:solidFill>
              <a:schemeClr val="accent3"/>
            </a:solidFill>
            <a:ln>
              <a:noFill/>
            </a:ln>
            <a:effectLst/>
          </c:spPr>
          <c:cat>
            <c:numRef>
              <c:f>DTE_demand_forecast!$D$219:$M$219</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DTE_demand_forecast!$D$222:$M$222</c:f>
              <c:numCache>
                <c:formatCode>0</c:formatCode>
                <c:ptCount val="10"/>
                <c:pt idx="0">
                  <c:v>17130.721192317455</c:v>
                </c:pt>
                <c:pt idx="1">
                  <c:v>19156.907685705395</c:v>
                </c:pt>
                <c:pt idx="2">
                  <c:v>23482.017613981065</c:v>
                </c:pt>
                <c:pt idx="3">
                  <c:v>25824.724452947867</c:v>
                </c:pt>
                <c:pt idx="4">
                  <c:v>28255.171452993851</c:v>
                </c:pt>
                <c:pt idx="5">
                  <c:v>30775.931137826592</c:v>
                </c:pt>
                <c:pt idx="6">
                  <c:v>33389.643836037532</c:v>
                </c:pt>
                <c:pt idx="7">
                  <c:v>36099.019364287873</c:v>
                </c:pt>
                <c:pt idx="8">
                  <c:v>38906.838750699928</c:v>
                </c:pt>
                <c:pt idx="9">
                  <c:v>41815.955999388825</c:v>
                </c:pt>
              </c:numCache>
            </c:numRef>
          </c:val>
          <c:extLst>
            <c:ext xmlns:c16="http://schemas.microsoft.com/office/drawing/2014/chart" uri="{C3380CC4-5D6E-409C-BE32-E72D297353CC}">
              <c16:uniqueId val="{00000002-1732-4A95-A67F-761C6DAD399F}"/>
            </c:ext>
          </c:extLst>
        </c:ser>
        <c:ser>
          <c:idx val="3"/>
          <c:order val="3"/>
          <c:tx>
            <c:strRef>
              <c:f>DTE_demand_forecast!$B$223</c:f>
              <c:strCache>
                <c:ptCount val="1"/>
                <c:pt idx="0">
                  <c:v>Deep Space Robotic</c:v>
                </c:pt>
              </c:strCache>
            </c:strRef>
          </c:tx>
          <c:spPr>
            <a:solidFill>
              <a:schemeClr val="accent4"/>
            </a:solidFill>
            <a:ln w="25400">
              <a:noFill/>
            </a:ln>
            <a:effectLst/>
          </c:spPr>
          <c:cat>
            <c:numRef>
              <c:f>DTE_demand_forecast!$D$219:$M$219</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DTE_demand_forecast!$D$223:$M$223</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1732-4A95-A67F-761C6DAD399F}"/>
            </c:ext>
          </c:extLst>
        </c:ser>
        <c:ser>
          <c:idx val="4"/>
          <c:order val="4"/>
          <c:tx>
            <c:strRef>
              <c:f>DTE_demand_forecast!$B$224</c:f>
              <c:strCache>
                <c:ptCount val="1"/>
                <c:pt idx="0">
                  <c:v>Near Earth Robotic - Low Latency &amp; Complex Needs</c:v>
                </c:pt>
              </c:strCache>
            </c:strRef>
          </c:tx>
          <c:spPr>
            <a:solidFill>
              <a:schemeClr val="accent5"/>
            </a:solidFill>
            <a:ln w="25400">
              <a:noFill/>
            </a:ln>
            <a:effectLst/>
          </c:spPr>
          <c:cat>
            <c:numRef>
              <c:f>DTE_demand_forecast!$D$219:$M$219</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DTE_demand_forecast!$D$224:$M$224</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1732-4A95-A67F-761C6DAD399F}"/>
            </c:ext>
          </c:extLst>
        </c:ser>
        <c:ser>
          <c:idx val="5"/>
          <c:order val="5"/>
          <c:tx>
            <c:strRef>
              <c:f>DTE_demand_forecast!$B$225</c:f>
              <c:strCache>
                <c:ptCount val="1"/>
                <c:pt idx="0">
                  <c:v>Mission Operations</c:v>
                </c:pt>
              </c:strCache>
            </c:strRef>
          </c:tx>
          <c:spPr>
            <a:solidFill>
              <a:schemeClr val="accent6"/>
            </a:solidFill>
            <a:ln w="25400">
              <a:noFill/>
            </a:ln>
            <a:effectLst/>
          </c:spPr>
          <c:cat>
            <c:numRef>
              <c:f>DTE_demand_forecast!$D$219:$M$219</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DTE_demand_forecast!$D$225:$M$225</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1732-4A95-A67F-761C6DAD399F}"/>
            </c:ext>
          </c:extLst>
        </c:ser>
        <c:ser>
          <c:idx val="6"/>
          <c:order val="6"/>
          <c:tx>
            <c:strRef>
              <c:f>DTE_demand_forecast!$B$226</c:f>
              <c:strCache>
                <c:ptCount val="1"/>
                <c:pt idx="0">
                  <c:v>Launch Events</c:v>
                </c:pt>
              </c:strCache>
            </c:strRef>
          </c:tx>
          <c:spPr>
            <a:solidFill>
              <a:schemeClr val="accent1">
                <a:lumMod val="60000"/>
              </a:schemeClr>
            </a:solidFill>
            <a:ln w="25400">
              <a:noFill/>
            </a:ln>
            <a:effectLst/>
          </c:spPr>
          <c:cat>
            <c:numRef>
              <c:f>DTE_demand_forecast!$D$219:$M$219</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DTE_demand_forecast!$D$226:$M$226</c:f>
              <c:numCache>
                <c:formatCode>0</c:formatCode>
                <c:ptCount val="10"/>
                <c:pt idx="0">
                  <c:v>1833.3430277777777</c:v>
                </c:pt>
                <c:pt idx="1">
                  <c:v>2247.5370077111111</c:v>
                </c:pt>
                <c:pt idx="2">
                  <c:v>2585.8861262479995</c:v>
                </c:pt>
                <c:pt idx="3">
                  <c:v>3008.1705682083907</c:v>
                </c:pt>
                <c:pt idx="4">
                  <c:v>4174.1746934325329</c:v>
                </c:pt>
                <c:pt idx="5">
                  <c:v>4626.897445956909</c:v>
                </c:pt>
                <c:pt idx="6">
                  <c:v>5096.6363295244419</c:v>
                </c:pt>
                <c:pt idx="7">
                  <c:v>5583.8909002758483</c:v>
                </c:pt>
                <c:pt idx="8">
                  <c:v>6089.1738901450572</c:v>
                </c:pt>
                <c:pt idx="9">
                  <c:v>6613.0115340684797</c:v>
                </c:pt>
              </c:numCache>
            </c:numRef>
          </c:val>
          <c:extLst>
            <c:ext xmlns:c16="http://schemas.microsoft.com/office/drawing/2014/chart" uri="{C3380CC4-5D6E-409C-BE32-E72D297353CC}">
              <c16:uniqueId val="{00000006-1732-4A95-A67F-761C6DAD399F}"/>
            </c:ext>
          </c:extLst>
        </c:ser>
        <c:ser>
          <c:idx val="7"/>
          <c:order val="7"/>
          <c:tx>
            <c:strRef>
              <c:f>DTE_demand_forecast!$B$227</c:f>
              <c:strCache>
                <c:ptCount val="1"/>
                <c:pt idx="0">
                  <c:v>Terrestrial &amp; Aerial</c:v>
                </c:pt>
              </c:strCache>
            </c:strRef>
          </c:tx>
          <c:spPr>
            <a:solidFill>
              <a:schemeClr val="accent2">
                <a:lumMod val="60000"/>
              </a:schemeClr>
            </a:solidFill>
            <a:ln w="25400">
              <a:noFill/>
            </a:ln>
            <a:effectLst/>
          </c:spPr>
          <c:cat>
            <c:numRef>
              <c:f>DTE_demand_forecast!$D$219:$M$219</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DTE_demand_forecast!$D$227:$M$227</c:f>
              <c:numCache>
                <c:formatCode>0</c:formatCode>
                <c:ptCount val="10"/>
                <c:pt idx="0">
                  <c:v>117676.64002100003</c:v>
                </c:pt>
                <c:pt idx="1">
                  <c:v>236892.68340832897</c:v>
                </c:pt>
                <c:pt idx="2">
                  <c:v>267668.85159645369</c:v>
                </c:pt>
                <c:pt idx="3">
                  <c:v>299691.64574676368</c:v>
                </c:pt>
                <c:pt idx="4">
                  <c:v>332916.84066680435</c:v>
                </c:pt>
                <c:pt idx="5">
                  <c:v>464758.04532317875</c:v>
                </c:pt>
                <c:pt idx="6">
                  <c:v>502485.99460208608</c:v>
                </c:pt>
                <c:pt idx="7">
                  <c:v>541572.94016915502</c:v>
                </c:pt>
                <c:pt idx="8">
                  <c:v>582058.15069620044</c:v>
                </c:pt>
                <c:pt idx="9">
                  <c:v>623981.92200339492</c:v>
                </c:pt>
              </c:numCache>
            </c:numRef>
          </c:val>
          <c:extLst>
            <c:ext xmlns:c16="http://schemas.microsoft.com/office/drawing/2014/chart" uri="{C3380CC4-5D6E-409C-BE32-E72D297353CC}">
              <c16:uniqueId val="{00000007-1732-4A95-A67F-761C6DAD399F}"/>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DTE Demand Forecast by Replacement Rate </a:t>
            </a:r>
            <a:r>
              <a:rPr lang="en-US"/>
              <a:t>(High)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74349368027282"/>
          <c:y val="0.16999577756044043"/>
          <c:w val="0.79011781286457805"/>
          <c:h val="0.58581152040304452"/>
        </c:manualLayout>
      </c:layout>
      <c:areaChart>
        <c:grouping val="stacked"/>
        <c:varyColors val="0"/>
        <c:ser>
          <c:idx val="0"/>
          <c:order val="0"/>
          <c:tx>
            <c:strRef>
              <c:f>DTE_demand_forecast!$B$233</c:f>
              <c:strCache>
                <c:ptCount val="1"/>
                <c:pt idx="0">
                  <c:v>Existing</c:v>
                </c:pt>
              </c:strCache>
            </c:strRef>
          </c:tx>
          <c:spPr>
            <a:solidFill>
              <a:schemeClr val="accent1"/>
            </a:solidFill>
            <a:ln>
              <a:noFill/>
            </a:ln>
            <a:effectLst/>
          </c:spPr>
          <c:cat>
            <c:numRef>
              <c:f>DTE_demand_forecast!$D$232:$M$232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DTE_demand_forecast!$D$233:$M$233</c:f>
              <c:numCache>
                <c:formatCode>0.00</c:formatCode>
                <c:ptCount val="10"/>
                <c:pt idx="0">
                  <c:v>1752490.7143116661</c:v>
                </c:pt>
                <c:pt idx="1">
                  <c:v>1484345.8994103172</c:v>
                </c:pt>
                <c:pt idx="2">
                  <c:v>1340904.3555357142</c:v>
                </c:pt>
                <c:pt idx="3">
                  <c:v>1077474.1436682539</c:v>
                </c:pt>
                <c:pt idx="4">
                  <c:v>1075186.4077471427</c:v>
                </c:pt>
                <c:pt idx="5">
                  <c:v>936868.51792507921</c:v>
                </c:pt>
                <c:pt idx="6">
                  <c:v>801695.03898690466</c:v>
                </c:pt>
                <c:pt idx="7">
                  <c:v>797898.18758468248</c:v>
                </c:pt>
                <c:pt idx="8">
                  <c:v>797898.18758468248</c:v>
                </c:pt>
                <c:pt idx="9">
                  <c:v>797898.18758468248</c:v>
                </c:pt>
              </c:numCache>
            </c:numRef>
          </c:val>
          <c:extLst>
            <c:ext xmlns:c16="http://schemas.microsoft.com/office/drawing/2014/chart" uri="{C3380CC4-5D6E-409C-BE32-E72D297353CC}">
              <c16:uniqueId val="{00000000-F909-469D-BD4B-6B0516A01A38}"/>
            </c:ext>
          </c:extLst>
        </c:ser>
        <c:ser>
          <c:idx val="1"/>
          <c:order val="1"/>
          <c:tx>
            <c:strRef>
              <c:f>DTE_demand_forecast!$B$234</c:f>
              <c:strCache>
                <c:ptCount val="1"/>
                <c:pt idx="0">
                  <c:v>Replacement</c:v>
                </c:pt>
              </c:strCache>
            </c:strRef>
          </c:tx>
          <c:spPr>
            <a:solidFill>
              <a:schemeClr val="accent2"/>
            </a:solidFill>
            <a:ln>
              <a:noFill/>
            </a:ln>
            <a:effectLst/>
          </c:spPr>
          <c:cat>
            <c:numRef>
              <c:f>DTE_demand_forecast!$D$232:$M$232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DTE_demand_forecast!$D$234:$M$234</c:f>
              <c:numCache>
                <c:formatCode>0</c:formatCode>
                <c:ptCount val="10"/>
                <c:pt idx="0">
                  <c:v>190271.8260856508</c:v>
                </c:pt>
                <c:pt idx="1">
                  <c:v>524712.79582959425</c:v>
                </c:pt>
                <c:pt idx="2">
                  <c:v>731597.28982577892</c:v>
                </c:pt>
                <c:pt idx="3">
                  <c:v>1054765.0575542564</c:v>
                </c:pt>
                <c:pt idx="4">
                  <c:v>1369547.2750491893</c:v>
                </c:pt>
                <c:pt idx="5">
                  <c:v>1794466.97274966</c:v>
                </c:pt>
                <c:pt idx="6">
                  <c:v>2135096.0890175402</c:v>
                </c:pt>
                <c:pt idx="7">
                  <c:v>2458030.3324034382</c:v>
                </c:pt>
                <c:pt idx="8">
                  <c:v>2730599.3155722287</c:v>
                </c:pt>
                <c:pt idx="9">
                  <c:v>3013087.8459348092</c:v>
                </c:pt>
              </c:numCache>
            </c:numRef>
          </c:val>
          <c:extLst>
            <c:ext xmlns:c16="http://schemas.microsoft.com/office/drawing/2014/chart" uri="{C3380CC4-5D6E-409C-BE32-E72D297353CC}">
              <c16:uniqueId val="{00000001-F909-469D-BD4B-6B0516A01A38}"/>
            </c:ext>
          </c:extLst>
        </c:ser>
        <c:dLbls>
          <c:showLegendKey val="0"/>
          <c:showVal val="0"/>
          <c:showCatName val="0"/>
          <c:showSerName val="0"/>
          <c:showPercent val="0"/>
          <c:showBubbleSize val="0"/>
        </c:dLbls>
        <c:axId val="1043470975"/>
        <c:axId val="1043473471"/>
      </c:areaChart>
      <c:catAx>
        <c:axId val="104347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3471"/>
        <c:crosses val="autoZero"/>
        <c:auto val="1"/>
        <c:lblAlgn val="ctr"/>
        <c:lblOffset val="100"/>
        <c:noMultiLvlLbl val="0"/>
      </c:catAx>
      <c:valAx>
        <c:axId val="1043473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09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SR Demand Forecast by Use Case (Low)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048881531606909"/>
          <c:y val="0.10605799289048519"/>
          <c:w val="0.81755463596923572"/>
          <c:h val="0.60682971253468532"/>
        </c:manualLayout>
      </c:layout>
      <c:areaChart>
        <c:grouping val="stacked"/>
        <c:varyColors val="0"/>
        <c:ser>
          <c:idx val="0"/>
          <c:order val="0"/>
          <c:tx>
            <c:strRef>
              <c:f>SR_demand_forecast!$B$56</c:f>
              <c:strCache>
                <c:ptCount val="1"/>
                <c:pt idx="0">
                  <c:v>Human Space Flight</c:v>
                </c:pt>
              </c:strCache>
            </c:strRef>
          </c:tx>
          <c:spPr>
            <a:solidFill>
              <a:schemeClr val="accent1"/>
            </a:solidFill>
            <a:ln>
              <a:noFill/>
            </a:ln>
            <a:effectLst/>
          </c:spPr>
          <c:cat>
            <c:numRef>
              <c:f>SR_demand_forecast!$D$55:$M$55</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SR_demand_forecast!$D$56:$M$56</c:f>
              <c:numCache>
                <c:formatCode>_(* #,##0_);_(* \(#,##0\);_(* "-"??_);_(@_)</c:formatCode>
                <c:ptCount val="10"/>
                <c:pt idx="0">
                  <c:v>28260234</c:v>
                </c:pt>
                <c:pt idx="1">
                  <c:v>28977078.960000001</c:v>
                </c:pt>
                <c:pt idx="2">
                  <c:v>29722322.0088</c:v>
                </c:pt>
                <c:pt idx="3">
                  <c:v>30496812.331967998</c:v>
                </c:pt>
                <c:pt idx="4">
                  <c:v>31301421.723259199</c:v>
                </c:pt>
                <c:pt idx="5">
                  <c:v>32137045.14926926</c:v>
                </c:pt>
                <c:pt idx="6">
                  <c:v>33004601.327630423</c:v>
                </c:pt>
                <c:pt idx="7">
                  <c:v>33905033.319066316</c:v>
                </c:pt>
                <c:pt idx="8">
                  <c:v>34839309.133628599</c:v>
                </c:pt>
                <c:pt idx="9">
                  <c:v>35808422.351445749</c:v>
                </c:pt>
              </c:numCache>
            </c:numRef>
          </c:val>
          <c:extLst>
            <c:ext xmlns:c16="http://schemas.microsoft.com/office/drawing/2014/chart" uri="{C3380CC4-5D6E-409C-BE32-E72D297353CC}">
              <c16:uniqueId val="{00000000-812D-46C2-B8E9-BDC041A77361}"/>
            </c:ext>
          </c:extLst>
        </c:ser>
        <c:ser>
          <c:idx val="1"/>
          <c:order val="1"/>
          <c:tx>
            <c:strRef>
              <c:f>SR_demand_forecast!$B$57</c:f>
              <c:strCache>
                <c:ptCount val="1"/>
                <c:pt idx="0">
                  <c:v>Near Earth Robotic - LEO Science</c:v>
                </c:pt>
              </c:strCache>
            </c:strRef>
          </c:tx>
          <c:spPr>
            <a:solidFill>
              <a:schemeClr val="accent2"/>
            </a:solidFill>
            <a:ln>
              <a:noFill/>
            </a:ln>
            <a:effectLst/>
          </c:spPr>
          <c:cat>
            <c:numRef>
              <c:f>SR_demand_forecast!$D$55:$M$55</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SR_demand_forecast!$D$57:$M$57</c:f>
              <c:numCache>
                <c:formatCode>_(* #,##0_);_(* \(#,##0\);_(* "-"??_);_(@_)</c:formatCode>
                <c:ptCount val="10"/>
                <c:pt idx="0">
                  <c:v>68457947.333333343</c:v>
                </c:pt>
                <c:pt idx="1">
                  <c:v>67113267.49333334</c:v>
                </c:pt>
                <c:pt idx="2">
                  <c:v>74036447.698133349</c:v>
                </c:pt>
                <c:pt idx="3">
                  <c:v>77474262.580314666</c:v>
                </c:pt>
                <c:pt idx="4">
                  <c:v>83669316.371774405</c:v>
                </c:pt>
                <c:pt idx="5">
                  <c:v>88523074.189860404</c:v>
                </c:pt>
                <c:pt idx="6">
                  <c:v>94032164.678121135</c:v>
                </c:pt>
                <c:pt idx="7">
                  <c:v>99621013.700971663</c:v>
                </c:pt>
                <c:pt idx="8">
                  <c:v>104346798.4172184</c:v>
                </c:pt>
                <c:pt idx="9">
                  <c:v>109223366.92596796</c:v>
                </c:pt>
              </c:numCache>
            </c:numRef>
          </c:val>
          <c:extLst>
            <c:ext xmlns:c16="http://schemas.microsoft.com/office/drawing/2014/chart" uri="{C3380CC4-5D6E-409C-BE32-E72D297353CC}">
              <c16:uniqueId val="{00000001-812D-46C2-B8E9-BDC041A77361}"/>
            </c:ext>
          </c:extLst>
        </c:ser>
        <c:ser>
          <c:idx val="2"/>
          <c:order val="2"/>
          <c:tx>
            <c:strRef>
              <c:f>SR_demand_forecast!$B$58</c:f>
              <c:strCache>
                <c:ptCount val="1"/>
                <c:pt idx="0">
                  <c:v>Near Earth Robotic - GEO and Near Earth</c:v>
                </c:pt>
              </c:strCache>
            </c:strRef>
          </c:tx>
          <c:spPr>
            <a:solidFill>
              <a:schemeClr val="accent3"/>
            </a:solidFill>
            <a:ln>
              <a:noFill/>
            </a:ln>
            <a:effectLst/>
          </c:spPr>
          <c:cat>
            <c:numRef>
              <c:f>SR_demand_forecast!$D$55:$M$55</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SR_demand_forecast!$D$58:$M$58</c:f>
              <c:numCache>
                <c:formatCode>_(* #,##0_);_(* \(#,##0\);_(* "-"??_);_(@_)</c:formatCode>
                <c:ptCount val="10"/>
                <c:pt idx="0">
                  <c:v>453942.8571428571</c:v>
                </c:pt>
                <c:pt idx="1">
                  <c:v>483449.14285714278</c:v>
                </c:pt>
                <c:pt idx="2">
                  <c:v>678905.58857142844</c:v>
                </c:pt>
                <c:pt idx="3">
                  <c:v>722591.68731428555</c:v>
                </c:pt>
                <c:pt idx="4">
                  <c:v>767753.66777142847</c:v>
                </c:pt>
                <c:pt idx="5">
                  <c:v>814433.09077193146</c:v>
                </c:pt>
                <c:pt idx="6">
                  <c:v>862672.58922534576</c:v>
                </c:pt>
                <c:pt idx="7">
                  <c:v>912515.89438058774</c:v>
                </c:pt>
                <c:pt idx="8">
                  <c:v>964007.86270634958</c:v>
                </c:pt>
                <c:pt idx="9">
                  <c:v>1017194.5034073896</c:v>
                </c:pt>
              </c:numCache>
            </c:numRef>
          </c:val>
          <c:extLst>
            <c:ext xmlns:c16="http://schemas.microsoft.com/office/drawing/2014/chart" uri="{C3380CC4-5D6E-409C-BE32-E72D297353CC}">
              <c16:uniqueId val="{00000002-812D-46C2-B8E9-BDC041A77361}"/>
            </c:ext>
          </c:extLst>
        </c:ser>
        <c:ser>
          <c:idx val="3"/>
          <c:order val="3"/>
          <c:tx>
            <c:strRef>
              <c:f>SR_demand_forecast!$B$59</c:f>
              <c:strCache>
                <c:ptCount val="1"/>
                <c:pt idx="0">
                  <c:v>Deep Space Robotic</c:v>
                </c:pt>
              </c:strCache>
            </c:strRef>
          </c:tx>
          <c:spPr>
            <a:solidFill>
              <a:schemeClr val="accent4"/>
            </a:solidFill>
            <a:ln w="25400">
              <a:noFill/>
            </a:ln>
            <a:effectLst/>
          </c:spPr>
          <c:cat>
            <c:numRef>
              <c:f>SR_demand_forecast!$D$55:$M$55</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SR_demand_forecast!$D$59:$M$59</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812D-46C2-B8E9-BDC041A77361}"/>
            </c:ext>
          </c:extLst>
        </c:ser>
        <c:ser>
          <c:idx val="4"/>
          <c:order val="4"/>
          <c:tx>
            <c:strRef>
              <c:f>SR_demand_forecast!$B$60</c:f>
              <c:strCache>
                <c:ptCount val="1"/>
                <c:pt idx="0">
                  <c:v>Near Earth Robotic - Low Latency &amp; Complex Needs</c:v>
                </c:pt>
              </c:strCache>
            </c:strRef>
          </c:tx>
          <c:spPr>
            <a:solidFill>
              <a:schemeClr val="accent5"/>
            </a:solidFill>
            <a:ln w="25400">
              <a:noFill/>
            </a:ln>
            <a:effectLst/>
          </c:spPr>
          <c:cat>
            <c:numRef>
              <c:f>SR_demand_forecast!$D$55:$M$55</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SR_demand_forecast!$D$60:$M$60</c:f>
              <c:numCache>
                <c:formatCode>_(* #,##0_);_(* \(#,##0\);_(* "-"??_);_(@_)</c:formatCode>
                <c:ptCount val="10"/>
                <c:pt idx="0">
                  <c:v>27630</c:v>
                </c:pt>
                <c:pt idx="1">
                  <c:v>27630</c:v>
                </c:pt>
                <c:pt idx="2">
                  <c:v>27630</c:v>
                </c:pt>
                <c:pt idx="3">
                  <c:v>27630</c:v>
                </c:pt>
                <c:pt idx="4">
                  <c:v>29907.600580800001</c:v>
                </c:pt>
                <c:pt idx="5">
                  <c:v>30505.752592416</c:v>
                </c:pt>
                <c:pt idx="6">
                  <c:v>31115.867644264323</c:v>
                </c:pt>
                <c:pt idx="7">
                  <c:v>31738.184997149601</c:v>
                </c:pt>
                <c:pt idx="8">
                  <c:v>32372.948697092597</c:v>
                </c:pt>
                <c:pt idx="9">
                  <c:v>33020.407671034445</c:v>
                </c:pt>
              </c:numCache>
            </c:numRef>
          </c:val>
          <c:extLst>
            <c:ext xmlns:c16="http://schemas.microsoft.com/office/drawing/2014/chart" uri="{C3380CC4-5D6E-409C-BE32-E72D297353CC}">
              <c16:uniqueId val="{00000004-812D-46C2-B8E9-BDC041A77361}"/>
            </c:ext>
          </c:extLst>
        </c:ser>
        <c:ser>
          <c:idx val="5"/>
          <c:order val="5"/>
          <c:tx>
            <c:strRef>
              <c:f>SR_demand_forecast!$B$61</c:f>
              <c:strCache>
                <c:ptCount val="1"/>
                <c:pt idx="0">
                  <c:v>Mission Operations</c:v>
                </c:pt>
              </c:strCache>
            </c:strRef>
          </c:tx>
          <c:spPr>
            <a:solidFill>
              <a:schemeClr val="accent6"/>
            </a:solidFill>
            <a:ln w="25400">
              <a:noFill/>
            </a:ln>
            <a:effectLst/>
          </c:spPr>
          <c:cat>
            <c:numRef>
              <c:f>SR_demand_forecast!$D$55:$M$55</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SR_demand_forecast!$D$61:$M$61</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812D-46C2-B8E9-BDC041A77361}"/>
            </c:ext>
          </c:extLst>
        </c:ser>
        <c:ser>
          <c:idx val="6"/>
          <c:order val="6"/>
          <c:tx>
            <c:strRef>
              <c:f>SR_demand_forecast!$B$62</c:f>
              <c:strCache>
                <c:ptCount val="1"/>
                <c:pt idx="0">
                  <c:v>Launch Events</c:v>
                </c:pt>
              </c:strCache>
            </c:strRef>
          </c:tx>
          <c:spPr>
            <a:solidFill>
              <a:schemeClr val="accent1">
                <a:lumMod val="60000"/>
              </a:schemeClr>
            </a:solidFill>
            <a:ln w="25400">
              <a:noFill/>
            </a:ln>
            <a:effectLst/>
          </c:spPr>
          <c:cat>
            <c:numRef>
              <c:f>SR_demand_forecast!$D$55:$M$55</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SR_demand_forecast!$D$62:$M$62</c:f>
              <c:numCache>
                <c:formatCode>_(* #,##0_);_(* \(#,##0\);_(* "-"??_);_(@_)</c:formatCode>
                <c:ptCount val="10"/>
                <c:pt idx="0">
                  <c:v>440448</c:v>
                </c:pt>
                <c:pt idx="1">
                  <c:v>469077.12</c:v>
                </c:pt>
                <c:pt idx="2">
                  <c:v>498840.39360000001</c:v>
                </c:pt>
                <c:pt idx="3">
                  <c:v>529771.73529600003</c:v>
                </c:pt>
                <c:pt idx="4">
                  <c:v>573251.92500479997</c:v>
                </c:pt>
                <c:pt idx="5">
                  <c:v>609604.49985538563</c:v>
                </c:pt>
                <c:pt idx="6">
                  <c:v>647291.98892999277</c:v>
                </c:pt>
                <c:pt idx="7">
                  <c:v>686353.24776764179</c:v>
                </c:pt>
                <c:pt idx="8">
                  <c:v>726828.15216322511</c:v>
                </c:pt>
                <c:pt idx="9">
                  <c:v>768757.62343552453</c:v>
                </c:pt>
              </c:numCache>
            </c:numRef>
          </c:val>
          <c:extLst>
            <c:ext xmlns:c16="http://schemas.microsoft.com/office/drawing/2014/chart" uri="{C3380CC4-5D6E-409C-BE32-E72D297353CC}">
              <c16:uniqueId val="{00000006-812D-46C2-B8E9-BDC041A77361}"/>
            </c:ext>
          </c:extLst>
        </c:ser>
        <c:ser>
          <c:idx val="7"/>
          <c:order val="7"/>
          <c:tx>
            <c:strRef>
              <c:f>SR_demand_forecast!$B$63</c:f>
              <c:strCache>
                <c:ptCount val="1"/>
                <c:pt idx="0">
                  <c:v>Terrestrial &amp; Aerial</c:v>
                </c:pt>
              </c:strCache>
            </c:strRef>
          </c:tx>
          <c:spPr>
            <a:solidFill>
              <a:schemeClr val="accent2">
                <a:lumMod val="60000"/>
              </a:schemeClr>
            </a:solidFill>
            <a:ln w="25400">
              <a:noFill/>
            </a:ln>
            <a:effectLst/>
          </c:spPr>
          <c:cat>
            <c:numRef>
              <c:f>SR_demand_forecast!$D$55:$M$55</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SR_demand_forecast!$D$63:$M$63</c:f>
              <c:numCache>
                <c:formatCode>_(* #,##0_);_(* \(#,##0\);_(* "-"??_);_(@_)</c:formatCode>
                <c:ptCount val="10"/>
                <c:pt idx="0">
                  <c:v>6275516.0000000009</c:v>
                </c:pt>
                <c:pt idx="1">
                  <c:v>6526536.6400000006</c:v>
                </c:pt>
                <c:pt idx="2">
                  <c:v>6786707.3872000007</c:v>
                </c:pt>
                <c:pt idx="3">
                  <c:v>7056293.8376320004</c:v>
                </c:pt>
                <c:pt idx="4">
                  <c:v>7335568.5511264009</c:v>
                </c:pt>
                <c:pt idx="5">
                  <c:v>7835508.2383914767</c:v>
                </c:pt>
                <c:pt idx="6">
                  <c:v>8179707.0186654329</c:v>
                </c:pt>
                <c:pt idx="7">
                  <c:v>8535349.2908549886</c:v>
                </c:pt>
                <c:pt idx="8">
                  <c:v>8902755.1151246652</c:v>
                </c:pt>
                <c:pt idx="9">
                  <c:v>9282252.7766487859</c:v>
                </c:pt>
              </c:numCache>
            </c:numRef>
          </c:val>
          <c:extLst>
            <c:ext xmlns:c16="http://schemas.microsoft.com/office/drawing/2014/chart" uri="{C3380CC4-5D6E-409C-BE32-E72D297353CC}">
              <c16:uniqueId val="{00000007-812D-46C2-B8E9-BDC041A77361}"/>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SR Demand Forecast by Replacement Rate (Low)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781468523627276"/>
          <c:y val="0.16999583891062464"/>
          <c:w val="0.79973806443103357"/>
          <c:h val="0.57664470395815959"/>
        </c:manualLayout>
      </c:layout>
      <c:areaChart>
        <c:grouping val="stacked"/>
        <c:varyColors val="0"/>
        <c:ser>
          <c:idx val="0"/>
          <c:order val="0"/>
          <c:tx>
            <c:strRef>
              <c:f>SR_demand_forecast!$B$69</c:f>
              <c:strCache>
                <c:ptCount val="1"/>
                <c:pt idx="0">
                  <c:v>Existing</c:v>
                </c:pt>
              </c:strCache>
            </c:strRef>
          </c:tx>
          <c:spPr>
            <a:solidFill>
              <a:schemeClr val="accent1"/>
            </a:solidFill>
            <a:ln>
              <a:noFill/>
            </a:ln>
            <a:effectLst/>
          </c:spPr>
          <c:cat>
            <c:numRef>
              <c:f>SR_demand_forecast!$D$68:$M$68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SR_demand_forecast!$D$69:$M$69</c:f>
              <c:numCache>
                <c:formatCode>_(* #,##0_);_(* \(#,##0\);_(* "-"??_);_(@_)</c:formatCode>
                <c:ptCount val="10"/>
                <c:pt idx="0">
                  <c:v>100566894.76190478</c:v>
                </c:pt>
                <c:pt idx="1">
                  <c:v>86536464.761904776</c:v>
                </c:pt>
                <c:pt idx="2">
                  <c:v>86110893.333333328</c:v>
                </c:pt>
                <c:pt idx="3">
                  <c:v>78106846.666666672</c:v>
                </c:pt>
                <c:pt idx="4">
                  <c:v>67913170</c:v>
                </c:pt>
                <c:pt idx="5">
                  <c:v>53882740</c:v>
                </c:pt>
                <c:pt idx="6">
                  <c:v>41876670.000000007</c:v>
                </c:pt>
                <c:pt idx="7">
                  <c:v>33872623.333333336</c:v>
                </c:pt>
                <c:pt idx="8">
                  <c:v>33872623.333333336</c:v>
                </c:pt>
                <c:pt idx="9">
                  <c:v>33872623.333333336</c:v>
                </c:pt>
              </c:numCache>
            </c:numRef>
          </c:val>
          <c:extLst>
            <c:ext xmlns:c16="http://schemas.microsoft.com/office/drawing/2014/chart" uri="{C3380CC4-5D6E-409C-BE32-E72D297353CC}">
              <c16:uniqueId val="{00000000-0C52-43E4-90A7-E2FDAF207E52}"/>
            </c:ext>
          </c:extLst>
        </c:ser>
        <c:ser>
          <c:idx val="1"/>
          <c:order val="1"/>
          <c:tx>
            <c:strRef>
              <c:f>SR_demand_forecast!$B$70</c:f>
              <c:strCache>
                <c:ptCount val="1"/>
                <c:pt idx="0">
                  <c:v>Replacement</c:v>
                </c:pt>
              </c:strCache>
            </c:strRef>
          </c:tx>
          <c:spPr>
            <a:solidFill>
              <a:schemeClr val="accent2"/>
            </a:solidFill>
            <a:ln>
              <a:noFill/>
            </a:ln>
            <a:effectLst/>
          </c:spPr>
          <c:cat>
            <c:numRef>
              <c:f>SR_demand_forecast!$D$68:$M$68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SR_demand_forecast!$D$70:$M$70</c:f>
              <c:numCache>
                <c:formatCode>_(* #,##0_);_(* \(#,##0\);_(* "-"??_);_(@_)</c:formatCode>
                <c:ptCount val="10"/>
                <c:pt idx="0">
                  <c:v>3348823.4285714286</c:v>
                </c:pt>
                <c:pt idx="1">
                  <c:v>17060574.594285715</c:v>
                </c:pt>
                <c:pt idx="2">
                  <c:v>25639959.742971428</c:v>
                </c:pt>
                <c:pt idx="3">
                  <c:v>38200515.505858287</c:v>
                </c:pt>
                <c:pt idx="4">
                  <c:v>55764049.839517035</c:v>
                </c:pt>
                <c:pt idx="5">
                  <c:v>76067430.920740858</c:v>
                </c:pt>
                <c:pt idx="6">
                  <c:v>94880883.470216587</c:v>
                </c:pt>
                <c:pt idx="7">
                  <c:v>109819380.30470502</c:v>
                </c:pt>
                <c:pt idx="8">
                  <c:v>115939448.29620501</c:v>
                </c:pt>
                <c:pt idx="9">
                  <c:v>122260391.25524312</c:v>
                </c:pt>
              </c:numCache>
            </c:numRef>
          </c:val>
          <c:extLst>
            <c:ext xmlns:c16="http://schemas.microsoft.com/office/drawing/2014/chart" uri="{C3380CC4-5D6E-409C-BE32-E72D297353CC}">
              <c16:uniqueId val="{00000001-0C52-43E4-90A7-E2FDAF207E52}"/>
            </c:ext>
          </c:extLst>
        </c:ser>
        <c:dLbls>
          <c:showLegendKey val="0"/>
          <c:showVal val="0"/>
          <c:showCatName val="0"/>
          <c:showSerName val="0"/>
          <c:showPercent val="0"/>
          <c:showBubbleSize val="0"/>
        </c:dLbls>
        <c:axId val="1043470975"/>
        <c:axId val="1043473471"/>
      </c:areaChart>
      <c:catAx>
        <c:axId val="104347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3471"/>
        <c:crosses val="autoZero"/>
        <c:auto val="1"/>
        <c:lblAlgn val="ctr"/>
        <c:lblOffset val="100"/>
        <c:noMultiLvlLbl val="0"/>
      </c:catAx>
      <c:valAx>
        <c:axId val="1043473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09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SR Demand Forecast by Use Case (Baseline)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048881531606909"/>
          <c:y val="0.10605799289048519"/>
          <c:w val="0.81755463596923572"/>
          <c:h val="0.60682971253468532"/>
        </c:manualLayout>
      </c:layout>
      <c:areaChart>
        <c:grouping val="stacked"/>
        <c:varyColors val="0"/>
        <c:ser>
          <c:idx val="0"/>
          <c:order val="0"/>
          <c:tx>
            <c:strRef>
              <c:f>SR_demand_forecast!$B$129</c:f>
              <c:strCache>
                <c:ptCount val="1"/>
                <c:pt idx="0">
                  <c:v>Human Space Flight</c:v>
                </c:pt>
              </c:strCache>
            </c:strRef>
          </c:tx>
          <c:spPr>
            <a:solidFill>
              <a:schemeClr val="accent1"/>
            </a:solidFill>
            <a:ln>
              <a:noFill/>
            </a:ln>
            <a:effectLst/>
          </c:spPr>
          <c:cat>
            <c:numRef>
              <c:f>SR_demand_forecast!$D$128:$M$128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SR_demand_forecast!$D$129:$M$129</c:f>
              <c:numCache>
                <c:formatCode>_(* #,##0_);_(* \(#,##0\);_(* "-"??_);_(@_)</c:formatCode>
                <c:ptCount val="10"/>
                <c:pt idx="0">
                  <c:v>30328056</c:v>
                </c:pt>
                <c:pt idx="1">
                  <c:v>33195435.84</c:v>
                </c:pt>
                <c:pt idx="2">
                  <c:v>36176408.0352</c:v>
                </c:pt>
                <c:pt idx="3">
                  <c:v>39274369.327872001</c:v>
                </c:pt>
                <c:pt idx="4">
                  <c:v>42492806.893036798</c:v>
                </c:pt>
                <c:pt idx="5">
                  <c:v>45835300.597077042</c:v>
                </c:pt>
                <c:pt idx="6">
                  <c:v>49305525.310521685</c:v>
                </c:pt>
                <c:pt idx="7">
                  <c:v>52907253.276265271</c:v>
                </c:pt>
                <c:pt idx="8">
                  <c:v>56644356.534514397</c:v>
                </c:pt>
                <c:pt idx="9">
                  <c:v>60520809.405782983</c:v>
                </c:pt>
              </c:numCache>
            </c:numRef>
          </c:val>
          <c:extLst>
            <c:ext xmlns:c16="http://schemas.microsoft.com/office/drawing/2014/chart" uri="{C3380CC4-5D6E-409C-BE32-E72D297353CC}">
              <c16:uniqueId val="{00000000-F0DD-4D54-A988-F5E7E318FB2A}"/>
            </c:ext>
          </c:extLst>
        </c:ser>
        <c:ser>
          <c:idx val="1"/>
          <c:order val="1"/>
          <c:tx>
            <c:strRef>
              <c:f>SR_demand_forecast!$B$130</c:f>
              <c:strCache>
                <c:ptCount val="1"/>
                <c:pt idx="0">
                  <c:v>Near Earth Robotic - LEO Science</c:v>
                </c:pt>
              </c:strCache>
            </c:strRef>
          </c:tx>
          <c:spPr>
            <a:solidFill>
              <a:schemeClr val="accent2"/>
            </a:solidFill>
            <a:ln>
              <a:noFill/>
            </a:ln>
            <a:effectLst/>
          </c:spPr>
          <c:cat>
            <c:numRef>
              <c:f>SR_demand_forecast!$D$128:$M$128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SR_demand_forecast!$D$130:$M$130</c:f>
              <c:numCache>
                <c:formatCode>_(* #,##0_);_(* \(#,##0\);_(* "-"??_);_(@_)</c:formatCode>
                <c:ptCount val="10"/>
                <c:pt idx="0">
                  <c:v>71659566.000000015</c:v>
                </c:pt>
                <c:pt idx="1">
                  <c:v>73644569.573333353</c:v>
                </c:pt>
                <c:pt idx="2">
                  <c:v>84029339.880533338</c:v>
                </c:pt>
                <c:pt idx="3">
                  <c:v>91064595.948378682</c:v>
                </c:pt>
                <c:pt idx="4">
                  <c:v>100996991.41605601</c:v>
                </c:pt>
                <c:pt idx="5">
                  <c:v>109732148.44406107</c:v>
                </c:pt>
                <c:pt idx="6">
                  <c:v>119270963.04061995</c:v>
                </c:pt>
                <c:pt idx="7">
                  <c:v>129042241.50639886</c:v>
                </c:pt>
                <c:pt idx="8">
                  <c:v>138107657.32394612</c:v>
                </c:pt>
                <c:pt idx="9">
                  <c:v>147485673.68692601</c:v>
                </c:pt>
              </c:numCache>
            </c:numRef>
          </c:val>
          <c:extLst>
            <c:ext xmlns:c16="http://schemas.microsoft.com/office/drawing/2014/chart" uri="{C3380CC4-5D6E-409C-BE32-E72D297353CC}">
              <c16:uniqueId val="{00000001-F0DD-4D54-A988-F5E7E318FB2A}"/>
            </c:ext>
          </c:extLst>
        </c:ser>
        <c:ser>
          <c:idx val="2"/>
          <c:order val="2"/>
          <c:tx>
            <c:strRef>
              <c:f>SR_demand_forecast!$B$131</c:f>
              <c:strCache>
                <c:ptCount val="1"/>
                <c:pt idx="0">
                  <c:v>Near Earth Robotic - GEO and Near Earth</c:v>
                </c:pt>
              </c:strCache>
            </c:strRef>
          </c:tx>
          <c:spPr>
            <a:solidFill>
              <a:schemeClr val="accent3"/>
            </a:solidFill>
            <a:ln>
              <a:noFill/>
            </a:ln>
            <a:effectLst/>
          </c:spPr>
          <c:cat>
            <c:numRef>
              <c:f>SR_demand_forecast!$D$128:$M$128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SR_demand_forecast!$D$131:$M$131</c:f>
              <c:numCache>
                <c:formatCode>_(* #,##0_);_(* \(#,##0\);_(* "-"??_);_(@_)</c:formatCode>
                <c:ptCount val="10"/>
                <c:pt idx="0">
                  <c:v>496499.99999999994</c:v>
                </c:pt>
                <c:pt idx="1">
                  <c:v>570265.7142857142</c:v>
                </c:pt>
                <c:pt idx="2">
                  <c:v>811734.94285714277</c:v>
                </c:pt>
                <c:pt idx="3">
                  <c:v>903239.60914285702</c:v>
                </c:pt>
                <c:pt idx="4">
                  <c:v>998079.76810285694</c:v>
                </c:pt>
                <c:pt idx="5">
                  <c:v>1096352.2375775999</c:v>
                </c:pt>
                <c:pt idx="6">
                  <c:v>1198156.3739240915</c:v>
                </c:pt>
                <c:pt idx="7">
                  <c:v>1303594.1348294111</c:v>
                </c:pt>
                <c:pt idx="8">
                  <c:v>1412770.1436213744</c:v>
                </c:pt>
                <c:pt idx="9">
                  <c:v>1525791.7551110843</c:v>
                </c:pt>
              </c:numCache>
            </c:numRef>
          </c:val>
          <c:extLst>
            <c:ext xmlns:c16="http://schemas.microsoft.com/office/drawing/2014/chart" uri="{C3380CC4-5D6E-409C-BE32-E72D297353CC}">
              <c16:uniqueId val="{00000002-F0DD-4D54-A988-F5E7E318FB2A}"/>
            </c:ext>
          </c:extLst>
        </c:ser>
        <c:ser>
          <c:idx val="3"/>
          <c:order val="3"/>
          <c:tx>
            <c:strRef>
              <c:f>SR_demand_forecast!$B$132</c:f>
              <c:strCache>
                <c:ptCount val="1"/>
                <c:pt idx="0">
                  <c:v>Deep Space Robotic</c:v>
                </c:pt>
              </c:strCache>
            </c:strRef>
          </c:tx>
          <c:spPr>
            <a:solidFill>
              <a:schemeClr val="accent4"/>
            </a:solidFill>
            <a:ln w="25400">
              <a:noFill/>
            </a:ln>
            <a:effectLst/>
          </c:spPr>
          <c:cat>
            <c:numRef>
              <c:f>SR_demand_forecast!$D$128:$M$128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SR_demand_forecast!$D$132:$M$132</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F0DD-4D54-A988-F5E7E318FB2A}"/>
            </c:ext>
          </c:extLst>
        </c:ser>
        <c:ser>
          <c:idx val="4"/>
          <c:order val="4"/>
          <c:tx>
            <c:strRef>
              <c:f>SR_demand_forecast!$B$133</c:f>
              <c:strCache>
                <c:ptCount val="1"/>
                <c:pt idx="0">
                  <c:v>Near Earth Robotic - Low Latency &amp; Complex Needs</c:v>
                </c:pt>
              </c:strCache>
            </c:strRef>
          </c:tx>
          <c:spPr>
            <a:solidFill>
              <a:schemeClr val="accent5"/>
            </a:solidFill>
            <a:ln w="25400">
              <a:noFill/>
            </a:ln>
            <a:effectLst/>
          </c:spPr>
          <c:cat>
            <c:numRef>
              <c:f>SR_demand_forecast!$D$128:$M$128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SR_demand_forecast!$D$133:$M$133</c:f>
              <c:numCache>
                <c:formatCode>_(* #,##0_);_(* \(#,##0\);_(* "-"??_);_(@_)</c:formatCode>
                <c:ptCount val="10"/>
                <c:pt idx="0">
                  <c:v>30393</c:v>
                </c:pt>
                <c:pt idx="1">
                  <c:v>33266.520000000004</c:v>
                </c:pt>
                <c:pt idx="2">
                  <c:v>36253.875599999999</c:v>
                </c:pt>
                <c:pt idx="3">
                  <c:v>39358.470816000001</c:v>
                </c:pt>
                <c:pt idx="4">
                  <c:v>44861.4008712</c:v>
                </c:pt>
                <c:pt idx="5">
                  <c:v>48809.204147865603</c:v>
                </c:pt>
                <c:pt idx="6">
                  <c:v>52896.974995249344</c:v>
                </c:pt>
                <c:pt idx="7">
                  <c:v>57128.732994869271</c:v>
                </c:pt>
                <c:pt idx="8">
                  <c:v>61508.602524475937</c:v>
                </c:pt>
                <c:pt idx="9">
                  <c:v>66040.81534206889</c:v>
                </c:pt>
              </c:numCache>
            </c:numRef>
          </c:val>
          <c:extLst>
            <c:ext xmlns:c16="http://schemas.microsoft.com/office/drawing/2014/chart" uri="{C3380CC4-5D6E-409C-BE32-E72D297353CC}">
              <c16:uniqueId val="{00000004-F0DD-4D54-A988-F5E7E318FB2A}"/>
            </c:ext>
          </c:extLst>
        </c:ser>
        <c:ser>
          <c:idx val="5"/>
          <c:order val="5"/>
          <c:tx>
            <c:strRef>
              <c:f>SR_demand_forecast!$B$134</c:f>
              <c:strCache>
                <c:ptCount val="1"/>
                <c:pt idx="0">
                  <c:v>Mission Operations</c:v>
                </c:pt>
              </c:strCache>
            </c:strRef>
          </c:tx>
          <c:spPr>
            <a:solidFill>
              <a:schemeClr val="accent6"/>
            </a:solidFill>
            <a:ln w="25400">
              <a:noFill/>
            </a:ln>
            <a:effectLst/>
          </c:spPr>
          <c:cat>
            <c:numRef>
              <c:f>SR_demand_forecast!$D$128:$M$128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SR_demand_forecast!$D$134:$M$134</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F0DD-4D54-A988-F5E7E318FB2A}"/>
            </c:ext>
          </c:extLst>
        </c:ser>
        <c:ser>
          <c:idx val="6"/>
          <c:order val="6"/>
          <c:tx>
            <c:strRef>
              <c:f>SR_demand_forecast!$B$135</c:f>
              <c:strCache>
                <c:ptCount val="1"/>
                <c:pt idx="0">
                  <c:v>Launch Events</c:v>
                </c:pt>
              </c:strCache>
            </c:strRef>
          </c:tx>
          <c:spPr>
            <a:solidFill>
              <a:schemeClr val="accent1">
                <a:lumMod val="60000"/>
              </a:schemeClr>
            </a:solidFill>
            <a:ln w="25400">
              <a:noFill/>
            </a:ln>
            <a:effectLst/>
          </c:spPr>
          <c:cat>
            <c:numRef>
              <c:f>SR_demand_forecast!$D$128:$M$128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SR_demand_forecast!$D$135:$M$135</c:f>
              <c:numCache>
                <c:formatCode>_(* #,##0_);_(* \(#,##0\);_(* "-"??_);_(@_)</c:formatCode>
                <c:ptCount val="10"/>
                <c:pt idx="0">
                  <c:v>467976</c:v>
                </c:pt>
                <c:pt idx="1">
                  <c:v>525234.24</c:v>
                </c:pt>
                <c:pt idx="2">
                  <c:v>584760.78720000002</c:v>
                </c:pt>
                <c:pt idx="3">
                  <c:v>646623.47059200006</c:v>
                </c:pt>
                <c:pt idx="4">
                  <c:v>722237.88750720001</c:v>
                </c:pt>
                <c:pt idx="5">
                  <c:v>791963.31795832328</c:v>
                </c:pt>
                <c:pt idx="6">
                  <c:v>864298.98247248854</c:v>
                </c:pt>
                <c:pt idx="7">
                  <c:v>939321.40024003678</c:v>
                </c:pt>
                <c:pt idx="8">
                  <c:v>1017109.1071252984</c:v>
                </c:pt>
                <c:pt idx="9">
                  <c:v>1097742.7057258743</c:v>
                </c:pt>
              </c:numCache>
            </c:numRef>
          </c:val>
          <c:extLst>
            <c:ext xmlns:c16="http://schemas.microsoft.com/office/drawing/2014/chart" uri="{C3380CC4-5D6E-409C-BE32-E72D297353CC}">
              <c16:uniqueId val="{00000006-F0DD-4D54-A988-F5E7E318FB2A}"/>
            </c:ext>
          </c:extLst>
        </c:ser>
        <c:ser>
          <c:idx val="7"/>
          <c:order val="7"/>
          <c:tx>
            <c:strRef>
              <c:f>SR_demand_forecast!$B$136</c:f>
              <c:strCache>
                <c:ptCount val="1"/>
                <c:pt idx="0">
                  <c:v>Terrestrial &amp; Aerial</c:v>
                </c:pt>
              </c:strCache>
            </c:strRef>
          </c:tx>
          <c:spPr>
            <a:solidFill>
              <a:schemeClr val="accent2">
                <a:lumMod val="60000"/>
              </a:schemeClr>
            </a:solidFill>
            <a:ln w="25400">
              <a:noFill/>
            </a:ln>
            <a:effectLst/>
          </c:spPr>
          <c:cat>
            <c:numRef>
              <c:f>SR_demand_forecast!$D$128:$M$128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SR_demand_forecast!$D$136:$M$136</c:f>
              <c:numCache>
                <c:formatCode>_(* #,##0_);_(* \(#,##0\);_(* "-"??_);_(@_)</c:formatCode>
                <c:ptCount val="10"/>
                <c:pt idx="0">
                  <c:v>6477952.0000000009</c:v>
                </c:pt>
                <c:pt idx="1">
                  <c:v>6939506.0800000001</c:v>
                </c:pt>
                <c:pt idx="2">
                  <c:v>7418550.6304000011</c:v>
                </c:pt>
                <c:pt idx="3">
                  <c:v>7915600.6483840011</c:v>
                </c:pt>
                <c:pt idx="4">
                  <c:v>8431184.7348352</c:v>
                </c:pt>
                <c:pt idx="5">
                  <c:v>9176542.4472510479</c:v>
                </c:pt>
                <c:pt idx="6">
                  <c:v>9775537.7272083238</c:v>
                </c:pt>
                <c:pt idx="7">
                  <c:v>10395631.945384987</c:v>
                </c:pt>
                <c:pt idx="8">
                  <c:v>11037429.461197836</c:v>
                </c:pt>
                <c:pt idx="9">
                  <c:v>11701550.368865047</c:v>
                </c:pt>
              </c:numCache>
            </c:numRef>
          </c:val>
          <c:extLst>
            <c:ext xmlns:c16="http://schemas.microsoft.com/office/drawing/2014/chart" uri="{C3380CC4-5D6E-409C-BE32-E72D297353CC}">
              <c16:uniqueId val="{00000007-F0DD-4D54-A988-F5E7E318FB2A}"/>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SR Demand Forecast by Replacement Rate (Baseline)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781468523627276"/>
          <c:y val="0.16999583891062464"/>
          <c:w val="0.79973806443103357"/>
          <c:h val="0.57664470395815959"/>
        </c:manualLayout>
      </c:layout>
      <c:areaChart>
        <c:grouping val="stacked"/>
        <c:varyColors val="0"/>
        <c:ser>
          <c:idx val="0"/>
          <c:order val="0"/>
          <c:tx>
            <c:strRef>
              <c:f>SR_demand_forecast!$B$142</c:f>
              <c:strCache>
                <c:ptCount val="1"/>
                <c:pt idx="0">
                  <c:v>Existing</c:v>
                </c:pt>
              </c:strCache>
            </c:strRef>
          </c:tx>
          <c:spPr>
            <a:solidFill>
              <a:schemeClr val="accent1"/>
            </a:solidFill>
            <a:ln>
              <a:noFill/>
            </a:ln>
            <a:effectLst/>
          </c:spPr>
          <c:cat>
            <c:numRef>
              <c:f>SR_demand_forecast!$D$141:$M$141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SR_demand_forecast!$D$142:$M$142</c:f>
              <c:numCache>
                <c:formatCode>_(* #,##0_);_(* \(#,##0\);_(* "-"??_);_(@_)</c:formatCode>
                <c:ptCount val="10"/>
                <c:pt idx="0">
                  <c:v>100566894.76190478</c:v>
                </c:pt>
                <c:pt idx="1">
                  <c:v>86536464.761904776</c:v>
                </c:pt>
                <c:pt idx="2">
                  <c:v>86110893.333333328</c:v>
                </c:pt>
                <c:pt idx="3">
                  <c:v>78106846.666666672</c:v>
                </c:pt>
                <c:pt idx="4">
                  <c:v>67913170</c:v>
                </c:pt>
                <c:pt idx="5">
                  <c:v>53882740</c:v>
                </c:pt>
                <c:pt idx="6">
                  <c:v>41876670.000000007</c:v>
                </c:pt>
                <c:pt idx="7">
                  <c:v>33872623.333333336</c:v>
                </c:pt>
                <c:pt idx="8">
                  <c:v>33872623.333333336</c:v>
                </c:pt>
                <c:pt idx="9">
                  <c:v>33872623.333333336</c:v>
                </c:pt>
              </c:numCache>
            </c:numRef>
          </c:val>
          <c:extLst>
            <c:ext xmlns:c16="http://schemas.microsoft.com/office/drawing/2014/chart" uri="{C3380CC4-5D6E-409C-BE32-E72D297353CC}">
              <c16:uniqueId val="{00000000-30A5-4B2C-9AA3-A8F06095D788}"/>
            </c:ext>
          </c:extLst>
        </c:ser>
        <c:ser>
          <c:idx val="1"/>
          <c:order val="1"/>
          <c:tx>
            <c:strRef>
              <c:f>SR_demand_forecast!$B$143</c:f>
              <c:strCache>
                <c:ptCount val="1"/>
                <c:pt idx="0">
                  <c:v>Replacement</c:v>
                </c:pt>
              </c:strCache>
            </c:strRef>
          </c:tx>
          <c:spPr>
            <a:solidFill>
              <a:schemeClr val="accent2"/>
            </a:solidFill>
            <a:ln>
              <a:noFill/>
            </a:ln>
            <a:effectLst/>
          </c:spPr>
          <c:cat>
            <c:numRef>
              <c:f>SR_demand_forecast!$D$141:$M$141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SR_demand_forecast!$D$143:$M$143</c:f>
              <c:numCache>
                <c:formatCode>_(* #,##0_);_(* \(#,##0\);_(* "-"??_);_(@_)</c:formatCode>
                <c:ptCount val="10"/>
                <c:pt idx="0">
                  <c:v>8893548.2380952388</c:v>
                </c:pt>
                <c:pt idx="1">
                  <c:v>28371813.205714285</c:v>
                </c:pt>
                <c:pt idx="2">
                  <c:v>42946154.818457149</c:v>
                </c:pt>
                <c:pt idx="3">
                  <c:v>61736940.808518857</c:v>
                </c:pt>
                <c:pt idx="4">
                  <c:v>85772992.100409269</c:v>
                </c:pt>
                <c:pt idx="5">
                  <c:v>112798376.24807295</c:v>
                </c:pt>
                <c:pt idx="6">
                  <c:v>138590708.40974179</c:v>
                </c:pt>
                <c:pt idx="7">
                  <c:v>160772547.66278008</c:v>
                </c:pt>
                <c:pt idx="8">
                  <c:v>174408207.83959618</c:v>
                </c:pt>
                <c:pt idx="9">
                  <c:v>188524985.40441972</c:v>
                </c:pt>
              </c:numCache>
            </c:numRef>
          </c:val>
          <c:extLst>
            <c:ext xmlns:c16="http://schemas.microsoft.com/office/drawing/2014/chart" uri="{C3380CC4-5D6E-409C-BE32-E72D297353CC}">
              <c16:uniqueId val="{00000001-30A5-4B2C-9AA3-A8F06095D788}"/>
            </c:ext>
          </c:extLst>
        </c:ser>
        <c:dLbls>
          <c:showLegendKey val="0"/>
          <c:showVal val="0"/>
          <c:showCatName val="0"/>
          <c:showSerName val="0"/>
          <c:showPercent val="0"/>
          <c:showBubbleSize val="0"/>
        </c:dLbls>
        <c:axId val="1043470975"/>
        <c:axId val="1043473471"/>
      </c:areaChart>
      <c:catAx>
        <c:axId val="104347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3471"/>
        <c:crosses val="autoZero"/>
        <c:auto val="1"/>
        <c:lblAlgn val="ctr"/>
        <c:lblOffset val="100"/>
        <c:noMultiLvlLbl val="0"/>
      </c:catAx>
      <c:valAx>
        <c:axId val="1043473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09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SR Demand Forecast by Use Case (High)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048881531606909"/>
          <c:y val="0.10605799289048519"/>
          <c:w val="0.81755463596923572"/>
          <c:h val="0.60682971253468532"/>
        </c:manualLayout>
      </c:layout>
      <c:areaChart>
        <c:grouping val="stacked"/>
        <c:varyColors val="0"/>
        <c:ser>
          <c:idx val="0"/>
          <c:order val="0"/>
          <c:tx>
            <c:strRef>
              <c:f>SR_demand_forecast!$B$202</c:f>
              <c:strCache>
                <c:ptCount val="1"/>
                <c:pt idx="0">
                  <c:v>Human Space Flight</c:v>
                </c:pt>
              </c:strCache>
            </c:strRef>
          </c:tx>
          <c:spPr>
            <a:solidFill>
              <a:schemeClr val="accent1"/>
            </a:solidFill>
            <a:ln>
              <a:noFill/>
            </a:ln>
            <a:effectLst/>
          </c:spPr>
          <c:cat>
            <c:numRef>
              <c:f>SR_demand_forecast!$D$201:$M$201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SR_demand_forecast!$D$202:$M$202</c:f>
              <c:numCache>
                <c:formatCode>_(* #,##0_);_(* \(#,##0\);_(* "-"??_);_(@_)</c:formatCode>
                <c:ptCount val="10"/>
                <c:pt idx="0">
                  <c:v>31706604</c:v>
                </c:pt>
                <c:pt idx="1">
                  <c:v>36007673.759999998</c:v>
                </c:pt>
                <c:pt idx="2">
                  <c:v>40479132.0528</c:v>
                </c:pt>
                <c:pt idx="3">
                  <c:v>45126073.991807997</c:v>
                </c:pt>
                <c:pt idx="4">
                  <c:v>49953730.339555204</c:v>
                </c:pt>
                <c:pt idx="5">
                  <c:v>54967470.895615563</c:v>
                </c:pt>
                <c:pt idx="6">
                  <c:v>60172807.965782523</c:v>
                </c:pt>
                <c:pt idx="7">
                  <c:v>65575399.914397903</c:v>
                </c:pt>
                <c:pt idx="8">
                  <c:v>71181054.801771611</c:v>
                </c:pt>
                <c:pt idx="9">
                  <c:v>76995734.108674467</c:v>
                </c:pt>
              </c:numCache>
            </c:numRef>
          </c:val>
          <c:extLst>
            <c:ext xmlns:c16="http://schemas.microsoft.com/office/drawing/2014/chart" uri="{C3380CC4-5D6E-409C-BE32-E72D297353CC}">
              <c16:uniqueId val="{00000000-6A1B-43B0-AF7B-454660B689E0}"/>
            </c:ext>
          </c:extLst>
        </c:ser>
        <c:ser>
          <c:idx val="1"/>
          <c:order val="1"/>
          <c:tx>
            <c:strRef>
              <c:f>SR_demand_forecast!$B$203</c:f>
              <c:strCache>
                <c:ptCount val="1"/>
                <c:pt idx="0">
                  <c:v>Near Earth Robotic - LEO Science</c:v>
                </c:pt>
              </c:strCache>
            </c:strRef>
          </c:tx>
          <c:spPr>
            <a:solidFill>
              <a:schemeClr val="accent2"/>
            </a:solidFill>
            <a:ln>
              <a:noFill/>
            </a:ln>
            <a:effectLst/>
          </c:spPr>
          <c:cat>
            <c:numRef>
              <c:f>SR_demand_forecast!$D$201:$M$201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SR_demand_forecast!$D$203:$M$203</c:f>
              <c:numCache>
                <c:formatCode>_(* #,##0_);_(* \(#,##0\);_(* "-"??_);_(@_)</c:formatCode>
                <c:ptCount val="10"/>
                <c:pt idx="0">
                  <c:v>74861184.666666687</c:v>
                </c:pt>
                <c:pt idx="1">
                  <c:v>80175871.653333351</c:v>
                </c:pt>
                <c:pt idx="2">
                  <c:v>94022232.062933356</c:v>
                </c:pt>
                <c:pt idx="3">
                  <c:v>104654929.31644267</c:v>
                </c:pt>
                <c:pt idx="4">
                  <c:v>118324666.46033761</c:v>
                </c:pt>
                <c:pt idx="5">
                  <c:v>130941222.69826177</c:v>
                </c:pt>
                <c:pt idx="6">
                  <c:v>144509761.40311873</c:v>
                </c:pt>
                <c:pt idx="7">
                  <c:v>158463469.31182599</c:v>
                </c:pt>
                <c:pt idx="8">
                  <c:v>171868516.23067376</c:v>
                </c:pt>
                <c:pt idx="9">
                  <c:v>185747980.44788408</c:v>
                </c:pt>
              </c:numCache>
            </c:numRef>
          </c:val>
          <c:extLst>
            <c:ext xmlns:c16="http://schemas.microsoft.com/office/drawing/2014/chart" uri="{C3380CC4-5D6E-409C-BE32-E72D297353CC}">
              <c16:uniqueId val="{00000001-6A1B-43B0-AF7B-454660B689E0}"/>
            </c:ext>
          </c:extLst>
        </c:ser>
        <c:ser>
          <c:idx val="2"/>
          <c:order val="2"/>
          <c:tx>
            <c:strRef>
              <c:f>SR_demand_forecast!$B$204</c:f>
              <c:strCache>
                <c:ptCount val="1"/>
                <c:pt idx="0">
                  <c:v>Near Earth Robotic - GEO and Near Earth</c:v>
                </c:pt>
              </c:strCache>
            </c:strRef>
          </c:tx>
          <c:spPr>
            <a:solidFill>
              <a:schemeClr val="accent3"/>
            </a:solidFill>
            <a:ln>
              <a:noFill/>
            </a:ln>
            <a:effectLst/>
          </c:spPr>
          <c:cat>
            <c:numRef>
              <c:f>SR_demand_forecast!$D$201:$M$201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SR_demand_forecast!$D$204:$M$204</c:f>
              <c:numCache>
                <c:formatCode>_(* #,##0_);_(* \(#,##0\);_(* "-"??_);_(@_)</c:formatCode>
                <c:ptCount val="10"/>
                <c:pt idx="0">
                  <c:v>553242.85714285704</c:v>
                </c:pt>
                <c:pt idx="1">
                  <c:v>686021.14285714284</c:v>
                </c:pt>
                <c:pt idx="2">
                  <c:v>988840.74857142847</c:v>
                </c:pt>
                <c:pt idx="3">
                  <c:v>1144103.5049142854</c:v>
                </c:pt>
                <c:pt idx="4">
                  <c:v>1305181.2352114283</c:v>
                </c:pt>
                <c:pt idx="5">
                  <c:v>1472244.4333184913</c:v>
                </c:pt>
                <c:pt idx="6">
                  <c:v>1645468.0868557522</c:v>
                </c:pt>
                <c:pt idx="7">
                  <c:v>1825031.7887611757</c:v>
                </c:pt>
                <c:pt idx="8">
                  <c:v>2011119.8515080744</c:v>
                </c:pt>
                <c:pt idx="9">
                  <c:v>2203921.4240493444</c:v>
                </c:pt>
              </c:numCache>
            </c:numRef>
          </c:val>
          <c:extLst>
            <c:ext xmlns:c16="http://schemas.microsoft.com/office/drawing/2014/chart" uri="{C3380CC4-5D6E-409C-BE32-E72D297353CC}">
              <c16:uniqueId val="{00000002-6A1B-43B0-AF7B-454660B689E0}"/>
            </c:ext>
          </c:extLst>
        </c:ser>
        <c:ser>
          <c:idx val="3"/>
          <c:order val="3"/>
          <c:tx>
            <c:strRef>
              <c:f>SR_demand_forecast!$B$205</c:f>
              <c:strCache>
                <c:ptCount val="1"/>
                <c:pt idx="0">
                  <c:v>Deep Space Robotic</c:v>
                </c:pt>
              </c:strCache>
            </c:strRef>
          </c:tx>
          <c:spPr>
            <a:solidFill>
              <a:schemeClr val="accent4"/>
            </a:solidFill>
            <a:ln w="25400">
              <a:noFill/>
            </a:ln>
            <a:effectLst/>
          </c:spPr>
          <c:cat>
            <c:numRef>
              <c:f>SR_demand_forecast!$D$201:$M$201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SR_demand_forecast!$D$205:$M$205</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6A1B-43B0-AF7B-454660B689E0}"/>
            </c:ext>
          </c:extLst>
        </c:ser>
        <c:ser>
          <c:idx val="4"/>
          <c:order val="4"/>
          <c:tx>
            <c:strRef>
              <c:f>SR_demand_forecast!$B$206</c:f>
              <c:strCache>
                <c:ptCount val="1"/>
                <c:pt idx="0">
                  <c:v>Near Earth Robotic - Low Latency &amp; Complex Needs</c:v>
                </c:pt>
              </c:strCache>
            </c:strRef>
          </c:tx>
          <c:spPr>
            <a:solidFill>
              <a:schemeClr val="accent5"/>
            </a:solidFill>
            <a:ln w="25400">
              <a:noFill/>
            </a:ln>
            <a:effectLst/>
          </c:spPr>
          <c:cat>
            <c:numRef>
              <c:f>SR_demand_forecast!$D$201:$M$201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SR_demand_forecast!$D$206:$M$206</c:f>
              <c:numCache>
                <c:formatCode>_(* #,##0_);_(* \(#,##0\);_(* "-"??_);_(@_)</c:formatCode>
                <c:ptCount val="10"/>
                <c:pt idx="0">
                  <c:v>33156</c:v>
                </c:pt>
                <c:pt idx="1">
                  <c:v>38903.040000000001</c:v>
                </c:pt>
                <c:pt idx="2">
                  <c:v>44877.751199999999</c:v>
                </c:pt>
                <c:pt idx="3">
                  <c:v>51086.941632000002</c:v>
                </c:pt>
                <c:pt idx="4">
                  <c:v>59815.201161600002</c:v>
                </c:pt>
                <c:pt idx="5">
                  <c:v>67112.655703315206</c:v>
                </c:pt>
                <c:pt idx="6">
                  <c:v>74678.082346234369</c:v>
                </c:pt>
                <c:pt idx="7">
                  <c:v>82519.280992588945</c:v>
                </c:pt>
                <c:pt idx="8">
                  <c:v>90644.256351859265</c:v>
                </c:pt>
                <c:pt idx="9">
                  <c:v>99061.223013103343</c:v>
                </c:pt>
              </c:numCache>
            </c:numRef>
          </c:val>
          <c:extLst>
            <c:ext xmlns:c16="http://schemas.microsoft.com/office/drawing/2014/chart" uri="{C3380CC4-5D6E-409C-BE32-E72D297353CC}">
              <c16:uniqueId val="{00000004-6A1B-43B0-AF7B-454660B689E0}"/>
            </c:ext>
          </c:extLst>
        </c:ser>
        <c:ser>
          <c:idx val="5"/>
          <c:order val="5"/>
          <c:tx>
            <c:strRef>
              <c:f>SR_demand_forecast!$B$207</c:f>
              <c:strCache>
                <c:ptCount val="1"/>
                <c:pt idx="0">
                  <c:v>Mission Operations</c:v>
                </c:pt>
              </c:strCache>
            </c:strRef>
          </c:tx>
          <c:spPr>
            <a:solidFill>
              <a:schemeClr val="accent6"/>
            </a:solidFill>
            <a:ln w="25400">
              <a:noFill/>
            </a:ln>
            <a:effectLst/>
          </c:spPr>
          <c:cat>
            <c:numRef>
              <c:f>SR_demand_forecast!$D$201:$M$201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SR_demand_forecast!$D$207:$M$207</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6A1B-43B0-AF7B-454660B689E0}"/>
            </c:ext>
          </c:extLst>
        </c:ser>
        <c:ser>
          <c:idx val="6"/>
          <c:order val="6"/>
          <c:tx>
            <c:strRef>
              <c:f>SR_demand_forecast!$B$208</c:f>
              <c:strCache>
                <c:ptCount val="1"/>
                <c:pt idx="0">
                  <c:v>Launch Events</c:v>
                </c:pt>
              </c:strCache>
            </c:strRef>
          </c:tx>
          <c:spPr>
            <a:solidFill>
              <a:schemeClr val="accent1">
                <a:lumMod val="60000"/>
              </a:schemeClr>
            </a:solidFill>
            <a:ln w="25400">
              <a:noFill/>
            </a:ln>
            <a:effectLst/>
          </c:spPr>
          <c:cat>
            <c:numRef>
              <c:f>SR_demand_forecast!$D$201:$M$201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SR_demand_forecast!$D$208:$M$208</c:f>
              <c:numCache>
                <c:formatCode>_(* #,##0_);_(* \(#,##0\);_(* "-"??_);_(@_)</c:formatCode>
                <c:ptCount val="10"/>
                <c:pt idx="0">
                  <c:v>481740</c:v>
                </c:pt>
                <c:pt idx="1">
                  <c:v>553312.80000000005</c:v>
                </c:pt>
                <c:pt idx="2">
                  <c:v>627720.98399999994</c:v>
                </c:pt>
                <c:pt idx="3">
                  <c:v>705049.33823999995</c:v>
                </c:pt>
                <c:pt idx="4">
                  <c:v>796730.86875839997</c:v>
                </c:pt>
                <c:pt idx="5">
                  <c:v>883142.727009792</c:v>
                </c:pt>
                <c:pt idx="6">
                  <c:v>972802.47924373636</c:v>
                </c:pt>
                <c:pt idx="7">
                  <c:v>1065805.4764762344</c:v>
                </c:pt>
                <c:pt idx="8">
                  <c:v>1162249.584606335</c:v>
                </c:pt>
                <c:pt idx="9">
                  <c:v>1262235.2468710491</c:v>
                </c:pt>
              </c:numCache>
            </c:numRef>
          </c:val>
          <c:extLst>
            <c:ext xmlns:c16="http://schemas.microsoft.com/office/drawing/2014/chart" uri="{C3380CC4-5D6E-409C-BE32-E72D297353CC}">
              <c16:uniqueId val="{00000006-6A1B-43B0-AF7B-454660B689E0}"/>
            </c:ext>
          </c:extLst>
        </c:ser>
        <c:ser>
          <c:idx val="7"/>
          <c:order val="7"/>
          <c:tx>
            <c:strRef>
              <c:f>SR_demand_forecast!$B$209</c:f>
              <c:strCache>
                <c:ptCount val="1"/>
                <c:pt idx="0">
                  <c:v>Terrestrial &amp; Aerial</c:v>
                </c:pt>
              </c:strCache>
            </c:strRef>
          </c:tx>
          <c:spPr>
            <a:solidFill>
              <a:schemeClr val="accent2">
                <a:lumMod val="60000"/>
              </a:schemeClr>
            </a:solidFill>
            <a:ln w="25400">
              <a:noFill/>
            </a:ln>
            <a:effectLst/>
          </c:spPr>
          <c:cat>
            <c:numRef>
              <c:f>SR_demand_forecast!$D$201:$M$201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SR_demand_forecast!$D$209:$M$209</c:f>
              <c:numCache>
                <c:formatCode>_(* #,##0_);_(* \(#,##0\);_(* "-"??_);_(@_)</c:formatCode>
                <c:ptCount val="10"/>
                <c:pt idx="0">
                  <c:v>6680388.0000000009</c:v>
                </c:pt>
                <c:pt idx="1">
                  <c:v>7352475.5200000014</c:v>
                </c:pt>
                <c:pt idx="2">
                  <c:v>8050393.8736000005</c:v>
                </c:pt>
                <c:pt idx="3">
                  <c:v>8774907.4591360018</c:v>
                </c:pt>
                <c:pt idx="4">
                  <c:v>9526800.9185440019</c:v>
                </c:pt>
                <c:pt idx="5">
                  <c:v>10517576.656110618</c:v>
                </c:pt>
                <c:pt idx="6">
                  <c:v>11371368.435751213</c:v>
                </c:pt>
                <c:pt idx="7">
                  <c:v>12255914.599914985</c:v>
                </c:pt>
                <c:pt idx="8">
                  <c:v>13172103.807271007</c:v>
                </c:pt>
                <c:pt idx="9">
                  <c:v>14120847.961081307</c:v>
                </c:pt>
              </c:numCache>
            </c:numRef>
          </c:val>
          <c:extLst>
            <c:ext xmlns:c16="http://schemas.microsoft.com/office/drawing/2014/chart" uri="{C3380CC4-5D6E-409C-BE32-E72D297353CC}">
              <c16:uniqueId val="{00000007-6A1B-43B0-AF7B-454660B689E0}"/>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SR Demand Forecast by Replacement Rate (High)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781468523627276"/>
          <c:y val="0.16999583891062464"/>
          <c:w val="0.79973806443103357"/>
          <c:h val="0.57664470395815959"/>
        </c:manualLayout>
      </c:layout>
      <c:areaChart>
        <c:grouping val="stacked"/>
        <c:varyColors val="0"/>
        <c:ser>
          <c:idx val="0"/>
          <c:order val="0"/>
          <c:tx>
            <c:strRef>
              <c:f>SR_demand_forecast!$B$215</c:f>
              <c:strCache>
                <c:ptCount val="1"/>
                <c:pt idx="0">
                  <c:v>Existing</c:v>
                </c:pt>
              </c:strCache>
            </c:strRef>
          </c:tx>
          <c:spPr>
            <a:solidFill>
              <a:schemeClr val="accent1"/>
            </a:solidFill>
            <a:ln>
              <a:noFill/>
            </a:ln>
            <a:effectLst/>
          </c:spPr>
          <c:cat>
            <c:numRef>
              <c:f>SR_demand_forecast!$D$214:$M$214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SR_demand_forecast!$D$215:$M$215</c:f>
              <c:numCache>
                <c:formatCode>_(* #,##0_);_(* \(#,##0\);_(* "-"??_);_(@_)</c:formatCode>
                <c:ptCount val="10"/>
                <c:pt idx="0">
                  <c:v>100566894.76190478</c:v>
                </c:pt>
                <c:pt idx="1">
                  <c:v>86536464.761904776</c:v>
                </c:pt>
                <c:pt idx="2">
                  <c:v>86110893.333333328</c:v>
                </c:pt>
                <c:pt idx="3">
                  <c:v>78106846.666666672</c:v>
                </c:pt>
                <c:pt idx="4">
                  <c:v>67913170</c:v>
                </c:pt>
                <c:pt idx="5">
                  <c:v>53882740</c:v>
                </c:pt>
                <c:pt idx="6">
                  <c:v>41876670.000000007</c:v>
                </c:pt>
                <c:pt idx="7">
                  <c:v>33872623.333333336</c:v>
                </c:pt>
                <c:pt idx="8">
                  <c:v>33872623.333333336</c:v>
                </c:pt>
                <c:pt idx="9">
                  <c:v>33872623.333333336</c:v>
                </c:pt>
              </c:numCache>
            </c:numRef>
          </c:val>
          <c:extLst>
            <c:ext xmlns:c16="http://schemas.microsoft.com/office/drawing/2014/chart" uri="{C3380CC4-5D6E-409C-BE32-E72D297353CC}">
              <c16:uniqueId val="{00000000-51FE-4797-A538-F13715EDFEA1}"/>
            </c:ext>
          </c:extLst>
        </c:ser>
        <c:ser>
          <c:idx val="1"/>
          <c:order val="1"/>
          <c:tx>
            <c:strRef>
              <c:f>SR_demand_forecast!$B$216</c:f>
              <c:strCache>
                <c:ptCount val="1"/>
                <c:pt idx="0">
                  <c:v>Replacement</c:v>
                </c:pt>
              </c:strCache>
            </c:strRef>
          </c:tx>
          <c:spPr>
            <a:solidFill>
              <a:schemeClr val="accent2"/>
            </a:solidFill>
            <a:ln>
              <a:noFill/>
            </a:ln>
            <a:effectLst/>
          </c:spPr>
          <c:cat>
            <c:numRef>
              <c:f>SR_demand_forecast!$D$214:$M$214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SR_demand_forecast!$D$216:$M$216</c:f>
              <c:numCache>
                <c:formatCode>_(* #,##0_);_(* \(#,##0\);_(* "-"??_);_(@_)</c:formatCode>
                <c:ptCount val="10"/>
                <c:pt idx="0">
                  <c:v>13749420.761904763</c:v>
                </c:pt>
                <c:pt idx="1">
                  <c:v>38277793.154285721</c:v>
                </c:pt>
                <c:pt idx="2">
                  <c:v>58102304.139771424</c:v>
                </c:pt>
                <c:pt idx="3">
                  <c:v>82349303.885506287</c:v>
                </c:pt>
                <c:pt idx="4">
                  <c:v>112053755.02356823</c:v>
                </c:pt>
                <c:pt idx="5">
                  <c:v>144966030.06601956</c:v>
                </c:pt>
                <c:pt idx="6">
                  <c:v>176870216.45309815</c:v>
                </c:pt>
                <c:pt idx="7">
                  <c:v>205395517.03903553</c:v>
                </c:pt>
                <c:pt idx="8">
                  <c:v>225613065.19884932</c:v>
                </c:pt>
                <c:pt idx="9">
                  <c:v>246557157.07824001</c:v>
                </c:pt>
              </c:numCache>
            </c:numRef>
          </c:val>
          <c:extLst>
            <c:ext xmlns:c16="http://schemas.microsoft.com/office/drawing/2014/chart" uri="{C3380CC4-5D6E-409C-BE32-E72D297353CC}">
              <c16:uniqueId val="{00000001-51FE-4797-A538-F13715EDFEA1}"/>
            </c:ext>
          </c:extLst>
        </c:ser>
        <c:dLbls>
          <c:showLegendKey val="0"/>
          <c:showVal val="0"/>
          <c:showCatName val="0"/>
          <c:showSerName val="0"/>
          <c:showPercent val="0"/>
          <c:showBubbleSize val="0"/>
        </c:dLbls>
        <c:axId val="1043470975"/>
        <c:axId val="1043473471"/>
      </c:areaChart>
      <c:catAx>
        <c:axId val="104347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3471"/>
        <c:crosses val="autoZero"/>
        <c:auto val="1"/>
        <c:lblAlgn val="ctr"/>
        <c:lblOffset val="100"/>
        <c:noMultiLvlLbl val="0"/>
      </c:catAx>
      <c:valAx>
        <c:axId val="1043473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09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 by Use Case (Low)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312350950604384"/>
          <c:y val="0.10605799289048519"/>
          <c:w val="0.81491996723534399"/>
          <c:h val="0.60682971253468532"/>
        </c:manualLayout>
      </c:layout>
      <c:areaChart>
        <c:grouping val="stacked"/>
        <c:varyColors val="0"/>
        <c:ser>
          <c:idx val="0"/>
          <c:order val="0"/>
          <c:tx>
            <c:strRef>
              <c:f>DTE_cost_per_minute_forecast!$B$62</c:f>
              <c:strCache>
                <c:ptCount val="1"/>
                <c:pt idx="0">
                  <c:v>Human Space Flight</c:v>
                </c:pt>
              </c:strCache>
            </c:strRef>
          </c:tx>
          <c:spPr>
            <a:solidFill>
              <a:schemeClr val="accent1"/>
            </a:solidFill>
            <a:ln>
              <a:noFill/>
            </a:ln>
            <a:effectLst/>
          </c:spPr>
          <c:cat>
            <c:numRef>
              <c:f>DTE_cost_per_minute_forecast!$D$61:$M$61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DTE_cost_per_minute_forecast!$D$62:$M$62</c:f>
              <c:numCache>
                <c:formatCode>_(* #,##0_);_(* \(#,##0\);_(* "-"??_);_(@_)</c:formatCode>
                <c:ptCount val="10"/>
                <c:pt idx="0">
                  <c:v>356191249.29047215</c:v>
                </c:pt>
                <c:pt idx="1">
                  <c:v>364976701.46336329</c:v>
                </c:pt>
                <c:pt idx="2">
                  <c:v>373627806.15030974</c:v>
                </c:pt>
                <c:pt idx="3">
                  <c:v>383869883.52445459</c:v>
                </c:pt>
                <c:pt idx="4">
                  <c:v>393883947.63250601</c:v>
                </c:pt>
                <c:pt idx="5">
                  <c:v>404284008.3934496</c:v>
                </c:pt>
                <c:pt idx="6">
                  <c:v>415081500.0477578</c:v>
                </c:pt>
                <c:pt idx="7">
                  <c:v>426288159.8068608</c:v>
                </c:pt>
                <c:pt idx="8">
                  <c:v>437916035.39828879</c:v>
                </c:pt>
                <c:pt idx="9">
                  <c:v>449977492.79143095</c:v>
                </c:pt>
              </c:numCache>
            </c:numRef>
          </c:val>
          <c:extLst>
            <c:ext xmlns:c16="http://schemas.microsoft.com/office/drawing/2014/chart" uri="{C3380CC4-5D6E-409C-BE32-E72D297353CC}">
              <c16:uniqueId val="{00000000-CEC0-4AFD-9F35-6A7DDBB9965B}"/>
            </c:ext>
          </c:extLst>
        </c:ser>
        <c:ser>
          <c:idx val="1"/>
          <c:order val="1"/>
          <c:tx>
            <c:strRef>
              <c:f>DTE_cost_per_minute_forecast!$B$63</c:f>
              <c:strCache>
                <c:ptCount val="1"/>
                <c:pt idx="0">
                  <c:v>Near Earth Robotic - LEO Science</c:v>
                </c:pt>
              </c:strCache>
            </c:strRef>
          </c:tx>
          <c:spPr>
            <a:solidFill>
              <a:schemeClr val="accent2"/>
            </a:solidFill>
            <a:ln>
              <a:noFill/>
            </a:ln>
            <a:effectLst/>
          </c:spPr>
          <c:cat>
            <c:numRef>
              <c:f>DTE_cost_per_minute_forecast!$D$61:$M$61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DTE_cost_per_minute_forecast!$D$63:$M$63</c:f>
              <c:numCache>
                <c:formatCode>_(* #,##0_);_(* \(#,##0\);_(* "-"??_);_(@_)</c:formatCode>
                <c:ptCount val="10"/>
                <c:pt idx="0">
                  <c:v>482556943.06916636</c:v>
                </c:pt>
                <c:pt idx="1">
                  <c:v>381699848.15189195</c:v>
                </c:pt>
                <c:pt idx="2">
                  <c:v>327369151.99900329</c:v>
                </c:pt>
                <c:pt idx="3">
                  <c:v>245247854.07896245</c:v>
                </c:pt>
                <c:pt idx="4">
                  <c:v>298120747.74439168</c:v>
                </c:pt>
                <c:pt idx="5">
                  <c:v>285775826.38173056</c:v>
                </c:pt>
                <c:pt idx="6">
                  <c:v>276487492.30846089</c:v>
                </c:pt>
                <c:pt idx="7">
                  <c:v>319832394.17729479</c:v>
                </c:pt>
                <c:pt idx="8">
                  <c:v>335561951.05950344</c:v>
                </c:pt>
                <c:pt idx="9">
                  <c:v>351793384.85390723</c:v>
                </c:pt>
              </c:numCache>
            </c:numRef>
          </c:val>
          <c:extLst>
            <c:ext xmlns:c16="http://schemas.microsoft.com/office/drawing/2014/chart" uri="{C3380CC4-5D6E-409C-BE32-E72D297353CC}">
              <c16:uniqueId val="{00000001-CEC0-4AFD-9F35-6A7DDBB9965B}"/>
            </c:ext>
          </c:extLst>
        </c:ser>
        <c:ser>
          <c:idx val="2"/>
          <c:order val="2"/>
          <c:tx>
            <c:strRef>
              <c:f>DTE_cost_per_minute_forecast!$B$64</c:f>
              <c:strCache>
                <c:ptCount val="1"/>
                <c:pt idx="0">
                  <c:v>Near Earth Robotic - GEO and Near Earth</c:v>
                </c:pt>
              </c:strCache>
            </c:strRef>
          </c:tx>
          <c:spPr>
            <a:solidFill>
              <a:schemeClr val="accent3"/>
            </a:solidFill>
            <a:ln>
              <a:noFill/>
            </a:ln>
            <a:effectLst/>
          </c:spPr>
          <c:cat>
            <c:numRef>
              <c:f>DTE_cost_per_minute_forecast!$D$61:$M$61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DTE_cost_per_minute_forecast!$D$64:$M$64</c:f>
              <c:numCache>
                <c:formatCode>_(* #,##0_);_(* \(#,##0\);_(* "-"??_);_(@_)</c:formatCode>
                <c:ptCount val="10"/>
                <c:pt idx="0">
                  <c:v>7816208.6598253958</c:v>
                </c:pt>
                <c:pt idx="1">
                  <c:v>8050183.8927326985</c:v>
                </c:pt>
                <c:pt idx="2">
                  <c:v>9402755.7833069302</c:v>
                </c:pt>
                <c:pt idx="3">
                  <c:v>9732338.1142642386</c:v>
                </c:pt>
                <c:pt idx="4">
                  <c:v>10073054.983429562</c:v>
                </c:pt>
                <c:pt idx="5">
                  <c:v>10425219.939398844</c:v>
                </c:pt>
                <c:pt idx="6">
                  <c:v>10789154.61889657</c:v>
                </c:pt>
                <c:pt idx="7">
                  <c:v>11165188.944881491</c:v>
                </c:pt>
                <c:pt idx="8">
                  <c:v>11553661.329341302</c:v>
                </c:pt>
                <c:pt idx="9">
                  <c:v>11954918.880884599</c:v>
                </c:pt>
              </c:numCache>
            </c:numRef>
          </c:val>
          <c:extLst>
            <c:ext xmlns:c16="http://schemas.microsoft.com/office/drawing/2014/chart" uri="{C3380CC4-5D6E-409C-BE32-E72D297353CC}">
              <c16:uniqueId val="{00000002-CEC0-4AFD-9F35-6A7DDBB9965B}"/>
            </c:ext>
          </c:extLst>
        </c:ser>
        <c:ser>
          <c:idx val="3"/>
          <c:order val="3"/>
          <c:tx>
            <c:strRef>
              <c:f>DTE_cost_per_minute_forecast!$B$65</c:f>
              <c:strCache>
                <c:ptCount val="1"/>
                <c:pt idx="0">
                  <c:v>Deep Space Robotic</c:v>
                </c:pt>
              </c:strCache>
            </c:strRef>
          </c:tx>
          <c:spPr>
            <a:solidFill>
              <a:schemeClr val="accent4"/>
            </a:solidFill>
            <a:ln w="25400">
              <a:noFill/>
            </a:ln>
            <a:effectLst/>
          </c:spPr>
          <c:cat>
            <c:numRef>
              <c:f>DTE_cost_per_minute_forecast!$D$61:$M$61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DTE_cost_per_minute_forecast!$D$65:$M$65</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CEC0-4AFD-9F35-6A7DDBB9965B}"/>
            </c:ext>
          </c:extLst>
        </c:ser>
        <c:ser>
          <c:idx val="4"/>
          <c:order val="4"/>
          <c:tx>
            <c:strRef>
              <c:f>DTE_cost_per_minute_forecast!$B$66</c:f>
              <c:strCache>
                <c:ptCount val="1"/>
                <c:pt idx="0">
                  <c:v>Near Earth Robotic - Low Latency &amp; Complex Needs</c:v>
                </c:pt>
              </c:strCache>
            </c:strRef>
          </c:tx>
          <c:spPr>
            <a:solidFill>
              <a:schemeClr val="accent5"/>
            </a:solidFill>
            <a:ln w="25400">
              <a:noFill/>
            </a:ln>
            <a:effectLst/>
          </c:spPr>
          <c:cat>
            <c:numRef>
              <c:f>DTE_cost_per_minute_forecast!$D$61:$M$61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DTE_cost_per_minute_forecast!$D$66:$M$66</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CEC0-4AFD-9F35-6A7DDBB9965B}"/>
            </c:ext>
          </c:extLst>
        </c:ser>
        <c:ser>
          <c:idx val="5"/>
          <c:order val="5"/>
          <c:tx>
            <c:strRef>
              <c:f>DTE_cost_per_minute_forecast!$B$67</c:f>
              <c:strCache>
                <c:ptCount val="1"/>
                <c:pt idx="0">
                  <c:v>Mission Operations</c:v>
                </c:pt>
              </c:strCache>
            </c:strRef>
          </c:tx>
          <c:spPr>
            <a:solidFill>
              <a:schemeClr val="accent6"/>
            </a:solidFill>
            <a:ln w="25400">
              <a:noFill/>
            </a:ln>
            <a:effectLst/>
          </c:spPr>
          <c:cat>
            <c:numRef>
              <c:f>DTE_cost_per_minute_forecast!$D$61:$M$61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DTE_cost_per_minute_forecast!$D$67:$M$67</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CEC0-4AFD-9F35-6A7DDBB9965B}"/>
            </c:ext>
          </c:extLst>
        </c:ser>
        <c:ser>
          <c:idx val="6"/>
          <c:order val="6"/>
          <c:tx>
            <c:strRef>
              <c:f>DTE_cost_per_minute_forecast!$B$68</c:f>
              <c:strCache>
                <c:ptCount val="1"/>
                <c:pt idx="0">
                  <c:v>Launch Events</c:v>
                </c:pt>
              </c:strCache>
            </c:strRef>
          </c:tx>
          <c:spPr>
            <a:solidFill>
              <a:schemeClr val="accent1">
                <a:lumMod val="60000"/>
              </a:schemeClr>
            </a:solidFill>
            <a:ln w="25400">
              <a:noFill/>
            </a:ln>
            <a:effectLst/>
          </c:spPr>
          <c:cat>
            <c:numRef>
              <c:f>DTE_cost_per_minute_forecast!$D$61:$M$61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DTE_cost_per_minute_forecast!$D$68:$M$68</c:f>
              <c:numCache>
                <c:formatCode>_(* #,##0_);_(* \(#,##0\);_(* "-"??_);_(@_)</c:formatCode>
                <c:ptCount val="10"/>
                <c:pt idx="0">
                  <c:v>808504.48522222217</c:v>
                </c:pt>
                <c:pt idx="1">
                  <c:v>903107.76537555549</c:v>
                </c:pt>
                <c:pt idx="2">
                  <c:v>955332.13324959995</c:v>
                </c:pt>
                <c:pt idx="3">
                  <c:v>1044934.4194750113</c:v>
                </c:pt>
                <c:pt idx="4">
                  <c:v>1501669.9943140571</c:v>
                </c:pt>
                <c:pt idx="5">
                  <c:v>1596897.8836381498</c:v>
                </c:pt>
                <c:pt idx="6">
                  <c:v>1695622.6659472585</c:v>
                </c:pt>
                <c:pt idx="7">
                  <c:v>1797946.1258050536</c:v>
                </c:pt>
                <c:pt idx="8">
                  <c:v>1903972.7204005597</c:v>
                </c:pt>
                <c:pt idx="9">
                  <c:v>2013809.6457393421</c:v>
                </c:pt>
              </c:numCache>
            </c:numRef>
          </c:val>
          <c:extLst>
            <c:ext xmlns:c16="http://schemas.microsoft.com/office/drawing/2014/chart" uri="{C3380CC4-5D6E-409C-BE32-E72D297353CC}">
              <c16:uniqueId val="{00000006-CEC0-4AFD-9F35-6A7DDBB9965B}"/>
            </c:ext>
          </c:extLst>
        </c:ser>
        <c:ser>
          <c:idx val="7"/>
          <c:order val="7"/>
          <c:tx>
            <c:strRef>
              <c:f>DTE_cost_per_minute_forecast!$B$69</c:f>
              <c:strCache>
                <c:ptCount val="1"/>
                <c:pt idx="0">
                  <c:v>Terrestrial &amp; Aerial</c:v>
                </c:pt>
              </c:strCache>
            </c:strRef>
          </c:tx>
          <c:spPr>
            <a:solidFill>
              <a:schemeClr val="accent2">
                <a:lumMod val="60000"/>
              </a:schemeClr>
            </a:solidFill>
            <a:ln w="25400">
              <a:noFill/>
            </a:ln>
            <a:effectLst/>
          </c:spPr>
          <c:cat>
            <c:numRef>
              <c:f>DTE_cost_per_minute_forecast!$D$61:$M$61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DTE_cost_per_minute_forecast!$D$69:$M$69</c:f>
              <c:numCache>
                <c:formatCode>_(* #,##0_);_(* \(#,##0\);_(* "-"??_);_(@_)</c:formatCode>
                <c:ptCount val="10"/>
                <c:pt idx="0">
                  <c:v>49892936.226833344</c:v>
                </c:pt>
                <c:pt idx="1">
                  <c:v>100197758.78548446</c:v>
                </c:pt>
                <c:pt idx="2">
                  <c:v>105914093.93264645</c:v>
                </c:pt>
                <c:pt idx="3">
                  <c:v>111874171.53619248</c:v>
                </c:pt>
                <c:pt idx="4">
                  <c:v>118044564.87848577</c:v>
                </c:pt>
                <c:pt idx="5">
                  <c:v>173120463.58477172</c:v>
                </c:pt>
                <c:pt idx="6">
                  <c:v>180725311.99963</c:v>
                </c:pt>
                <c:pt idx="7">
                  <c:v>188582996.93321598</c:v>
                </c:pt>
                <c:pt idx="8">
                  <c:v>196700589.90691295</c:v>
                </c:pt>
                <c:pt idx="9">
                  <c:v>205085344.16835183</c:v>
                </c:pt>
              </c:numCache>
            </c:numRef>
          </c:val>
          <c:extLst>
            <c:ext xmlns:c16="http://schemas.microsoft.com/office/drawing/2014/chart" uri="{C3380CC4-5D6E-409C-BE32-E72D297353CC}">
              <c16:uniqueId val="{00000007-CEC0-4AFD-9F35-6A7DDBB9965B}"/>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Lifespans (Baseline)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lifespans_all!$B$152</c:f>
              <c:strCache>
                <c:ptCount val="1"/>
                <c:pt idx="0">
                  <c:v>Existing</c:v>
                </c:pt>
              </c:strCache>
            </c:strRef>
          </c:tx>
          <c:spPr>
            <a:solidFill>
              <a:schemeClr val="accent1"/>
            </a:solidFill>
            <a:ln>
              <a:noFill/>
            </a:ln>
            <a:effectLst/>
          </c:spPr>
          <c:cat>
            <c:numRef>
              <c:f>lifespans_all!$D$151:$M$151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lifespans_all!$D$152:$M$152</c:f>
              <c:numCache>
                <c:formatCode>General</c:formatCode>
                <c:ptCount val="10"/>
                <c:pt idx="0">
                  <c:v>42</c:v>
                </c:pt>
                <c:pt idx="1">
                  <c:v>38</c:v>
                </c:pt>
                <c:pt idx="2">
                  <c:v>32</c:v>
                </c:pt>
                <c:pt idx="3">
                  <c:v>29</c:v>
                </c:pt>
                <c:pt idx="4">
                  <c:v>24</c:v>
                </c:pt>
                <c:pt idx="5">
                  <c:v>20</c:v>
                </c:pt>
                <c:pt idx="6">
                  <c:v>17</c:v>
                </c:pt>
                <c:pt idx="7">
                  <c:v>15</c:v>
                </c:pt>
                <c:pt idx="8">
                  <c:v>15</c:v>
                </c:pt>
                <c:pt idx="9">
                  <c:v>15</c:v>
                </c:pt>
              </c:numCache>
            </c:numRef>
          </c:val>
          <c:extLst>
            <c:ext xmlns:c16="http://schemas.microsoft.com/office/drawing/2014/chart" uri="{C3380CC4-5D6E-409C-BE32-E72D297353CC}">
              <c16:uniqueId val="{00000000-5CCE-4E0E-8E5D-E5BEAF3F277A}"/>
            </c:ext>
          </c:extLst>
        </c:ser>
        <c:ser>
          <c:idx val="1"/>
          <c:order val="1"/>
          <c:tx>
            <c:strRef>
              <c:f>lifespans_all!$B$153</c:f>
              <c:strCache>
                <c:ptCount val="1"/>
                <c:pt idx="0">
                  <c:v>Replacement</c:v>
                </c:pt>
              </c:strCache>
            </c:strRef>
          </c:tx>
          <c:spPr>
            <a:solidFill>
              <a:schemeClr val="accent2"/>
            </a:solidFill>
            <a:ln>
              <a:noFill/>
            </a:ln>
            <a:effectLst/>
          </c:spPr>
          <c:cat>
            <c:numRef>
              <c:f>lifespans_all!$D$151:$M$151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lifespans_all!$D$153:$M$153</c:f>
              <c:numCache>
                <c:formatCode>0</c:formatCode>
                <c:ptCount val="10"/>
                <c:pt idx="0">
                  <c:v>3</c:v>
                </c:pt>
                <c:pt idx="1">
                  <c:v>9</c:v>
                </c:pt>
                <c:pt idx="2">
                  <c:v>17</c:v>
                </c:pt>
                <c:pt idx="3">
                  <c:v>22</c:v>
                </c:pt>
                <c:pt idx="4">
                  <c:v>30</c:v>
                </c:pt>
                <c:pt idx="5">
                  <c:v>37</c:v>
                </c:pt>
                <c:pt idx="6">
                  <c:v>43</c:v>
                </c:pt>
                <c:pt idx="7">
                  <c:v>48.000000000000007</c:v>
                </c:pt>
                <c:pt idx="8">
                  <c:v>51</c:v>
                </c:pt>
                <c:pt idx="9">
                  <c:v>54</c:v>
                </c:pt>
              </c:numCache>
            </c:numRef>
          </c:val>
          <c:extLst>
            <c:ext xmlns:c16="http://schemas.microsoft.com/office/drawing/2014/chart" uri="{C3380CC4-5D6E-409C-BE32-E72D297353CC}">
              <c16:uniqueId val="{00000001-5CCE-4E0E-8E5D-E5BEAF3F277A}"/>
            </c:ext>
          </c:extLst>
        </c:ser>
        <c:dLbls>
          <c:showLegendKey val="0"/>
          <c:showVal val="0"/>
          <c:showCatName val="0"/>
          <c:showSerName val="0"/>
          <c:showPercent val="0"/>
          <c:showBubbleSize val="0"/>
        </c:dLbls>
        <c:axId val="1043470975"/>
        <c:axId val="1043473471"/>
      </c:areaChart>
      <c:catAx>
        <c:axId val="10434709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3471"/>
        <c:crosses val="autoZero"/>
        <c:auto val="1"/>
        <c:lblAlgn val="ctr"/>
        <c:lblOffset val="100"/>
        <c:noMultiLvlLbl val="0"/>
      </c:catAx>
      <c:valAx>
        <c:axId val="1043473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09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Cost by Replacement Rate </a:t>
            </a:r>
            <a:r>
              <a:rPr lang="en-US"/>
              <a:t>(Low)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781468523627276"/>
          <c:y val="0.16999583891062464"/>
          <c:w val="0.79973806443103357"/>
          <c:h val="0.57664470395815959"/>
        </c:manualLayout>
      </c:layout>
      <c:areaChart>
        <c:grouping val="stacked"/>
        <c:varyColors val="0"/>
        <c:ser>
          <c:idx val="0"/>
          <c:order val="0"/>
          <c:tx>
            <c:strRef>
              <c:f>DTE_cost_per_minute_forecast!$B$75</c:f>
              <c:strCache>
                <c:ptCount val="1"/>
                <c:pt idx="0">
                  <c:v>Existing</c:v>
                </c:pt>
              </c:strCache>
            </c:strRef>
          </c:tx>
          <c:spPr>
            <a:solidFill>
              <a:schemeClr val="accent1"/>
            </a:solidFill>
            <a:ln>
              <a:noFill/>
            </a:ln>
            <a:effectLst/>
          </c:spPr>
          <c:cat>
            <c:numRef>
              <c:f>DTE_cost_per_minute_forecast!$D$74:$M$74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DTE_cost_per_minute_forecast!$D$75:$M$75</c:f>
              <c:numCache>
                <c:formatCode>_(* #,##0_);_(* \(#,##0\);_(* "-"??_);_(@_)</c:formatCode>
                <c:ptCount val="10"/>
                <c:pt idx="0">
                  <c:v>876245357.15583336</c:v>
                </c:pt>
                <c:pt idx="1">
                  <c:v>742172949.70515883</c:v>
                </c:pt>
                <c:pt idx="2">
                  <c:v>670452177.76785696</c:v>
                </c:pt>
                <c:pt idx="3">
                  <c:v>538737071.83412695</c:v>
                </c:pt>
                <c:pt idx="4">
                  <c:v>537593203.87357152</c:v>
                </c:pt>
                <c:pt idx="5">
                  <c:v>468434258.96253967</c:v>
                </c:pt>
                <c:pt idx="6">
                  <c:v>400847519.49345237</c:v>
                </c:pt>
                <c:pt idx="7">
                  <c:v>398949093.79234129</c:v>
                </c:pt>
                <c:pt idx="8">
                  <c:v>398949093.79234129</c:v>
                </c:pt>
                <c:pt idx="9">
                  <c:v>398949093.79234129</c:v>
                </c:pt>
              </c:numCache>
            </c:numRef>
          </c:val>
          <c:extLst>
            <c:ext xmlns:c16="http://schemas.microsoft.com/office/drawing/2014/chart" uri="{C3380CC4-5D6E-409C-BE32-E72D297353CC}">
              <c16:uniqueId val="{00000000-6B0E-4D7B-8EA3-28E95A7E3740}"/>
            </c:ext>
          </c:extLst>
        </c:ser>
        <c:ser>
          <c:idx val="1"/>
          <c:order val="1"/>
          <c:tx>
            <c:strRef>
              <c:f>DTE_cost_per_minute_forecast!$B$76</c:f>
              <c:strCache>
                <c:ptCount val="1"/>
                <c:pt idx="0">
                  <c:v>Replacement</c:v>
                </c:pt>
              </c:strCache>
            </c:strRef>
          </c:tx>
          <c:spPr>
            <a:solidFill>
              <a:schemeClr val="accent2"/>
            </a:solidFill>
            <a:ln>
              <a:noFill/>
            </a:ln>
            <a:effectLst/>
          </c:spPr>
          <c:cat>
            <c:numRef>
              <c:f>DTE_cost_per_minute_forecast!$D$74:$M$74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DTE_cost_per_minute_forecast!$D$76:$M$76</c:f>
              <c:numCache>
                <c:formatCode>_(* #,##0_);_(* \(#,##0\);_(* "-"??_);_(@_)</c:formatCode>
                <c:ptCount val="10"/>
                <c:pt idx="0">
                  <c:v>21274554.59929762</c:v>
                </c:pt>
                <c:pt idx="1">
                  <c:v>113843446.04813382</c:v>
                </c:pt>
                <c:pt idx="2">
                  <c:v>146970586.53621459</c:v>
                </c:pt>
                <c:pt idx="3">
                  <c:v>213228211.58755517</c:v>
                </c:pt>
                <c:pt idx="4">
                  <c:v>284226883.10788912</c:v>
                </c:pt>
                <c:pt idx="5">
                  <c:v>406964258.96878254</c:v>
                </c:pt>
                <c:pt idx="6">
                  <c:v>484127663.8955735</c:v>
                </c:pt>
                <c:pt idx="7">
                  <c:v>548913693.94405019</c:v>
                </c:pt>
                <c:pt idx="8">
                  <c:v>584883218.37043917</c:v>
                </c:pt>
                <c:pt idx="9">
                  <c:v>622071958.29630613</c:v>
                </c:pt>
              </c:numCache>
            </c:numRef>
          </c:val>
          <c:extLst>
            <c:ext xmlns:c16="http://schemas.microsoft.com/office/drawing/2014/chart" uri="{C3380CC4-5D6E-409C-BE32-E72D297353CC}">
              <c16:uniqueId val="{00000001-6B0E-4D7B-8EA3-28E95A7E3740}"/>
            </c:ext>
          </c:extLst>
        </c:ser>
        <c:dLbls>
          <c:showLegendKey val="0"/>
          <c:showVal val="0"/>
          <c:showCatName val="0"/>
          <c:showSerName val="0"/>
          <c:showPercent val="0"/>
          <c:showBubbleSize val="0"/>
        </c:dLbls>
        <c:axId val="1043470975"/>
        <c:axId val="1043473471"/>
      </c:areaChart>
      <c:catAx>
        <c:axId val="104347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3471"/>
        <c:crosses val="autoZero"/>
        <c:auto val="1"/>
        <c:lblAlgn val="ctr"/>
        <c:lblOffset val="100"/>
        <c:noMultiLvlLbl val="0"/>
      </c:catAx>
      <c:valAx>
        <c:axId val="1043473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09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Cost by Use Case </a:t>
            </a:r>
            <a:r>
              <a:rPr lang="en-US"/>
              <a:t>(Baseline)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648066522503069"/>
          <c:y val="0.10605799289048519"/>
          <c:w val="0.80156281151635722"/>
          <c:h val="0.61211338044219699"/>
        </c:manualLayout>
      </c:layout>
      <c:areaChart>
        <c:grouping val="stacked"/>
        <c:varyColors val="0"/>
        <c:ser>
          <c:idx val="0"/>
          <c:order val="0"/>
          <c:tx>
            <c:strRef>
              <c:f>DTE_cost_per_minute_forecast!$B$141</c:f>
              <c:strCache>
                <c:ptCount val="1"/>
                <c:pt idx="0">
                  <c:v>Human Space Flight</c:v>
                </c:pt>
              </c:strCache>
            </c:strRef>
          </c:tx>
          <c:spPr>
            <a:solidFill>
              <a:schemeClr val="accent1"/>
            </a:solidFill>
            <a:ln>
              <a:noFill/>
            </a:ln>
            <a:effectLst/>
          </c:spPr>
          <c:cat>
            <c:numRef>
              <c:f>DTE_cost_per_minute_forecast!$D$140:$M$140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DTE_cost_per_minute_forecast!$D$141:$M$141</c:f>
              <c:numCache>
                <c:formatCode>_(* #,##0_);_(* \(#,##0\);_(* "-"??_);_(@_)</c:formatCode>
                <c:ptCount val="10"/>
                <c:pt idx="0">
                  <c:v>381927093.65938884</c:v>
                </c:pt>
                <c:pt idx="1">
                  <c:v>417477823.97595328</c:v>
                </c:pt>
                <c:pt idx="2">
                  <c:v>453954523.59457248</c:v>
                </c:pt>
                <c:pt idx="3">
                  <c:v>493114219.24865186</c:v>
                </c:pt>
                <c:pt idx="4">
                  <c:v>533170475.68085754</c:v>
                </c:pt>
                <c:pt idx="5">
                  <c:v>574770718.72463179</c:v>
                </c:pt>
                <c:pt idx="6">
                  <c:v>617960685.34186471</c:v>
                </c:pt>
                <c:pt idx="7">
                  <c:v>662787324.37827682</c:v>
                </c:pt>
                <c:pt idx="8">
                  <c:v>709298826.74398851</c:v>
                </c:pt>
                <c:pt idx="9">
                  <c:v>757544656.31655741</c:v>
                </c:pt>
              </c:numCache>
            </c:numRef>
          </c:val>
          <c:extLst>
            <c:ext xmlns:c16="http://schemas.microsoft.com/office/drawing/2014/chart" uri="{C3380CC4-5D6E-409C-BE32-E72D297353CC}">
              <c16:uniqueId val="{00000000-A33F-4603-8AEF-0667EAFAEBCD}"/>
            </c:ext>
          </c:extLst>
        </c:ser>
        <c:ser>
          <c:idx val="1"/>
          <c:order val="1"/>
          <c:tx>
            <c:strRef>
              <c:f>DTE_cost_per_minute_forecast!$B$142</c:f>
              <c:strCache>
                <c:ptCount val="1"/>
                <c:pt idx="0">
                  <c:v>Near Earth Robotic - LEO Science</c:v>
                </c:pt>
              </c:strCache>
            </c:strRef>
          </c:tx>
          <c:spPr>
            <a:solidFill>
              <a:schemeClr val="accent2"/>
            </a:solidFill>
            <a:ln>
              <a:noFill/>
            </a:ln>
            <a:effectLst/>
          </c:spPr>
          <c:cat>
            <c:numRef>
              <c:f>DTE_cost_per_minute_forecast!$D$140:$M$140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DTE_cost_per_minute_forecast!$D$142:$M$142</c:f>
              <c:numCache>
                <c:formatCode>_(* #,##0_);_(* \(#,##0\);_(* "-"??_);_(@_)</c:formatCode>
                <c:ptCount val="10"/>
                <c:pt idx="0">
                  <c:v>493139733.9424997</c:v>
                </c:pt>
                <c:pt idx="1">
                  <c:v>402206631.85442525</c:v>
                </c:pt>
                <c:pt idx="2">
                  <c:v>354546152.07421929</c:v>
                </c:pt>
                <c:pt idx="3">
                  <c:v>290482653.07990378</c:v>
                </c:pt>
                <c:pt idx="4">
                  <c:v>355795116.4705919</c:v>
                </c:pt>
                <c:pt idx="5">
                  <c:v>356369253.70259953</c:v>
                </c:pt>
                <c:pt idx="6">
                  <c:v>360493670.8202951</c:v>
                </c:pt>
                <c:pt idx="7">
                  <c:v>417759596.5568043</c:v>
                </c:pt>
                <c:pt idx="8">
                  <c:v>447933415.78999066</c:v>
                </c:pt>
                <c:pt idx="9">
                  <c:v>479147711.54845929</c:v>
                </c:pt>
              </c:numCache>
            </c:numRef>
          </c:val>
          <c:extLst>
            <c:ext xmlns:c16="http://schemas.microsoft.com/office/drawing/2014/chart" uri="{C3380CC4-5D6E-409C-BE32-E72D297353CC}">
              <c16:uniqueId val="{00000001-A33F-4603-8AEF-0667EAFAEBCD}"/>
            </c:ext>
          </c:extLst>
        </c:ser>
        <c:ser>
          <c:idx val="2"/>
          <c:order val="2"/>
          <c:tx>
            <c:strRef>
              <c:f>DTE_cost_per_minute_forecast!$B$143</c:f>
              <c:strCache>
                <c:ptCount val="1"/>
                <c:pt idx="0">
                  <c:v>Near Earth Robotic - GEO and Near Earth</c:v>
                </c:pt>
              </c:strCache>
            </c:strRef>
          </c:tx>
          <c:spPr>
            <a:solidFill>
              <a:schemeClr val="accent3"/>
            </a:solidFill>
            <a:ln>
              <a:noFill/>
            </a:ln>
            <a:effectLst/>
          </c:spPr>
          <c:cat>
            <c:numRef>
              <c:f>DTE_cost_per_minute_forecast!$D$140:$M$140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DTE_cost_per_minute_forecast!$D$143:$M$143</c:f>
              <c:numCache>
                <c:formatCode>_(* #,##0_);_(* \(#,##0\);_(* "-"??_);_(@_)</c:formatCode>
                <c:ptCount val="10"/>
                <c:pt idx="0">
                  <c:v>8137273.7753968248</c:v>
                </c:pt>
                <c:pt idx="1">
                  <c:v>8705156.7284984123</c:v>
                </c:pt>
                <c:pt idx="2">
                  <c:v>10404864.222028475</c:v>
                </c:pt>
                <c:pt idx="3">
                  <c:v>11095205.590925537</c:v>
                </c:pt>
                <c:pt idx="4">
                  <c:v>11810711.016172718</c:v>
                </c:pt>
                <c:pt idx="5">
                  <c:v>12552110.923476465</c:v>
                </c:pt>
                <c:pt idx="6">
                  <c:v>13320154.88994894</c:v>
                </c:pt>
                <c:pt idx="7">
                  <c:v>14115612.117993969</c:v>
                </c:pt>
                <c:pt idx="8">
                  <c:v>14939271.920487868</c:v>
                </c:pt>
                <c:pt idx="9">
                  <c:v>15791944.217517376</c:v>
                </c:pt>
              </c:numCache>
            </c:numRef>
          </c:val>
          <c:extLst>
            <c:ext xmlns:c16="http://schemas.microsoft.com/office/drawing/2014/chart" uri="{C3380CC4-5D6E-409C-BE32-E72D297353CC}">
              <c16:uniqueId val="{00000002-A33F-4603-8AEF-0667EAFAEBCD}"/>
            </c:ext>
          </c:extLst>
        </c:ser>
        <c:ser>
          <c:idx val="3"/>
          <c:order val="3"/>
          <c:tx>
            <c:strRef>
              <c:f>DTE_cost_per_minute_forecast!$B$144</c:f>
              <c:strCache>
                <c:ptCount val="1"/>
                <c:pt idx="0">
                  <c:v>Deep Space Robotic</c:v>
                </c:pt>
              </c:strCache>
            </c:strRef>
          </c:tx>
          <c:spPr>
            <a:solidFill>
              <a:schemeClr val="accent4"/>
            </a:solidFill>
            <a:ln w="25400">
              <a:noFill/>
            </a:ln>
            <a:effectLst/>
          </c:spPr>
          <c:cat>
            <c:numRef>
              <c:f>DTE_cost_per_minute_forecast!$D$140:$M$140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DTE_cost_per_minute_forecast!$D$144:$M$144</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A33F-4603-8AEF-0667EAFAEBCD}"/>
            </c:ext>
          </c:extLst>
        </c:ser>
        <c:ser>
          <c:idx val="4"/>
          <c:order val="4"/>
          <c:tx>
            <c:strRef>
              <c:f>DTE_cost_per_minute_forecast!$B$145</c:f>
              <c:strCache>
                <c:ptCount val="1"/>
                <c:pt idx="0">
                  <c:v>Near Earth Robotic - Low Latency &amp; Complex Needs</c:v>
                </c:pt>
              </c:strCache>
            </c:strRef>
          </c:tx>
          <c:spPr>
            <a:solidFill>
              <a:schemeClr val="accent5"/>
            </a:solidFill>
            <a:ln w="25400">
              <a:noFill/>
            </a:ln>
            <a:effectLst/>
          </c:spPr>
          <c:cat>
            <c:numRef>
              <c:f>DTE_cost_per_minute_forecast!$D$140:$M$140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DTE_cost_per_minute_forecast!$D$145:$M$145</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A33F-4603-8AEF-0667EAFAEBCD}"/>
            </c:ext>
          </c:extLst>
        </c:ser>
        <c:ser>
          <c:idx val="5"/>
          <c:order val="5"/>
          <c:tx>
            <c:strRef>
              <c:f>DTE_cost_per_minute_forecast!$B$146</c:f>
              <c:strCache>
                <c:ptCount val="1"/>
                <c:pt idx="0">
                  <c:v>Mission Operations</c:v>
                </c:pt>
              </c:strCache>
            </c:strRef>
          </c:tx>
          <c:spPr>
            <a:solidFill>
              <a:schemeClr val="accent6"/>
            </a:solidFill>
            <a:ln w="25400">
              <a:noFill/>
            </a:ln>
            <a:effectLst/>
          </c:spPr>
          <c:cat>
            <c:numRef>
              <c:f>DTE_cost_per_minute_forecast!$D$140:$M$140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DTE_cost_per_minute_forecast!$D$146:$M$146</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A33F-4603-8AEF-0667EAFAEBCD}"/>
            </c:ext>
          </c:extLst>
        </c:ser>
        <c:ser>
          <c:idx val="6"/>
          <c:order val="6"/>
          <c:tx>
            <c:strRef>
              <c:f>DTE_cost_per_minute_forecast!$B$147</c:f>
              <c:strCache>
                <c:ptCount val="1"/>
                <c:pt idx="0">
                  <c:v>Launch Events</c:v>
                </c:pt>
              </c:strCache>
            </c:strRef>
          </c:tx>
          <c:spPr>
            <a:solidFill>
              <a:schemeClr val="accent1">
                <a:lumMod val="60000"/>
              </a:schemeClr>
            </a:solidFill>
            <a:ln w="25400">
              <a:noFill/>
            </a:ln>
            <a:effectLst/>
          </c:spPr>
          <c:cat>
            <c:numRef>
              <c:f>DTE_cost_per_minute_forecast!$D$140:$M$140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DTE_cost_per_minute_forecast!$D$147:$M$147</c:f>
              <c:numCache>
                <c:formatCode>_(* #,##0_);_(* \(#,##0\);_(* "-"??_);_(@_)</c:formatCode>
                <c:ptCount val="10"/>
                <c:pt idx="0">
                  <c:v>880615.8376666666</c:v>
                </c:pt>
                <c:pt idx="1">
                  <c:v>1050214.9243622222</c:v>
                </c:pt>
                <c:pt idx="2">
                  <c:v>1180406.0864992</c:v>
                </c:pt>
                <c:pt idx="3">
                  <c:v>1351034.9958944672</c:v>
                </c:pt>
                <c:pt idx="4">
                  <c:v>1891948.2292488634</c:v>
                </c:pt>
                <c:pt idx="5">
                  <c:v>2074598.4431983528</c:v>
                </c:pt>
                <c:pt idx="6">
                  <c:v>2264086.3318238999</c:v>
                </c:pt>
                <c:pt idx="7">
                  <c:v>2460612.3420269666</c:v>
                </c:pt>
                <c:pt idx="8">
                  <c:v>2664382.2035152055</c:v>
                </c:pt>
                <c:pt idx="9">
                  <c:v>2875607.0599359404</c:v>
                </c:pt>
              </c:numCache>
            </c:numRef>
          </c:val>
          <c:extLst>
            <c:ext xmlns:c16="http://schemas.microsoft.com/office/drawing/2014/chart" uri="{C3380CC4-5D6E-409C-BE32-E72D297353CC}">
              <c16:uniqueId val="{00000006-A33F-4603-8AEF-0667EAFAEBCD}"/>
            </c:ext>
          </c:extLst>
        </c:ser>
        <c:ser>
          <c:idx val="7"/>
          <c:order val="7"/>
          <c:tx>
            <c:strRef>
              <c:f>DTE_cost_per_minute_forecast!$B$148</c:f>
              <c:strCache>
                <c:ptCount val="1"/>
                <c:pt idx="0">
                  <c:v>Terrestrial &amp; Aerial</c:v>
                </c:pt>
              </c:strCache>
            </c:strRef>
          </c:tx>
          <c:spPr>
            <a:solidFill>
              <a:schemeClr val="accent2">
                <a:lumMod val="60000"/>
              </a:schemeClr>
            </a:solidFill>
            <a:ln w="25400">
              <a:noFill/>
            </a:ln>
            <a:effectLst/>
          </c:spPr>
          <c:cat>
            <c:numRef>
              <c:f>DTE_cost_per_minute_forecast!$D$140:$M$140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DTE_cost_per_minute_forecast!$D$148:$M$148</c:f>
              <c:numCache>
                <c:formatCode>_(* #,##0_);_(* \(#,##0\);_(* "-"??_);_(@_)</c:formatCode>
                <c:ptCount val="10"/>
                <c:pt idx="0">
                  <c:v>54365628.118666679</c:v>
                </c:pt>
                <c:pt idx="1">
                  <c:v>109322050.24482447</c:v>
                </c:pt>
                <c:pt idx="2">
                  <c:v>119874259.86543666</c:v>
                </c:pt>
                <c:pt idx="3">
                  <c:v>130859997.20478716</c:v>
                </c:pt>
                <c:pt idx="4">
                  <c:v>142251492.60594398</c:v>
                </c:pt>
                <c:pt idx="5">
                  <c:v>202749743.1231806</c:v>
                </c:pt>
                <c:pt idx="6">
                  <c:v>215984154.65033653</c:v>
                </c:pt>
                <c:pt idx="7">
                  <c:v>229684733.50889671</c:v>
                </c:pt>
                <c:pt idx="8">
                  <c:v>243864832.62750658</c:v>
                </c:pt>
                <c:pt idx="9">
                  <c:v>258538152.58502465</c:v>
                </c:pt>
              </c:numCache>
            </c:numRef>
          </c:val>
          <c:extLst>
            <c:ext xmlns:c16="http://schemas.microsoft.com/office/drawing/2014/chart" uri="{C3380CC4-5D6E-409C-BE32-E72D297353CC}">
              <c16:uniqueId val="{00000007-A33F-4603-8AEF-0667EAFAEBCD}"/>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Cost by Replacement Rate </a:t>
            </a:r>
            <a:r>
              <a:rPr lang="en-US"/>
              <a:t>(Baseline)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74349368027282"/>
          <c:y val="0.16999583891062464"/>
          <c:w val="0.79011781286457805"/>
          <c:h val="0.57664470395815959"/>
        </c:manualLayout>
      </c:layout>
      <c:areaChart>
        <c:grouping val="stacked"/>
        <c:varyColors val="0"/>
        <c:ser>
          <c:idx val="0"/>
          <c:order val="0"/>
          <c:tx>
            <c:strRef>
              <c:f>DTE_cost_per_minute_forecast!$B$154</c:f>
              <c:strCache>
                <c:ptCount val="1"/>
                <c:pt idx="0">
                  <c:v>Existing</c:v>
                </c:pt>
              </c:strCache>
            </c:strRef>
          </c:tx>
          <c:spPr>
            <a:solidFill>
              <a:schemeClr val="accent1"/>
            </a:solidFill>
            <a:ln>
              <a:noFill/>
            </a:ln>
            <a:effectLst/>
          </c:spPr>
          <c:cat>
            <c:numRef>
              <c:f>DTE_cost_per_minute_forecast!$D$153:$M$153</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DTE_cost_per_minute_forecast!$D$154:$M$154</c:f>
              <c:numCache>
                <c:formatCode>_(* #,##0_);_(* \(#,##0\);_(* "-"??_);_(@_)</c:formatCode>
                <c:ptCount val="10"/>
                <c:pt idx="0">
                  <c:v>876245357.15583336</c:v>
                </c:pt>
                <c:pt idx="1">
                  <c:v>742172949.70515883</c:v>
                </c:pt>
                <c:pt idx="2">
                  <c:v>670452177.76785696</c:v>
                </c:pt>
                <c:pt idx="3">
                  <c:v>538737071.83412695</c:v>
                </c:pt>
                <c:pt idx="4">
                  <c:v>537593203.87357152</c:v>
                </c:pt>
                <c:pt idx="5">
                  <c:v>468434258.96253967</c:v>
                </c:pt>
                <c:pt idx="6">
                  <c:v>400847519.49345237</c:v>
                </c:pt>
                <c:pt idx="7">
                  <c:v>398949093.79234129</c:v>
                </c:pt>
                <c:pt idx="8">
                  <c:v>398949093.79234129</c:v>
                </c:pt>
                <c:pt idx="9">
                  <c:v>398949093.79234129</c:v>
                </c:pt>
              </c:numCache>
            </c:numRef>
          </c:val>
          <c:extLst>
            <c:ext xmlns:c16="http://schemas.microsoft.com/office/drawing/2014/chart" uri="{C3380CC4-5D6E-409C-BE32-E72D297353CC}">
              <c16:uniqueId val="{00000000-0CCF-42D7-86E2-65FFBB0FC5EE}"/>
            </c:ext>
          </c:extLst>
        </c:ser>
        <c:ser>
          <c:idx val="1"/>
          <c:order val="1"/>
          <c:tx>
            <c:strRef>
              <c:f>DTE_cost_per_minute_forecast!$B$155</c:f>
              <c:strCache>
                <c:ptCount val="1"/>
                <c:pt idx="0">
                  <c:v>Replacement</c:v>
                </c:pt>
              </c:strCache>
            </c:strRef>
          </c:tx>
          <c:spPr>
            <a:solidFill>
              <a:schemeClr val="accent2"/>
            </a:solidFill>
            <a:ln>
              <a:noFill/>
            </a:ln>
            <a:effectLst/>
          </c:spPr>
          <c:cat>
            <c:numRef>
              <c:f>DTE_cost_per_minute_forecast!$D$153:$M$153</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DTE_cost_per_minute_forecast!$D$155:$M$155</c:f>
              <c:numCache>
                <c:formatCode>_(* #,##0_);_(* \(#,##0\);_(* "-"??_);_(@_)</c:formatCode>
                <c:ptCount val="10"/>
                <c:pt idx="0">
                  <c:v>62459058.20139683</c:v>
                </c:pt>
                <c:pt idx="1">
                  <c:v>196777723.71734953</c:v>
                </c:pt>
                <c:pt idx="2">
                  <c:v>269661652.38045466</c:v>
                </c:pt>
                <c:pt idx="3">
                  <c:v>388362140.03436917</c:v>
                </c:pt>
                <c:pt idx="4">
                  <c:v>507522641.87757695</c:v>
                </c:pt>
                <c:pt idx="5">
                  <c:v>680278267.7028805</c:v>
                </c:pt>
                <c:pt idx="6">
                  <c:v>809371334.28915024</c:v>
                </c:pt>
                <c:pt idx="7">
                  <c:v>928054886.85999084</c:v>
                </c:pt>
                <c:pt idx="8">
                  <c:v>1019947737.2414809</c:v>
                </c:pt>
                <c:pt idx="9">
                  <c:v>1115145079.6834867</c:v>
                </c:pt>
              </c:numCache>
            </c:numRef>
          </c:val>
          <c:extLst>
            <c:ext xmlns:c16="http://schemas.microsoft.com/office/drawing/2014/chart" uri="{C3380CC4-5D6E-409C-BE32-E72D297353CC}">
              <c16:uniqueId val="{00000001-0CCF-42D7-86E2-65FFBB0FC5EE}"/>
            </c:ext>
          </c:extLst>
        </c:ser>
        <c:dLbls>
          <c:showLegendKey val="0"/>
          <c:showVal val="0"/>
          <c:showCatName val="0"/>
          <c:showSerName val="0"/>
          <c:showPercent val="0"/>
          <c:showBubbleSize val="0"/>
        </c:dLbls>
        <c:axId val="1043470975"/>
        <c:axId val="1043473471"/>
      </c:areaChart>
      <c:catAx>
        <c:axId val="104347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3471"/>
        <c:crosses val="autoZero"/>
        <c:auto val="1"/>
        <c:lblAlgn val="ctr"/>
        <c:lblOffset val="100"/>
        <c:noMultiLvlLbl val="0"/>
      </c:catAx>
      <c:valAx>
        <c:axId val="1043473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09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Cost by Use Case </a:t>
            </a:r>
            <a:r>
              <a:rPr lang="en-US"/>
              <a:t>(High)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225361188394441"/>
          <c:y val="0.10605799289048519"/>
          <c:w val="0.80578986485744342"/>
          <c:h val="0.59813085403477473"/>
        </c:manualLayout>
      </c:layout>
      <c:areaChart>
        <c:grouping val="stacked"/>
        <c:varyColors val="0"/>
        <c:ser>
          <c:idx val="0"/>
          <c:order val="0"/>
          <c:tx>
            <c:strRef>
              <c:f>DTE_cost_per_minute_forecast!$B$220</c:f>
              <c:strCache>
                <c:ptCount val="1"/>
                <c:pt idx="0">
                  <c:v>Human Space Flight</c:v>
                </c:pt>
              </c:strCache>
            </c:strRef>
          </c:tx>
          <c:spPr>
            <a:solidFill>
              <a:schemeClr val="accent1"/>
            </a:solidFill>
            <a:ln>
              <a:noFill/>
            </a:ln>
            <a:effectLst/>
          </c:spPr>
          <c:cat>
            <c:numRef>
              <c:f>DTE_cost_per_minute_forecast!$D$219:$M$219</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DTE_cost_per_minute_forecast!$D$220:$M$220</c:f>
              <c:numCache>
                <c:formatCode>_(* #,##0_);_(* \(#,##0\);_(* "-"??_);_(@_)</c:formatCode>
                <c:ptCount val="10"/>
                <c:pt idx="0">
                  <c:v>399084323.23866659</c:v>
                </c:pt>
                <c:pt idx="1">
                  <c:v>452478572.31767994</c:v>
                </c:pt>
                <c:pt idx="2">
                  <c:v>507505668.55741417</c:v>
                </c:pt>
                <c:pt idx="3">
                  <c:v>565943776.39811671</c:v>
                </c:pt>
                <c:pt idx="4">
                  <c:v>626028161.0464251</c:v>
                </c:pt>
                <c:pt idx="5">
                  <c:v>688428525.61208677</c:v>
                </c:pt>
                <c:pt idx="6">
                  <c:v>753213475.53793597</c:v>
                </c:pt>
                <c:pt idx="7">
                  <c:v>820453434.09255409</c:v>
                </c:pt>
                <c:pt idx="8">
                  <c:v>890220687.64112175</c:v>
                </c:pt>
                <c:pt idx="9">
                  <c:v>962589431.99997509</c:v>
                </c:pt>
              </c:numCache>
            </c:numRef>
          </c:val>
          <c:extLst>
            <c:ext xmlns:c16="http://schemas.microsoft.com/office/drawing/2014/chart" uri="{C3380CC4-5D6E-409C-BE32-E72D297353CC}">
              <c16:uniqueId val="{00000000-A5A8-4C84-AC95-3EA4316DFEEE}"/>
            </c:ext>
          </c:extLst>
        </c:ser>
        <c:ser>
          <c:idx val="1"/>
          <c:order val="1"/>
          <c:tx>
            <c:strRef>
              <c:f>DTE_cost_per_minute_forecast!$B$221</c:f>
              <c:strCache>
                <c:ptCount val="1"/>
                <c:pt idx="0">
                  <c:v>Near Earth Robotic - LEO Science</c:v>
                </c:pt>
              </c:strCache>
            </c:strRef>
          </c:tx>
          <c:spPr>
            <a:solidFill>
              <a:schemeClr val="accent2"/>
            </a:solidFill>
            <a:ln>
              <a:noFill/>
            </a:ln>
            <a:effectLst/>
          </c:spPr>
          <c:cat>
            <c:numRef>
              <c:f>DTE_cost_per_minute_forecast!$D$219:$M$219</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DTE_cost_per_minute_forecast!$D$221:$M$221</c:f>
              <c:numCache>
                <c:formatCode>_(* #,##0_);_(* \(#,##0\);_(* "-"??_);_(@_)</c:formatCode>
                <c:ptCount val="10"/>
                <c:pt idx="0">
                  <c:v>503722524.81583309</c:v>
                </c:pt>
                <c:pt idx="1">
                  <c:v>422713415.55695862</c:v>
                </c:pt>
                <c:pt idx="2">
                  <c:v>381723152.14943528</c:v>
                </c:pt>
                <c:pt idx="3">
                  <c:v>335717452.08084512</c:v>
                </c:pt>
                <c:pt idx="4">
                  <c:v>413469485.19679207</c:v>
                </c:pt>
                <c:pt idx="5">
                  <c:v>426962681.02346861</c:v>
                </c:pt>
                <c:pt idx="6">
                  <c:v>444499849.33212912</c:v>
                </c:pt>
                <c:pt idx="7">
                  <c:v>515686798.93631363</c:v>
                </c:pt>
                <c:pt idx="8">
                  <c:v>560304880.52047777</c:v>
                </c:pt>
                <c:pt idx="9">
                  <c:v>606502038.24301136</c:v>
                </c:pt>
              </c:numCache>
            </c:numRef>
          </c:val>
          <c:extLst>
            <c:ext xmlns:c16="http://schemas.microsoft.com/office/drawing/2014/chart" uri="{C3380CC4-5D6E-409C-BE32-E72D297353CC}">
              <c16:uniqueId val="{00000001-A5A8-4C84-AC95-3EA4316DFEEE}"/>
            </c:ext>
          </c:extLst>
        </c:ser>
        <c:ser>
          <c:idx val="2"/>
          <c:order val="2"/>
          <c:tx>
            <c:strRef>
              <c:f>DTE_cost_per_minute_forecast!$B$222</c:f>
              <c:strCache>
                <c:ptCount val="1"/>
                <c:pt idx="0">
                  <c:v>Near Earth Robotic - GEO and Near Earth</c:v>
                </c:pt>
              </c:strCache>
            </c:strRef>
          </c:tx>
          <c:spPr>
            <a:solidFill>
              <a:schemeClr val="accent3"/>
            </a:solidFill>
            <a:ln>
              <a:noFill/>
            </a:ln>
            <a:effectLst/>
          </c:spPr>
          <c:cat>
            <c:numRef>
              <c:f>DTE_cost_per_minute_forecast!$D$219:$M$219</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DTE_cost_per_minute_forecast!$D$222:$M$222</c:f>
              <c:numCache>
                <c:formatCode>_(* #,##0_);_(* \(#,##0\);_(* "-"??_);_(@_)</c:formatCode>
                <c:ptCount val="10"/>
                <c:pt idx="0">
                  <c:v>8565360.5961587299</c:v>
                </c:pt>
                <c:pt idx="1">
                  <c:v>9578453.8428526986</c:v>
                </c:pt>
                <c:pt idx="2">
                  <c:v>11741008.806990532</c:v>
                </c:pt>
                <c:pt idx="3">
                  <c:v>12912362.226473933</c:v>
                </c:pt>
                <c:pt idx="4">
                  <c:v>14127585.726496926</c:v>
                </c:pt>
                <c:pt idx="5">
                  <c:v>15387965.568913296</c:v>
                </c:pt>
                <c:pt idx="6">
                  <c:v>16694821.918018768</c:v>
                </c:pt>
                <c:pt idx="7">
                  <c:v>18049509.682143938</c:v>
                </c:pt>
                <c:pt idx="8">
                  <c:v>19453419.375349961</c:v>
                </c:pt>
                <c:pt idx="9">
                  <c:v>20907977.999694411</c:v>
                </c:pt>
              </c:numCache>
            </c:numRef>
          </c:val>
          <c:extLst>
            <c:ext xmlns:c16="http://schemas.microsoft.com/office/drawing/2014/chart" uri="{C3380CC4-5D6E-409C-BE32-E72D297353CC}">
              <c16:uniqueId val="{00000002-A5A8-4C84-AC95-3EA4316DFEEE}"/>
            </c:ext>
          </c:extLst>
        </c:ser>
        <c:ser>
          <c:idx val="3"/>
          <c:order val="3"/>
          <c:tx>
            <c:strRef>
              <c:f>DTE_cost_per_minute_forecast!$B$223</c:f>
              <c:strCache>
                <c:ptCount val="1"/>
                <c:pt idx="0">
                  <c:v>Deep Space Robotic</c:v>
                </c:pt>
              </c:strCache>
            </c:strRef>
          </c:tx>
          <c:spPr>
            <a:solidFill>
              <a:schemeClr val="accent4"/>
            </a:solidFill>
            <a:ln w="25400">
              <a:noFill/>
            </a:ln>
            <a:effectLst/>
          </c:spPr>
          <c:cat>
            <c:numRef>
              <c:f>DTE_cost_per_minute_forecast!$D$219:$M$219</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DTE_cost_per_minute_forecast!$D$223:$M$223</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A5A8-4C84-AC95-3EA4316DFEEE}"/>
            </c:ext>
          </c:extLst>
        </c:ser>
        <c:ser>
          <c:idx val="4"/>
          <c:order val="4"/>
          <c:tx>
            <c:strRef>
              <c:f>DTE_cost_per_minute_forecast!$B$224</c:f>
              <c:strCache>
                <c:ptCount val="1"/>
                <c:pt idx="0">
                  <c:v>Near Earth Robotic - Low Latency &amp; Complex Needs</c:v>
                </c:pt>
              </c:strCache>
            </c:strRef>
          </c:tx>
          <c:spPr>
            <a:solidFill>
              <a:schemeClr val="accent5"/>
            </a:solidFill>
            <a:ln w="25400">
              <a:noFill/>
            </a:ln>
            <a:effectLst/>
          </c:spPr>
          <c:cat>
            <c:numRef>
              <c:f>DTE_cost_per_minute_forecast!$D$219:$M$219</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DTE_cost_per_minute_forecast!$D$224:$M$224</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A5A8-4C84-AC95-3EA4316DFEEE}"/>
            </c:ext>
          </c:extLst>
        </c:ser>
        <c:ser>
          <c:idx val="5"/>
          <c:order val="5"/>
          <c:tx>
            <c:strRef>
              <c:f>DTE_cost_per_minute_forecast!$B$225</c:f>
              <c:strCache>
                <c:ptCount val="1"/>
                <c:pt idx="0">
                  <c:v>Mission Operations</c:v>
                </c:pt>
              </c:strCache>
            </c:strRef>
          </c:tx>
          <c:spPr>
            <a:solidFill>
              <a:schemeClr val="accent6"/>
            </a:solidFill>
            <a:ln w="25400">
              <a:noFill/>
            </a:ln>
            <a:effectLst/>
          </c:spPr>
          <c:cat>
            <c:numRef>
              <c:f>DTE_cost_per_minute_forecast!$D$219:$M$219</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DTE_cost_per_minute_forecast!$D$225:$M$225</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A5A8-4C84-AC95-3EA4316DFEEE}"/>
            </c:ext>
          </c:extLst>
        </c:ser>
        <c:ser>
          <c:idx val="6"/>
          <c:order val="6"/>
          <c:tx>
            <c:strRef>
              <c:f>DTE_cost_per_minute_forecast!$B$226</c:f>
              <c:strCache>
                <c:ptCount val="1"/>
                <c:pt idx="0">
                  <c:v>Launch Events</c:v>
                </c:pt>
              </c:strCache>
            </c:strRef>
          </c:tx>
          <c:spPr>
            <a:solidFill>
              <a:schemeClr val="accent1">
                <a:lumMod val="60000"/>
              </a:schemeClr>
            </a:solidFill>
            <a:ln w="25400">
              <a:noFill/>
            </a:ln>
            <a:effectLst/>
          </c:spPr>
          <c:cat>
            <c:numRef>
              <c:f>DTE_cost_per_minute_forecast!$D$219:$M$219</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DTE_cost_per_minute_forecast!$D$226:$M$226</c:f>
              <c:numCache>
                <c:formatCode>_(* #,##0_);_(* \(#,##0\);_(* "-"??_);_(@_)</c:formatCode>
                <c:ptCount val="10"/>
                <c:pt idx="0">
                  <c:v>916671.51388888876</c:v>
                </c:pt>
                <c:pt idx="1">
                  <c:v>1123768.5038555553</c:v>
                </c:pt>
                <c:pt idx="2">
                  <c:v>1292943.0631239996</c:v>
                </c:pt>
                <c:pt idx="3">
                  <c:v>1504085.2841041954</c:v>
                </c:pt>
                <c:pt idx="4">
                  <c:v>2087087.3467162666</c:v>
                </c:pt>
                <c:pt idx="5">
                  <c:v>2313448.7229784541</c:v>
                </c:pt>
                <c:pt idx="6">
                  <c:v>2548318.1647622208</c:v>
                </c:pt>
                <c:pt idx="7">
                  <c:v>2791945.4501379239</c:v>
                </c:pt>
                <c:pt idx="8">
                  <c:v>3044586.9450725289</c:v>
                </c:pt>
                <c:pt idx="9">
                  <c:v>3306505.7670342401</c:v>
                </c:pt>
              </c:numCache>
            </c:numRef>
          </c:val>
          <c:extLst>
            <c:ext xmlns:c16="http://schemas.microsoft.com/office/drawing/2014/chart" uri="{C3380CC4-5D6E-409C-BE32-E72D297353CC}">
              <c16:uniqueId val="{00000006-A5A8-4C84-AC95-3EA4316DFEEE}"/>
            </c:ext>
          </c:extLst>
        </c:ser>
        <c:ser>
          <c:idx val="7"/>
          <c:order val="7"/>
          <c:tx>
            <c:strRef>
              <c:f>DTE_cost_per_minute_forecast!$B$227</c:f>
              <c:strCache>
                <c:ptCount val="1"/>
                <c:pt idx="0">
                  <c:v>Terrestrial &amp; Aerial</c:v>
                </c:pt>
              </c:strCache>
            </c:strRef>
          </c:tx>
          <c:spPr>
            <a:solidFill>
              <a:schemeClr val="accent2">
                <a:lumMod val="60000"/>
              </a:schemeClr>
            </a:solidFill>
            <a:ln w="25400">
              <a:noFill/>
            </a:ln>
            <a:effectLst/>
          </c:spPr>
          <c:cat>
            <c:numRef>
              <c:f>DTE_cost_per_minute_forecast!$D$219:$M$219</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DTE_cost_per_minute_forecast!$D$227:$M$227</c:f>
              <c:numCache>
                <c:formatCode>_(* #,##0_);_(* \(#,##0\);_(* "-"??_);_(@_)</c:formatCode>
                <c:ptCount val="10"/>
                <c:pt idx="0">
                  <c:v>58838320.010500014</c:v>
                </c:pt>
                <c:pt idx="1">
                  <c:v>118446341.70416449</c:v>
                </c:pt>
                <c:pt idx="2">
                  <c:v>133834425.79822685</c:v>
                </c:pt>
                <c:pt idx="3">
                  <c:v>149845822.87338185</c:v>
                </c:pt>
                <c:pt idx="4">
                  <c:v>166458420.33340216</c:v>
                </c:pt>
                <c:pt idx="5">
                  <c:v>232379022.66158938</c:v>
                </c:pt>
                <c:pt idx="6">
                  <c:v>251242997.30104306</c:v>
                </c:pt>
                <c:pt idx="7">
                  <c:v>270786470.0845775</c:v>
                </c:pt>
                <c:pt idx="8">
                  <c:v>291029075.34810024</c:v>
                </c:pt>
                <c:pt idx="9">
                  <c:v>311990961.00169742</c:v>
                </c:pt>
              </c:numCache>
            </c:numRef>
          </c:val>
          <c:extLst>
            <c:ext xmlns:c16="http://schemas.microsoft.com/office/drawing/2014/chart" uri="{C3380CC4-5D6E-409C-BE32-E72D297353CC}">
              <c16:uniqueId val="{00000007-A5A8-4C84-AC95-3EA4316DFEEE}"/>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Cost by Replacement Rate </a:t>
            </a:r>
            <a:r>
              <a:rPr lang="en-US"/>
              <a:t>(High)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74349368027282"/>
          <c:y val="0.16999577756044043"/>
          <c:w val="0.79011781286457805"/>
          <c:h val="0.58581152040304452"/>
        </c:manualLayout>
      </c:layout>
      <c:areaChart>
        <c:grouping val="stacked"/>
        <c:varyColors val="0"/>
        <c:ser>
          <c:idx val="0"/>
          <c:order val="0"/>
          <c:tx>
            <c:strRef>
              <c:f>DTE_cost_per_minute_forecast!$B$233</c:f>
              <c:strCache>
                <c:ptCount val="1"/>
                <c:pt idx="0">
                  <c:v>Existing</c:v>
                </c:pt>
              </c:strCache>
            </c:strRef>
          </c:tx>
          <c:spPr>
            <a:solidFill>
              <a:schemeClr val="accent1"/>
            </a:solidFill>
            <a:ln>
              <a:noFill/>
            </a:ln>
            <a:effectLst/>
          </c:spPr>
          <c:cat>
            <c:numRef>
              <c:f>DTE_cost_per_minute_forecast!$D$232:$M$232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DTE_cost_per_minute_forecast!$D$233:$M$233</c:f>
              <c:numCache>
                <c:formatCode>_(* #,##0_);_(* \(#,##0\);_(* "-"??_);_(@_)</c:formatCode>
                <c:ptCount val="10"/>
                <c:pt idx="0">
                  <c:v>876245357.15583336</c:v>
                </c:pt>
                <c:pt idx="1">
                  <c:v>742172949.70515883</c:v>
                </c:pt>
                <c:pt idx="2">
                  <c:v>670452177.76785696</c:v>
                </c:pt>
                <c:pt idx="3">
                  <c:v>538737071.83412695</c:v>
                </c:pt>
                <c:pt idx="4">
                  <c:v>537593203.87357152</c:v>
                </c:pt>
                <c:pt idx="5">
                  <c:v>468434258.96253967</c:v>
                </c:pt>
                <c:pt idx="6">
                  <c:v>400847519.49345237</c:v>
                </c:pt>
                <c:pt idx="7">
                  <c:v>398949093.79234129</c:v>
                </c:pt>
                <c:pt idx="8">
                  <c:v>398949093.79234129</c:v>
                </c:pt>
                <c:pt idx="9">
                  <c:v>398949093.79234129</c:v>
                </c:pt>
              </c:numCache>
            </c:numRef>
          </c:val>
          <c:extLst>
            <c:ext xmlns:c16="http://schemas.microsoft.com/office/drawing/2014/chart" uri="{C3380CC4-5D6E-409C-BE32-E72D297353CC}">
              <c16:uniqueId val="{00000000-5EAC-4B08-8C43-B4B4FF3031D8}"/>
            </c:ext>
          </c:extLst>
        </c:ser>
        <c:ser>
          <c:idx val="1"/>
          <c:order val="1"/>
          <c:tx>
            <c:strRef>
              <c:f>DTE_cost_per_minute_forecast!$B$234</c:f>
              <c:strCache>
                <c:ptCount val="1"/>
                <c:pt idx="0">
                  <c:v>Replacement</c:v>
                </c:pt>
              </c:strCache>
            </c:strRef>
          </c:tx>
          <c:spPr>
            <a:solidFill>
              <a:schemeClr val="accent2"/>
            </a:solidFill>
            <a:ln>
              <a:noFill/>
            </a:ln>
            <a:effectLst/>
          </c:spPr>
          <c:cat>
            <c:numRef>
              <c:f>DTE_cost_per_minute_forecast!$D$232:$M$232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DTE_cost_per_minute_forecast!$D$234:$M$234</c:f>
              <c:numCache>
                <c:formatCode>_(* #,##0_);_(* \(#,##0\);_(* "-"??_);_(@_)</c:formatCode>
                <c:ptCount val="10"/>
                <c:pt idx="0">
                  <c:v>95135913.042825401</c:v>
                </c:pt>
                <c:pt idx="1">
                  <c:v>262356397.91479713</c:v>
                </c:pt>
                <c:pt idx="2">
                  <c:v>365798644.91288948</c:v>
                </c:pt>
                <c:pt idx="3">
                  <c:v>527382528.77712816</c:v>
                </c:pt>
                <c:pt idx="4">
                  <c:v>684773637.52459455</c:v>
                </c:pt>
                <c:pt idx="5">
                  <c:v>897233486.37483025</c:v>
                </c:pt>
                <c:pt idx="6">
                  <c:v>1067548044.5087702</c:v>
                </c:pt>
                <c:pt idx="7">
                  <c:v>1229015166.2017193</c:v>
                </c:pt>
                <c:pt idx="8">
                  <c:v>1365299657.7861142</c:v>
                </c:pt>
                <c:pt idx="9">
                  <c:v>1506543922.9674044</c:v>
                </c:pt>
              </c:numCache>
            </c:numRef>
          </c:val>
          <c:extLst>
            <c:ext xmlns:c16="http://schemas.microsoft.com/office/drawing/2014/chart" uri="{C3380CC4-5D6E-409C-BE32-E72D297353CC}">
              <c16:uniqueId val="{00000001-5EAC-4B08-8C43-B4B4FF3031D8}"/>
            </c:ext>
          </c:extLst>
        </c:ser>
        <c:dLbls>
          <c:showLegendKey val="0"/>
          <c:showVal val="0"/>
          <c:showCatName val="0"/>
          <c:showSerName val="0"/>
          <c:showPercent val="0"/>
          <c:showBubbleSize val="0"/>
        </c:dLbls>
        <c:axId val="1043470975"/>
        <c:axId val="1043473471"/>
      </c:areaChart>
      <c:catAx>
        <c:axId val="104347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3471"/>
        <c:crosses val="autoZero"/>
        <c:auto val="1"/>
        <c:lblAlgn val="ctr"/>
        <c:lblOffset val="100"/>
        <c:noMultiLvlLbl val="0"/>
      </c:catAx>
      <c:valAx>
        <c:axId val="1043473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09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SR Cost Forecast by Use Case (Low)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006358075557705"/>
          <c:y val="0.10605799289048519"/>
          <c:w val="0.78797987052972762"/>
          <c:h val="0.60682971253468532"/>
        </c:manualLayout>
      </c:layout>
      <c:areaChart>
        <c:grouping val="stacked"/>
        <c:varyColors val="0"/>
        <c:ser>
          <c:idx val="0"/>
          <c:order val="0"/>
          <c:tx>
            <c:strRef>
              <c:f>SR_cost_per_minute_forecast!$B$56</c:f>
              <c:strCache>
                <c:ptCount val="1"/>
                <c:pt idx="0">
                  <c:v>Human Space Flight</c:v>
                </c:pt>
              </c:strCache>
            </c:strRef>
          </c:tx>
          <c:spPr>
            <a:solidFill>
              <a:schemeClr val="accent1"/>
            </a:solidFill>
            <a:ln>
              <a:noFill/>
            </a:ln>
            <a:effectLst/>
          </c:spPr>
          <c:cat>
            <c:numRef>
              <c:f>SR_cost_per_minute_forecast!$D$55:$M$55</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SR_cost_per_minute_forecast!$D$56:$M$56</c:f>
              <c:numCache>
                <c:formatCode>_(* #,##0_);_(* \(#,##0\);_(* "-"??_);_(@_)</c:formatCode>
                <c:ptCount val="10"/>
                <c:pt idx="0">
                  <c:v>14130117000</c:v>
                </c:pt>
                <c:pt idx="1">
                  <c:v>14488539480</c:v>
                </c:pt>
                <c:pt idx="2">
                  <c:v>14861161004.4</c:v>
                </c:pt>
                <c:pt idx="3">
                  <c:v>15248406165.983999</c:v>
                </c:pt>
                <c:pt idx="4">
                  <c:v>15650710861.629601</c:v>
                </c:pt>
                <c:pt idx="5">
                  <c:v>16068522574.63463</c:v>
                </c:pt>
                <c:pt idx="6">
                  <c:v>16502300663.81521</c:v>
                </c:pt>
                <c:pt idx="7">
                  <c:v>16952516659.533159</c:v>
                </c:pt>
                <c:pt idx="8">
                  <c:v>17419654566.814301</c:v>
                </c:pt>
                <c:pt idx="9">
                  <c:v>17904211175.722874</c:v>
                </c:pt>
              </c:numCache>
            </c:numRef>
          </c:val>
          <c:extLst>
            <c:ext xmlns:c16="http://schemas.microsoft.com/office/drawing/2014/chart" uri="{C3380CC4-5D6E-409C-BE32-E72D297353CC}">
              <c16:uniqueId val="{00000000-8948-4E84-B745-51535635F13A}"/>
            </c:ext>
          </c:extLst>
        </c:ser>
        <c:ser>
          <c:idx val="1"/>
          <c:order val="1"/>
          <c:tx>
            <c:strRef>
              <c:f>SR_cost_per_minute_forecast!$B$57</c:f>
              <c:strCache>
                <c:ptCount val="1"/>
                <c:pt idx="0">
                  <c:v>Near Earth Robotic - LEO Science</c:v>
                </c:pt>
              </c:strCache>
            </c:strRef>
          </c:tx>
          <c:spPr>
            <a:solidFill>
              <a:schemeClr val="accent2"/>
            </a:solidFill>
            <a:ln>
              <a:noFill/>
            </a:ln>
            <a:effectLst/>
          </c:spPr>
          <c:cat>
            <c:numRef>
              <c:f>SR_cost_per_minute_forecast!$D$55:$M$55</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SR_cost_per_minute_forecast!$D$57:$M$57</c:f>
              <c:numCache>
                <c:formatCode>_(* #,##0_);_(* \(#,##0\);_(* "-"??_);_(@_)</c:formatCode>
                <c:ptCount val="10"/>
                <c:pt idx="0">
                  <c:v>34228973666.666676</c:v>
                </c:pt>
                <c:pt idx="1">
                  <c:v>33556633746.666672</c:v>
                </c:pt>
                <c:pt idx="2">
                  <c:v>37018223849.066673</c:v>
                </c:pt>
                <c:pt idx="3">
                  <c:v>38737131290.157333</c:v>
                </c:pt>
                <c:pt idx="4">
                  <c:v>41834658185.887207</c:v>
                </c:pt>
                <c:pt idx="5">
                  <c:v>44261537094.930199</c:v>
                </c:pt>
                <c:pt idx="6">
                  <c:v>47016082339.06057</c:v>
                </c:pt>
                <c:pt idx="7">
                  <c:v>49810506850.485832</c:v>
                </c:pt>
                <c:pt idx="8">
                  <c:v>52173399208.6092</c:v>
                </c:pt>
                <c:pt idx="9">
                  <c:v>54611683462.983978</c:v>
                </c:pt>
              </c:numCache>
            </c:numRef>
          </c:val>
          <c:extLst>
            <c:ext xmlns:c16="http://schemas.microsoft.com/office/drawing/2014/chart" uri="{C3380CC4-5D6E-409C-BE32-E72D297353CC}">
              <c16:uniqueId val="{00000001-8948-4E84-B745-51535635F13A}"/>
            </c:ext>
          </c:extLst>
        </c:ser>
        <c:ser>
          <c:idx val="2"/>
          <c:order val="2"/>
          <c:tx>
            <c:strRef>
              <c:f>SR_cost_per_minute_forecast!$B$58</c:f>
              <c:strCache>
                <c:ptCount val="1"/>
                <c:pt idx="0">
                  <c:v>Near Earth Robotic - GEO and Near Earth</c:v>
                </c:pt>
              </c:strCache>
            </c:strRef>
          </c:tx>
          <c:spPr>
            <a:solidFill>
              <a:schemeClr val="accent3"/>
            </a:solidFill>
            <a:ln>
              <a:noFill/>
            </a:ln>
            <a:effectLst/>
          </c:spPr>
          <c:cat>
            <c:numRef>
              <c:f>SR_cost_per_minute_forecast!$D$55:$M$55</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SR_cost_per_minute_forecast!$D$58:$M$58</c:f>
              <c:numCache>
                <c:formatCode>_(* #,##0_);_(* \(#,##0\);_(* "-"??_);_(@_)</c:formatCode>
                <c:ptCount val="10"/>
                <c:pt idx="0">
                  <c:v>226971428.57142854</c:v>
                </c:pt>
                <c:pt idx="1">
                  <c:v>241724571.4285714</c:v>
                </c:pt>
                <c:pt idx="2">
                  <c:v>339452794.28571421</c:v>
                </c:pt>
                <c:pt idx="3">
                  <c:v>361295843.65714276</c:v>
                </c:pt>
                <c:pt idx="4">
                  <c:v>383876833.88571423</c:v>
                </c:pt>
                <c:pt idx="5">
                  <c:v>407216545.3859657</c:v>
                </c:pt>
                <c:pt idx="6">
                  <c:v>431336294.61267287</c:v>
                </c:pt>
                <c:pt idx="7">
                  <c:v>456257947.19029385</c:v>
                </c:pt>
                <c:pt idx="8">
                  <c:v>482003931.35317481</c:v>
                </c:pt>
                <c:pt idx="9">
                  <c:v>508597251.70369482</c:v>
                </c:pt>
              </c:numCache>
            </c:numRef>
          </c:val>
          <c:extLst>
            <c:ext xmlns:c16="http://schemas.microsoft.com/office/drawing/2014/chart" uri="{C3380CC4-5D6E-409C-BE32-E72D297353CC}">
              <c16:uniqueId val="{00000002-8948-4E84-B745-51535635F13A}"/>
            </c:ext>
          </c:extLst>
        </c:ser>
        <c:ser>
          <c:idx val="3"/>
          <c:order val="3"/>
          <c:tx>
            <c:strRef>
              <c:f>SR_cost_per_minute_forecast!$B$59</c:f>
              <c:strCache>
                <c:ptCount val="1"/>
                <c:pt idx="0">
                  <c:v>Deep Space Robotic</c:v>
                </c:pt>
              </c:strCache>
            </c:strRef>
          </c:tx>
          <c:spPr>
            <a:solidFill>
              <a:schemeClr val="accent4"/>
            </a:solidFill>
            <a:ln w="25400">
              <a:noFill/>
            </a:ln>
            <a:effectLst/>
          </c:spPr>
          <c:cat>
            <c:numRef>
              <c:f>SR_cost_per_minute_forecast!$D$55:$M$55</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SR_cost_per_minute_forecast!$D$59:$M$59</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8948-4E84-B745-51535635F13A}"/>
            </c:ext>
          </c:extLst>
        </c:ser>
        <c:ser>
          <c:idx val="4"/>
          <c:order val="4"/>
          <c:tx>
            <c:strRef>
              <c:f>SR_cost_per_minute_forecast!$B$60</c:f>
              <c:strCache>
                <c:ptCount val="1"/>
                <c:pt idx="0">
                  <c:v>Near Earth Robotic - Low Latency &amp; Complex Needs</c:v>
                </c:pt>
              </c:strCache>
            </c:strRef>
          </c:tx>
          <c:spPr>
            <a:solidFill>
              <a:schemeClr val="accent5"/>
            </a:solidFill>
            <a:ln w="25400">
              <a:noFill/>
            </a:ln>
            <a:effectLst/>
          </c:spPr>
          <c:cat>
            <c:numRef>
              <c:f>SR_cost_per_minute_forecast!$D$55:$M$55</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SR_cost_per_minute_forecast!$D$60:$M$60</c:f>
              <c:numCache>
                <c:formatCode>_(* #,##0_);_(* \(#,##0\);_(* "-"??_);_(@_)</c:formatCode>
                <c:ptCount val="10"/>
                <c:pt idx="0">
                  <c:v>13815000</c:v>
                </c:pt>
                <c:pt idx="1">
                  <c:v>13815000</c:v>
                </c:pt>
                <c:pt idx="2">
                  <c:v>13815000</c:v>
                </c:pt>
                <c:pt idx="3">
                  <c:v>13815000</c:v>
                </c:pt>
                <c:pt idx="4">
                  <c:v>14953800.2904</c:v>
                </c:pt>
                <c:pt idx="5">
                  <c:v>15252876.296208</c:v>
                </c:pt>
                <c:pt idx="6">
                  <c:v>15557933.822132161</c:v>
                </c:pt>
                <c:pt idx="7">
                  <c:v>15869092.498574801</c:v>
                </c:pt>
                <c:pt idx="8">
                  <c:v>16186474.348546298</c:v>
                </c:pt>
                <c:pt idx="9">
                  <c:v>16510203.835517222</c:v>
                </c:pt>
              </c:numCache>
            </c:numRef>
          </c:val>
          <c:extLst>
            <c:ext xmlns:c16="http://schemas.microsoft.com/office/drawing/2014/chart" uri="{C3380CC4-5D6E-409C-BE32-E72D297353CC}">
              <c16:uniqueId val="{00000004-8948-4E84-B745-51535635F13A}"/>
            </c:ext>
          </c:extLst>
        </c:ser>
        <c:ser>
          <c:idx val="5"/>
          <c:order val="5"/>
          <c:tx>
            <c:strRef>
              <c:f>SR_cost_per_minute_forecast!$B$61</c:f>
              <c:strCache>
                <c:ptCount val="1"/>
                <c:pt idx="0">
                  <c:v>Mission Operations</c:v>
                </c:pt>
              </c:strCache>
            </c:strRef>
          </c:tx>
          <c:spPr>
            <a:solidFill>
              <a:schemeClr val="accent6"/>
            </a:solidFill>
            <a:ln w="25400">
              <a:noFill/>
            </a:ln>
            <a:effectLst/>
          </c:spPr>
          <c:cat>
            <c:numRef>
              <c:f>SR_cost_per_minute_forecast!$D$55:$M$55</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SR_cost_per_minute_forecast!$D$61:$M$61</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8948-4E84-B745-51535635F13A}"/>
            </c:ext>
          </c:extLst>
        </c:ser>
        <c:ser>
          <c:idx val="6"/>
          <c:order val="6"/>
          <c:tx>
            <c:strRef>
              <c:f>SR_cost_per_minute_forecast!$B$62</c:f>
              <c:strCache>
                <c:ptCount val="1"/>
                <c:pt idx="0">
                  <c:v>Launch Events</c:v>
                </c:pt>
              </c:strCache>
            </c:strRef>
          </c:tx>
          <c:spPr>
            <a:solidFill>
              <a:schemeClr val="accent1">
                <a:lumMod val="60000"/>
              </a:schemeClr>
            </a:solidFill>
            <a:ln w="25400">
              <a:noFill/>
            </a:ln>
            <a:effectLst/>
          </c:spPr>
          <c:cat>
            <c:numRef>
              <c:f>SR_cost_per_minute_forecast!$D$55:$M$55</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SR_cost_per_minute_forecast!$D$62:$M$62</c:f>
              <c:numCache>
                <c:formatCode>_(* #,##0_);_(* \(#,##0\);_(* "-"??_);_(@_)</c:formatCode>
                <c:ptCount val="10"/>
                <c:pt idx="0">
                  <c:v>220224000</c:v>
                </c:pt>
                <c:pt idx="1">
                  <c:v>234538560</c:v>
                </c:pt>
                <c:pt idx="2">
                  <c:v>249420196.80000001</c:v>
                </c:pt>
                <c:pt idx="3">
                  <c:v>264885867.648</c:v>
                </c:pt>
                <c:pt idx="4">
                  <c:v>286625962.50239998</c:v>
                </c:pt>
                <c:pt idx="5">
                  <c:v>304802249.92769277</c:v>
                </c:pt>
                <c:pt idx="6">
                  <c:v>323645994.46499634</c:v>
                </c:pt>
                <c:pt idx="7">
                  <c:v>343176623.88382089</c:v>
                </c:pt>
                <c:pt idx="8">
                  <c:v>363414076.08161259</c:v>
                </c:pt>
                <c:pt idx="9">
                  <c:v>384378811.71776229</c:v>
                </c:pt>
              </c:numCache>
            </c:numRef>
          </c:val>
          <c:extLst>
            <c:ext xmlns:c16="http://schemas.microsoft.com/office/drawing/2014/chart" uri="{C3380CC4-5D6E-409C-BE32-E72D297353CC}">
              <c16:uniqueId val="{00000006-8948-4E84-B745-51535635F13A}"/>
            </c:ext>
          </c:extLst>
        </c:ser>
        <c:ser>
          <c:idx val="7"/>
          <c:order val="7"/>
          <c:tx>
            <c:strRef>
              <c:f>SR_cost_per_minute_forecast!$B$63</c:f>
              <c:strCache>
                <c:ptCount val="1"/>
                <c:pt idx="0">
                  <c:v>Terrestrial &amp; Aerial</c:v>
                </c:pt>
              </c:strCache>
            </c:strRef>
          </c:tx>
          <c:spPr>
            <a:solidFill>
              <a:schemeClr val="accent2">
                <a:lumMod val="60000"/>
              </a:schemeClr>
            </a:solidFill>
            <a:ln w="25400">
              <a:noFill/>
            </a:ln>
            <a:effectLst/>
          </c:spPr>
          <c:cat>
            <c:numRef>
              <c:f>SR_cost_per_minute_forecast!$D$55:$M$55</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SR_cost_per_minute_forecast!$D$63:$M$63</c:f>
              <c:numCache>
                <c:formatCode>_(* #,##0_);_(* \(#,##0\);_(* "-"??_);_(@_)</c:formatCode>
                <c:ptCount val="10"/>
                <c:pt idx="0">
                  <c:v>3137758000.0000005</c:v>
                </c:pt>
                <c:pt idx="1">
                  <c:v>3263268320</c:v>
                </c:pt>
                <c:pt idx="2">
                  <c:v>3393353693.6000004</c:v>
                </c:pt>
                <c:pt idx="3">
                  <c:v>3528146918.816</c:v>
                </c:pt>
                <c:pt idx="4">
                  <c:v>3667784275.5632005</c:v>
                </c:pt>
                <c:pt idx="5">
                  <c:v>3917754119.1957383</c:v>
                </c:pt>
                <c:pt idx="6">
                  <c:v>4089853509.3327165</c:v>
                </c:pt>
                <c:pt idx="7">
                  <c:v>4267674645.4274945</c:v>
                </c:pt>
                <c:pt idx="8">
                  <c:v>4451377557.5623331</c:v>
                </c:pt>
                <c:pt idx="9">
                  <c:v>4641126388.3243923</c:v>
                </c:pt>
              </c:numCache>
            </c:numRef>
          </c:val>
          <c:extLst>
            <c:ext xmlns:c16="http://schemas.microsoft.com/office/drawing/2014/chart" uri="{C3380CC4-5D6E-409C-BE32-E72D297353CC}">
              <c16:uniqueId val="{00000007-8948-4E84-B745-51535635F13A}"/>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SR Cost Forecast by Replacement Rate (Low)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468393690676165"/>
          <c:y val="0.16999583891062464"/>
          <c:w val="0.78286881001081066"/>
          <c:h val="0.57664470395815959"/>
        </c:manualLayout>
      </c:layout>
      <c:areaChart>
        <c:grouping val="stacked"/>
        <c:varyColors val="0"/>
        <c:ser>
          <c:idx val="0"/>
          <c:order val="0"/>
          <c:tx>
            <c:strRef>
              <c:f>SR_cost_per_minute_forecast!$B$69</c:f>
              <c:strCache>
                <c:ptCount val="1"/>
                <c:pt idx="0">
                  <c:v>Existing</c:v>
                </c:pt>
              </c:strCache>
            </c:strRef>
          </c:tx>
          <c:spPr>
            <a:solidFill>
              <a:schemeClr val="accent1"/>
            </a:solidFill>
            <a:ln>
              <a:noFill/>
            </a:ln>
            <a:effectLst/>
          </c:spPr>
          <c:cat>
            <c:numRef>
              <c:f>SR_cost_per_minute_forecast!$D$68:$M$68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SR_cost_per_minute_forecast!$D$69:$M$69</c:f>
              <c:numCache>
                <c:formatCode>_(* #,##0_);_(* \(#,##0\);_(* "-"??_);_(@_)</c:formatCode>
                <c:ptCount val="10"/>
                <c:pt idx="0">
                  <c:v>50283447380.952385</c:v>
                </c:pt>
                <c:pt idx="1">
                  <c:v>43268232380.952385</c:v>
                </c:pt>
                <c:pt idx="2">
                  <c:v>43055446666.666664</c:v>
                </c:pt>
                <c:pt idx="3">
                  <c:v>39053423333.333336</c:v>
                </c:pt>
                <c:pt idx="4">
                  <c:v>33956585000.000004</c:v>
                </c:pt>
                <c:pt idx="5">
                  <c:v>26941370000</c:v>
                </c:pt>
                <c:pt idx="6">
                  <c:v>20938335000.000004</c:v>
                </c:pt>
                <c:pt idx="7">
                  <c:v>16936311666.666668</c:v>
                </c:pt>
                <c:pt idx="8">
                  <c:v>16936311666.666668</c:v>
                </c:pt>
                <c:pt idx="9">
                  <c:v>16936311666.666668</c:v>
                </c:pt>
              </c:numCache>
            </c:numRef>
          </c:val>
          <c:extLst>
            <c:ext xmlns:c16="http://schemas.microsoft.com/office/drawing/2014/chart" uri="{C3380CC4-5D6E-409C-BE32-E72D297353CC}">
              <c16:uniqueId val="{00000000-8953-4012-B182-9FCC01EDE3EB}"/>
            </c:ext>
          </c:extLst>
        </c:ser>
        <c:ser>
          <c:idx val="1"/>
          <c:order val="1"/>
          <c:tx>
            <c:strRef>
              <c:f>SR_cost_per_minute_forecast!$B$70</c:f>
              <c:strCache>
                <c:ptCount val="1"/>
                <c:pt idx="0">
                  <c:v>Replacement</c:v>
                </c:pt>
              </c:strCache>
            </c:strRef>
          </c:tx>
          <c:spPr>
            <a:solidFill>
              <a:schemeClr val="accent2"/>
            </a:solidFill>
            <a:ln>
              <a:noFill/>
            </a:ln>
            <a:effectLst/>
          </c:spPr>
          <c:cat>
            <c:numRef>
              <c:f>SR_cost_per_minute_forecast!$D$68:$M$68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SR_cost_per_minute_forecast!$D$70:$M$70</c:f>
              <c:numCache>
                <c:formatCode>_(* #,##0_);_(* \(#,##0\);_(* "-"??_);_(@_)</c:formatCode>
                <c:ptCount val="10"/>
                <c:pt idx="0">
                  <c:v>1674411714.2857144</c:v>
                </c:pt>
                <c:pt idx="1">
                  <c:v>8530287297.1428585</c:v>
                </c:pt>
                <c:pt idx="2">
                  <c:v>12819979871.485714</c:v>
                </c:pt>
                <c:pt idx="3">
                  <c:v>19100257752.929138</c:v>
                </c:pt>
                <c:pt idx="4">
                  <c:v>27882024919.758522</c:v>
                </c:pt>
                <c:pt idx="5">
                  <c:v>38033715460.370438</c:v>
                </c:pt>
                <c:pt idx="6">
                  <c:v>47440441735.108299</c:v>
                </c:pt>
                <c:pt idx="7">
                  <c:v>54909690152.352509</c:v>
                </c:pt>
                <c:pt idx="8">
                  <c:v>57969724148.102501</c:v>
                </c:pt>
                <c:pt idx="9">
                  <c:v>61130195627.621559</c:v>
                </c:pt>
              </c:numCache>
            </c:numRef>
          </c:val>
          <c:extLst>
            <c:ext xmlns:c16="http://schemas.microsoft.com/office/drawing/2014/chart" uri="{C3380CC4-5D6E-409C-BE32-E72D297353CC}">
              <c16:uniqueId val="{00000001-8953-4012-B182-9FCC01EDE3EB}"/>
            </c:ext>
          </c:extLst>
        </c:ser>
        <c:dLbls>
          <c:showLegendKey val="0"/>
          <c:showVal val="0"/>
          <c:showCatName val="0"/>
          <c:showSerName val="0"/>
          <c:showPercent val="0"/>
          <c:showBubbleSize val="0"/>
        </c:dLbls>
        <c:axId val="1043470975"/>
        <c:axId val="1043473471"/>
      </c:areaChart>
      <c:catAx>
        <c:axId val="104347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3471"/>
        <c:crosses val="autoZero"/>
        <c:auto val="1"/>
        <c:lblAlgn val="ctr"/>
        <c:lblOffset val="100"/>
        <c:noMultiLvlLbl val="0"/>
      </c:catAx>
      <c:valAx>
        <c:axId val="1043473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09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SR Cost Forecast by Use Case (Baseline)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372613101853962"/>
          <c:y val="0.10605799289048519"/>
          <c:w val="0.79431732026676516"/>
          <c:h val="0.60682971253468532"/>
        </c:manualLayout>
      </c:layout>
      <c:areaChart>
        <c:grouping val="stacked"/>
        <c:varyColors val="0"/>
        <c:ser>
          <c:idx val="0"/>
          <c:order val="0"/>
          <c:tx>
            <c:strRef>
              <c:f>SR_cost_per_minute_forecast!$B$129</c:f>
              <c:strCache>
                <c:ptCount val="1"/>
                <c:pt idx="0">
                  <c:v>Human Space Flight</c:v>
                </c:pt>
              </c:strCache>
            </c:strRef>
          </c:tx>
          <c:spPr>
            <a:solidFill>
              <a:schemeClr val="accent1"/>
            </a:solidFill>
            <a:ln>
              <a:noFill/>
            </a:ln>
            <a:effectLst/>
          </c:spPr>
          <c:cat>
            <c:numRef>
              <c:f>SR_cost_per_minute_forecast!$D$128:$M$128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SR_cost_per_minute_forecast!$D$129:$M$129</c:f>
              <c:numCache>
                <c:formatCode>_(* #,##0_);_(* \(#,##0\);_(* "-"??_);_(@_)</c:formatCode>
                <c:ptCount val="10"/>
                <c:pt idx="0">
                  <c:v>15164028000</c:v>
                </c:pt>
                <c:pt idx="1">
                  <c:v>16597717920</c:v>
                </c:pt>
                <c:pt idx="2">
                  <c:v>18088204017.599998</c:v>
                </c:pt>
                <c:pt idx="3">
                  <c:v>19637184663.935997</c:v>
                </c:pt>
                <c:pt idx="4">
                  <c:v>21246403446.518402</c:v>
                </c:pt>
                <c:pt idx="5">
                  <c:v>22917650298.538521</c:v>
                </c:pt>
                <c:pt idx="6">
                  <c:v>24652762655.260841</c:v>
                </c:pt>
                <c:pt idx="7">
                  <c:v>26453626638.132637</c:v>
                </c:pt>
                <c:pt idx="8">
                  <c:v>28322178267.257198</c:v>
                </c:pt>
                <c:pt idx="9">
                  <c:v>30260404702.891491</c:v>
                </c:pt>
              </c:numCache>
            </c:numRef>
          </c:val>
          <c:extLst>
            <c:ext xmlns:c16="http://schemas.microsoft.com/office/drawing/2014/chart" uri="{C3380CC4-5D6E-409C-BE32-E72D297353CC}">
              <c16:uniqueId val="{00000000-03C9-4D52-BA3F-3EFB92114B84}"/>
            </c:ext>
          </c:extLst>
        </c:ser>
        <c:ser>
          <c:idx val="1"/>
          <c:order val="1"/>
          <c:tx>
            <c:strRef>
              <c:f>SR_cost_per_minute_forecast!$B$130</c:f>
              <c:strCache>
                <c:ptCount val="1"/>
                <c:pt idx="0">
                  <c:v>Near Earth Robotic - LEO Science</c:v>
                </c:pt>
              </c:strCache>
            </c:strRef>
          </c:tx>
          <c:spPr>
            <a:solidFill>
              <a:schemeClr val="accent2"/>
            </a:solidFill>
            <a:ln>
              <a:noFill/>
            </a:ln>
            <a:effectLst/>
          </c:spPr>
          <c:cat>
            <c:numRef>
              <c:f>SR_cost_per_minute_forecast!$D$128:$M$128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SR_cost_per_minute_forecast!$D$130:$M$130</c:f>
              <c:numCache>
                <c:formatCode>_(* #,##0_);_(* \(#,##0\);_(* "-"??_);_(@_)</c:formatCode>
                <c:ptCount val="10"/>
                <c:pt idx="0">
                  <c:v>35829783000.000008</c:v>
                </c:pt>
                <c:pt idx="1">
                  <c:v>36822284786.666672</c:v>
                </c:pt>
                <c:pt idx="2">
                  <c:v>42014669940.26667</c:v>
                </c:pt>
                <c:pt idx="3">
                  <c:v>45532297974.189339</c:v>
                </c:pt>
                <c:pt idx="4">
                  <c:v>50498495708.028</c:v>
                </c:pt>
                <c:pt idx="5">
                  <c:v>54866074222.030533</c:v>
                </c:pt>
                <c:pt idx="6">
                  <c:v>59635481520.309975</c:v>
                </c:pt>
                <c:pt idx="7">
                  <c:v>64521120753.199425</c:v>
                </c:pt>
                <c:pt idx="8">
                  <c:v>69053828661.973053</c:v>
                </c:pt>
                <c:pt idx="9">
                  <c:v>73742836843.462997</c:v>
                </c:pt>
              </c:numCache>
            </c:numRef>
          </c:val>
          <c:extLst>
            <c:ext xmlns:c16="http://schemas.microsoft.com/office/drawing/2014/chart" uri="{C3380CC4-5D6E-409C-BE32-E72D297353CC}">
              <c16:uniqueId val="{00000001-03C9-4D52-BA3F-3EFB92114B84}"/>
            </c:ext>
          </c:extLst>
        </c:ser>
        <c:ser>
          <c:idx val="2"/>
          <c:order val="2"/>
          <c:tx>
            <c:strRef>
              <c:f>SR_cost_per_minute_forecast!$B$131</c:f>
              <c:strCache>
                <c:ptCount val="1"/>
                <c:pt idx="0">
                  <c:v>Near Earth Robotic - GEO and Near Earth</c:v>
                </c:pt>
              </c:strCache>
            </c:strRef>
          </c:tx>
          <c:spPr>
            <a:solidFill>
              <a:schemeClr val="accent3"/>
            </a:solidFill>
            <a:ln>
              <a:noFill/>
            </a:ln>
            <a:effectLst/>
          </c:spPr>
          <c:cat>
            <c:numRef>
              <c:f>SR_cost_per_minute_forecast!$D$128:$M$128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SR_cost_per_minute_forecast!$D$131:$M$131</c:f>
              <c:numCache>
                <c:formatCode>_(* #,##0_);_(* \(#,##0\);_(* "-"??_);_(@_)</c:formatCode>
                <c:ptCount val="10"/>
                <c:pt idx="0">
                  <c:v>248249999.99999997</c:v>
                </c:pt>
                <c:pt idx="1">
                  <c:v>285132857.14285713</c:v>
                </c:pt>
                <c:pt idx="2">
                  <c:v>405867471.4285714</c:v>
                </c:pt>
                <c:pt idx="3">
                  <c:v>451619804.57142854</c:v>
                </c:pt>
                <c:pt idx="4">
                  <c:v>499039884.0514285</c:v>
                </c:pt>
                <c:pt idx="5">
                  <c:v>548176118.7888</c:v>
                </c:pt>
                <c:pt idx="6">
                  <c:v>599078186.96204567</c:v>
                </c:pt>
                <c:pt idx="7">
                  <c:v>651797067.41470551</c:v>
                </c:pt>
                <c:pt idx="8">
                  <c:v>706385071.81068718</c:v>
                </c:pt>
                <c:pt idx="9">
                  <c:v>762895877.55554211</c:v>
                </c:pt>
              </c:numCache>
            </c:numRef>
          </c:val>
          <c:extLst>
            <c:ext xmlns:c16="http://schemas.microsoft.com/office/drawing/2014/chart" uri="{C3380CC4-5D6E-409C-BE32-E72D297353CC}">
              <c16:uniqueId val="{00000002-03C9-4D52-BA3F-3EFB92114B84}"/>
            </c:ext>
          </c:extLst>
        </c:ser>
        <c:ser>
          <c:idx val="3"/>
          <c:order val="3"/>
          <c:tx>
            <c:strRef>
              <c:f>SR_cost_per_minute_forecast!$B$132</c:f>
              <c:strCache>
                <c:ptCount val="1"/>
                <c:pt idx="0">
                  <c:v>Deep Space Robotic</c:v>
                </c:pt>
              </c:strCache>
            </c:strRef>
          </c:tx>
          <c:spPr>
            <a:solidFill>
              <a:schemeClr val="accent4"/>
            </a:solidFill>
            <a:ln w="25400">
              <a:noFill/>
            </a:ln>
            <a:effectLst/>
          </c:spPr>
          <c:cat>
            <c:numRef>
              <c:f>SR_cost_per_minute_forecast!$D$128:$M$128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SR_cost_per_minute_forecast!$D$132:$M$132</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03C9-4D52-BA3F-3EFB92114B84}"/>
            </c:ext>
          </c:extLst>
        </c:ser>
        <c:ser>
          <c:idx val="4"/>
          <c:order val="4"/>
          <c:tx>
            <c:strRef>
              <c:f>SR_cost_per_minute_forecast!$B$133</c:f>
              <c:strCache>
                <c:ptCount val="1"/>
                <c:pt idx="0">
                  <c:v>Near Earth Robotic - Low Latency &amp; Complex Needs</c:v>
                </c:pt>
              </c:strCache>
            </c:strRef>
          </c:tx>
          <c:spPr>
            <a:solidFill>
              <a:schemeClr val="accent5"/>
            </a:solidFill>
            <a:ln w="25400">
              <a:noFill/>
            </a:ln>
            <a:effectLst/>
          </c:spPr>
          <c:cat>
            <c:numRef>
              <c:f>SR_cost_per_minute_forecast!$D$128:$M$128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SR_cost_per_minute_forecast!$D$133:$M$133</c:f>
              <c:numCache>
                <c:formatCode>_(* #,##0_);_(* \(#,##0\);_(* "-"??_);_(@_)</c:formatCode>
                <c:ptCount val="10"/>
                <c:pt idx="0">
                  <c:v>15196500</c:v>
                </c:pt>
                <c:pt idx="1">
                  <c:v>16633260</c:v>
                </c:pt>
                <c:pt idx="2">
                  <c:v>18126937.800000001</c:v>
                </c:pt>
                <c:pt idx="3">
                  <c:v>19679235.408</c:v>
                </c:pt>
                <c:pt idx="4">
                  <c:v>22430700.435600001</c:v>
                </c:pt>
                <c:pt idx="5">
                  <c:v>24404602.0739328</c:v>
                </c:pt>
                <c:pt idx="6">
                  <c:v>26448487.497624673</c:v>
                </c:pt>
                <c:pt idx="7">
                  <c:v>28564366.497434635</c:v>
                </c:pt>
                <c:pt idx="8">
                  <c:v>30754301.26223797</c:v>
                </c:pt>
                <c:pt idx="9">
                  <c:v>33020407.671034444</c:v>
                </c:pt>
              </c:numCache>
            </c:numRef>
          </c:val>
          <c:extLst>
            <c:ext xmlns:c16="http://schemas.microsoft.com/office/drawing/2014/chart" uri="{C3380CC4-5D6E-409C-BE32-E72D297353CC}">
              <c16:uniqueId val="{00000004-03C9-4D52-BA3F-3EFB92114B84}"/>
            </c:ext>
          </c:extLst>
        </c:ser>
        <c:ser>
          <c:idx val="5"/>
          <c:order val="5"/>
          <c:tx>
            <c:strRef>
              <c:f>SR_cost_per_minute_forecast!$B$134</c:f>
              <c:strCache>
                <c:ptCount val="1"/>
                <c:pt idx="0">
                  <c:v>Mission Operations</c:v>
                </c:pt>
              </c:strCache>
            </c:strRef>
          </c:tx>
          <c:spPr>
            <a:solidFill>
              <a:schemeClr val="accent6"/>
            </a:solidFill>
            <a:ln w="25400">
              <a:noFill/>
            </a:ln>
            <a:effectLst/>
          </c:spPr>
          <c:cat>
            <c:numRef>
              <c:f>SR_cost_per_minute_forecast!$D$128:$M$128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SR_cost_per_minute_forecast!$D$134:$M$134</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03C9-4D52-BA3F-3EFB92114B84}"/>
            </c:ext>
          </c:extLst>
        </c:ser>
        <c:ser>
          <c:idx val="6"/>
          <c:order val="6"/>
          <c:tx>
            <c:strRef>
              <c:f>SR_cost_per_minute_forecast!$B$135</c:f>
              <c:strCache>
                <c:ptCount val="1"/>
                <c:pt idx="0">
                  <c:v>Launch Events</c:v>
                </c:pt>
              </c:strCache>
            </c:strRef>
          </c:tx>
          <c:spPr>
            <a:solidFill>
              <a:schemeClr val="accent1">
                <a:lumMod val="60000"/>
              </a:schemeClr>
            </a:solidFill>
            <a:ln w="25400">
              <a:noFill/>
            </a:ln>
            <a:effectLst/>
          </c:spPr>
          <c:cat>
            <c:numRef>
              <c:f>SR_cost_per_minute_forecast!$D$128:$M$128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SR_cost_per_minute_forecast!$D$135:$M$135</c:f>
              <c:numCache>
                <c:formatCode>_(* #,##0_);_(* \(#,##0\);_(* "-"??_);_(@_)</c:formatCode>
                <c:ptCount val="10"/>
                <c:pt idx="0">
                  <c:v>233988000</c:v>
                </c:pt>
                <c:pt idx="1">
                  <c:v>262617120</c:v>
                </c:pt>
                <c:pt idx="2">
                  <c:v>292380393.60000002</c:v>
                </c:pt>
                <c:pt idx="3">
                  <c:v>323311735.296</c:v>
                </c:pt>
                <c:pt idx="4">
                  <c:v>361118943.7536</c:v>
                </c:pt>
                <c:pt idx="5">
                  <c:v>395981658.97916162</c:v>
                </c:pt>
                <c:pt idx="6">
                  <c:v>432149491.23624426</c:v>
                </c:pt>
                <c:pt idx="7">
                  <c:v>469660700.12001836</c:v>
                </c:pt>
                <c:pt idx="8">
                  <c:v>508554553.56264919</c:v>
                </c:pt>
                <c:pt idx="9">
                  <c:v>548871352.86293721</c:v>
                </c:pt>
              </c:numCache>
            </c:numRef>
          </c:val>
          <c:extLst>
            <c:ext xmlns:c16="http://schemas.microsoft.com/office/drawing/2014/chart" uri="{C3380CC4-5D6E-409C-BE32-E72D297353CC}">
              <c16:uniqueId val="{00000006-03C9-4D52-BA3F-3EFB92114B84}"/>
            </c:ext>
          </c:extLst>
        </c:ser>
        <c:ser>
          <c:idx val="7"/>
          <c:order val="7"/>
          <c:tx>
            <c:strRef>
              <c:f>SR_cost_per_minute_forecast!$B$136</c:f>
              <c:strCache>
                <c:ptCount val="1"/>
                <c:pt idx="0">
                  <c:v>Terrestrial &amp; Aerial</c:v>
                </c:pt>
              </c:strCache>
            </c:strRef>
          </c:tx>
          <c:spPr>
            <a:solidFill>
              <a:schemeClr val="accent2">
                <a:lumMod val="60000"/>
              </a:schemeClr>
            </a:solidFill>
            <a:ln w="25400">
              <a:noFill/>
            </a:ln>
            <a:effectLst/>
          </c:spPr>
          <c:cat>
            <c:numRef>
              <c:f>SR_cost_per_minute_forecast!$D$128:$M$128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SR_cost_per_minute_forecast!$D$136:$M$136</c:f>
              <c:numCache>
                <c:formatCode>_(* #,##0_);_(* \(#,##0\);_(* "-"??_);_(@_)</c:formatCode>
                <c:ptCount val="10"/>
                <c:pt idx="0">
                  <c:v>3238976000.0000005</c:v>
                </c:pt>
                <c:pt idx="1">
                  <c:v>3469753040</c:v>
                </c:pt>
                <c:pt idx="2">
                  <c:v>3709275315.2000008</c:v>
                </c:pt>
                <c:pt idx="3">
                  <c:v>3957800324.1920004</c:v>
                </c:pt>
                <c:pt idx="4">
                  <c:v>4215592367.4176006</c:v>
                </c:pt>
                <c:pt idx="5">
                  <c:v>4588271223.6255245</c:v>
                </c:pt>
                <c:pt idx="6">
                  <c:v>4887768863.6041613</c:v>
                </c:pt>
                <c:pt idx="7">
                  <c:v>5197815972.6924934</c:v>
                </c:pt>
                <c:pt idx="8">
                  <c:v>5518714730.598918</c:v>
                </c:pt>
                <c:pt idx="9">
                  <c:v>5850775184.4325237</c:v>
                </c:pt>
              </c:numCache>
            </c:numRef>
          </c:val>
          <c:extLst>
            <c:ext xmlns:c16="http://schemas.microsoft.com/office/drawing/2014/chart" uri="{C3380CC4-5D6E-409C-BE32-E72D297353CC}">
              <c16:uniqueId val="{00000007-03C9-4D52-BA3F-3EFB92114B84}"/>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SR Cost Forecast by Replacement Rate (Baseline)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046660763512597"/>
          <c:y val="0.16999583891062464"/>
          <c:w val="0.78708613928244631"/>
          <c:h val="0.57664470395815959"/>
        </c:manualLayout>
      </c:layout>
      <c:areaChart>
        <c:grouping val="stacked"/>
        <c:varyColors val="0"/>
        <c:ser>
          <c:idx val="0"/>
          <c:order val="0"/>
          <c:tx>
            <c:strRef>
              <c:f>SR_cost_per_minute_forecast!$B$142</c:f>
              <c:strCache>
                <c:ptCount val="1"/>
                <c:pt idx="0">
                  <c:v>Existing</c:v>
                </c:pt>
              </c:strCache>
            </c:strRef>
          </c:tx>
          <c:spPr>
            <a:solidFill>
              <a:schemeClr val="accent1"/>
            </a:solidFill>
            <a:ln>
              <a:noFill/>
            </a:ln>
            <a:effectLst/>
          </c:spPr>
          <c:cat>
            <c:numRef>
              <c:f>SR_cost_per_minute_forecast!$D$141:$M$141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SR_cost_per_minute_forecast!$D$142:$M$142</c:f>
              <c:numCache>
                <c:formatCode>_(* #,##0_);_(* \(#,##0\);_(* "-"??_);_(@_)</c:formatCode>
                <c:ptCount val="10"/>
                <c:pt idx="0">
                  <c:v>50283447380.952385</c:v>
                </c:pt>
                <c:pt idx="1">
                  <c:v>43268232380.952385</c:v>
                </c:pt>
                <c:pt idx="2">
                  <c:v>43055446666.666664</c:v>
                </c:pt>
                <c:pt idx="3">
                  <c:v>39053423333.333336</c:v>
                </c:pt>
                <c:pt idx="4">
                  <c:v>33956585000.000004</c:v>
                </c:pt>
                <c:pt idx="5">
                  <c:v>26941370000</c:v>
                </c:pt>
                <c:pt idx="6">
                  <c:v>20938335000.000004</c:v>
                </c:pt>
                <c:pt idx="7">
                  <c:v>16936311666.666668</c:v>
                </c:pt>
                <c:pt idx="8">
                  <c:v>16936311666.666668</c:v>
                </c:pt>
                <c:pt idx="9">
                  <c:v>16936311666.666668</c:v>
                </c:pt>
              </c:numCache>
            </c:numRef>
          </c:val>
          <c:extLst>
            <c:ext xmlns:c16="http://schemas.microsoft.com/office/drawing/2014/chart" uri="{C3380CC4-5D6E-409C-BE32-E72D297353CC}">
              <c16:uniqueId val="{00000000-89B4-439D-A11D-41412B75FAE1}"/>
            </c:ext>
          </c:extLst>
        </c:ser>
        <c:ser>
          <c:idx val="1"/>
          <c:order val="1"/>
          <c:tx>
            <c:strRef>
              <c:f>SR_cost_per_minute_forecast!$B$143</c:f>
              <c:strCache>
                <c:ptCount val="1"/>
                <c:pt idx="0">
                  <c:v>Replacement</c:v>
                </c:pt>
              </c:strCache>
            </c:strRef>
          </c:tx>
          <c:spPr>
            <a:solidFill>
              <a:schemeClr val="accent2"/>
            </a:solidFill>
            <a:ln>
              <a:noFill/>
            </a:ln>
            <a:effectLst/>
          </c:spPr>
          <c:cat>
            <c:numRef>
              <c:f>SR_cost_per_minute_forecast!$D$141:$M$141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SR_cost_per_minute_forecast!$D$143:$M$143</c:f>
              <c:numCache>
                <c:formatCode>_(* #,##0_);_(* \(#,##0\);_(* "-"??_);_(@_)</c:formatCode>
                <c:ptCount val="10"/>
                <c:pt idx="0">
                  <c:v>4446774119.0476198</c:v>
                </c:pt>
                <c:pt idx="1">
                  <c:v>14185906602.857145</c:v>
                </c:pt>
                <c:pt idx="2">
                  <c:v>21473077409.228565</c:v>
                </c:pt>
                <c:pt idx="3">
                  <c:v>30868470404.259434</c:v>
                </c:pt>
                <c:pt idx="4">
                  <c:v>42886496050.204636</c:v>
                </c:pt>
                <c:pt idx="5">
                  <c:v>56399188124.036484</c:v>
                </c:pt>
                <c:pt idx="6">
                  <c:v>69295354204.870895</c:v>
                </c:pt>
                <c:pt idx="7">
                  <c:v>80386273831.390045</c:v>
                </c:pt>
                <c:pt idx="8">
                  <c:v>87204103919.79808</c:v>
                </c:pt>
                <c:pt idx="9">
                  <c:v>94262492702.209854</c:v>
                </c:pt>
              </c:numCache>
            </c:numRef>
          </c:val>
          <c:extLst>
            <c:ext xmlns:c16="http://schemas.microsoft.com/office/drawing/2014/chart" uri="{C3380CC4-5D6E-409C-BE32-E72D297353CC}">
              <c16:uniqueId val="{00000001-89B4-439D-A11D-41412B75FAE1}"/>
            </c:ext>
          </c:extLst>
        </c:ser>
        <c:dLbls>
          <c:showLegendKey val="0"/>
          <c:showVal val="0"/>
          <c:showCatName val="0"/>
          <c:showSerName val="0"/>
          <c:showPercent val="0"/>
          <c:showBubbleSize val="0"/>
        </c:dLbls>
        <c:axId val="1043470975"/>
        <c:axId val="1043473471"/>
      </c:areaChart>
      <c:catAx>
        <c:axId val="104347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3471"/>
        <c:crosses val="autoZero"/>
        <c:auto val="1"/>
        <c:lblAlgn val="ctr"/>
        <c:lblOffset val="100"/>
        <c:noMultiLvlLbl val="0"/>
      </c:catAx>
      <c:valAx>
        <c:axId val="1043473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09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SR Cost Forecast by Use Case (High)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372613101853962"/>
          <c:y val="0.10605799289048519"/>
          <c:w val="0.79431732026676516"/>
          <c:h val="0.60682971253468532"/>
        </c:manualLayout>
      </c:layout>
      <c:areaChart>
        <c:grouping val="stacked"/>
        <c:varyColors val="0"/>
        <c:ser>
          <c:idx val="0"/>
          <c:order val="0"/>
          <c:tx>
            <c:strRef>
              <c:f>SR_cost_per_minute_forecast!$B$202</c:f>
              <c:strCache>
                <c:ptCount val="1"/>
                <c:pt idx="0">
                  <c:v>Human Space Flight</c:v>
                </c:pt>
              </c:strCache>
            </c:strRef>
          </c:tx>
          <c:spPr>
            <a:solidFill>
              <a:schemeClr val="accent1"/>
            </a:solidFill>
            <a:ln>
              <a:noFill/>
            </a:ln>
            <a:effectLst/>
          </c:spPr>
          <c:cat>
            <c:numRef>
              <c:f>SR_cost_per_minute_forecast!$D$201:$M$201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SR_cost_per_minute_forecast!$D$202:$M$202</c:f>
              <c:numCache>
                <c:formatCode>_(* #,##0_);_(* \(#,##0\);_(* "-"??_);_(@_)</c:formatCode>
                <c:ptCount val="10"/>
                <c:pt idx="0">
                  <c:v>15853302000</c:v>
                </c:pt>
                <c:pt idx="1">
                  <c:v>18003836880</c:v>
                </c:pt>
                <c:pt idx="2">
                  <c:v>20239566026.399998</c:v>
                </c:pt>
                <c:pt idx="3">
                  <c:v>22563036995.903999</c:v>
                </c:pt>
                <c:pt idx="4">
                  <c:v>24976865169.777599</c:v>
                </c:pt>
                <c:pt idx="5">
                  <c:v>27483735447.807785</c:v>
                </c:pt>
                <c:pt idx="6">
                  <c:v>30086403982.891262</c:v>
                </c:pt>
                <c:pt idx="7">
                  <c:v>32787699957.198952</c:v>
                </c:pt>
                <c:pt idx="8">
                  <c:v>35590527400.885803</c:v>
                </c:pt>
                <c:pt idx="9">
                  <c:v>38497867054.337234</c:v>
                </c:pt>
              </c:numCache>
            </c:numRef>
          </c:val>
          <c:extLst>
            <c:ext xmlns:c16="http://schemas.microsoft.com/office/drawing/2014/chart" uri="{C3380CC4-5D6E-409C-BE32-E72D297353CC}">
              <c16:uniqueId val="{00000000-6103-4308-B9AC-CC8D92200A44}"/>
            </c:ext>
          </c:extLst>
        </c:ser>
        <c:ser>
          <c:idx val="1"/>
          <c:order val="1"/>
          <c:tx>
            <c:strRef>
              <c:f>SR_cost_per_minute_forecast!$B$203</c:f>
              <c:strCache>
                <c:ptCount val="1"/>
                <c:pt idx="0">
                  <c:v>Near Earth Robotic - LEO Science</c:v>
                </c:pt>
              </c:strCache>
            </c:strRef>
          </c:tx>
          <c:spPr>
            <a:solidFill>
              <a:schemeClr val="accent2"/>
            </a:solidFill>
            <a:ln>
              <a:noFill/>
            </a:ln>
            <a:effectLst/>
          </c:spPr>
          <c:cat>
            <c:numRef>
              <c:f>SR_cost_per_minute_forecast!$D$201:$M$201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SR_cost_per_minute_forecast!$D$203:$M$203</c:f>
              <c:numCache>
                <c:formatCode>_(* #,##0_);_(* \(#,##0\);_(* "-"??_);_(@_)</c:formatCode>
                <c:ptCount val="10"/>
                <c:pt idx="0">
                  <c:v>37430592333.333344</c:v>
                </c:pt>
                <c:pt idx="1">
                  <c:v>40087935826.666672</c:v>
                </c:pt>
                <c:pt idx="2">
                  <c:v>47011116031.466675</c:v>
                </c:pt>
                <c:pt idx="3">
                  <c:v>52327464658.221336</c:v>
                </c:pt>
                <c:pt idx="4">
                  <c:v>59162333230.168808</c:v>
                </c:pt>
                <c:pt idx="5">
                  <c:v>65470611349.130882</c:v>
                </c:pt>
                <c:pt idx="6">
                  <c:v>72254880701.559372</c:v>
                </c:pt>
                <c:pt idx="7">
                  <c:v>79231734655.912994</c:v>
                </c:pt>
                <c:pt idx="8">
                  <c:v>85934258115.336884</c:v>
                </c:pt>
                <c:pt idx="9">
                  <c:v>92873990223.942047</c:v>
                </c:pt>
              </c:numCache>
            </c:numRef>
          </c:val>
          <c:extLst>
            <c:ext xmlns:c16="http://schemas.microsoft.com/office/drawing/2014/chart" uri="{C3380CC4-5D6E-409C-BE32-E72D297353CC}">
              <c16:uniqueId val="{00000001-6103-4308-B9AC-CC8D92200A44}"/>
            </c:ext>
          </c:extLst>
        </c:ser>
        <c:ser>
          <c:idx val="2"/>
          <c:order val="2"/>
          <c:tx>
            <c:strRef>
              <c:f>SR_cost_per_minute_forecast!$B$204</c:f>
              <c:strCache>
                <c:ptCount val="1"/>
                <c:pt idx="0">
                  <c:v>Near Earth Robotic - GEO and Near Earth</c:v>
                </c:pt>
              </c:strCache>
            </c:strRef>
          </c:tx>
          <c:spPr>
            <a:solidFill>
              <a:schemeClr val="accent3"/>
            </a:solidFill>
            <a:ln>
              <a:noFill/>
            </a:ln>
            <a:effectLst/>
          </c:spPr>
          <c:cat>
            <c:numRef>
              <c:f>SR_cost_per_minute_forecast!$D$201:$M$201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SR_cost_per_minute_forecast!$D$204:$M$204</c:f>
              <c:numCache>
                <c:formatCode>_(* #,##0_);_(* \(#,##0\);_(* "-"??_);_(@_)</c:formatCode>
                <c:ptCount val="10"/>
                <c:pt idx="0">
                  <c:v>276621428.57142854</c:v>
                </c:pt>
                <c:pt idx="1">
                  <c:v>343010571.4285714</c:v>
                </c:pt>
                <c:pt idx="2">
                  <c:v>494420374.28571421</c:v>
                </c:pt>
                <c:pt idx="3">
                  <c:v>572051752.45714271</c:v>
                </c:pt>
                <c:pt idx="4">
                  <c:v>652590617.60571408</c:v>
                </c:pt>
                <c:pt idx="5">
                  <c:v>736122216.65924561</c:v>
                </c:pt>
                <c:pt idx="6">
                  <c:v>822734043.42787611</c:v>
                </c:pt>
                <c:pt idx="7">
                  <c:v>912515894.38058782</c:v>
                </c:pt>
                <c:pt idx="8">
                  <c:v>1005559925.7540373</c:v>
                </c:pt>
                <c:pt idx="9">
                  <c:v>1101960712.0246723</c:v>
                </c:pt>
              </c:numCache>
            </c:numRef>
          </c:val>
          <c:extLst>
            <c:ext xmlns:c16="http://schemas.microsoft.com/office/drawing/2014/chart" uri="{C3380CC4-5D6E-409C-BE32-E72D297353CC}">
              <c16:uniqueId val="{00000002-6103-4308-B9AC-CC8D92200A44}"/>
            </c:ext>
          </c:extLst>
        </c:ser>
        <c:ser>
          <c:idx val="3"/>
          <c:order val="3"/>
          <c:tx>
            <c:strRef>
              <c:f>SR_cost_per_minute_forecast!$B$205</c:f>
              <c:strCache>
                <c:ptCount val="1"/>
                <c:pt idx="0">
                  <c:v>Deep Space Robotic</c:v>
                </c:pt>
              </c:strCache>
            </c:strRef>
          </c:tx>
          <c:spPr>
            <a:solidFill>
              <a:schemeClr val="accent4"/>
            </a:solidFill>
            <a:ln w="25400">
              <a:noFill/>
            </a:ln>
            <a:effectLst/>
          </c:spPr>
          <c:cat>
            <c:numRef>
              <c:f>SR_cost_per_minute_forecast!$D$201:$M$201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SR_cost_per_minute_forecast!$D$205:$M$205</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6103-4308-B9AC-CC8D92200A44}"/>
            </c:ext>
          </c:extLst>
        </c:ser>
        <c:ser>
          <c:idx val="4"/>
          <c:order val="4"/>
          <c:tx>
            <c:strRef>
              <c:f>SR_cost_per_minute_forecast!$B$206</c:f>
              <c:strCache>
                <c:ptCount val="1"/>
                <c:pt idx="0">
                  <c:v>Near Earth Robotic - Low Latency &amp; Complex Needs</c:v>
                </c:pt>
              </c:strCache>
            </c:strRef>
          </c:tx>
          <c:spPr>
            <a:solidFill>
              <a:schemeClr val="accent5"/>
            </a:solidFill>
            <a:ln w="25400">
              <a:noFill/>
            </a:ln>
            <a:effectLst/>
          </c:spPr>
          <c:cat>
            <c:numRef>
              <c:f>SR_cost_per_minute_forecast!$D$201:$M$201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SR_cost_per_minute_forecast!$D$206:$M$206</c:f>
              <c:numCache>
                <c:formatCode>_(* #,##0_);_(* \(#,##0\);_(* "-"??_);_(@_)</c:formatCode>
                <c:ptCount val="10"/>
                <c:pt idx="0">
                  <c:v>16578000</c:v>
                </c:pt>
                <c:pt idx="1">
                  <c:v>19451520</c:v>
                </c:pt>
                <c:pt idx="2">
                  <c:v>22438875.600000001</c:v>
                </c:pt>
                <c:pt idx="3">
                  <c:v>25543470.816</c:v>
                </c:pt>
                <c:pt idx="4">
                  <c:v>29907600.580800001</c:v>
                </c:pt>
                <c:pt idx="5">
                  <c:v>33556327.851657599</c:v>
                </c:pt>
                <c:pt idx="6">
                  <c:v>37339041.173117183</c:v>
                </c:pt>
                <c:pt idx="7">
                  <c:v>41259640.496294476</c:v>
                </c:pt>
                <c:pt idx="8">
                  <c:v>45322128.175929636</c:v>
                </c:pt>
                <c:pt idx="9">
                  <c:v>49530611.506551668</c:v>
                </c:pt>
              </c:numCache>
            </c:numRef>
          </c:val>
          <c:extLst>
            <c:ext xmlns:c16="http://schemas.microsoft.com/office/drawing/2014/chart" uri="{C3380CC4-5D6E-409C-BE32-E72D297353CC}">
              <c16:uniqueId val="{00000004-6103-4308-B9AC-CC8D92200A44}"/>
            </c:ext>
          </c:extLst>
        </c:ser>
        <c:ser>
          <c:idx val="5"/>
          <c:order val="5"/>
          <c:tx>
            <c:strRef>
              <c:f>SR_cost_per_minute_forecast!$B$207</c:f>
              <c:strCache>
                <c:ptCount val="1"/>
                <c:pt idx="0">
                  <c:v>Mission Operations</c:v>
                </c:pt>
              </c:strCache>
            </c:strRef>
          </c:tx>
          <c:spPr>
            <a:solidFill>
              <a:schemeClr val="accent6"/>
            </a:solidFill>
            <a:ln w="25400">
              <a:noFill/>
            </a:ln>
            <a:effectLst/>
          </c:spPr>
          <c:cat>
            <c:numRef>
              <c:f>SR_cost_per_minute_forecast!$D$201:$M$201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SR_cost_per_minute_forecast!$D$207:$M$207</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6103-4308-B9AC-CC8D92200A44}"/>
            </c:ext>
          </c:extLst>
        </c:ser>
        <c:ser>
          <c:idx val="6"/>
          <c:order val="6"/>
          <c:tx>
            <c:strRef>
              <c:f>SR_cost_per_minute_forecast!$B$208</c:f>
              <c:strCache>
                <c:ptCount val="1"/>
                <c:pt idx="0">
                  <c:v>Launch Events</c:v>
                </c:pt>
              </c:strCache>
            </c:strRef>
          </c:tx>
          <c:spPr>
            <a:solidFill>
              <a:schemeClr val="accent1">
                <a:lumMod val="60000"/>
              </a:schemeClr>
            </a:solidFill>
            <a:ln w="25400">
              <a:noFill/>
            </a:ln>
            <a:effectLst/>
          </c:spPr>
          <c:cat>
            <c:numRef>
              <c:f>SR_cost_per_minute_forecast!$D$201:$M$201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SR_cost_per_minute_forecast!$D$208:$M$208</c:f>
              <c:numCache>
                <c:formatCode>_(* #,##0_);_(* \(#,##0\);_(* "-"??_);_(@_)</c:formatCode>
                <c:ptCount val="10"/>
                <c:pt idx="0">
                  <c:v>240870000</c:v>
                </c:pt>
                <c:pt idx="1">
                  <c:v>276656400</c:v>
                </c:pt>
                <c:pt idx="2">
                  <c:v>313860492</c:v>
                </c:pt>
                <c:pt idx="3">
                  <c:v>352524669.12</c:v>
                </c:pt>
                <c:pt idx="4">
                  <c:v>398365434.37919998</c:v>
                </c:pt>
                <c:pt idx="5">
                  <c:v>441571363.50489599</c:v>
                </c:pt>
                <c:pt idx="6">
                  <c:v>486401239.62186819</c:v>
                </c:pt>
                <c:pt idx="7">
                  <c:v>532902738.23811722</c:v>
                </c:pt>
                <c:pt idx="8">
                  <c:v>581124792.30316758</c:v>
                </c:pt>
                <c:pt idx="9">
                  <c:v>631117623.43552458</c:v>
                </c:pt>
              </c:numCache>
            </c:numRef>
          </c:val>
          <c:extLst>
            <c:ext xmlns:c16="http://schemas.microsoft.com/office/drawing/2014/chart" uri="{C3380CC4-5D6E-409C-BE32-E72D297353CC}">
              <c16:uniqueId val="{00000006-6103-4308-B9AC-CC8D92200A44}"/>
            </c:ext>
          </c:extLst>
        </c:ser>
        <c:ser>
          <c:idx val="7"/>
          <c:order val="7"/>
          <c:tx>
            <c:strRef>
              <c:f>SR_cost_per_minute_forecast!$B$209</c:f>
              <c:strCache>
                <c:ptCount val="1"/>
                <c:pt idx="0">
                  <c:v>Terrestrial &amp; Aerial</c:v>
                </c:pt>
              </c:strCache>
            </c:strRef>
          </c:tx>
          <c:spPr>
            <a:solidFill>
              <a:schemeClr val="accent2">
                <a:lumMod val="60000"/>
              </a:schemeClr>
            </a:solidFill>
            <a:ln w="25400">
              <a:noFill/>
            </a:ln>
            <a:effectLst/>
          </c:spPr>
          <c:cat>
            <c:numRef>
              <c:f>SR_cost_per_minute_forecast!$D$201:$M$201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SR_cost_per_minute_forecast!$D$209:$M$209</c:f>
              <c:numCache>
                <c:formatCode>_(* #,##0_);_(* \(#,##0\);_(* "-"??_);_(@_)</c:formatCode>
                <c:ptCount val="10"/>
                <c:pt idx="0">
                  <c:v>3340194000.0000005</c:v>
                </c:pt>
                <c:pt idx="1">
                  <c:v>3676237760.0000005</c:v>
                </c:pt>
                <c:pt idx="2">
                  <c:v>4025196936.8000002</c:v>
                </c:pt>
                <c:pt idx="3">
                  <c:v>4387453729.5680008</c:v>
                </c:pt>
                <c:pt idx="4">
                  <c:v>4763400459.2720003</c:v>
                </c:pt>
                <c:pt idx="5">
                  <c:v>5258788328.0553093</c:v>
                </c:pt>
                <c:pt idx="6">
                  <c:v>5685684217.8756065</c:v>
                </c:pt>
                <c:pt idx="7">
                  <c:v>6127957299.9574928</c:v>
                </c:pt>
                <c:pt idx="8">
                  <c:v>6586051903.6355038</c:v>
                </c:pt>
                <c:pt idx="9">
                  <c:v>7060423980.5406532</c:v>
                </c:pt>
              </c:numCache>
            </c:numRef>
          </c:val>
          <c:extLst>
            <c:ext xmlns:c16="http://schemas.microsoft.com/office/drawing/2014/chart" uri="{C3380CC4-5D6E-409C-BE32-E72D297353CC}">
              <c16:uniqueId val="{00000007-6103-4308-B9AC-CC8D92200A44}"/>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Lifespans (High)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lifespans_all!$B$230</c:f>
              <c:strCache>
                <c:ptCount val="1"/>
                <c:pt idx="0">
                  <c:v>Existing</c:v>
                </c:pt>
              </c:strCache>
            </c:strRef>
          </c:tx>
          <c:spPr>
            <a:solidFill>
              <a:schemeClr val="accent1"/>
            </a:solidFill>
            <a:ln>
              <a:noFill/>
            </a:ln>
            <a:effectLst/>
          </c:spPr>
          <c:cat>
            <c:numRef>
              <c:f>lifespans_all!$D$229:$M$229</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lifespans_all!$D$230:$M$230</c:f>
              <c:numCache>
                <c:formatCode>General</c:formatCode>
                <c:ptCount val="10"/>
                <c:pt idx="0">
                  <c:v>42</c:v>
                </c:pt>
                <c:pt idx="1">
                  <c:v>38</c:v>
                </c:pt>
                <c:pt idx="2">
                  <c:v>32</c:v>
                </c:pt>
                <c:pt idx="3">
                  <c:v>29</c:v>
                </c:pt>
                <c:pt idx="4">
                  <c:v>24</c:v>
                </c:pt>
                <c:pt idx="5">
                  <c:v>20</c:v>
                </c:pt>
                <c:pt idx="6">
                  <c:v>17</c:v>
                </c:pt>
                <c:pt idx="7">
                  <c:v>15</c:v>
                </c:pt>
                <c:pt idx="8">
                  <c:v>15</c:v>
                </c:pt>
                <c:pt idx="9">
                  <c:v>15</c:v>
                </c:pt>
              </c:numCache>
            </c:numRef>
          </c:val>
          <c:extLst>
            <c:ext xmlns:c16="http://schemas.microsoft.com/office/drawing/2014/chart" uri="{C3380CC4-5D6E-409C-BE32-E72D297353CC}">
              <c16:uniqueId val="{00000000-6313-4077-A941-8E2C5279F66D}"/>
            </c:ext>
          </c:extLst>
        </c:ser>
        <c:ser>
          <c:idx val="1"/>
          <c:order val="1"/>
          <c:tx>
            <c:strRef>
              <c:f>lifespans_all!$B$231</c:f>
              <c:strCache>
                <c:ptCount val="1"/>
                <c:pt idx="0">
                  <c:v>Replacement</c:v>
                </c:pt>
              </c:strCache>
            </c:strRef>
          </c:tx>
          <c:spPr>
            <a:solidFill>
              <a:schemeClr val="accent2"/>
            </a:solidFill>
            <a:ln>
              <a:noFill/>
            </a:ln>
            <a:effectLst/>
          </c:spPr>
          <c:cat>
            <c:numRef>
              <c:f>lifespans_all!$D$229:$M$229</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lifespans_all!$D$231:$M$231</c:f>
              <c:numCache>
                <c:formatCode>0</c:formatCode>
                <c:ptCount val="10"/>
                <c:pt idx="0">
                  <c:v>4.7</c:v>
                </c:pt>
                <c:pt idx="1">
                  <c:v>12.4</c:v>
                </c:pt>
                <c:pt idx="2">
                  <c:v>22.1</c:v>
                </c:pt>
                <c:pt idx="3">
                  <c:v>28.799999999999997</c:v>
                </c:pt>
                <c:pt idx="4">
                  <c:v>38.5</c:v>
                </c:pt>
                <c:pt idx="5">
                  <c:v>47.2</c:v>
                </c:pt>
                <c:pt idx="6">
                  <c:v>54.900000000000006</c:v>
                </c:pt>
                <c:pt idx="7">
                  <c:v>61.599999999999994</c:v>
                </c:pt>
                <c:pt idx="8">
                  <c:v>66.3</c:v>
                </c:pt>
                <c:pt idx="9">
                  <c:v>71</c:v>
                </c:pt>
              </c:numCache>
            </c:numRef>
          </c:val>
          <c:extLst>
            <c:ext xmlns:c16="http://schemas.microsoft.com/office/drawing/2014/chart" uri="{C3380CC4-5D6E-409C-BE32-E72D297353CC}">
              <c16:uniqueId val="{00000001-6313-4077-A941-8E2C5279F66D}"/>
            </c:ext>
          </c:extLst>
        </c:ser>
        <c:dLbls>
          <c:showLegendKey val="0"/>
          <c:showVal val="0"/>
          <c:showCatName val="0"/>
          <c:showSerName val="0"/>
          <c:showPercent val="0"/>
          <c:showBubbleSize val="0"/>
        </c:dLbls>
        <c:axId val="1043470975"/>
        <c:axId val="1043473471"/>
      </c:areaChart>
      <c:catAx>
        <c:axId val="10434709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3471"/>
        <c:crosses val="autoZero"/>
        <c:auto val="1"/>
        <c:lblAlgn val="ctr"/>
        <c:lblOffset val="100"/>
        <c:noMultiLvlLbl val="0"/>
      </c:catAx>
      <c:valAx>
        <c:axId val="1043473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09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SR Cost Forecast by Replacement Rate (High)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046660763512597"/>
          <c:y val="0.16999583891062464"/>
          <c:w val="0.78708613928244631"/>
          <c:h val="0.57664470395815959"/>
        </c:manualLayout>
      </c:layout>
      <c:areaChart>
        <c:grouping val="stacked"/>
        <c:varyColors val="0"/>
        <c:ser>
          <c:idx val="0"/>
          <c:order val="0"/>
          <c:tx>
            <c:strRef>
              <c:f>SR_cost_per_minute_forecast!$B$215</c:f>
              <c:strCache>
                <c:ptCount val="1"/>
                <c:pt idx="0">
                  <c:v>Existing</c:v>
                </c:pt>
              </c:strCache>
            </c:strRef>
          </c:tx>
          <c:spPr>
            <a:solidFill>
              <a:schemeClr val="accent1"/>
            </a:solidFill>
            <a:ln>
              <a:noFill/>
            </a:ln>
            <a:effectLst/>
          </c:spPr>
          <c:cat>
            <c:numRef>
              <c:f>SR_cost_per_minute_forecast!$D$214:$M$214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SR_cost_per_minute_forecast!$D$215:$M$215</c:f>
              <c:numCache>
                <c:formatCode>_(* #,##0_);_(* \(#,##0\);_(* "-"??_);_(@_)</c:formatCode>
                <c:ptCount val="10"/>
                <c:pt idx="0">
                  <c:v>50283447380.952385</c:v>
                </c:pt>
                <c:pt idx="1">
                  <c:v>43268232380.952385</c:v>
                </c:pt>
                <c:pt idx="2">
                  <c:v>43055446666.666664</c:v>
                </c:pt>
                <c:pt idx="3">
                  <c:v>39053423333.333336</c:v>
                </c:pt>
                <c:pt idx="4">
                  <c:v>33956585000.000004</c:v>
                </c:pt>
                <c:pt idx="5">
                  <c:v>26941370000</c:v>
                </c:pt>
                <c:pt idx="6">
                  <c:v>20938335000.000004</c:v>
                </c:pt>
                <c:pt idx="7">
                  <c:v>16936311666.666668</c:v>
                </c:pt>
                <c:pt idx="8">
                  <c:v>16936311666.666668</c:v>
                </c:pt>
                <c:pt idx="9">
                  <c:v>16936311666.666668</c:v>
                </c:pt>
              </c:numCache>
            </c:numRef>
          </c:val>
          <c:extLst>
            <c:ext xmlns:c16="http://schemas.microsoft.com/office/drawing/2014/chart" uri="{C3380CC4-5D6E-409C-BE32-E72D297353CC}">
              <c16:uniqueId val="{00000000-EF7F-4365-B01F-ACCEE815BC4A}"/>
            </c:ext>
          </c:extLst>
        </c:ser>
        <c:ser>
          <c:idx val="1"/>
          <c:order val="1"/>
          <c:tx>
            <c:strRef>
              <c:f>SR_cost_per_minute_forecast!$B$216</c:f>
              <c:strCache>
                <c:ptCount val="1"/>
                <c:pt idx="0">
                  <c:v>Replacement</c:v>
                </c:pt>
              </c:strCache>
            </c:strRef>
          </c:tx>
          <c:spPr>
            <a:solidFill>
              <a:schemeClr val="accent2"/>
            </a:solidFill>
            <a:ln>
              <a:noFill/>
            </a:ln>
            <a:effectLst/>
          </c:spPr>
          <c:cat>
            <c:numRef>
              <c:f>SR_cost_per_minute_forecast!$D$214:$M$214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SR_cost_per_minute_forecast!$D$216:$M$216</c:f>
              <c:numCache>
                <c:formatCode>_(* #,##0_);_(* \(#,##0\);_(* "-"??_);_(@_)</c:formatCode>
                <c:ptCount val="10"/>
                <c:pt idx="0">
                  <c:v>6874710380.9523811</c:v>
                </c:pt>
                <c:pt idx="1">
                  <c:v>19138896577.142857</c:v>
                </c:pt>
                <c:pt idx="2">
                  <c:v>29051152069.885712</c:v>
                </c:pt>
                <c:pt idx="3">
                  <c:v>41174651942.753151</c:v>
                </c:pt>
                <c:pt idx="4">
                  <c:v>56026877511.784134</c:v>
                </c:pt>
                <c:pt idx="5">
                  <c:v>72483015033.009781</c:v>
                </c:pt>
                <c:pt idx="6">
                  <c:v>88435108226.549103</c:v>
                </c:pt>
                <c:pt idx="7">
                  <c:v>102697758519.51776</c:v>
                </c:pt>
                <c:pt idx="8">
                  <c:v>112806532599.42465</c:v>
                </c:pt>
                <c:pt idx="9">
                  <c:v>123278578539.12001</c:v>
                </c:pt>
              </c:numCache>
            </c:numRef>
          </c:val>
          <c:extLst>
            <c:ext xmlns:c16="http://schemas.microsoft.com/office/drawing/2014/chart" uri="{C3380CC4-5D6E-409C-BE32-E72D297353CC}">
              <c16:uniqueId val="{00000001-EF7F-4365-B01F-ACCEE815BC4A}"/>
            </c:ext>
          </c:extLst>
        </c:ser>
        <c:dLbls>
          <c:showLegendKey val="0"/>
          <c:showVal val="0"/>
          <c:showCatName val="0"/>
          <c:showSerName val="0"/>
          <c:showPercent val="0"/>
          <c:showBubbleSize val="0"/>
        </c:dLbls>
        <c:axId val="1043470975"/>
        <c:axId val="1043473471"/>
      </c:areaChart>
      <c:catAx>
        <c:axId val="104347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3471"/>
        <c:crosses val="autoZero"/>
        <c:auto val="1"/>
        <c:lblAlgn val="ctr"/>
        <c:lblOffset val="100"/>
        <c:noMultiLvlLbl val="0"/>
      </c:catAx>
      <c:valAx>
        <c:axId val="1043473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09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Demand Forecast</a:t>
            </a:r>
            <a:r>
              <a:rPr lang="en-US" baseline="0"/>
              <a:t> </a:t>
            </a:r>
            <a:r>
              <a:rPr lang="en-US"/>
              <a:t>(Low)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302655687866396"/>
          <c:y val="0.10605799289048519"/>
          <c:w val="0.84501691986272398"/>
          <c:h val="0.60682971253468532"/>
        </c:manualLayout>
      </c:layout>
      <c:areaChart>
        <c:grouping val="stacked"/>
        <c:varyColors val="0"/>
        <c:ser>
          <c:idx val="0"/>
          <c:order val="0"/>
          <c:tx>
            <c:strRef>
              <c:f>DTE_demand_forecast!$B$62</c:f>
              <c:strCache>
                <c:ptCount val="1"/>
                <c:pt idx="0">
                  <c:v>Human Space Flight</c:v>
                </c:pt>
              </c:strCache>
            </c:strRef>
          </c:tx>
          <c:spPr>
            <a:solidFill>
              <a:schemeClr val="accent1"/>
            </a:solidFill>
            <a:ln>
              <a:noFill/>
            </a:ln>
            <a:effectLst/>
          </c:spPr>
          <c:cat>
            <c:numRef>
              <c:f>DTE_demand_forecast!$D$61:$M$61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DTE_demand_forecast!$D$62:$M$62</c:f>
              <c:numCache>
                <c:formatCode>0</c:formatCode>
                <c:ptCount val="10"/>
                <c:pt idx="0">
                  <c:v>712382.49858094449</c:v>
                </c:pt>
                <c:pt idx="1">
                  <c:v>729953.40292672673</c:v>
                </c:pt>
                <c:pt idx="2">
                  <c:v>747255.61230061948</c:v>
                </c:pt>
                <c:pt idx="3">
                  <c:v>767739.76704890921</c:v>
                </c:pt>
                <c:pt idx="4">
                  <c:v>787767.89526501205</c:v>
                </c:pt>
                <c:pt idx="5">
                  <c:v>808568.01678689918</c:v>
                </c:pt>
                <c:pt idx="6">
                  <c:v>830163.00009551563</c:v>
                </c:pt>
                <c:pt idx="7">
                  <c:v>852576.31961372169</c:v>
                </c:pt>
                <c:pt idx="8">
                  <c:v>875832.07079657761</c:v>
                </c:pt>
                <c:pt idx="9">
                  <c:v>899954.98558286205</c:v>
                </c:pt>
              </c:numCache>
            </c:numRef>
          </c:val>
          <c:extLst>
            <c:ext xmlns:c16="http://schemas.microsoft.com/office/drawing/2014/chart" uri="{C3380CC4-5D6E-409C-BE32-E72D297353CC}">
              <c16:uniqueId val="{00000000-6C68-4877-AA88-42AD6F52C98D}"/>
            </c:ext>
          </c:extLst>
        </c:ser>
        <c:ser>
          <c:idx val="1"/>
          <c:order val="1"/>
          <c:tx>
            <c:strRef>
              <c:f>DTE_demand_forecast!$B$63</c:f>
              <c:strCache>
                <c:ptCount val="1"/>
                <c:pt idx="0">
                  <c:v>Near Earth Robotic - LEO Science</c:v>
                </c:pt>
              </c:strCache>
            </c:strRef>
          </c:tx>
          <c:spPr>
            <a:solidFill>
              <a:schemeClr val="accent2"/>
            </a:solidFill>
            <a:ln>
              <a:noFill/>
            </a:ln>
            <a:effectLst/>
          </c:spPr>
          <c:cat>
            <c:numRef>
              <c:f>DTE_demand_forecast!$D$61:$M$61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DTE_demand_forecast!$D$63:$M$63</c:f>
              <c:numCache>
                <c:formatCode>0</c:formatCode>
                <c:ptCount val="10"/>
                <c:pt idx="0">
                  <c:v>965113.88613833301</c:v>
                </c:pt>
                <c:pt idx="1">
                  <c:v>763399.6963037838</c:v>
                </c:pt>
                <c:pt idx="2">
                  <c:v>654738.30399800662</c:v>
                </c:pt>
                <c:pt idx="3">
                  <c:v>490495.70815792494</c:v>
                </c:pt>
                <c:pt idx="4">
                  <c:v>596241.49548878346</c:v>
                </c:pt>
                <c:pt idx="5">
                  <c:v>571551.65276346111</c:v>
                </c:pt>
                <c:pt idx="6">
                  <c:v>552974.98461692187</c:v>
                </c:pt>
                <c:pt idx="7">
                  <c:v>639664.78835458949</c:v>
                </c:pt>
                <c:pt idx="8">
                  <c:v>671123.90211900685</c:v>
                </c:pt>
                <c:pt idx="9">
                  <c:v>703586.76970781432</c:v>
                </c:pt>
              </c:numCache>
            </c:numRef>
          </c:val>
          <c:extLst>
            <c:ext xmlns:c16="http://schemas.microsoft.com/office/drawing/2014/chart" uri="{C3380CC4-5D6E-409C-BE32-E72D297353CC}">
              <c16:uniqueId val="{00000001-6C68-4877-AA88-42AD6F52C98D}"/>
            </c:ext>
          </c:extLst>
        </c:ser>
        <c:ser>
          <c:idx val="2"/>
          <c:order val="2"/>
          <c:tx>
            <c:strRef>
              <c:f>DTE_demand_forecast!$B$64</c:f>
              <c:strCache>
                <c:ptCount val="1"/>
                <c:pt idx="0">
                  <c:v>Near Earth Robotic - GEO and Near Earth</c:v>
                </c:pt>
              </c:strCache>
            </c:strRef>
          </c:tx>
          <c:spPr>
            <a:solidFill>
              <a:schemeClr val="accent3"/>
            </a:solidFill>
            <a:ln>
              <a:noFill/>
            </a:ln>
            <a:effectLst/>
          </c:spPr>
          <c:cat>
            <c:numRef>
              <c:f>DTE_demand_forecast!$D$61:$M$61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DTE_demand_forecast!$D$64:$M$64</c:f>
              <c:numCache>
                <c:formatCode>0</c:formatCode>
                <c:ptCount val="10"/>
                <c:pt idx="0">
                  <c:v>15632.417319650789</c:v>
                </c:pt>
                <c:pt idx="1">
                  <c:v>16100.367785465394</c:v>
                </c:pt>
                <c:pt idx="2">
                  <c:v>18805.511566613863</c:v>
                </c:pt>
                <c:pt idx="3">
                  <c:v>19464.676228528479</c:v>
                </c:pt>
                <c:pt idx="4">
                  <c:v>20146.109966859127</c:v>
                </c:pt>
                <c:pt idx="5">
                  <c:v>20850.43987879769</c:v>
                </c:pt>
                <c:pt idx="6">
                  <c:v>21578.309237793143</c:v>
                </c:pt>
                <c:pt idx="7">
                  <c:v>22330.377889762982</c:v>
                </c:pt>
                <c:pt idx="8">
                  <c:v>23107.322658682606</c:v>
                </c:pt>
                <c:pt idx="9">
                  <c:v>23909.837761769199</c:v>
                </c:pt>
              </c:numCache>
            </c:numRef>
          </c:val>
          <c:extLst>
            <c:ext xmlns:c16="http://schemas.microsoft.com/office/drawing/2014/chart" uri="{C3380CC4-5D6E-409C-BE32-E72D297353CC}">
              <c16:uniqueId val="{00000002-6C68-4877-AA88-42AD6F52C98D}"/>
            </c:ext>
          </c:extLst>
        </c:ser>
        <c:ser>
          <c:idx val="3"/>
          <c:order val="3"/>
          <c:tx>
            <c:strRef>
              <c:f>DTE_demand_forecast!$B$65</c:f>
              <c:strCache>
                <c:ptCount val="1"/>
                <c:pt idx="0">
                  <c:v>Deep Space Robotic</c:v>
                </c:pt>
              </c:strCache>
            </c:strRef>
          </c:tx>
          <c:spPr>
            <a:solidFill>
              <a:schemeClr val="accent4"/>
            </a:solidFill>
            <a:ln w="25400">
              <a:noFill/>
            </a:ln>
            <a:effectLst/>
          </c:spPr>
          <c:cat>
            <c:numRef>
              <c:f>DTE_demand_forecast!$D$61:$M$61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DTE_demand_forecast!$D$65:$M$65</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6C68-4877-AA88-42AD6F52C98D}"/>
            </c:ext>
          </c:extLst>
        </c:ser>
        <c:ser>
          <c:idx val="4"/>
          <c:order val="4"/>
          <c:tx>
            <c:strRef>
              <c:f>DTE_demand_forecast!$B$66</c:f>
              <c:strCache>
                <c:ptCount val="1"/>
                <c:pt idx="0">
                  <c:v>Near Earth Robotic - Low Latency &amp; Complex Needs</c:v>
                </c:pt>
              </c:strCache>
            </c:strRef>
          </c:tx>
          <c:spPr>
            <a:solidFill>
              <a:schemeClr val="accent5"/>
            </a:solidFill>
            <a:ln w="25400">
              <a:noFill/>
            </a:ln>
            <a:effectLst/>
          </c:spPr>
          <c:cat>
            <c:numRef>
              <c:f>DTE_demand_forecast!$D$61:$M$61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DTE_demand_forecast!$D$66:$M$66</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6C68-4877-AA88-42AD6F52C98D}"/>
            </c:ext>
          </c:extLst>
        </c:ser>
        <c:ser>
          <c:idx val="5"/>
          <c:order val="5"/>
          <c:tx>
            <c:strRef>
              <c:f>DTE_demand_forecast!$B$67</c:f>
              <c:strCache>
                <c:ptCount val="1"/>
                <c:pt idx="0">
                  <c:v>Mission Operations</c:v>
                </c:pt>
              </c:strCache>
            </c:strRef>
          </c:tx>
          <c:spPr>
            <a:solidFill>
              <a:schemeClr val="accent6"/>
            </a:solidFill>
            <a:ln w="25400">
              <a:noFill/>
            </a:ln>
            <a:effectLst/>
          </c:spPr>
          <c:cat>
            <c:numRef>
              <c:f>DTE_demand_forecast!$D$61:$M$61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DTE_demand_forecast!$D$67:$M$67</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6C68-4877-AA88-42AD6F52C98D}"/>
            </c:ext>
          </c:extLst>
        </c:ser>
        <c:ser>
          <c:idx val="6"/>
          <c:order val="6"/>
          <c:tx>
            <c:strRef>
              <c:f>DTE_demand_forecast!$B$68</c:f>
              <c:strCache>
                <c:ptCount val="1"/>
                <c:pt idx="0">
                  <c:v>Launch Events</c:v>
                </c:pt>
              </c:strCache>
            </c:strRef>
          </c:tx>
          <c:spPr>
            <a:solidFill>
              <a:schemeClr val="accent1">
                <a:lumMod val="60000"/>
              </a:schemeClr>
            </a:solidFill>
            <a:ln w="25400">
              <a:noFill/>
            </a:ln>
            <a:effectLst/>
          </c:spPr>
          <c:cat>
            <c:numRef>
              <c:f>DTE_demand_forecast!$D$61:$M$61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DTE_demand_forecast!$D$68:$M$68</c:f>
              <c:numCache>
                <c:formatCode>0</c:formatCode>
                <c:ptCount val="10"/>
                <c:pt idx="0">
                  <c:v>1617.0089704444445</c:v>
                </c:pt>
                <c:pt idx="1">
                  <c:v>1806.2155307511111</c:v>
                </c:pt>
                <c:pt idx="2">
                  <c:v>1910.6642664991998</c:v>
                </c:pt>
                <c:pt idx="3">
                  <c:v>2089.868838950023</c:v>
                </c:pt>
                <c:pt idx="4">
                  <c:v>3003.339988628114</c:v>
                </c:pt>
                <c:pt idx="5">
                  <c:v>3193.7957672762996</c:v>
                </c:pt>
                <c:pt idx="6">
                  <c:v>3391.2453318945172</c:v>
                </c:pt>
                <c:pt idx="7">
                  <c:v>3595.8922516101075</c:v>
                </c:pt>
                <c:pt idx="8">
                  <c:v>3807.9454408011197</c:v>
                </c:pt>
                <c:pt idx="9">
                  <c:v>4027.6192914786843</c:v>
                </c:pt>
              </c:numCache>
            </c:numRef>
          </c:val>
          <c:extLst>
            <c:ext xmlns:c16="http://schemas.microsoft.com/office/drawing/2014/chart" uri="{C3380CC4-5D6E-409C-BE32-E72D297353CC}">
              <c16:uniqueId val="{00000006-6C68-4877-AA88-42AD6F52C98D}"/>
            </c:ext>
          </c:extLst>
        </c:ser>
        <c:ser>
          <c:idx val="7"/>
          <c:order val="7"/>
          <c:tx>
            <c:strRef>
              <c:f>DTE_demand_forecast!$B$69</c:f>
              <c:strCache>
                <c:ptCount val="1"/>
                <c:pt idx="0">
                  <c:v>Terrestrial &amp; Aerial</c:v>
                </c:pt>
              </c:strCache>
            </c:strRef>
          </c:tx>
          <c:spPr>
            <a:solidFill>
              <a:schemeClr val="accent2">
                <a:lumMod val="60000"/>
              </a:schemeClr>
            </a:solidFill>
            <a:ln w="25400">
              <a:noFill/>
            </a:ln>
            <a:effectLst/>
          </c:spPr>
          <c:cat>
            <c:numRef>
              <c:f>DTE_demand_forecast!$D$61:$M$61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DTE_demand_forecast!$D$69:$M$69</c:f>
              <c:numCache>
                <c:formatCode>0</c:formatCode>
                <c:ptCount val="10"/>
                <c:pt idx="0">
                  <c:v>99785.872453666685</c:v>
                </c:pt>
                <c:pt idx="1">
                  <c:v>200395.51757096895</c:v>
                </c:pt>
                <c:pt idx="2">
                  <c:v>211828.18786529289</c:v>
                </c:pt>
                <c:pt idx="3">
                  <c:v>223748.34307238497</c:v>
                </c:pt>
                <c:pt idx="4">
                  <c:v>236089.12975697152</c:v>
                </c:pt>
                <c:pt idx="5">
                  <c:v>346240.9271695434</c:v>
                </c:pt>
                <c:pt idx="6">
                  <c:v>361450.62399925996</c:v>
                </c:pt>
                <c:pt idx="7">
                  <c:v>377165.99386643193</c:v>
                </c:pt>
                <c:pt idx="8">
                  <c:v>393401.17981382587</c:v>
                </c:pt>
                <c:pt idx="9">
                  <c:v>410170.68833670364</c:v>
                </c:pt>
              </c:numCache>
            </c:numRef>
          </c:val>
          <c:extLst>
            <c:ext xmlns:c16="http://schemas.microsoft.com/office/drawing/2014/chart" uri="{C3380CC4-5D6E-409C-BE32-E72D297353CC}">
              <c16:uniqueId val="{00000007-6C68-4877-AA88-42AD6F52C98D}"/>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max val="14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Demand Forecast (Baseline)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632365848471122"/>
          <c:y val="0.10605799289048519"/>
          <c:w val="0.84171981825667663"/>
          <c:h val="0.61211338044219699"/>
        </c:manualLayout>
      </c:layout>
      <c:areaChart>
        <c:grouping val="stacked"/>
        <c:varyColors val="0"/>
        <c:ser>
          <c:idx val="0"/>
          <c:order val="0"/>
          <c:tx>
            <c:strRef>
              <c:f>DTE_demand_forecast!$B$141</c:f>
              <c:strCache>
                <c:ptCount val="1"/>
                <c:pt idx="0">
                  <c:v>Human Space Flight</c:v>
                </c:pt>
              </c:strCache>
            </c:strRef>
          </c:tx>
          <c:spPr>
            <a:solidFill>
              <a:schemeClr val="accent1"/>
            </a:solidFill>
            <a:ln>
              <a:noFill/>
            </a:ln>
            <a:effectLst/>
          </c:spPr>
          <c:cat>
            <c:numRef>
              <c:f>DTE_demand_forecast!$D$140:$M$140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DTE_demand_forecast!$D$141:$M$141</c:f>
              <c:numCache>
                <c:formatCode>0</c:formatCode>
                <c:ptCount val="10"/>
                <c:pt idx="0">
                  <c:v>763854.18731877778</c:v>
                </c:pt>
                <c:pt idx="1">
                  <c:v>834955.64795190666</c:v>
                </c:pt>
                <c:pt idx="2">
                  <c:v>907909.04718914488</c:v>
                </c:pt>
                <c:pt idx="3">
                  <c:v>986228.43849730375</c:v>
                </c:pt>
                <c:pt idx="4">
                  <c:v>1066340.9513617151</c:v>
                </c:pt>
                <c:pt idx="5">
                  <c:v>1149541.4374492636</c:v>
                </c:pt>
                <c:pt idx="6">
                  <c:v>1235921.3706837294</c:v>
                </c:pt>
                <c:pt idx="7">
                  <c:v>1325574.6487565534</c:v>
                </c:pt>
                <c:pt idx="8">
                  <c:v>1418597.6534879771</c:v>
                </c:pt>
                <c:pt idx="9">
                  <c:v>1515089.3126331149</c:v>
                </c:pt>
              </c:numCache>
            </c:numRef>
          </c:val>
          <c:extLst>
            <c:ext xmlns:c16="http://schemas.microsoft.com/office/drawing/2014/chart" uri="{C3380CC4-5D6E-409C-BE32-E72D297353CC}">
              <c16:uniqueId val="{00000000-87EB-421A-89CA-DE357EFB09CC}"/>
            </c:ext>
          </c:extLst>
        </c:ser>
        <c:ser>
          <c:idx val="1"/>
          <c:order val="1"/>
          <c:tx>
            <c:strRef>
              <c:f>DTE_demand_forecast!$B$142</c:f>
              <c:strCache>
                <c:ptCount val="1"/>
                <c:pt idx="0">
                  <c:v>Near Earth Robotic - LEO Science</c:v>
                </c:pt>
              </c:strCache>
            </c:strRef>
          </c:tx>
          <c:spPr>
            <a:solidFill>
              <a:schemeClr val="accent2"/>
            </a:solidFill>
            <a:ln>
              <a:noFill/>
            </a:ln>
            <a:effectLst/>
          </c:spPr>
          <c:cat>
            <c:numRef>
              <c:f>DTE_demand_forecast!$D$140:$M$140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DTE_demand_forecast!$D$142:$M$142</c:f>
              <c:numCache>
                <c:formatCode>0</c:formatCode>
                <c:ptCount val="10"/>
                <c:pt idx="0">
                  <c:v>986279.4678849997</c:v>
                </c:pt>
                <c:pt idx="1">
                  <c:v>804413.26370885037</c:v>
                </c:pt>
                <c:pt idx="2">
                  <c:v>709092.30414843862</c:v>
                </c:pt>
                <c:pt idx="3">
                  <c:v>580965.3061598076</c:v>
                </c:pt>
                <c:pt idx="4">
                  <c:v>711590.23294118373</c:v>
                </c:pt>
                <c:pt idx="5">
                  <c:v>712738.50740519911</c:v>
                </c:pt>
                <c:pt idx="6">
                  <c:v>720987.34164059022</c:v>
                </c:pt>
                <c:pt idx="7">
                  <c:v>835519.19311360852</c:v>
                </c:pt>
                <c:pt idx="8">
                  <c:v>895866.83157998126</c:v>
                </c:pt>
                <c:pt idx="9">
                  <c:v>958295.4230969185</c:v>
                </c:pt>
              </c:numCache>
            </c:numRef>
          </c:val>
          <c:extLst>
            <c:ext xmlns:c16="http://schemas.microsoft.com/office/drawing/2014/chart" uri="{C3380CC4-5D6E-409C-BE32-E72D297353CC}">
              <c16:uniqueId val="{00000001-87EB-421A-89CA-DE357EFB09CC}"/>
            </c:ext>
          </c:extLst>
        </c:ser>
        <c:ser>
          <c:idx val="2"/>
          <c:order val="2"/>
          <c:tx>
            <c:strRef>
              <c:f>DTE_demand_forecast!$B$143</c:f>
              <c:strCache>
                <c:ptCount val="1"/>
                <c:pt idx="0">
                  <c:v>Near Earth Robotic - GEO and Near Earth</c:v>
                </c:pt>
              </c:strCache>
            </c:strRef>
          </c:tx>
          <c:spPr>
            <a:solidFill>
              <a:schemeClr val="accent3"/>
            </a:solidFill>
            <a:ln>
              <a:noFill/>
            </a:ln>
            <a:effectLst/>
          </c:spPr>
          <c:cat>
            <c:numRef>
              <c:f>DTE_demand_forecast!$D$140:$M$140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DTE_demand_forecast!$D$143:$M$143</c:f>
              <c:numCache>
                <c:formatCode>0</c:formatCode>
                <c:ptCount val="10"/>
                <c:pt idx="0">
                  <c:v>16274.547550793646</c:v>
                </c:pt>
                <c:pt idx="1">
                  <c:v>17410.313456996824</c:v>
                </c:pt>
                <c:pt idx="2">
                  <c:v>20809.728444056949</c:v>
                </c:pt>
                <c:pt idx="3">
                  <c:v>22190.411181851072</c:v>
                </c:pt>
                <c:pt idx="4">
                  <c:v>23621.422032345436</c:v>
                </c:pt>
                <c:pt idx="5">
                  <c:v>25104.221846952933</c:v>
                </c:pt>
                <c:pt idx="6">
                  <c:v>26640.309779897882</c:v>
                </c:pt>
                <c:pt idx="7">
                  <c:v>28231.224235987938</c:v>
                </c:pt>
                <c:pt idx="8">
                  <c:v>29878.543840975737</c:v>
                </c:pt>
                <c:pt idx="9">
                  <c:v>31583.888435034751</c:v>
                </c:pt>
              </c:numCache>
            </c:numRef>
          </c:val>
          <c:extLst>
            <c:ext xmlns:c16="http://schemas.microsoft.com/office/drawing/2014/chart" uri="{C3380CC4-5D6E-409C-BE32-E72D297353CC}">
              <c16:uniqueId val="{00000002-87EB-421A-89CA-DE357EFB09CC}"/>
            </c:ext>
          </c:extLst>
        </c:ser>
        <c:ser>
          <c:idx val="3"/>
          <c:order val="3"/>
          <c:tx>
            <c:strRef>
              <c:f>DTE_demand_forecast!$B$144</c:f>
              <c:strCache>
                <c:ptCount val="1"/>
                <c:pt idx="0">
                  <c:v>Deep Space Robotic</c:v>
                </c:pt>
              </c:strCache>
            </c:strRef>
          </c:tx>
          <c:spPr>
            <a:solidFill>
              <a:schemeClr val="accent4"/>
            </a:solidFill>
            <a:ln w="25400">
              <a:noFill/>
            </a:ln>
            <a:effectLst/>
          </c:spPr>
          <c:cat>
            <c:numRef>
              <c:f>DTE_demand_forecast!$D$140:$M$140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DTE_demand_forecast!$D$144:$M$144</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87EB-421A-89CA-DE357EFB09CC}"/>
            </c:ext>
          </c:extLst>
        </c:ser>
        <c:ser>
          <c:idx val="4"/>
          <c:order val="4"/>
          <c:tx>
            <c:strRef>
              <c:f>DTE_demand_forecast!$B$145</c:f>
              <c:strCache>
                <c:ptCount val="1"/>
                <c:pt idx="0">
                  <c:v>Near Earth Robotic - Low Latency &amp; Complex Needs</c:v>
                </c:pt>
              </c:strCache>
            </c:strRef>
          </c:tx>
          <c:spPr>
            <a:solidFill>
              <a:schemeClr val="accent5"/>
            </a:solidFill>
            <a:ln w="25400">
              <a:noFill/>
            </a:ln>
            <a:effectLst/>
          </c:spPr>
          <c:cat>
            <c:numRef>
              <c:f>DTE_demand_forecast!$D$140:$M$140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DTE_demand_forecast!$D$145:$M$145</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87EB-421A-89CA-DE357EFB09CC}"/>
            </c:ext>
          </c:extLst>
        </c:ser>
        <c:ser>
          <c:idx val="5"/>
          <c:order val="5"/>
          <c:tx>
            <c:strRef>
              <c:f>DTE_demand_forecast!$B$146</c:f>
              <c:strCache>
                <c:ptCount val="1"/>
                <c:pt idx="0">
                  <c:v>Mission Operations</c:v>
                </c:pt>
              </c:strCache>
            </c:strRef>
          </c:tx>
          <c:spPr>
            <a:solidFill>
              <a:schemeClr val="accent6"/>
            </a:solidFill>
            <a:ln w="25400">
              <a:noFill/>
            </a:ln>
            <a:effectLst/>
          </c:spPr>
          <c:cat>
            <c:numRef>
              <c:f>DTE_demand_forecast!$D$140:$M$140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DTE_demand_forecast!$D$146:$M$146</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87EB-421A-89CA-DE357EFB09CC}"/>
            </c:ext>
          </c:extLst>
        </c:ser>
        <c:ser>
          <c:idx val="6"/>
          <c:order val="6"/>
          <c:tx>
            <c:strRef>
              <c:f>DTE_demand_forecast!$B$147</c:f>
              <c:strCache>
                <c:ptCount val="1"/>
                <c:pt idx="0">
                  <c:v>Launch Events</c:v>
                </c:pt>
              </c:strCache>
            </c:strRef>
          </c:tx>
          <c:spPr>
            <a:solidFill>
              <a:schemeClr val="accent1">
                <a:lumMod val="60000"/>
              </a:schemeClr>
            </a:solidFill>
            <a:ln w="25400">
              <a:noFill/>
            </a:ln>
            <a:effectLst/>
          </c:spPr>
          <c:cat>
            <c:numRef>
              <c:f>DTE_demand_forecast!$D$140:$M$140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DTE_demand_forecast!$D$147:$M$147</c:f>
              <c:numCache>
                <c:formatCode>0</c:formatCode>
                <c:ptCount val="10"/>
                <c:pt idx="0">
                  <c:v>1761.2316753333332</c:v>
                </c:pt>
                <c:pt idx="1">
                  <c:v>2100.4298487244441</c:v>
                </c:pt>
                <c:pt idx="2">
                  <c:v>2360.8121729984</c:v>
                </c:pt>
                <c:pt idx="3">
                  <c:v>2702.0699917889347</c:v>
                </c:pt>
                <c:pt idx="4">
                  <c:v>3783.8964584977266</c:v>
                </c:pt>
                <c:pt idx="5">
                  <c:v>4149.1968863967058</c:v>
                </c:pt>
                <c:pt idx="6">
                  <c:v>4528.1726636477997</c:v>
                </c:pt>
                <c:pt idx="7">
                  <c:v>4921.2246840539337</c:v>
                </c:pt>
                <c:pt idx="8">
                  <c:v>5328.7644070304113</c:v>
                </c:pt>
                <c:pt idx="9">
                  <c:v>5751.2141198718818</c:v>
                </c:pt>
              </c:numCache>
            </c:numRef>
          </c:val>
          <c:extLst>
            <c:ext xmlns:c16="http://schemas.microsoft.com/office/drawing/2014/chart" uri="{C3380CC4-5D6E-409C-BE32-E72D297353CC}">
              <c16:uniqueId val="{00000006-87EB-421A-89CA-DE357EFB09CC}"/>
            </c:ext>
          </c:extLst>
        </c:ser>
        <c:ser>
          <c:idx val="7"/>
          <c:order val="7"/>
          <c:tx>
            <c:strRef>
              <c:f>DTE_demand_forecast!$B$148</c:f>
              <c:strCache>
                <c:ptCount val="1"/>
                <c:pt idx="0">
                  <c:v>Terrestrial &amp; Aerial</c:v>
                </c:pt>
              </c:strCache>
            </c:strRef>
          </c:tx>
          <c:spPr>
            <a:solidFill>
              <a:schemeClr val="accent2">
                <a:lumMod val="60000"/>
              </a:schemeClr>
            </a:solidFill>
            <a:ln w="25400">
              <a:noFill/>
            </a:ln>
            <a:effectLst/>
          </c:spPr>
          <c:cat>
            <c:numRef>
              <c:f>DTE_demand_forecast!$D$140:$M$140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DTE_demand_forecast!$D$148:$M$148</c:f>
              <c:numCache>
                <c:formatCode>0</c:formatCode>
                <c:ptCount val="10"/>
                <c:pt idx="0">
                  <c:v>108731.25623733336</c:v>
                </c:pt>
                <c:pt idx="1">
                  <c:v>218644.10048964893</c:v>
                </c:pt>
                <c:pt idx="2">
                  <c:v>239748.51973087335</c:v>
                </c:pt>
                <c:pt idx="3">
                  <c:v>261719.99440957434</c:v>
                </c:pt>
                <c:pt idx="4">
                  <c:v>284502.98521188798</c:v>
                </c:pt>
                <c:pt idx="5">
                  <c:v>405499.48624636116</c:v>
                </c:pt>
                <c:pt idx="6">
                  <c:v>431968.30930067302</c:v>
                </c:pt>
                <c:pt idx="7">
                  <c:v>459369.46701779339</c:v>
                </c:pt>
                <c:pt idx="8">
                  <c:v>487729.66525501315</c:v>
                </c:pt>
                <c:pt idx="9">
                  <c:v>517076.30517004925</c:v>
                </c:pt>
              </c:numCache>
            </c:numRef>
          </c:val>
          <c:extLst>
            <c:ext xmlns:c16="http://schemas.microsoft.com/office/drawing/2014/chart" uri="{C3380CC4-5D6E-409C-BE32-E72D297353CC}">
              <c16:uniqueId val="{00000007-87EB-421A-89CA-DE357EFB09CC}"/>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max val="14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Demand</a:t>
            </a:r>
            <a:r>
              <a:rPr lang="en-US" baseline="0"/>
              <a:t> Forecast </a:t>
            </a:r>
            <a:r>
              <a:rPr lang="en-US"/>
              <a:t>(High)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055071182579744"/>
          <c:y val="0.10605799289048519"/>
          <c:w val="0.83749276491559022"/>
          <c:h val="0.59813085403477473"/>
        </c:manualLayout>
      </c:layout>
      <c:areaChart>
        <c:grouping val="stacked"/>
        <c:varyColors val="0"/>
        <c:ser>
          <c:idx val="0"/>
          <c:order val="0"/>
          <c:tx>
            <c:strRef>
              <c:f>DTE_demand_forecast!$B$220</c:f>
              <c:strCache>
                <c:ptCount val="1"/>
                <c:pt idx="0">
                  <c:v>Human Space Flight</c:v>
                </c:pt>
              </c:strCache>
            </c:strRef>
          </c:tx>
          <c:spPr>
            <a:solidFill>
              <a:schemeClr val="accent1"/>
            </a:solidFill>
            <a:ln>
              <a:noFill/>
            </a:ln>
            <a:effectLst/>
          </c:spPr>
          <c:cat>
            <c:numRef>
              <c:f>DTE_demand_forecast!$D$219:$M$219</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DTE_demand_forecast!$D$220:$M$220</c:f>
              <c:numCache>
                <c:formatCode>0</c:formatCode>
                <c:ptCount val="10"/>
                <c:pt idx="0">
                  <c:v>798168.64647733339</c:v>
                </c:pt>
                <c:pt idx="1">
                  <c:v>904957.14463535999</c:v>
                </c:pt>
                <c:pt idx="2">
                  <c:v>1015011.3371148284</c:v>
                </c:pt>
                <c:pt idx="3">
                  <c:v>1131887.5527962334</c:v>
                </c:pt>
                <c:pt idx="4">
                  <c:v>1252056.3220928502</c:v>
                </c:pt>
                <c:pt idx="5">
                  <c:v>1376857.0512241735</c:v>
                </c:pt>
                <c:pt idx="6">
                  <c:v>1506426.9510758719</c:v>
                </c:pt>
                <c:pt idx="7">
                  <c:v>1640906.8681851081</c:v>
                </c:pt>
                <c:pt idx="8">
                  <c:v>1780441.3752822436</c:v>
                </c:pt>
                <c:pt idx="9">
                  <c:v>1925178.8639999502</c:v>
                </c:pt>
              </c:numCache>
            </c:numRef>
          </c:val>
          <c:extLst>
            <c:ext xmlns:c16="http://schemas.microsoft.com/office/drawing/2014/chart" uri="{C3380CC4-5D6E-409C-BE32-E72D297353CC}">
              <c16:uniqueId val="{00000000-553E-4A6C-A8C9-9DACE9FB41FD}"/>
            </c:ext>
          </c:extLst>
        </c:ser>
        <c:ser>
          <c:idx val="1"/>
          <c:order val="1"/>
          <c:tx>
            <c:strRef>
              <c:f>DTE_demand_forecast!$B$221</c:f>
              <c:strCache>
                <c:ptCount val="1"/>
                <c:pt idx="0">
                  <c:v>Near Earth Robotic - LEO Science</c:v>
                </c:pt>
              </c:strCache>
            </c:strRef>
          </c:tx>
          <c:spPr>
            <a:solidFill>
              <a:schemeClr val="accent2"/>
            </a:solidFill>
            <a:ln>
              <a:noFill/>
            </a:ln>
            <a:effectLst/>
          </c:spPr>
          <c:cat>
            <c:numRef>
              <c:f>DTE_demand_forecast!$D$219:$M$219</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DTE_demand_forecast!$D$221:$M$221</c:f>
              <c:numCache>
                <c:formatCode>0</c:formatCode>
                <c:ptCount val="10"/>
                <c:pt idx="0">
                  <c:v>1007445.0496316664</c:v>
                </c:pt>
                <c:pt idx="1">
                  <c:v>845426.83111391705</c:v>
                </c:pt>
                <c:pt idx="2">
                  <c:v>763446.30429887061</c:v>
                </c:pt>
                <c:pt idx="3">
                  <c:v>671434.90416169027</c:v>
                </c:pt>
                <c:pt idx="4">
                  <c:v>826938.97039358411</c:v>
                </c:pt>
                <c:pt idx="5">
                  <c:v>853925.36204693723</c:v>
                </c:pt>
                <c:pt idx="6">
                  <c:v>888999.69866425835</c:v>
                </c:pt>
                <c:pt idx="7">
                  <c:v>1031373.5978726272</c:v>
                </c:pt>
                <c:pt idx="8">
                  <c:v>1120609.7610409555</c:v>
                </c:pt>
                <c:pt idx="9">
                  <c:v>1213004.0764860227</c:v>
                </c:pt>
              </c:numCache>
            </c:numRef>
          </c:val>
          <c:extLst>
            <c:ext xmlns:c16="http://schemas.microsoft.com/office/drawing/2014/chart" uri="{C3380CC4-5D6E-409C-BE32-E72D297353CC}">
              <c16:uniqueId val="{00000001-553E-4A6C-A8C9-9DACE9FB41FD}"/>
            </c:ext>
          </c:extLst>
        </c:ser>
        <c:ser>
          <c:idx val="2"/>
          <c:order val="2"/>
          <c:tx>
            <c:strRef>
              <c:f>DTE_demand_forecast!$B$222</c:f>
              <c:strCache>
                <c:ptCount val="1"/>
                <c:pt idx="0">
                  <c:v>Near Earth Robotic - GEO and Near Earth</c:v>
                </c:pt>
              </c:strCache>
            </c:strRef>
          </c:tx>
          <c:spPr>
            <a:solidFill>
              <a:schemeClr val="accent3"/>
            </a:solidFill>
            <a:ln>
              <a:noFill/>
            </a:ln>
            <a:effectLst/>
          </c:spPr>
          <c:cat>
            <c:numRef>
              <c:f>DTE_demand_forecast!$D$219:$M$219</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DTE_demand_forecast!$D$222:$M$222</c:f>
              <c:numCache>
                <c:formatCode>0</c:formatCode>
                <c:ptCount val="10"/>
                <c:pt idx="0">
                  <c:v>17130.721192317455</c:v>
                </c:pt>
                <c:pt idx="1">
                  <c:v>19156.907685705395</c:v>
                </c:pt>
                <c:pt idx="2">
                  <c:v>23482.017613981065</c:v>
                </c:pt>
                <c:pt idx="3">
                  <c:v>25824.724452947867</c:v>
                </c:pt>
                <c:pt idx="4">
                  <c:v>28255.171452993851</c:v>
                </c:pt>
                <c:pt idx="5">
                  <c:v>30775.931137826592</c:v>
                </c:pt>
                <c:pt idx="6">
                  <c:v>33389.643836037532</c:v>
                </c:pt>
                <c:pt idx="7">
                  <c:v>36099.019364287873</c:v>
                </c:pt>
                <c:pt idx="8">
                  <c:v>38906.838750699928</c:v>
                </c:pt>
                <c:pt idx="9">
                  <c:v>41815.955999388825</c:v>
                </c:pt>
              </c:numCache>
            </c:numRef>
          </c:val>
          <c:extLst>
            <c:ext xmlns:c16="http://schemas.microsoft.com/office/drawing/2014/chart" uri="{C3380CC4-5D6E-409C-BE32-E72D297353CC}">
              <c16:uniqueId val="{00000002-553E-4A6C-A8C9-9DACE9FB41FD}"/>
            </c:ext>
          </c:extLst>
        </c:ser>
        <c:ser>
          <c:idx val="3"/>
          <c:order val="3"/>
          <c:tx>
            <c:strRef>
              <c:f>DTE_demand_forecast!$B$223</c:f>
              <c:strCache>
                <c:ptCount val="1"/>
                <c:pt idx="0">
                  <c:v>Deep Space Robotic</c:v>
                </c:pt>
              </c:strCache>
            </c:strRef>
          </c:tx>
          <c:spPr>
            <a:solidFill>
              <a:schemeClr val="accent4"/>
            </a:solidFill>
            <a:ln w="25400">
              <a:noFill/>
            </a:ln>
            <a:effectLst/>
          </c:spPr>
          <c:cat>
            <c:numRef>
              <c:f>DTE_demand_forecast!$D$219:$M$219</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DTE_demand_forecast!$D$223:$M$223</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553E-4A6C-A8C9-9DACE9FB41FD}"/>
            </c:ext>
          </c:extLst>
        </c:ser>
        <c:ser>
          <c:idx val="4"/>
          <c:order val="4"/>
          <c:tx>
            <c:strRef>
              <c:f>DTE_demand_forecast!$B$224</c:f>
              <c:strCache>
                <c:ptCount val="1"/>
                <c:pt idx="0">
                  <c:v>Near Earth Robotic - Low Latency &amp; Complex Needs</c:v>
                </c:pt>
              </c:strCache>
            </c:strRef>
          </c:tx>
          <c:spPr>
            <a:solidFill>
              <a:schemeClr val="accent5"/>
            </a:solidFill>
            <a:ln w="25400">
              <a:noFill/>
            </a:ln>
            <a:effectLst/>
          </c:spPr>
          <c:cat>
            <c:numRef>
              <c:f>DTE_demand_forecast!$D$219:$M$219</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DTE_demand_forecast!$D$224:$M$224</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553E-4A6C-A8C9-9DACE9FB41FD}"/>
            </c:ext>
          </c:extLst>
        </c:ser>
        <c:ser>
          <c:idx val="5"/>
          <c:order val="5"/>
          <c:tx>
            <c:strRef>
              <c:f>DTE_demand_forecast!$B$225</c:f>
              <c:strCache>
                <c:ptCount val="1"/>
                <c:pt idx="0">
                  <c:v>Mission Operations</c:v>
                </c:pt>
              </c:strCache>
            </c:strRef>
          </c:tx>
          <c:spPr>
            <a:solidFill>
              <a:schemeClr val="accent6"/>
            </a:solidFill>
            <a:ln w="25400">
              <a:noFill/>
            </a:ln>
            <a:effectLst/>
          </c:spPr>
          <c:cat>
            <c:numRef>
              <c:f>DTE_demand_forecast!$D$219:$M$219</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DTE_demand_forecast!$D$225:$M$225</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553E-4A6C-A8C9-9DACE9FB41FD}"/>
            </c:ext>
          </c:extLst>
        </c:ser>
        <c:ser>
          <c:idx val="6"/>
          <c:order val="6"/>
          <c:tx>
            <c:strRef>
              <c:f>DTE_demand_forecast!$B$226</c:f>
              <c:strCache>
                <c:ptCount val="1"/>
                <c:pt idx="0">
                  <c:v>Launch Events</c:v>
                </c:pt>
              </c:strCache>
            </c:strRef>
          </c:tx>
          <c:spPr>
            <a:solidFill>
              <a:schemeClr val="accent1">
                <a:lumMod val="60000"/>
              </a:schemeClr>
            </a:solidFill>
            <a:ln w="25400">
              <a:noFill/>
            </a:ln>
            <a:effectLst/>
          </c:spPr>
          <c:cat>
            <c:numRef>
              <c:f>DTE_demand_forecast!$D$219:$M$219</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DTE_demand_forecast!$D$226:$M$226</c:f>
              <c:numCache>
                <c:formatCode>0</c:formatCode>
                <c:ptCount val="10"/>
                <c:pt idx="0">
                  <c:v>1833.3430277777777</c:v>
                </c:pt>
                <c:pt idx="1">
                  <c:v>2247.5370077111111</c:v>
                </c:pt>
                <c:pt idx="2">
                  <c:v>2585.8861262479995</c:v>
                </c:pt>
                <c:pt idx="3">
                  <c:v>3008.1705682083907</c:v>
                </c:pt>
                <c:pt idx="4">
                  <c:v>4174.1746934325329</c:v>
                </c:pt>
                <c:pt idx="5">
                  <c:v>4626.897445956909</c:v>
                </c:pt>
                <c:pt idx="6">
                  <c:v>5096.6363295244419</c:v>
                </c:pt>
                <c:pt idx="7">
                  <c:v>5583.8909002758483</c:v>
                </c:pt>
                <c:pt idx="8">
                  <c:v>6089.1738901450572</c:v>
                </c:pt>
                <c:pt idx="9">
                  <c:v>6613.0115340684797</c:v>
                </c:pt>
              </c:numCache>
            </c:numRef>
          </c:val>
          <c:extLst>
            <c:ext xmlns:c16="http://schemas.microsoft.com/office/drawing/2014/chart" uri="{C3380CC4-5D6E-409C-BE32-E72D297353CC}">
              <c16:uniqueId val="{00000006-553E-4A6C-A8C9-9DACE9FB41FD}"/>
            </c:ext>
          </c:extLst>
        </c:ser>
        <c:ser>
          <c:idx val="7"/>
          <c:order val="7"/>
          <c:tx>
            <c:strRef>
              <c:f>DTE_demand_forecast!$B$227</c:f>
              <c:strCache>
                <c:ptCount val="1"/>
                <c:pt idx="0">
                  <c:v>Terrestrial &amp; Aerial</c:v>
                </c:pt>
              </c:strCache>
            </c:strRef>
          </c:tx>
          <c:spPr>
            <a:solidFill>
              <a:schemeClr val="accent2">
                <a:lumMod val="60000"/>
              </a:schemeClr>
            </a:solidFill>
            <a:ln w="25400">
              <a:noFill/>
            </a:ln>
            <a:effectLst/>
          </c:spPr>
          <c:cat>
            <c:numRef>
              <c:f>DTE_demand_forecast!$D$219:$M$219</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DTE_demand_forecast!$D$227:$M$227</c:f>
              <c:numCache>
                <c:formatCode>0</c:formatCode>
                <c:ptCount val="10"/>
                <c:pt idx="0">
                  <c:v>117676.64002100003</c:v>
                </c:pt>
                <c:pt idx="1">
                  <c:v>236892.68340832897</c:v>
                </c:pt>
                <c:pt idx="2">
                  <c:v>267668.85159645369</c:v>
                </c:pt>
                <c:pt idx="3">
                  <c:v>299691.64574676368</c:v>
                </c:pt>
                <c:pt idx="4">
                  <c:v>332916.84066680435</c:v>
                </c:pt>
                <c:pt idx="5">
                  <c:v>464758.04532317875</c:v>
                </c:pt>
                <c:pt idx="6">
                  <c:v>502485.99460208608</c:v>
                </c:pt>
                <c:pt idx="7">
                  <c:v>541572.94016915502</c:v>
                </c:pt>
                <c:pt idx="8">
                  <c:v>582058.15069620044</c:v>
                </c:pt>
                <c:pt idx="9">
                  <c:v>623981.92200339492</c:v>
                </c:pt>
              </c:numCache>
            </c:numRef>
          </c:val>
          <c:extLst>
            <c:ext xmlns:c16="http://schemas.microsoft.com/office/drawing/2014/chart" uri="{C3380CC4-5D6E-409C-BE32-E72D297353CC}">
              <c16:uniqueId val="{00000007-553E-4A6C-A8C9-9DACE9FB41FD}"/>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chart" Target="../charts/chart56.xml"/><Relationship Id="rId3" Type="http://schemas.openxmlformats.org/officeDocument/2006/relationships/chart" Target="../charts/chart51.xml"/><Relationship Id="rId7" Type="http://schemas.openxmlformats.org/officeDocument/2006/relationships/chart" Target="../charts/chart55.xml"/><Relationship Id="rId12" Type="http://schemas.openxmlformats.org/officeDocument/2006/relationships/chart" Target="../charts/chart60.xml"/><Relationship Id="rId2" Type="http://schemas.openxmlformats.org/officeDocument/2006/relationships/chart" Target="../charts/chart50.xml"/><Relationship Id="rId1" Type="http://schemas.openxmlformats.org/officeDocument/2006/relationships/chart" Target="../charts/chart49.xml"/><Relationship Id="rId6" Type="http://schemas.openxmlformats.org/officeDocument/2006/relationships/chart" Target="../charts/chart54.xml"/><Relationship Id="rId11" Type="http://schemas.openxmlformats.org/officeDocument/2006/relationships/chart" Target="../charts/chart59.xml"/><Relationship Id="rId5" Type="http://schemas.openxmlformats.org/officeDocument/2006/relationships/chart" Target="../charts/chart53.xml"/><Relationship Id="rId10" Type="http://schemas.openxmlformats.org/officeDocument/2006/relationships/chart" Target="../charts/chart58.xml"/><Relationship Id="rId4" Type="http://schemas.openxmlformats.org/officeDocument/2006/relationships/chart" Target="../charts/chart52.xml"/><Relationship Id="rId9" Type="http://schemas.openxmlformats.org/officeDocument/2006/relationships/chart" Target="../charts/chart57.xml"/></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chart" Target="../charts/chart24.xml"/><Relationship Id="rId5" Type="http://schemas.openxmlformats.org/officeDocument/2006/relationships/chart" Target="../charts/chart23.xml"/><Relationship Id="rId4" Type="http://schemas.openxmlformats.org/officeDocument/2006/relationships/chart" Target="../charts/chart22.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 Id="rId6" Type="http://schemas.openxmlformats.org/officeDocument/2006/relationships/chart" Target="../charts/chart30.xml"/><Relationship Id="rId5" Type="http://schemas.openxmlformats.org/officeDocument/2006/relationships/chart" Target="../charts/chart29.xml"/><Relationship Id="rId4" Type="http://schemas.openxmlformats.org/officeDocument/2006/relationships/chart" Target="../charts/chart28.xml"/></Relationships>
</file>

<file path=xl/drawings/_rels/drawing8.xml.rels><?xml version="1.0" encoding="UTF-8" standalone="yes"?>
<Relationships xmlns="http://schemas.openxmlformats.org/package/2006/relationships"><Relationship Id="rId3" Type="http://schemas.openxmlformats.org/officeDocument/2006/relationships/chart" Target="../charts/chart33.xml"/><Relationship Id="rId2" Type="http://schemas.openxmlformats.org/officeDocument/2006/relationships/chart" Target="../charts/chart32.xml"/><Relationship Id="rId1" Type="http://schemas.openxmlformats.org/officeDocument/2006/relationships/chart" Target="../charts/chart31.xml"/><Relationship Id="rId6" Type="http://schemas.openxmlformats.org/officeDocument/2006/relationships/chart" Target="../charts/chart36.xml"/><Relationship Id="rId5" Type="http://schemas.openxmlformats.org/officeDocument/2006/relationships/chart" Target="../charts/chart35.xml"/><Relationship Id="rId4" Type="http://schemas.openxmlformats.org/officeDocument/2006/relationships/chart" Target="../charts/chart34.xml"/></Relationships>
</file>

<file path=xl/drawings/_rels/drawing9.xml.rels><?xml version="1.0" encoding="UTF-8" standalone="yes"?>
<Relationships xmlns="http://schemas.openxmlformats.org/package/2006/relationships"><Relationship Id="rId8" Type="http://schemas.openxmlformats.org/officeDocument/2006/relationships/chart" Target="../charts/chart44.xml"/><Relationship Id="rId3" Type="http://schemas.openxmlformats.org/officeDocument/2006/relationships/chart" Target="../charts/chart39.xml"/><Relationship Id="rId7" Type="http://schemas.openxmlformats.org/officeDocument/2006/relationships/chart" Target="../charts/chart43.xml"/><Relationship Id="rId12" Type="http://schemas.openxmlformats.org/officeDocument/2006/relationships/chart" Target="../charts/chart48.xml"/><Relationship Id="rId2" Type="http://schemas.openxmlformats.org/officeDocument/2006/relationships/chart" Target="../charts/chart38.xml"/><Relationship Id="rId1" Type="http://schemas.openxmlformats.org/officeDocument/2006/relationships/chart" Target="../charts/chart37.xml"/><Relationship Id="rId6" Type="http://schemas.openxmlformats.org/officeDocument/2006/relationships/chart" Target="../charts/chart42.xml"/><Relationship Id="rId11" Type="http://schemas.openxmlformats.org/officeDocument/2006/relationships/chart" Target="../charts/chart47.xml"/><Relationship Id="rId5" Type="http://schemas.openxmlformats.org/officeDocument/2006/relationships/chart" Target="../charts/chart41.xml"/><Relationship Id="rId10" Type="http://schemas.openxmlformats.org/officeDocument/2006/relationships/chart" Target="../charts/chart46.xml"/><Relationship Id="rId4" Type="http://schemas.openxmlformats.org/officeDocument/2006/relationships/chart" Target="../charts/chart40.xml"/><Relationship Id="rId9" Type="http://schemas.openxmlformats.org/officeDocument/2006/relationships/chart" Target="../charts/chart45.xml"/></Relationships>
</file>

<file path=xl/drawings/drawing1.xml><?xml version="1.0" encoding="utf-8"?>
<xdr:wsDr xmlns:xdr="http://schemas.openxmlformats.org/drawingml/2006/spreadsheetDrawing" xmlns:a="http://schemas.openxmlformats.org/drawingml/2006/main">
  <xdr:twoCellAnchor editAs="oneCell">
    <xdr:from>
      <xdr:col>0</xdr:col>
      <xdr:colOff>540812</xdr:colOff>
      <xdr:row>5</xdr:row>
      <xdr:rowOff>147470</xdr:rowOff>
    </xdr:from>
    <xdr:to>
      <xdr:col>3</xdr:col>
      <xdr:colOff>253346</xdr:colOff>
      <xdr:row>13</xdr:row>
      <xdr:rowOff>34602</xdr:rowOff>
    </xdr:to>
    <xdr:pic>
      <xdr:nvPicPr>
        <xdr:cNvPr id="4" name="Picture 3">
          <a:extLst>
            <a:ext uri="{FF2B5EF4-FFF2-40B4-BE49-F238E27FC236}">
              <a16:creationId xmlns:a16="http://schemas.microsoft.com/office/drawing/2014/main" id="{824BD08B-F7B5-47B2-A205-BB28BC10F3A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0812" y="1191410"/>
          <a:ext cx="1541334" cy="12892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257657</xdr:colOff>
      <xdr:row>5</xdr:row>
      <xdr:rowOff>153955</xdr:rowOff>
    </xdr:from>
    <xdr:to>
      <xdr:col>7</xdr:col>
      <xdr:colOff>289560</xdr:colOff>
      <xdr:row>12</xdr:row>
      <xdr:rowOff>153434</xdr:rowOff>
    </xdr:to>
    <xdr:pic>
      <xdr:nvPicPr>
        <xdr:cNvPr id="6" name="Picture 5">
          <a:extLst>
            <a:ext uri="{FF2B5EF4-FFF2-40B4-BE49-F238E27FC236}">
              <a16:creationId xmlns:a16="http://schemas.microsoft.com/office/drawing/2014/main" id="{852B9A8F-7EAE-47A6-A370-13C96F6BCFD6}"/>
            </a:ext>
          </a:extLst>
        </xdr:cNvPr>
        <xdr:cNvPicPr>
          <a:picLocks noChangeAspect="1"/>
        </xdr:cNvPicPr>
      </xdr:nvPicPr>
      <xdr:blipFill>
        <a:blip xmlns:r="http://schemas.openxmlformats.org/officeDocument/2006/relationships" r:embed="rId2"/>
        <a:stretch>
          <a:fillRect/>
        </a:stretch>
      </xdr:blipFill>
      <xdr:spPr>
        <a:xfrm>
          <a:off x="2086457" y="1197895"/>
          <a:ext cx="2470303" cy="122629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85423</xdr:colOff>
      <xdr:row>0</xdr:row>
      <xdr:rowOff>82923</xdr:rowOff>
    </xdr:from>
    <xdr:to>
      <xdr:col>9</xdr:col>
      <xdr:colOff>607937</xdr:colOff>
      <xdr:row>24</xdr:row>
      <xdr:rowOff>46448</xdr:rowOff>
    </xdr:to>
    <xdr:graphicFrame macro="">
      <xdr:nvGraphicFramePr>
        <xdr:cNvPr id="8" name="Chart 7">
          <a:extLst>
            <a:ext uri="{FF2B5EF4-FFF2-40B4-BE49-F238E27FC236}">
              <a16:creationId xmlns:a16="http://schemas.microsoft.com/office/drawing/2014/main" id="{716A5670-3C42-476B-B42B-F21B0E76D6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90544</xdr:colOff>
      <xdr:row>24</xdr:row>
      <xdr:rowOff>152428</xdr:rowOff>
    </xdr:from>
    <xdr:to>
      <xdr:col>10</xdr:col>
      <xdr:colOff>14345</xdr:colOff>
      <xdr:row>40</xdr:row>
      <xdr:rowOff>18015</xdr:rowOff>
    </xdr:to>
    <xdr:graphicFrame macro="">
      <xdr:nvGraphicFramePr>
        <xdr:cNvPr id="11" name="Chart 10">
          <a:extLst>
            <a:ext uri="{FF2B5EF4-FFF2-40B4-BE49-F238E27FC236}">
              <a16:creationId xmlns:a16="http://schemas.microsoft.com/office/drawing/2014/main" id="{1CF90241-877F-4992-BAEB-292F5C996A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43685</xdr:colOff>
      <xdr:row>0</xdr:row>
      <xdr:rowOff>73959</xdr:rowOff>
    </xdr:from>
    <xdr:to>
      <xdr:col>19</xdr:col>
      <xdr:colOff>566199</xdr:colOff>
      <xdr:row>24</xdr:row>
      <xdr:rowOff>54365</xdr:rowOff>
    </xdr:to>
    <xdr:graphicFrame macro="">
      <xdr:nvGraphicFramePr>
        <xdr:cNvPr id="14" name="Chart 13">
          <a:extLst>
            <a:ext uri="{FF2B5EF4-FFF2-40B4-BE49-F238E27FC236}">
              <a16:creationId xmlns:a16="http://schemas.microsoft.com/office/drawing/2014/main" id="{F51595DC-AEFF-402E-B2EA-28B245E945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65186</xdr:colOff>
      <xdr:row>24</xdr:row>
      <xdr:rowOff>158832</xdr:rowOff>
    </xdr:from>
    <xdr:to>
      <xdr:col>19</xdr:col>
      <xdr:colOff>598587</xdr:colOff>
      <xdr:row>40</xdr:row>
      <xdr:rowOff>52501</xdr:rowOff>
    </xdr:to>
    <xdr:graphicFrame macro="">
      <xdr:nvGraphicFramePr>
        <xdr:cNvPr id="15" name="Chart 14">
          <a:extLst>
            <a:ext uri="{FF2B5EF4-FFF2-40B4-BE49-F238E27FC236}">
              <a16:creationId xmlns:a16="http://schemas.microsoft.com/office/drawing/2014/main" id="{768BD7DD-FC7F-484E-BF16-7C4EAEAADF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25871</xdr:colOff>
      <xdr:row>0</xdr:row>
      <xdr:rowOff>73959</xdr:rowOff>
    </xdr:from>
    <xdr:to>
      <xdr:col>29</xdr:col>
      <xdr:colOff>548385</xdr:colOff>
      <xdr:row>24</xdr:row>
      <xdr:rowOff>56286</xdr:rowOff>
    </xdr:to>
    <xdr:graphicFrame macro="">
      <xdr:nvGraphicFramePr>
        <xdr:cNvPr id="16" name="Chart 15">
          <a:extLst>
            <a:ext uri="{FF2B5EF4-FFF2-40B4-BE49-F238E27FC236}">
              <a16:creationId xmlns:a16="http://schemas.microsoft.com/office/drawing/2014/main" id="{A972AB9A-AA5C-4CDD-BAF2-4A57439165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48177</xdr:colOff>
      <xdr:row>24</xdr:row>
      <xdr:rowOff>158978</xdr:rowOff>
    </xdr:from>
    <xdr:to>
      <xdr:col>29</xdr:col>
      <xdr:colOff>581578</xdr:colOff>
      <xdr:row>40</xdr:row>
      <xdr:rowOff>44823</xdr:rowOff>
    </xdr:to>
    <xdr:graphicFrame macro="">
      <xdr:nvGraphicFramePr>
        <xdr:cNvPr id="17" name="Chart 16">
          <a:extLst>
            <a:ext uri="{FF2B5EF4-FFF2-40B4-BE49-F238E27FC236}">
              <a16:creationId xmlns:a16="http://schemas.microsoft.com/office/drawing/2014/main" id="{7EAADB87-50EB-48B5-93A2-083BF6E755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21773</xdr:colOff>
      <xdr:row>42</xdr:row>
      <xdr:rowOff>0</xdr:rowOff>
    </xdr:from>
    <xdr:to>
      <xdr:col>9</xdr:col>
      <xdr:colOff>547255</xdr:colOff>
      <xdr:row>65</xdr:row>
      <xdr:rowOff>34207</xdr:rowOff>
    </xdr:to>
    <xdr:graphicFrame macro="">
      <xdr:nvGraphicFramePr>
        <xdr:cNvPr id="9" name="Chart 8">
          <a:extLst>
            <a:ext uri="{FF2B5EF4-FFF2-40B4-BE49-F238E27FC236}">
              <a16:creationId xmlns:a16="http://schemas.microsoft.com/office/drawing/2014/main" id="{566FB3DC-D758-4A9D-99F6-C993093F51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35859</xdr:colOff>
      <xdr:row>65</xdr:row>
      <xdr:rowOff>129486</xdr:rowOff>
    </xdr:from>
    <xdr:to>
      <xdr:col>9</xdr:col>
      <xdr:colOff>572228</xdr:colOff>
      <xdr:row>80</xdr:row>
      <xdr:rowOff>98787</xdr:rowOff>
    </xdr:to>
    <xdr:graphicFrame macro="">
      <xdr:nvGraphicFramePr>
        <xdr:cNvPr id="10" name="Chart 9">
          <a:extLst>
            <a:ext uri="{FF2B5EF4-FFF2-40B4-BE49-F238E27FC236}">
              <a16:creationId xmlns:a16="http://schemas.microsoft.com/office/drawing/2014/main" id="{9E9D94D9-848F-4E1E-AB1C-2C3FC18451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21773</xdr:colOff>
      <xdr:row>42</xdr:row>
      <xdr:rowOff>0</xdr:rowOff>
    </xdr:from>
    <xdr:to>
      <xdr:col>19</xdr:col>
      <xdr:colOff>547255</xdr:colOff>
      <xdr:row>65</xdr:row>
      <xdr:rowOff>34207</xdr:rowOff>
    </xdr:to>
    <xdr:graphicFrame macro="">
      <xdr:nvGraphicFramePr>
        <xdr:cNvPr id="20" name="Chart 19">
          <a:extLst>
            <a:ext uri="{FF2B5EF4-FFF2-40B4-BE49-F238E27FC236}">
              <a16:creationId xmlns:a16="http://schemas.microsoft.com/office/drawing/2014/main" id="{FD29C5AA-9754-4175-9042-B4FB6BFCF4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35859</xdr:colOff>
      <xdr:row>65</xdr:row>
      <xdr:rowOff>129486</xdr:rowOff>
    </xdr:from>
    <xdr:to>
      <xdr:col>19</xdr:col>
      <xdr:colOff>572228</xdr:colOff>
      <xdr:row>80</xdr:row>
      <xdr:rowOff>98787</xdr:rowOff>
    </xdr:to>
    <xdr:graphicFrame macro="">
      <xdr:nvGraphicFramePr>
        <xdr:cNvPr id="21" name="Chart 20">
          <a:extLst>
            <a:ext uri="{FF2B5EF4-FFF2-40B4-BE49-F238E27FC236}">
              <a16:creationId xmlns:a16="http://schemas.microsoft.com/office/drawing/2014/main" id="{760CE7BA-97A2-464B-866F-838751417F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20</xdr:col>
      <xdr:colOff>21773</xdr:colOff>
      <xdr:row>42</xdr:row>
      <xdr:rowOff>0</xdr:rowOff>
    </xdr:from>
    <xdr:to>
      <xdr:col>29</xdr:col>
      <xdr:colOff>547255</xdr:colOff>
      <xdr:row>65</xdr:row>
      <xdr:rowOff>34207</xdr:rowOff>
    </xdr:to>
    <xdr:graphicFrame macro="">
      <xdr:nvGraphicFramePr>
        <xdr:cNvPr id="22" name="Chart 21">
          <a:extLst>
            <a:ext uri="{FF2B5EF4-FFF2-40B4-BE49-F238E27FC236}">
              <a16:creationId xmlns:a16="http://schemas.microsoft.com/office/drawing/2014/main" id="{2A4C5007-7275-4641-BE40-0198CFC362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20</xdr:col>
      <xdr:colOff>17929</xdr:colOff>
      <xdr:row>65</xdr:row>
      <xdr:rowOff>129486</xdr:rowOff>
    </xdr:from>
    <xdr:to>
      <xdr:col>29</xdr:col>
      <xdr:colOff>554298</xdr:colOff>
      <xdr:row>80</xdr:row>
      <xdr:rowOff>98787</xdr:rowOff>
    </xdr:to>
    <xdr:graphicFrame macro="">
      <xdr:nvGraphicFramePr>
        <xdr:cNvPr id="23" name="Chart 22">
          <a:extLst>
            <a:ext uri="{FF2B5EF4-FFF2-40B4-BE49-F238E27FC236}">
              <a16:creationId xmlns:a16="http://schemas.microsoft.com/office/drawing/2014/main" id="{D6A37517-76B1-4F20-996F-9A6B2D84ED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xdr:col>
      <xdr:colOff>34507</xdr:colOff>
      <xdr:row>6</xdr:row>
      <xdr:rowOff>2876</xdr:rowOff>
    </xdr:to>
    <xdr:pic>
      <xdr:nvPicPr>
        <xdr:cNvPr id="4" name="Picture 3">
          <a:extLst>
            <a:ext uri="{FF2B5EF4-FFF2-40B4-BE49-F238E27FC236}">
              <a16:creationId xmlns:a16="http://schemas.microsoft.com/office/drawing/2014/main" id="{63992871-862B-494F-8C73-AFEA6A4FFAD3}"/>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4253" b="3871"/>
        <a:stretch/>
      </xdr:blipFill>
      <xdr:spPr bwMode="auto">
        <a:xfrm>
          <a:off x="1" y="0"/>
          <a:ext cx="1253706" cy="1063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376007</xdr:colOff>
      <xdr:row>0</xdr:row>
      <xdr:rowOff>11506</xdr:rowOff>
    </xdr:from>
    <xdr:to>
      <xdr:col>17</xdr:col>
      <xdr:colOff>1</xdr:colOff>
      <xdr:row>5</xdr:row>
      <xdr:rowOff>175115</xdr:rowOff>
    </xdr:to>
    <xdr:pic>
      <xdr:nvPicPr>
        <xdr:cNvPr id="6" name="Picture 5">
          <a:extLst>
            <a:ext uri="{FF2B5EF4-FFF2-40B4-BE49-F238E27FC236}">
              <a16:creationId xmlns:a16="http://schemas.microsoft.com/office/drawing/2014/main" id="{D123F857-80C1-4A7A-B725-6B77D81B180D}"/>
            </a:ext>
          </a:extLst>
        </xdr:cNvPr>
        <xdr:cNvPicPr>
          <a:picLocks noChangeAspect="1"/>
        </xdr:cNvPicPr>
      </xdr:nvPicPr>
      <xdr:blipFill rotWithShape="1">
        <a:blip xmlns:r="http://schemas.openxmlformats.org/officeDocument/2006/relationships" r:embed="rId2"/>
        <a:srcRect t="3184" r="4800"/>
        <a:stretch/>
      </xdr:blipFill>
      <xdr:spPr>
        <a:xfrm>
          <a:off x="8300807" y="11506"/>
          <a:ext cx="2062394" cy="1049254"/>
        </a:xfrm>
        <a:prstGeom prst="rect">
          <a:avLst/>
        </a:prstGeom>
      </xdr:spPr>
    </xdr:pic>
    <xdr:clientData/>
  </xdr:twoCellAnchor>
  <xdr:twoCellAnchor editAs="oneCell">
    <xdr:from>
      <xdr:col>0</xdr:col>
      <xdr:colOff>97973</xdr:colOff>
      <xdr:row>16</xdr:row>
      <xdr:rowOff>159026</xdr:rowOff>
    </xdr:from>
    <xdr:to>
      <xdr:col>16</xdr:col>
      <xdr:colOff>174166</xdr:colOff>
      <xdr:row>58</xdr:row>
      <xdr:rowOff>165193</xdr:rowOff>
    </xdr:to>
    <xdr:pic>
      <xdr:nvPicPr>
        <xdr:cNvPr id="5" name="Picture 4">
          <a:extLst>
            <a:ext uri="{FF2B5EF4-FFF2-40B4-BE49-F238E27FC236}">
              <a16:creationId xmlns:a16="http://schemas.microsoft.com/office/drawing/2014/main" id="{56AEE191-FE68-42CF-9882-E1C6DBB953C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7973" y="2956655"/>
          <a:ext cx="9829793" cy="73322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24</xdr:col>
      <xdr:colOff>990</xdr:colOff>
      <xdr:row>44</xdr:row>
      <xdr:rowOff>36615</xdr:rowOff>
    </xdr:from>
    <xdr:to>
      <xdr:col>33</xdr:col>
      <xdr:colOff>523504</xdr:colOff>
      <xdr:row>68</xdr:row>
      <xdr:rowOff>14845</xdr:rowOff>
    </xdr:to>
    <xdr:graphicFrame macro="">
      <xdr:nvGraphicFramePr>
        <xdr:cNvPr id="2" name="Chart 1">
          <a:extLst>
            <a:ext uri="{FF2B5EF4-FFF2-40B4-BE49-F238E27FC236}">
              <a16:creationId xmlns:a16="http://schemas.microsoft.com/office/drawing/2014/main" id="{9390EA90-C992-4FE9-B2E6-CF7223016A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13855</xdr:colOff>
      <xdr:row>119</xdr:row>
      <xdr:rowOff>0</xdr:rowOff>
    </xdr:from>
    <xdr:to>
      <xdr:col>33</xdr:col>
      <xdr:colOff>536369</xdr:colOff>
      <xdr:row>145</xdr:row>
      <xdr:rowOff>190995</xdr:rowOff>
    </xdr:to>
    <xdr:graphicFrame macro="">
      <xdr:nvGraphicFramePr>
        <xdr:cNvPr id="3" name="Chart 2">
          <a:extLst>
            <a:ext uri="{FF2B5EF4-FFF2-40B4-BE49-F238E27FC236}">
              <a16:creationId xmlns:a16="http://schemas.microsoft.com/office/drawing/2014/main" id="{F15D9C3C-F507-49CE-B144-10CF03A9C0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595745</xdr:colOff>
      <xdr:row>199</xdr:row>
      <xdr:rowOff>178130</xdr:rowOff>
    </xdr:from>
    <xdr:to>
      <xdr:col>33</xdr:col>
      <xdr:colOff>508659</xdr:colOff>
      <xdr:row>223</xdr:row>
      <xdr:rowOff>184068</xdr:rowOff>
    </xdr:to>
    <xdr:graphicFrame macro="">
      <xdr:nvGraphicFramePr>
        <xdr:cNvPr id="4" name="Chart 3">
          <a:extLst>
            <a:ext uri="{FF2B5EF4-FFF2-40B4-BE49-F238E27FC236}">
              <a16:creationId xmlns:a16="http://schemas.microsoft.com/office/drawing/2014/main" id="{CDD8141A-AC28-4B78-90D1-D40DA5841D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588817</xdr:colOff>
      <xdr:row>70</xdr:row>
      <xdr:rowOff>152399</xdr:rowOff>
    </xdr:from>
    <xdr:to>
      <xdr:col>33</xdr:col>
      <xdr:colOff>512618</xdr:colOff>
      <xdr:row>86</xdr:row>
      <xdr:rowOff>27708</xdr:rowOff>
    </xdr:to>
    <xdr:graphicFrame macro="">
      <xdr:nvGraphicFramePr>
        <xdr:cNvPr id="5" name="Chart 4">
          <a:extLst>
            <a:ext uri="{FF2B5EF4-FFF2-40B4-BE49-F238E27FC236}">
              <a16:creationId xmlns:a16="http://schemas.microsoft.com/office/drawing/2014/main" id="{CAFEFE66-FB9C-47C2-B5F0-7EA7E3FC73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6926</xdr:colOff>
      <xdr:row>148</xdr:row>
      <xdr:rowOff>124690</xdr:rowOff>
    </xdr:from>
    <xdr:to>
      <xdr:col>33</xdr:col>
      <xdr:colOff>540327</xdr:colOff>
      <xdr:row>163</xdr:row>
      <xdr:rowOff>180108</xdr:rowOff>
    </xdr:to>
    <xdr:graphicFrame macro="">
      <xdr:nvGraphicFramePr>
        <xdr:cNvPr id="6" name="Chart 5">
          <a:extLst>
            <a:ext uri="{FF2B5EF4-FFF2-40B4-BE49-F238E27FC236}">
              <a16:creationId xmlns:a16="http://schemas.microsoft.com/office/drawing/2014/main" id="{314E422B-5077-4F51-A148-EDA1F91665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0</xdr:colOff>
      <xdr:row>227</xdr:row>
      <xdr:rowOff>180108</xdr:rowOff>
    </xdr:from>
    <xdr:to>
      <xdr:col>33</xdr:col>
      <xdr:colOff>533401</xdr:colOff>
      <xdr:row>242</xdr:row>
      <xdr:rowOff>55418</xdr:rowOff>
    </xdr:to>
    <xdr:graphicFrame macro="">
      <xdr:nvGraphicFramePr>
        <xdr:cNvPr id="7" name="Chart 6">
          <a:extLst>
            <a:ext uri="{FF2B5EF4-FFF2-40B4-BE49-F238E27FC236}">
              <a16:creationId xmlns:a16="http://schemas.microsoft.com/office/drawing/2014/main" id="{0836D621-2377-4156-9FE2-7327450007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23</xdr:col>
      <xdr:colOff>598716</xdr:colOff>
      <xdr:row>43</xdr:row>
      <xdr:rowOff>87086</xdr:rowOff>
    </xdr:from>
    <xdr:to>
      <xdr:col>33</xdr:col>
      <xdr:colOff>511630</xdr:colOff>
      <xdr:row>69</xdr:row>
      <xdr:rowOff>6928</xdr:rowOff>
    </xdr:to>
    <xdr:graphicFrame macro="">
      <xdr:nvGraphicFramePr>
        <xdr:cNvPr id="10" name="Chart 9">
          <a:extLst>
            <a:ext uri="{FF2B5EF4-FFF2-40B4-BE49-F238E27FC236}">
              <a16:creationId xmlns:a16="http://schemas.microsoft.com/office/drawing/2014/main" id="{BEFED371-B948-4558-9728-4A2F1BF503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1981</xdr:colOff>
      <xdr:row>127</xdr:row>
      <xdr:rowOff>14844</xdr:rowOff>
    </xdr:from>
    <xdr:to>
      <xdr:col>33</xdr:col>
      <xdr:colOff>524495</xdr:colOff>
      <xdr:row>154</xdr:row>
      <xdr:rowOff>167245</xdr:rowOff>
    </xdr:to>
    <xdr:graphicFrame macro="">
      <xdr:nvGraphicFramePr>
        <xdr:cNvPr id="11" name="Chart 10">
          <a:extLst>
            <a:ext uri="{FF2B5EF4-FFF2-40B4-BE49-F238E27FC236}">
              <a16:creationId xmlns:a16="http://schemas.microsoft.com/office/drawing/2014/main" id="{DB8A71E6-582B-4955-ADDC-D7C8C18DC3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605642</xdr:colOff>
      <xdr:row>201</xdr:row>
      <xdr:rowOff>56408</xdr:rowOff>
    </xdr:from>
    <xdr:to>
      <xdr:col>33</xdr:col>
      <xdr:colOff>518556</xdr:colOff>
      <xdr:row>227</xdr:row>
      <xdr:rowOff>22762</xdr:rowOff>
    </xdr:to>
    <xdr:graphicFrame macro="">
      <xdr:nvGraphicFramePr>
        <xdr:cNvPr id="12" name="Chart 11">
          <a:extLst>
            <a:ext uri="{FF2B5EF4-FFF2-40B4-BE49-F238E27FC236}">
              <a16:creationId xmlns:a16="http://schemas.microsoft.com/office/drawing/2014/main" id="{0018D2FA-6617-4BFF-BD00-56699DE492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576943</xdr:colOff>
      <xdr:row>71</xdr:row>
      <xdr:rowOff>134586</xdr:rowOff>
    </xdr:from>
    <xdr:to>
      <xdr:col>33</xdr:col>
      <xdr:colOff>500744</xdr:colOff>
      <xdr:row>88</xdr:row>
      <xdr:rowOff>42552</xdr:rowOff>
    </xdr:to>
    <xdr:graphicFrame macro="">
      <xdr:nvGraphicFramePr>
        <xdr:cNvPr id="13" name="Chart 12">
          <a:extLst>
            <a:ext uri="{FF2B5EF4-FFF2-40B4-BE49-F238E27FC236}">
              <a16:creationId xmlns:a16="http://schemas.microsoft.com/office/drawing/2014/main" id="{F5133920-0C95-476B-9EB4-B84280DB8D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604652</xdr:colOff>
      <xdr:row>157</xdr:row>
      <xdr:rowOff>99950</xdr:rowOff>
    </xdr:from>
    <xdr:to>
      <xdr:col>33</xdr:col>
      <xdr:colOff>528453</xdr:colOff>
      <xdr:row>175</xdr:row>
      <xdr:rowOff>95002</xdr:rowOff>
    </xdr:to>
    <xdr:graphicFrame macro="">
      <xdr:nvGraphicFramePr>
        <xdr:cNvPr id="14" name="Chart 13">
          <a:extLst>
            <a:ext uri="{FF2B5EF4-FFF2-40B4-BE49-F238E27FC236}">
              <a16:creationId xmlns:a16="http://schemas.microsoft.com/office/drawing/2014/main" id="{3761D90E-860E-445D-A5A4-F957BCF349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9897</xdr:colOff>
      <xdr:row>231</xdr:row>
      <xdr:rowOff>1979</xdr:rowOff>
    </xdr:from>
    <xdr:to>
      <xdr:col>33</xdr:col>
      <xdr:colOff>543298</xdr:colOff>
      <xdr:row>245</xdr:row>
      <xdr:rowOff>182089</xdr:rowOff>
    </xdr:to>
    <xdr:graphicFrame macro="">
      <xdr:nvGraphicFramePr>
        <xdr:cNvPr id="15" name="Chart 14">
          <a:extLst>
            <a:ext uri="{FF2B5EF4-FFF2-40B4-BE49-F238E27FC236}">
              <a16:creationId xmlns:a16="http://schemas.microsoft.com/office/drawing/2014/main" id="{238D0CCC-5F8E-4C1D-9665-01F30D6314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23</xdr:col>
      <xdr:colOff>598716</xdr:colOff>
      <xdr:row>43</xdr:row>
      <xdr:rowOff>87086</xdr:rowOff>
    </xdr:from>
    <xdr:to>
      <xdr:col>33</xdr:col>
      <xdr:colOff>511630</xdr:colOff>
      <xdr:row>69</xdr:row>
      <xdr:rowOff>6928</xdr:rowOff>
    </xdr:to>
    <xdr:graphicFrame macro="">
      <xdr:nvGraphicFramePr>
        <xdr:cNvPr id="2" name="Chart 1">
          <a:extLst>
            <a:ext uri="{FF2B5EF4-FFF2-40B4-BE49-F238E27FC236}">
              <a16:creationId xmlns:a16="http://schemas.microsoft.com/office/drawing/2014/main" id="{A4D5BD66-C13E-4AE3-8BF6-43662B789F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1981</xdr:colOff>
      <xdr:row>127</xdr:row>
      <xdr:rowOff>14844</xdr:rowOff>
    </xdr:from>
    <xdr:to>
      <xdr:col>33</xdr:col>
      <xdr:colOff>524495</xdr:colOff>
      <xdr:row>154</xdr:row>
      <xdr:rowOff>167245</xdr:rowOff>
    </xdr:to>
    <xdr:graphicFrame macro="">
      <xdr:nvGraphicFramePr>
        <xdr:cNvPr id="3" name="Chart 2">
          <a:extLst>
            <a:ext uri="{FF2B5EF4-FFF2-40B4-BE49-F238E27FC236}">
              <a16:creationId xmlns:a16="http://schemas.microsoft.com/office/drawing/2014/main" id="{9DBB3131-C857-4BE1-8E49-71400274A2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605642</xdr:colOff>
      <xdr:row>201</xdr:row>
      <xdr:rowOff>56408</xdr:rowOff>
    </xdr:from>
    <xdr:to>
      <xdr:col>33</xdr:col>
      <xdr:colOff>518556</xdr:colOff>
      <xdr:row>227</xdr:row>
      <xdr:rowOff>22762</xdr:rowOff>
    </xdr:to>
    <xdr:graphicFrame macro="">
      <xdr:nvGraphicFramePr>
        <xdr:cNvPr id="4" name="Chart 3">
          <a:extLst>
            <a:ext uri="{FF2B5EF4-FFF2-40B4-BE49-F238E27FC236}">
              <a16:creationId xmlns:a16="http://schemas.microsoft.com/office/drawing/2014/main" id="{B132AA24-80BC-4F65-AFAE-CD33F4A85F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576943</xdr:colOff>
      <xdr:row>71</xdr:row>
      <xdr:rowOff>134586</xdr:rowOff>
    </xdr:from>
    <xdr:to>
      <xdr:col>33</xdr:col>
      <xdr:colOff>500744</xdr:colOff>
      <xdr:row>88</xdr:row>
      <xdr:rowOff>42552</xdr:rowOff>
    </xdr:to>
    <xdr:graphicFrame macro="">
      <xdr:nvGraphicFramePr>
        <xdr:cNvPr id="5" name="Chart 4">
          <a:extLst>
            <a:ext uri="{FF2B5EF4-FFF2-40B4-BE49-F238E27FC236}">
              <a16:creationId xmlns:a16="http://schemas.microsoft.com/office/drawing/2014/main" id="{D5E504FB-1901-4D22-BFC3-822E872BD9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604652</xdr:colOff>
      <xdr:row>157</xdr:row>
      <xdr:rowOff>99950</xdr:rowOff>
    </xdr:from>
    <xdr:to>
      <xdr:col>33</xdr:col>
      <xdr:colOff>528453</xdr:colOff>
      <xdr:row>175</xdr:row>
      <xdr:rowOff>95002</xdr:rowOff>
    </xdr:to>
    <xdr:graphicFrame macro="">
      <xdr:nvGraphicFramePr>
        <xdr:cNvPr id="6" name="Chart 5">
          <a:extLst>
            <a:ext uri="{FF2B5EF4-FFF2-40B4-BE49-F238E27FC236}">
              <a16:creationId xmlns:a16="http://schemas.microsoft.com/office/drawing/2014/main" id="{163B6BDD-EF2B-4346-9F3D-E052D9DCCC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9897</xdr:colOff>
      <xdr:row>231</xdr:row>
      <xdr:rowOff>1979</xdr:rowOff>
    </xdr:from>
    <xdr:to>
      <xdr:col>33</xdr:col>
      <xdr:colOff>543298</xdr:colOff>
      <xdr:row>245</xdr:row>
      <xdr:rowOff>182089</xdr:rowOff>
    </xdr:to>
    <xdr:graphicFrame macro="">
      <xdr:nvGraphicFramePr>
        <xdr:cNvPr id="7" name="Chart 6">
          <a:extLst>
            <a:ext uri="{FF2B5EF4-FFF2-40B4-BE49-F238E27FC236}">
              <a16:creationId xmlns:a16="http://schemas.microsoft.com/office/drawing/2014/main" id="{0E6B829A-7F61-4194-97C4-D12BA45074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23</xdr:col>
      <xdr:colOff>853045</xdr:colOff>
      <xdr:row>40</xdr:row>
      <xdr:rowOff>13854</xdr:rowOff>
    </xdr:from>
    <xdr:to>
      <xdr:col>33</xdr:col>
      <xdr:colOff>475013</xdr:colOff>
      <xdr:row>63</xdr:row>
      <xdr:rowOff>144112</xdr:rowOff>
    </xdr:to>
    <xdr:graphicFrame macro="">
      <xdr:nvGraphicFramePr>
        <xdr:cNvPr id="2" name="Chart 1">
          <a:extLst>
            <a:ext uri="{FF2B5EF4-FFF2-40B4-BE49-F238E27FC236}">
              <a16:creationId xmlns:a16="http://schemas.microsoft.com/office/drawing/2014/main" id="{184122B9-83BA-4064-9FEC-62701D7A47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831272</xdr:colOff>
      <xdr:row>66</xdr:row>
      <xdr:rowOff>93393</xdr:rowOff>
    </xdr:from>
    <xdr:to>
      <xdr:col>33</xdr:col>
      <xdr:colOff>464127</xdr:colOff>
      <xdr:row>81</xdr:row>
      <xdr:rowOff>128648</xdr:rowOff>
    </xdr:to>
    <xdr:graphicFrame macro="">
      <xdr:nvGraphicFramePr>
        <xdr:cNvPr id="3" name="Chart 2">
          <a:extLst>
            <a:ext uri="{FF2B5EF4-FFF2-40B4-BE49-F238E27FC236}">
              <a16:creationId xmlns:a16="http://schemas.microsoft.com/office/drawing/2014/main" id="{8443C0B5-D2D9-4D57-856C-8BBCD0731E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10887</xdr:colOff>
      <xdr:row>113</xdr:row>
      <xdr:rowOff>88074</xdr:rowOff>
    </xdr:from>
    <xdr:to>
      <xdr:col>33</xdr:col>
      <xdr:colOff>536369</xdr:colOff>
      <xdr:row>137</xdr:row>
      <xdr:rowOff>44161</xdr:rowOff>
    </xdr:to>
    <xdr:graphicFrame macro="">
      <xdr:nvGraphicFramePr>
        <xdr:cNvPr id="4" name="Chart 3">
          <a:extLst>
            <a:ext uri="{FF2B5EF4-FFF2-40B4-BE49-F238E27FC236}">
              <a16:creationId xmlns:a16="http://schemas.microsoft.com/office/drawing/2014/main" id="{14666678-6E76-4755-A795-1AD58A0145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892628</xdr:colOff>
      <xdr:row>139</xdr:row>
      <xdr:rowOff>167614</xdr:rowOff>
    </xdr:from>
    <xdr:to>
      <xdr:col>33</xdr:col>
      <xdr:colOff>525483</xdr:colOff>
      <xdr:row>155</xdr:row>
      <xdr:rowOff>28697</xdr:rowOff>
    </xdr:to>
    <xdr:graphicFrame macro="">
      <xdr:nvGraphicFramePr>
        <xdr:cNvPr id="5" name="Chart 4">
          <a:extLst>
            <a:ext uri="{FF2B5EF4-FFF2-40B4-BE49-F238E27FC236}">
              <a16:creationId xmlns:a16="http://schemas.microsoft.com/office/drawing/2014/main" id="{C44679B2-35D2-46FB-8E58-80544E6B6A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881744</xdr:colOff>
      <xdr:row>185</xdr:row>
      <xdr:rowOff>54428</xdr:rowOff>
    </xdr:from>
    <xdr:to>
      <xdr:col>33</xdr:col>
      <xdr:colOff>503712</xdr:colOff>
      <xdr:row>209</xdr:row>
      <xdr:rowOff>10515</xdr:rowOff>
    </xdr:to>
    <xdr:graphicFrame macro="">
      <xdr:nvGraphicFramePr>
        <xdr:cNvPr id="6" name="Chart 5">
          <a:extLst>
            <a:ext uri="{FF2B5EF4-FFF2-40B4-BE49-F238E27FC236}">
              <a16:creationId xmlns:a16="http://schemas.microsoft.com/office/drawing/2014/main" id="{F722E9C4-9832-49A5-9471-7B1E1501C3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859971</xdr:colOff>
      <xdr:row>211</xdr:row>
      <xdr:rowOff>133968</xdr:rowOff>
    </xdr:from>
    <xdr:to>
      <xdr:col>33</xdr:col>
      <xdr:colOff>492826</xdr:colOff>
      <xdr:row>226</xdr:row>
      <xdr:rowOff>169223</xdr:rowOff>
    </xdr:to>
    <xdr:graphicFrame macro="">
      <xdr:nvGraphicFramePr>
        <xdr:cNvPr id="7" name="Chart 6">
          <a:extLst>
            <a:ext uri="{FF2B5EF4-FFF2-40B4-BE49-F238E27FC236}">
              <a16:creationId xmlns:a16="http://schemas.microsoft.com/office/drawing/2014/main" id="{1B850669-00C0-4654-BF05-22CAAD7B74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23</xdr:col>
      <xdr:colOff>892631</xdr:colOff>
      <xdr:row>40</xdr:row>
      <xdr:rowOff>119743</xdr:rowOff>
    </xdr:from>
    <xdr:to>
      <xdr:col>33</xdr:col>
      <xdr:colOff>514598</xdr:colOff>
      <xdr:row>64</xdr:row>
      <xdr:rowOff>75829</xdr:rowOff>
    </xdr:to>
    <xdr:graphicFrame macro="">
      <xdr:nvGraphicFramePr>
        <xdr:cNvPr id="2" name="Chart 1">
          <a:extLst>
            <a:ext uri="{FF2B5EF4-FFF2-40B4-BE49-F238E27FC236}">
              <a16:creationId xmlns:a16="http://schemas.microsoft.com/office/drawing/2014/main" id="{8F23055F-DF1C-4B8A-8A39-B4381111DF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870858</xdr:colOff>
      <xdr:row>67</xdr:row>
      <xdr:rowOff>14225</xdr:rowOff>
    </xdr:from>
    <xdr:to>
      <xdr:col>33</xdr:col>
      <xdr:colOff>503712</xdr:colOff>
      <xdr:row>82</xdr:row>
      <xdr:rowOff>60366</xdr:rowOff>
    </xdr:to>
    <xdr:graphicFrame macro="">
      <xdr:nvGraphicFramePr>
        <xdr:cNvPr id="3" name="Chart 2">
          <a:extLst>
            <a:ext uri="{FF2B5EF4-FFF2-40B4-BE49-F238E27FC236}">
              <a16:creationId xmlns:a16="http://schemas.microsoft.com/office/drawing/2014/main" id="{7921FA6A-559D-4034-9FFE-AED941B53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50472</xdr:colOff>
      <xdr:row>114</xdr:row>
      <xdr:rowOff>19792</xdr:rowOff>
    </xdr:from>
    <xdr:to>
      <xdr:col>33</xdr:col>
      <xdr:colOff>575954</xdr:colOff>
      <xdr:row>137</xdr:row>
      <xdr:rowOff>150050</xdr:rowOff>
    </xdr:to>
    <xdr:graphicFrame macro="">
      <xdr:nvGraphicFramePr>
        <xdr:cNvPr id="4" name="Chart 3">
          <a:extLst>
            <a:ext uri="{FF2B5EF4-FFF2-40B4-BE49-F238E27FC236}">
              <a16:creationId xmlns:a16="http://schemas.microsoft.com/office/drawing/2014/main" id="{FCE9D14E-9FE3-442F-A5BA-2E83B4A15F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28699</xdr:colOff>
      <xdr:row>140</xdr:row>
      <xdr:rowOff>88446</xdr:rowOff>
    </xdr:from>
    <xdr:to>
      <xdr:col>33</xdr:col>
      <xdr:colOff>565068</xdr:colOff>
      <xdr:row>155</xdr:row>
      <xdr:rowOff>134586</xdr:rowOff>
    </xdr:to>
    <xdr:graphicFrame macro="">
      <xdr:nvGraphicFramePr>
        <xdr:cNvPr id="5" name="Chart 4">
          <a:extLst>
            <a:ext uri="{FF2B5EF4-FFF2-40B4-BE49-F238E27FC236}">
              <a16:creationId xmlns:a16="http://schemas.microsoft.com/office/drawing/2014/main" id="{C05F39F8-B8AE-42D7-80A5-96BA0CD622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17815</xdr:colOff>
      <xdr:row>185</xdr:row>
      <xdr:rowOff>160317</xdr:rowOff>
    </xdr:from>
    <xdr:to>
      <xdr:col>33</xdr:col>
      <xdr:colOff>543297</xdr:colOff>
      <xdr:row>209</xdr:row>
      <xdr:rowOff>116404</xdr:rowOff>
    </xdr:to>
    <xdr:graphicFrame macro="">
      <xdr:nvGraphicFramePr>
        <xdr:cNvPr id="6" name="Chart 5">
          <a:extLst>
            <a:ext uri="{FF2B5EF4-FFF2-40B4-BE49-F238E27FC236}">
              <a16:creationId xmlns:a16="http://schemas.microsoft.com/office/drawing/2014/main" id="{6E65D8F6-6F1E-4053-B6E3-20D5B4CA8A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899557</xdr:colOff>
      <xdr:row>212</xdr:row>
      <xdr:rowOff>65685</xdr:rowOff>
    </xdr:from>
    <xdr:to>
      <xdr:col>33</xdr:col>
      <xdr:colOff>532411</xdr:colOff>
      <xdr:row>227</xdr:row>
      <xdr:rowOff>100940</xdr:rowOff>
    </xdr:to>
    <xdr:graphicFrame macro="">
      <xdr:nvGraphicFramePr>
        <xdr:cNvPr id="7" name="Chart 6">
          <a:extLst>
            <a:ext uri="{FF2B5EF4-FFF2-40B4-BE49-F238E27FC236}">
              <a16:creationId xmlns:a16="http://schemas.microsoft.com/office/drawing/2014/main" id="{2AA38FF5-002B-4403-9226-AA0CD87507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594360</xdr:colOff>
      <xdr:row>0</xdr:row>
      <xdr:rowOff>144780</xdr:rowOff>
    </xdr:from>
    <xdr:to>
      <xdr:col>10</xdr:col>
      <xdr:colOff>507274</xdr:colOff>
      <xdr:row>25</xdr:row>
      <xdr:rowOff>14152</xdr:rowOff>
    </xdr:to>
    <xdr:graphicFrame macro="">
      <xdr:nvGraphicFramePr>
        <xdr:cNvPr id="2" name="Chart 1">
          <a:extLst>
            <a:ext uri="{FF2B5EF4-FFF2-40B4-BE49-F238E27FC236}">
              <a16:creationId xmlns:a16="http://schemas.microsoft.com/office/drawing/2014/main" id="{4769BE20-00A8-4B5A-AEEE-33C05E2A4C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564968</xdr:colOff>
      <xdr:row>0</xdr:row>
      <xdr:rowOff>127363</xdr:rowOff>
    </xdr:from>
    <xdr:to>
      <xdr:col>20</xdr:col>
      <xdr:colOff>477882</xdr:colOff>
      <xdr:row>24</xdr:row>
      <xdr:rowOff>179615</xdr:rowOff>
    </xdr:to>
    <xdr:graphicFrame macro="">
      <xdr:nvGraphicFramePr>
        <xdr:cNvPr id="3" name="Chart 2">
          <a:extLst>
            <a:ext uri="{FF2B5EF4-FFF2-40B4-BE49-F238E27FC236}">
              <a16:creationId xmlns:a16="http://schemas.microsoft.com/office/drawing/2014/main" id="{1C8A20FF-F6F0-4FAF-9669-AC5EB8A146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542108</xdr:colOff>
      <xdr:row>0</xdr:row>
      <xdr:rowOff>120832</xdr:rowOff>
    </xdr:from>
    <xdr:to>
      <xdr:col>30</xdr:col>
      <xdr:colOff>455022</xdr:colOff>
      <xdr:row>24</xdr:row>
      <xdr:rowOff>173084</xdr:rowOff>
    </xdr:to>
    <xdr:graphicFrame macro="">
      <xdr:nvGraphicFramePr>
        <xdr:cNvPr id="4" name="Chart 3">
          <a:extLst>
            <a:ext uri="{FF2B5EF4-FFF2-40B4-BE49-F238E27FC236}">
              <a16:creationId xmlns:a16="http://schemas.microsoft.com/office/drawing/2014/main" id="{21E3B220-0D75-4FF2-924A-3F6F31F24A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600636</xdr:colOff>
      <xdr:row>28</xdr:row>
      <xdr:rowOff>8965</xdr:rowOff>
    </xdr:from>
    <xdr:to>
      <xdr:col>10</xdr:col>
      <xdr:colOff>475130</xdr:colOff>
      <xdr:row>43</xdr:row>
      <xdr:rowOff>36674</xdr:rowOff>
    </xdr:to>
    <xdr:graphicFrame macro="">
      <xdr:nvGraphicFramePr>
        <xdr:cNvPr id="5" name="Chart 4">
          <a:extLst>
            <a:ext uri="{FF2B5EF4-FFF2-40B4-BE49-F238E27FC236}">
              <a16:creationId xmlns:a16="http://schemas.microsoft.com/office/drawing/2014/main" id="{4877A952-9A66-4CBB-95C0-62BEBFA4A8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584642</xdr:colOff>
      <xdr:row>27</xdr:row>
      <xdr:rowOff>176931</xdr:rowOff>
    </xdr:from>
    <xdr:to>
      <xdr:col>20</xdr:col>
      <xdr:colOff>475129</xdr:colOff>
      <xdr:row>43</xdr:row>
      <xdr:rowOff>71718</xdr:rowOff>
    </xdr:to>
    <xdr:graphicFrame macro="">
      <xdr:nvGraphicFramePr>
        <xdr:cNvPr id="6" name="Chart 5">
          <a:extLst>
            <a:ext uri="{FF2B5EF4-FFF2-40B4-BE49-F238E27FC236}">
              <a16:creationId xmlns:a16="http://schemas.microsoft.com/office/drawing/2014/main" id="{6590EA32-72E4-441D-A121-90216851E4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8965</xdr:colOff>
      <xdr:row>28</xdr:row>
      <xdr:rowOff>0</xdr:rowOff>
    </xdr:from>
    <xdr:to>
      <xdr:col>30</xdr:col>
      <xdr:colOff>542366</xdr:colOff>
      <xdr:row>43</xdr:row>
      <xdr:rowOff>81498</xdr:rowOff>
    </xdr:to>
    <xdr:graphicFrame macro="">
      <xdr:nvGraphicFramePr>
        <xdr:cNvPr id="8" name="Chart 7">
          <a:extLst>
            <a:ext uri="{FF2B5EF4-FFF2-40B4-BE49-F238E27FC236}">
              <a16:creationId xmlns:a16="http://schemas.microsoft.com/office/drawing/2014/main" id="{B1A60499-A74F-447F-83BD-0BF11D6711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577585</xdr:colOff>
      <xdr:row>0</xdr:row>
      <xdr:rowOff>181214</xdr:rowOff>
    </xdr:from>
    <xdr:to>
      <xdr:col>10</xdr:col>
      <xdr:colOff>490499</xdr:colOff>
      <xdr:row>25</xdr:row>
      <xdr:rowOff>21655</xdr:rowOff>
    </xdr:to>
    <xdr:graphicFrame macro="">
      <xdr:nvGraphicFramePr>
        <xdr:cNvPr id="8" name="Chart 7">
          <a:extLst>
            <a:ext uri="{FF2B5EF4-FFF2-40B4-BE49-F238E27FC236}">
              <a16:creationId xmlns:a16="http://schemas.microsoft.com/office/drawing/2014/main" id="{C904AF29-D334-4C67-A1B4-0642A88972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555812</xdr:colOff>
      <xdr:row>25</xdr:row>
      <xdr:rowOff>75034</xdr:rowOff>
    </xdr:from>
    <xdr:to>
      <xdr:col>10</xdr:col>
      <xdr:colOff>479613</xdr:colOff>
      <xdr:row>40</xdr:row>
      <xdr:rowOff>156531</xdr:rowOff>
    </xdr:to>
    <xdr:graphicFrame macro="">
      <xdr:nvGraphicFramePr>
        <xdr:cNvPr id="11" name="Chart 10">
          <a:extLst>
            <a:ext uri="{FF2B5EF4-FFF2-40B4-BE49-F238E27FC236}">
              <a16:creationId xmlns:a16="http://schemas.microsoft.com/office/drawing/2014/main" id="{8168F85F-CEA4-4716-BEB5-614DA6E35F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598599</xdr:colOff>
      <xdr:row>1</xdr:row>
      <xdr:rowOff>8965</xdr:rowOff>
    </xdr:from>
    <xdr:to>
      <xdr:col>20</xdr:col>
      <xdr:colOff>511513</xdr:colOff>
      <xdr:row>25</xdr:row>
      <xdr:rowOff>17929</xdr:rowOff>
    </xdr:to>
    <xdr:graphicFrame macro="">
      <xdr:nvGraphicFramePr>
        <xdr:cNvPr id="14" name="Chart 13">
          <a:extLst>
            <a:ext uri="{FF2B5EF4-FFF2-40B4-BE49-F238E27FC236}">
              <a16:creationId xmlns:a16="http://schemas.microsoft.com/office/drawing/2014/main" id="{279C3005-605A-4A54-B130-62E79B7312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25</xdr:row>
      <xdr:rowOff>68457</xdr:rowOff>
    </xdr:from>
    <xdr:to>
      <xdr:col>20</xdr:col>
      <xdr:colOff>493059</xdr:colOff>
      <xdr:row>40</xdr:row>
      <xdr:rowOff>149954</xdr:rowOff>
    </xdr:to>
    <xdr:graphicFrame macro="">
      <xdr:nvGraphicFramePr>
        <xdr:cNvPr id="15" name="Chart 14">
          <a:extLst>
            <a:ext uri="{FF2B5EF4-FFF2-40B4-BE49-F238E27FC236}">
              <a16:creationId xmlns:a16="http://schemas.microsoft.com/office/drawing/2014/main" id="{3342A562-DA6A-4395-A62B-1C81221163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600635</xdr:colOff>
      <xdr:row>1</xdr:row>
      <xdr:rowOff>1</xdr:rowOff>
    </xdr:from>
    <xdr:to>
      <xdr:col>30</xdr:col>
      <xdr:colOff>513549</xdr:colOff>
      <xdr:row>24</xdr:row>
      <xdr:rowOff>170330</xdr:rowOff>
    </xdr:to>
    <xdr:graphicFrame macro="">
      <xdr:nvGraphicFramePr>
        <xdr:cNvPr id="16" name="Chart 15">
          <a:extLst>
            <a:ext uri="{FF2B5EF4-FFF2-40B4-BE49-F238E27FC236}">
              <a16:creationId xmlns:a16="http://schemas.microsoft.com/office/drawing/2014/main" id="{C99192F4-D590-45BB-B74E-F9644A8344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596561</xdr:colOff>
      <xdr:row>25</xdr:row>
      <xdr:rowOff>80682</xdr:rowOff>
    </xdr:from>
    <xdr:to>
      <xdr:col>30</xdr:col>
      <xdr:colOff>520362</xdr:colOff>
      <xdr:row>40</xdr:row>
      <xdr:rowOff>134004</xdr:rowOff>
    </xdr:to>
    <xdr:graphicFrame macro="">
      <xdr:nvGraphicFramePr>
        <xdr:cNvPr id="17" name="Chart 16">
          <a:extLst>
            <a:ext uri="{FF2B5EF4-FFF2-40B4-BE49-F238E27FC236}">
              <a16:creationId xmlns:a16="http://schemas.microsoft.com/office/drawing/2014/main" id="{E84A4319-F3CA-4427-85C3-D227A71858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559656</xdr:colOff>
      <xdr:row>43</xdr:row>
      <xdr:rowOff>0</xdr:rowOff>
    </xdr:from>
    <xdr:to>
      <xdr:col>10</xdr:col>
      <xdr:colOff>475538</xdr:colOff>
      <xdr:row>66</xdr:row>
      <xdr:rowOff>34207</xdr:rowOff>
    </xdr:to>
    <xdr:graphicFrame macro="">
      <xdr:nvGraphicFramePr>
        <xdr:cNvPr id="9" name="Chart 8">
          <a:extLst>
            <a:ext uri="{FF2B5EF4-FFF2-40B4-BE49-F238E27FC236}">
              <a16:creationId xmlns:a16="http://schemas.microsoft.com/office/drawing/2014/main" id="{E21C7582-184E-4A35-BA23-677E7A56FD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555812</xdr:colOff>
      <xdr:row>66</xdr:row>
      <xdr:rowOff>129486</xdr:rowOff>
    </xdr:from>
    <xdr:to>
      <xdr:col>10</xdr:col>
      <xdr:colOff>482581</xdr:colOff>
      <xdr:row>81</xdr:row>
      <xdr:rowOff>98786</xdr:rowOff>
    </xdr:to>
    <xdr:graphicFrame macro="">
      <xdr:nvGraphicFramePr>
        <xdr:cNvPr id="10" name="Chart 9">
          <a:extLst>
            <a:ext uri="{FF2B5EF4-FFF2-40B4-BE49-F238E27FC236}">
              <a16:creationId xmlns:a16="http://schemas.microsoft.com/office/drawing/2014/main" id="{F7B67283-E005-496A-96A2-10B683AD60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12808</xdr:colOff>
      <xdr:row>43</xdr:row>
      <xdr:rowOff>0</xdr:rowOff>
    </xdr:from>
    <xdr:to>
      <xdr:col>20</xdr:col>
      <xdr:colOff>538290</xdr:colOff>
      <xdr:row>66</xdr:row>
      <xdr:rowOff>34207</xdr:rowOff>
    </xdr:to>
    <xdr:graphicFrame macro="">
      <xdr:nvGraphicFramePr>
        <xdr:cNvPr id="20" name="Chart 19">
          <a:extLst>
            <a:ext uri="{FF2B5EF4-FFF2-40B4-BE49-F238E27FC236}">
              <a16:creationId xmlns:a16="http://schemas.microsoft.com/office/drawing/2014/main" id="{8DEF09E5-9474-4C29-AA1A-93FA7768C8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0</xdr:colOff>
      <xdr:row>66</xdr:row>
      <xdr:rowOff>138450</xdr:rowOff>
    </xdr:from>
    <xdr:to>
      <xdr:col>20</xdr:col>
      <xdr:colOff>536369</xdr:colOff>
      <xdr:row>81</xdr:row>
      <xdr:rowOff>107750</xdr:rowOff>
    </xdr:to>
    <xdr:graphicFrame macro="">
      <xdr:nvGraphicFramePr>
        <xdr:cNvPr id="21" name="Chart 20">
          <a:extLst>
            <a:ext uri="{FF2B5EF4-FFF2-40B4-BE49-F238E27FC236}">
              <a16:creationId xmlns:a16="http://schemas.microsoft.com/office/drawing/2014/main" id="{C85EA5F8-AF6B-4809-B49A-1862D63CA9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21</xdr:col>
      <xdr:colOff>12809</xdr:colOff>
      <xdr:row>43</xdr:row>
      <xdr:rowOff>8965</xdr:rowOff>
    </xdr:from>
    <xdr:to>
      <xdr:col>30</xdr:col>
      <xdr:colOff>538291</xdr:colOff>
      <xdr:row>66</xdr:row>
      <xdr:rowOff>43172</xdr:rowOff>
    </xdr:to>
    <xdr:graphicFrame macro="">
      <xdr:nvGraphicFramePr>
        <xdr:cNvPr id="22" name="Chart 21">
          <a:extLst>
            <a:ext uri="{FF2B5EF4-FFF2-40B4-BE49-F238E27FC236}">
              <a16:creationId xmlns:a16="http://schemas.microsoft.com/office/drawing/2014/main" id="{5D55AEAE-1966-4E00-8E16-6057A1D784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21</xdr:col>
      <xdr:colOff>8964</xdr:colOff>
      <xdr:row>66</xdr:row>
      <xdr:rowOff>147414</xdr:rowOff>
    </xdr:from>
    <xdr:to>
      <xdr:col>30</xdr:col>
      <xdr:colOff>545333</xdr:colOff>
      <xdr:row>81</xdr:row>
      <xdr:rowOff>116714</xdr:rowOff>
    </xdr:to>
    <xdr:graphicFrame macro="">
      <xdr:nvGraphicFramePr>
        <xdr:cNvPr id="23" name="Chart 22">
          <a:extLst>
            <a:ext uri="{FF2B5EF4-FFF2-40B4-BE49-F238E27FC236}">
              <a16:creationId xmlns:a16="http://schemas.microsoft.com/office/drawing/2014/main" id="{ADC787FF-7468-4EEA-ABC6-1184A2DFA8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212121"/>
  </sheetPr>
  <dimension ref="A1:AZ1003"/>
  <sheetViews>
    <sheetView showGridLines="0" zoomScale="130" zoomScaleNormal="130" workbookViewId="0">
      <selection activeCell="D20" sqref="D20"/>
    </sheetView>
  </sheetViews>
  <sheetFormatPr defaultColWidth="8.88671875" defaultRowHeight="13.8" x14ac:dyDescent="0.25"/>
  <cols>
    <col min="1" max="16384" width="8.88671875" style="3"/>
  </cols>
  <sheetData>
    <row r="1" spans="1:52" s="7" customFormat="1" ht="16.5" customHeight="1" x14ac:dyDescent="0.25">
      <c r="A1" s="6"/>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row>
    <row r="2" spans="1:52" s="9" customFormat="1" ht="14.25" customHeight="1" x14ac:dyDescent="0.25">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row>
    <row r="3" spans="1:52" x14ac:dyDescent="0.25">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row>
    <row r="4" spans="1:52" ht="24.6" x14ac:dyDescent="0.4">
      <c r="A4" s="2"/>
      <c r="B4" s="10" t="s">
        <v>20</v>
      </c>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row>
    <row r="5" spans="1:52" x14ac:dyDescent="0.25">
      <c r="A5" s="2"/>
      <c r="B5" s="2" t="s">
        <v>13</v>
      </c>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row>
    <row r="6" spans="1:52" x14ac:dyDescent="0.25">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row>
    <row r="7" spans="1:52" x14ac:dyDescent="0.25">
      <c r="A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row>
    <row r="8" spans="1:52" x14ac:dyDescent="0.25">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row>
    <row r="9" spans="1:52" x14ac:dyDescent="0.25">
      <c r="A9" s="2"/>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row>
    <row r="10" spans="1:52" x14ac:dyDescent="0.25">
      <c r="A10" s="2"/>
      <c r="B10" s="2"/>
      <c r="C10" s="2"/>
      <c r="D10" s="2"/>
      <c r="E10" s="2"/>
      <c r="F10" s="2"/>
      <c r="G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row>
    <row r="11" spans="1:52" x14ac:dyDescent="0.25">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row>
    <row r="12" spans="1:52" x14ac:dyDescent="0.25">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row>
    <row r="13" spans="1:52" x14ac:dyDescent="0.25">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row>
    <row r="14" spans="1:52" x14ac:dyDescent="0.25">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row>
    <row r="15" spans="1:52" x14ac:dyDescent="0.25">
      <c r="A15" s="2"/>
      <c r="B15" s="2" t="s">
        <v>12</v>
      </c>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row>
    <row r="16" spans="1:52" x14ac:dyDescent="0.25">
      <c r="A16" s="2"/>
      <c r="B16" s="11" t="str">
        <f>HYPERLINK("https://github.com/edwardoughton/ascend")</f>
        <v>https://github.com/edwardoughton/ascend</v>
      </c>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row>
    <row r="17" spans="1:52" x14ac:dyDescent="0.25">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row>
    <row r="18" spans="1:52" x14ac:dyDescent="0.25">
      <c r="A18" s="2"/>
      <c r="B18" s="4" t="s">
        <v>0</v>
      </c>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row>
    <row r="19" spans="1:52" x14ac:dyDescent="0.25">
      <c r="A19" s="2"/>
      <c r="B19" s="2" t="s">
        <v>15</v>
      </c>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row>
    <row r="20" spans="1:52" x14ac:dyDescent="0.25">
      <c r="A20" s="2"/>
      <c r="B20" s="2" t="s">
        <v>14</v>
      </c>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row>
    <row r="21" spans="1:52" x14ac:dyDescent="0.25">
      <c r="A21" s="2"/>
      <c r="B21" s="5" t="s">
        <v>16</v>
      </c>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row>
    <row r="22" spans="1:52" x14ac:dyDescent="0.25">
      <c r="A22" s="2"/>
      <c r="B22" s="5" t="s">
        <v>17</v>
      </c>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row>
    <row r="23" spans="1:52" x14ac:dyDescent="0.25">
      <c r="A23" s="2"/>
      <c r="B23" s="5" t="s">
        <v>18</v>
      </c>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row>
    <row r="24" spans="1:52" x14ac:dyDescent="0.25">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row>
    <row r="25" spans="1:52" x14ac:dyDescent="0.25">
      <c r="A25" s="2"/>
      <c r="B25" s="4" t="s">
        <v>19</v>
      </c>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row>
    <row r="26" spans="1:52" x14ac:dyDescent="0.25">
      <c r="A26" s="2"/>
      <c r="B26" s="2" t="s">
        <v>21</v>
      </c>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row>
    <row r="27" spans="1:52" x14ac:dyDescent="0.25">
      <c r="A27" s="2"/>
      <c r="B27" s="2" t="s">
        <v>22</v>
      </c>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row>
    <row r="28" spans="1:52" x14ac:dyDescent="0.25">
      <c r="A28" s="2"/>
      <c r="B28" s="2" t="s">
        <v>23</v>
      </c>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row>
    <row r="29" spans="1:52" x14ac:dyDescent="0.25">
      <c r="A29" s="2"/>
      <c r="B29" s="5"/>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row>
    <row r="30" spans="1:52" x14ac:dyDescent="0.25">
      <c r="A30" s="2"/>
      <c r="B30" s="4" t="s">
        <v>1</v>
      </c>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row>
    <row r="31" spans="1:52" x14ac:dyDescent="0.25">
      <c r="A31" s="2"/>
      <c r="B31" s="2" t="s">
        <v>24</v>
      </c>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row>
    <row r="32" spans="1:52" x14ac:dyDescent="0.2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row>
    <row r="33" spans="1:52" x14ac:dyDescent="0.25">
      <c r="A33" s="2"/>
      <c r="B33" s="4" t="s">
        <v>2</v>
      </c>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row>
    <row r="34" spans="1:52" x14ac:dyDescent="0.25">
      <c r="A34" s="2"/>
      <c r="B34" s="2" t="s">
        <v>25</v>
      </c>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row>
    <row r="35" spans="1:52" x14ac:dyDescent="0.2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row>
    <row r="36" spans="1:52" x14ac:dyDescent="0.2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row>
    <row r="37" spans="1:52" x14ac:dyDescent="0.2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row>
    <row r="38" spans="1:52" x14ac:dyDescent="0.2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row>
    <row r="39" spans="1:52" x14ac:dyDescent="0.2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row>
    <row r="40" spans="1:52" x14ac:dyDescent="0.2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row>
    <row r="41" spans="1:52" x14ac:dyDescent="0.25">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row>
    <row r="42" spans="1:52" x14ac:dyDescent="0.25">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row>
    <row r="43" spans="1:52" x14ac:dyDescent="0.2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row>
    <row r="44" spans="1:52" x14ac:dyDescent="0.2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row>
    <row r="45" spans="1:52" x14ac:dyDescent="0.2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row>
    <row r="46" spans="1:52" x14ac:dyDescent="0.2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row>
    <row r="47" spans="1:52" x14ac:dyDescent="0.2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row>
    <row r="48" spans="1:52" x14ac:dyDescent="0.2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row>
    <row r="49" spans="1:52" x14ac:dyDescent="0.2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row>
    <row r="50" spans="1:52" x14ac:dyDescent="0.2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row>
    <row r="51" spans="1:52" x14ac:dyDescent="0.2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row>
    <row r="52" spans="1:52" x14ac:dyDescent="0.2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row>
    <row r="53" spans="1:52" x14ac:dyDescent="0.2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row>
    <row r="54" spans="1:52" x14ac:dyDescent="0.2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row>
    <row r="55" spans="1:52" x14ac:dyDescent="0.2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row>
    <row r="56" spans="1:52" x14ac:dyDescent="0.2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row>
    <row r="57" spans="1:52" x14ac:dyDescent="0.2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row>
    <row r="58" spans="1:52" x14ac:dyDescent="0.2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row>
    <row r="59" spans="1:52" x14ac:dyDescent="0.2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row>
    <row r="60" spans="1:52" x14ac:dyDescent="0.2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row>
    <row r="61" spans="1:52" x14ac:dyDescent="0.2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row>
    <row r="62" spans="1:52" x14ac:dyDescent="0.2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row>
    <row r="63" spans="1:52" x14ac:dyDescent="0.2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row>
    <row r="64" spans="1:52" x14ac:dyDescent="0.2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row>
    <row r="65" spans="1:52" x14ac:dyDescent="0.2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row>
    <row r="66" spans="1:52" x14ac:dyDescent="0.2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row>
    <row r="67" spans="1:52" x14ac:dyDescent="0.2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row>
    <row r="68" spans="1:52" x14ac:dyDescent="0.2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row>
    <row r="69" spans="1:52" x14ac:dyDescent="0.2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row>
    <row r="70" spans="1:52" x14ac:dyDescent="0.2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row>
    <row r="71" spans="1:52" x14ac:dyDescent="0.2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row>
    <row r="72" spans="1:52" x14ac:dyDescent="0.2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row>
    <row r="73" spans="1:52" x14ac:dyDescent="0.2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row>
    <row r="74" spans="1:52" x14ac:dyDescent="0.2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row>
    <row r="75" spans="1:52" x14ac:dyDescent="0.2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row>
    <row r="76" spans="1:52" x14ac:dyDescent="0.2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row>
    <row r="77" spans="1:52" x14ac:dyDescent="0.2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row>
    <row r="78" spans="1:52" x14ac:dyDescent="0.2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row>
    <row r="79" spans="1:52" x14ac:dyDescent="0.2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row>
    <row r="80" spans="1:52" x14ac:dyDescent="0.2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row>
    <row r="81" spans="1:52" x14ac:dyDescent="0.2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row>
    <row r="82" spans="1:52" x14ac:dyDescent="0.2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row>
    <row r="83" spans="1:52" x14ac:dyDescent="0.2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row>
    <row r="84" spans="1:52" x14ac:dyDescent="0.2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row>
    <row r="85" spans="1:52" x14ac:dyDescent="0.2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row>
    <row r="86" spans="1:52" x14ac:dyDescent="0.2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row>
    <row r="87" spans="1:52" x14ac:dyDescent="0.2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row>
    <row r="88" spans="1:52" x14ac:dyDescent="0.2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row>
    <row r="89" spans="1:52" x14ac:dyDescent="0.2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row>
    <row r="90" spans="1:52" x14ac:dyDescent="0.2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row>
    <row r="91" spans="1:52" x14ac:dyDescent="0.2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row>
    <row r="92" spans="1:52" x14ac:dyDescent="0.2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row>
    <row r="93" spans="1:52" x14ac:dyDescent="0.2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row>
    <row r="94" spans="1:52" x14ac:dyDescent="0.2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row>
    <row r="95" spans="1:52" x14ac:dyDescent="0.2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row>
    <row r="96" spans="1:52" x14ac:dyDescent="0.2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row>
    <row r="97" spans="1:52" x14ac:dyDescent="0.2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row>
    <row r="98" spans="1:52" x14ac:dyDescent="0.2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row>
    <row r="99" spans="1:52"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row>
    <row r="100" spans="1:52"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row>
    <row r="101" spans="1:52"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row>
    <row r="102" spans="1:52"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row>
    <row r="103" spans="1:52"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row>
    <row r="104" spans="1:52"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row>
    <row r="105" spans="1:52"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row>
    <row r="106" spans="1:52"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row>
    <row r="107" spans="1:52"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row>
    <row r="108" spans="1:52"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row>
    <row r="109" spans="1:52"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row>
    <row r="110" spans="1:52"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row>
    <row r="111" spans="1:52"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row>
    <row r="112" spans="1:52"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row>
    <row r="113" spans="1:52"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row>
    <row r="114" spans="1:52"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row>
    <row r="115" spans="1:52"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row>
    <row r="116" spans="1:52"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row>
    <row r="117" spans="1:52"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row>
    <row r="118" spans="1:52"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row>
    <row r="119" spans="1:52"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row>
    <row r="120" spans="1:52"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row>
    <row r="121" spans="1:52"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row>
    <row r="122" spans="1:52"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row>
    <row r="123" spans="1:52"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row>
    <row r="124" spans="1:52"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row>
    <row r="125" spans="1:52"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row>
    <row r="126" spans="1:52"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row>
    <row r="127" spans="1:52"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row>
    <row r="128" spans="1:52"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row>
    <row r="129" spans="1:52"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row>
    <row r="130" spans="1:52"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row>
    <row r="131" spans="1:52"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row>
    <row r="132" spans="1:52"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row>
    <row r="133" spans="1:52"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row>
    <row r="134" spans="1:52"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row>
    <row r="135" spans="1:52"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row>
    <row r="136" spans="1:52"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row>
    <row r="137" spans="1:52"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row>
    <row r="138" spans="1:52"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row>
    <row r="139" spans="1:52"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row>
    <row r="140" spans="1:52"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row>
    <row r="141" spans="1:52"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row>
    <row r="142" spans="1:52"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row>
    <row r="143" spans="1:52"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row>
    <row r="144" spans="1:52"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row>
    <row r="145" spans="1:52"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row>
    <row r="146" spans="1:52"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row>
    <row r="147" spans="1:52"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row>
    <row r="148" spans="1:52"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row>
    <row r="149" spans="1:52"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row>
    <row r="150" spans="1:52"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row>
    <row r="151" spans="1:52"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row>
    <row r="152" spans="1:52"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row>
    <row r="153" spans="1:52"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row>
    <row r="154" spans="1:52"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row>
    <row r="155" spans="1:52"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row>
    <row r="156" spans="1:52"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row>
    <row r="157" spans="1:52"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row>
    <row r="158" spans="1:52"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row>
    <row r="159" spans="1:52"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row>
    <row r="160" spans="1:52"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row>
    <row r="161" spans="1:52"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row>
    <row r="162" spans="1:52"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row>
    <row r="163" spans="1:52"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row>
    <row r="164" spans="1:52"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row>
    <row r="165" spans="1:52"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row>
    <row r="166" spans="1:52"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row>
    <row r="167" spans="1:52"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row>
    <row r="168" spans="1:52"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row>
    <row r="169" spans="1:52"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row>
    <row r="170" spans="1:52"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row>
    <row r="171" spans="1:52"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row>
    <row r="172" spans="1:52"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row>
    <row r="173" spans="1:52"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row>
    <row r="174" spans="1:52"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row>
    <row r="175" spans="1:52"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row>
    <row r="176" spans="1:52"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row>
    <row r="177" spans="1:52"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row>
    <row r="178" spans="1:52"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row>
    <row r="179" spans="1:52"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row>
    <row r="180" spans="1:52"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row>
    <row r="181" spans="1:52"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row>
    <row r="182" spans="1:52"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row>
    <row r="183" spans="1:52"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row>
    <row r="184" spans="1:52"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row>
    <row r="185" spans="1:52"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row>
    <row r="186" spans="1:52"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row>
    <row r="187" spans="1:52"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row>
    <row r="188" spans="1:52"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row>
    <row r="189" spans="1:52"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row>
    <row r="190" spans="1:52"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row>
    <row r="191" spans="1:52"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row>
    <row r="192" spans="1:52"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row>
    <row r="193" spans="1:52"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row>
    <row r="194" spans="1:52"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row>
    <row r="195" spans="1:52"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row>
    <row r="196" spans="1:52"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row>
    <row r="197" spans="1:52"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row>
    <row r="198" spans="1:52"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row>
    <row r="199" spans="1:52"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row>
    <row r="200" spans="1:52"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row>
    <row r="201" spans="1:52"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row>
    <row r="202" spans="1:52"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row>
    <row r="203" spans="1:52"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row>
    <row r="204" spans="1:52"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row>
    <row r="205" spans="1:52"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row>
    <row r="206" spans="1:52"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row>
    <row r="207" spans="1:52"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row>
    <row r="208" spans="1:52"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row>
    <row r="209" spans="1:52"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row>
    <row r="210" spans="1:52"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row>
    <row r="211" spans="1:52"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row>
    <row r="212" spans="1:52"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row>
    <row r="213" spans="1:52"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row>
    <row r="214" spans="1:52"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row>
    <row r="215" spans="1:52"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row>
    <row r="216" spans="1:52"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row>
    <row r="217" spans="1:52"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row>
    <row r="218" spans="1:52"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row>
    <row r="219" spans="1:52"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row>
    <row r="220" spans="1:52"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row>
    <row r="221" spans="1:52"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row>
    <row r="222" spans="1:52"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row>
    <row r="223" spans="1:52"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row>
    <row r="224" spans="1:52"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row>
    <row r="225" spans="1:52"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row>
    <row r="226" spans="1:52"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row>
    <row r="227" spans="1:52"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row>
    <row r="228" spans="1:52"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row>
    <row r="229" spans="1:52"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row>
    <row r="230" spans="1:52"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row>
    <row r="231" spans="1:52"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row>
    <row r="232" spans="1:52"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row>
    <row r="233" spans="1:52"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row>
    <row r="234" spans="1:52"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row>
    <row r="235" spans="1:52"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row>
    <row r="236" spans="1:52"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row>
    <row r="237" spans="1:52"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row>
    <row r="238" spans="1:52"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row>
    <row r="239" spans="1:52"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row>
    <row r="240" spans="1:52"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row>
    <row r="241" spans="1:52"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row>
    <row r="242" spans="1:52"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row>
    <row r="243" spans="1:52"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row>
    <row r="244" spans="1:52"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row>
    <row r="245" spans="1:52"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row>
    <row r="246" spans="1:52"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row>
    <row r="247" spans="1:52"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row>
    <row r="248" spans="1:52"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row>
    <row r="249" spans="1:52"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row>
    <row r="250" spans="1:52"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row>
    <row r="251" spans="1:52"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row>
    <row r="252" spans="1:52"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row>
    <row r="253" spans="1:52"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row>
    <row r="254" spans="1:52"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row>
    <row r="255" spans="1:52"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row>
    <row r="256" spans="1:52"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row>
    <row r="257" spans="1:52"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row>
    <row r="258" spans="1:52"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row>
    <row r="259" spans="1:52"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row>
    <row r="260" spans="1:52"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row>
    <row r="261" spans="1:52"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row>
    <row r="262" spans="1:52"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row>
    <row r="263" spans="1:52"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row>
    <row r="264" spans="1:52"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row>
    <row r="265" spans="1:52"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row>
    <row r="266" spans="1:52"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row>
    <row r="267" spans="1:52"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row>
    <row r="268" spans="1:52"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row>
    <row r="269" spans="1:52"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row>
    <row r="270" spans="1:52"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row>
    <row r="271" spans="1:52"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row>
    <row r="272" spans="1:52"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row>
    <row r="273" spans="1:52"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row>
    <row r="274" spans="1:52"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row>
    <row r="275" spans="1:52"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row>
    <row r="276" spans="1:52"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row>
    <row r="277" spans="1:52"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row>
    <row r="278" spans="1:52"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row>
    <row r="279" spans="1:52"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row>
    <row r="280" spans="1:52"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row>
    <row r="281" spans="1:52"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row>
    <row r="282" spans="1:52"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row>
    <row r="283" spans="1:52"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row>
    <row r="284" spans="1:52"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row>
    <row r="285" spans="1:52"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row>
    <row r="286" spans="1:52"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row>
    <row r="287" spans="1:52"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row>
    <row r="288" spans="1:52"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row>
    <row r="289" spans="1:52"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row>
    <row r="290" spans="1:52"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row>
    <row r="291" spans="1:52"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row>
    <row r="292" spans="1:52"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row>
    <row r="293" spans="1:52"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row>
    <row r="294" spans="1:52"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row>
    <row r="295" spans="1:52"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row>
    <row r="296" spans="1:52"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row>
    <row r="297" spans="1:52"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row>
    <row r="298" spans="1:52"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row>
    <row r="299" spans="1:52"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row>
    <row r="300" spans="1:52"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row>
    <row r="301" spans="1:52"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row>
    <row r="302" spans="1:52"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row>
    <row r="303" spans="1:52"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row>
    <row r="304" spans="1:52"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row>
    <row r="305" spans="1:52"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row>
    <row r="306" spans="1:52"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row>
    <row r="307" spans="1:52"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row>
    <row r="308" spans="1:52"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row>
    <row r="309" spans="1:52"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row>
    <row r="310" spans="1:52"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row>
    <row r="311" spans="1:52"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row>
    <row r="312" spans="1:52"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row>
    <row r="313" spans="1:52"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row>
    <row r="314" spans="1:52"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row>
    <row r="315" spans="1:52"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row>
    <row r="316" spans="1:52"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row>
    <row r="317" spans="1:52"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row>
    <row r="318" spans="1:52"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row>
    <row r="319" spans="1:52"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row>
    <row r="320" spans="1:52"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row>
    <row r="321" spans="1:52"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row>
    <row r="322" spans="1:52"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row>
    <row r="323" spans="1:52"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row>
    <row r="324" spans="1:52"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row>
    <row r="325" spans="1:52"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row>
    <row r="326" spans="1:52"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row>
    <row r="327" spans="1:52"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row>
    <row r="328" spans="1:52"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row>
    <row r="329" spans="1:52"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row>
    <row r="330" spans="1:52"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row>
    <row r="331" spans="1:52"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row>
    <row r="332" spans="1:52"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row>
    <row r="333" spans="1:52"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row>
    <row r="334" spans="1:52"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row>
    <row r="335" spans="1:52"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row>
    <row r="336" spans="1:52"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row>
    <row r="337" spans="1:52"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row>
    <row r="338" spans="1:52"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row>
    <row r="339" spans="1:52"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row>
    <row r="340" spans="1:52"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row>
    <row r="341" spans="1:52"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row>
    <row r="342" spans="1:52"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row>
    <row r="343" spans="1:52"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row>
    <row r="344" spans="1:52"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row>
    <row r="345" spans="1:52"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row>
    <row r="346" spans="1:52"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row>
    <row r="347" spans="1:52"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row>
    <row r="348" spans="1:52"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row>
    <row r="349" spans="1:52"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row>
    <row r="350" spans="1:52"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row>
    <row r="351" spans="1:52"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row>
    <row r="352" spans="1:52"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row>
    <row r="353" spans="1:52"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row>
    <row r="354" spans="1:52"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row>
    <row r="355" spans="1:52"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row>
    <row r="356" spans="1:52"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row>
    <row r="357" spans="1:52"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row>
    <row r="358" spans="1:52"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row>
    <row r="359" spans="1:52"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row>
    <row r="360" spans="1:52"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row>
    <row r="361" spans="1:52"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row>
    <row r="362" spans="1:52"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row>
    <row r="363" spans="1:52"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row>
    <row r="364" spans="1:52"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row>
    <row r="365" spans="1:52"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row>
    <row r="366" spans="1:52"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row>
    <row r="367" spans="1:52"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row>
    <row r="368" spans="1:52"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row>
    <row r="369" spans="1:52"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row>
    <row r="370" spans="1:52"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row>
    <row r="371" spans="1:52"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row>
    <row r="372" spans="1:52"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row>
    <row r="373" spans="1:52"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row>
    <row r="374" spans="1:52"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row>
    <row r="375" spans="1:52"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row>
    <row r="376" spans="1:52"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row>
    <row r="377" spans="1:52"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row>
    <row r="378" spans="1:52"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row>
    <row r="379" spans="1:52"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row>
    <row r="380" spans="1:52"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row>
    <row r="381" spans="1:52"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row>
    <row r="382" spans="1:52"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row>
    <row r="383" spans="1:52"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row>
    <row r="384" spans="1:52"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row>
    <row r="385" spans="1:52"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row>
    <row r="386" spans="1:52"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row>
    <row r="387" spans="1:52"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row>
    <row r="388" spans="1:52"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row>
    <row r="389" spans="1:52"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row>
    <row r="390" spans="1:52"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row>
    <row r="391" spans="1:52"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row>
    <row r="392" spans="1:52"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row>
    <row r="393" spans="1:52"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row>
    <row r="394" spans="1:52"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row>
    <row r="395" spans="1:52"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row>
    <row r="396" spans="1:52"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row>
    <row r="397" spans="1:52"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row>
    <row r="398" spans="1:52"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row>
    <row r="399" spans="1:52"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row>
    <row r="400" spans="1:52"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row>
    <row r="401" spans="1:52"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row>
    <row r="402" spans="1:52"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row>
    <row r="403" spans="1:52"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row>
    <row r="404" spans="1:52"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row>
    <row r="405" spans="1:52"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row>
    <row r="406" spans="1:52"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row>
    <row r="407" spans="1:52"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row>
    <row r="408" spans="1:52"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row>
    <row r="409" spans="1:52"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row>
    <row r="410" spans="1:52"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row>
    <row r="411" spans="1:52"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row>
    <row r="412" spans="1:52"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row>
    <row r="413" spans="1:52"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row>
    <row r="414" spans="1:52"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row>
    <row r="415" spans="1:52"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row>
    <row r="416" spans="1:52"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row>
    <row r="417" spans="1:52"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row>
    <row r="418" spans="1:52"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row>
    <row r="419" spans="1:52"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row>
    <row r="420" spans="1:52"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row>
    <row r="421" spans="1:52"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row>
    <row r="422" spans="1:52"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row>
    <row r="423" spans="1:52"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row>
    <row r="424" spans="1:52"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row>
    <row r="425" spans="1:52"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row>
    <row r="426" spans="1:52"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row>
    <row r="427" spans="1:52"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row>
    <row r="428" spans="1:52"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row>
    <row r="429" spans="1:52"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row>
    <row r="430" spans="1:52"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row>
    <row r="431" spans="1:52"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row>
    <row r="432" spans="1:52"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row>
    <row r="433" spans="1:52"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row>
    <row r="434" spans="1:52"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row>
    <row r="435" spans="1:52"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row>
    <row r="436" spans="1:52"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row>
    <row r="437" spans="1:52"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row>
    <row r="438" spans="1:52"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row>
    <row r="439" spans="1:52"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row>
    <row r="440" spans="1:52"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row>
    <row r="441" spans="1:52"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row>
    <row r="442" spans="1:52"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row>
    <row r="443" spans="1:52"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row>
    <row r="444" spans="1:52"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row>
    <row r="445" spans="1:52"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row>
    <row r="446" spans="1:52"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row>
    <row r="447" spans="1:52"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row>
    <row r="448" spans="1:52"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row>
    <row r="449" spans="1:52"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row>
    <row r="450" spans="1:52"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row>
    <row r="451" spans="1:52"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row>
    <row r="452" spans="1:52"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row>
    <row r="453" spans="1:52"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row>
    <row r="454" spans="1:52"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row>
    <row r="455" spans="1:52"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row>
    <row r="456" spans="1:52"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row>
    <row r="457" spans="1:52"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row>
    <row r="458" spans="1:52"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row>
    <row r="459" spans="1:52"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row>
    <row r="460" spans="1:52"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row>
    <row r="461" spans="1:52"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row>
    <row r="462" spans="1:52"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row>
    <row r="463" spans="1:52"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row>
    <row r="464" spans="1:52"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row>
    <row r="465" spans="1:52"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row>
    <row r="466" spans="1:52"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row>
    <row r="467" spans="1:52"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row>
    <row r="468" spans="1:52"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row>
    <row r="469" spans="1:52"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row>
    <row r="470" spans="1:52"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row>
    <row r="471" spans="1:52"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row>
    <row r="472" spans="1:52"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row>
    <row r="473" spans="1:52"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row>
    <row r="474" spans="1:52"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row>
    <row r="475" spans="1:52"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row>
    <row r="476" spans="1:52"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row>
    <row r="477" spans="1:52"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row>
    <row r="478" spans="1:52"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row>
    <row r="479" spans="1:52"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row>
    <row r="480" spans="1:52"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row>
    <row r="481" spans="1:52"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row>
    <row r="482" spans="1:52"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row>
    <row r="483" spans="1:52"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row>
    <row r="484" spans="1:52"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row>
    <row r="485" spans="1:52"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row>
    <row r="486" spans="1:52"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row>
    <row r="487" spans="1:52"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row>
    <row r="488" spans="1:52"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row>
    <row r="489" spans="1:52"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row>
    <row r="490" spans="1:52"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row>
    <row r="491" spans="1:52"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row>
    <row r="492" spans="1:52"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row>
    <row r="493" spans="1:52"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row>
    <row r="494" spans="1:52"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row>
    <row r="495" spans="1:52"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row>
    <row r="496" spans="1:52"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row>
    <row r="497" spans="1:52"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row>
    <row r="498" spans="1:52"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row>
    <row r="499" spans="1:52"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row>
    <row r="500" spans="1:52"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row>
    <row r="501" spans="1:52"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row>
    <row r="502" spans="1:52"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row>
    <row r="503" spans="1:52"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row>
    <row r="504" spans="1:52"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row>
    <row r="505" spans="1:52"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row>
    <row r="506" spans="1:52"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row>
    <row r="507" spans="1:52"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row>
    <row r="508" spans="1:52"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row>
    <row r="509" spans="1:52"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row>
    <row r="510" spans="1:52"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row>
    <row r="511" spans="1:52"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row>
    <row r="512" spans="1:52"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row>
    <row r="513" spans="1:52"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row>
    <row r="514" spans="1:52"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row>
    <row r="515" spans="1:52"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row>
    <row r="516" spans="1:52"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row>
    <row r="517" spans="1:52"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row>
    <row r="518" spans="1:52"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row>
    <row r="519" spans="1:52"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row>
    <row r="520" spans="1:52"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row>
    <row r="521" spans="1:52"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row>
    <row r="522" spans="1:52"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row>
    <row r="523" spans="1:52"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row>
    <row r="524" spans="1:52"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row>
    <row r="525" spans="1:52"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row>
    <row r="526" spans="1:52"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row>
    <row r="527" spans="1:52"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row>
    <row r="528" spans="1:52"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row>
    <row r="529" spans="1:52"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row>
    <row r="530" spans="1:52"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row>
    <row r="531" spans="1:52"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row>
    <row r="532" spans="1:52"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row>
    <row r="533" spans="1:52"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row>
    <row r="534" spans="1:52"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row>
    <row r="535" spans="1:52"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row>
    <row r="536" spans="1:52"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row>
    <row r="537" spans="1:52"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row>
    <row r="538" spans="1:52"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row>
    <row r="539" spans="1:52"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row>
    <row r="540" spans="1:52"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row>
    <row r="541" spans="1:52"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row>
    <row r="542" spans="1:52"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row>
    <row r="543" spans="1:52"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row>
    <row r="544" spans="1:52"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row>
    <row r="545" spans="1:52"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row>
    <row r="546" spans="1:52"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row>
    <row r="547" spans="1:52"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row>
    <row r="548" spans="1:52"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row>
    <row r="549" spans="1:52"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row>
    <row r="550" spans="1:52"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row>
    <row r="551" spans="1:52"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row>
    <row r="552" spans="1:52"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row>
    <row r="553" spans="1:52"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row>
    <row r="554" spans="1:52"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row>
    <row r="555" spans="1:52"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row>
    <row r="556" spans="1:52"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row>
    <row r="557" spans="1:52"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row>
    <row r="558" spans="1:52"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row>
    <row r="559" spans="1:52"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row>
    <row r="560" spans="1:52"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row>
    <row r="561" spans="1:52"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row>
    <row r="562" spans="1:52"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row>
    <row r="563" spans="1:52"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row>
    <row r="564" spans="1:52"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row>
    <row r="565" spans="1:52"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row>
    <row r="566" spans="1:52"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row>
    <row r="567" spans="1:52"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row>
    <row r="568" spans="1:52"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row>
    <row r="569" spans="1:52"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row>
    <row r="570" spans="1:52"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row>
    <row r="571" spans="1:52"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row>
    <row r="572" spans="1:52"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row>
    <row r="573" spans="1:52"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row>
    <row r="574" spans="1:52"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row>
    <row r="575" spans="1:52"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row>
    <row r="576" spans="1:52"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row>
    <row r="577" spans="1:52"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row>
    <row r="578" spans="1:52"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row>
    <row r="579" spans="1:52"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row>
    <row r="580" spans="1:52"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row>
    <row r="581" spans="1:52"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row>
    <row r="582" spans="1:52"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row>
    <row r="583" spans="1:52"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row>
    <row r="584" spans="1:52"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row>
    <row r="585" spans="1:52"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row>
    <row r="586" spans="1:52"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row>
    <row r="587" spans="1:52"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row>
    <row r="588" spans="1:52"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row>
    <row r="589" spans="1:52"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row>
    <row r="590" spans="1:52"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row>
    <row r="591" spans="1:52"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row>
    <row r="592" spans="1:52"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row>
    <row r="593" spans="1:52"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row>
    <row r="594" spans="1:52"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row>
    <row r="595" spans="1:52"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row>
    <row r="596" spans="1:52"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row>
    <row r="597" spans="1:52"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row>
    <row r="598" spans="1:52"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row>
    <row r="599" spans="1:52"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row>
    <row r="600" spans="1:52"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row>
    <row r="601" spans="1:52"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row>
    <row r="602" spans="1:52"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row>
    <row r="603" spans="1:52"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row>
    <row r="604" spans="1:52"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row>
    <row r="605" spans="1:52"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row>
    <row r="606" spans="1:52"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row>
    <row r="607" spans="1:52"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row>
    <row r="608" spans="1:52"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row>
    <row r="609" spans="1:52"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row>
    <row r="610" spans="1:52"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row>
    <row r="611" spans="1:52"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row>
    <row r="612" spans="1:52"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row>
    <row r="613" spans="1:52"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row>
    <row r="614" spans="1:52"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row>
    <row r="615" spans="1:52"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row>
    <row r="616" spans="1:52"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row>
    <row r="617" spans="1:52"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row>
    <row r="618" spans="1:52"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row>
    <row r="619" spans="1:52"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row>
    <row r="620" spans="1:52"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row>
    <row r="621" spans="1:52"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row>
    <row r="622" spans="1:52"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row>
    <row r="623" spans="1:52"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row>
    <row r="624" spans="1:52"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row>
    <row r="625" spans="1:52"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row>
    <row r="626" spans="1:52"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row>
    <row r="627" spans="1:52"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row>
    <row r="628" spans="1:52"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row>
    <row r="629" spans="1:52"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row>
    <row r="630" spans="1:52"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row>
    <row r="631" spans="1:52"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row>
    <row r="632" spans="1:52"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row>
    <row r="633" spans="1:52"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row>
    <row r="634" spans="1:52"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row>
    <row r="635" spans="1:52"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row>
    <row r="636" spans="1:52"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row>
    <row r="637" spans="1:52"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row>
    <row r="638" spans="1:52"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row>
    <row r="639" spans="1:52"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row>
    <row r="640" spans="1:52"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row>
    <row r="641" spans="1:52"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row>
    <row r="642" spans="1:52"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row>
    <row r="643" spans="1:52"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row>
    <row r="644" spans="1:52"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row>
    <row r="645" spans="1:52"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row>
    <row r="646" spans="1:52"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row>
    <row r="647" spans="1:52"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row>
    <row r="648" spans="1:52"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row>
    <row r="649" spans="1:52"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row>
    <row r="650" spans="1:52"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row>
    <row r="651" spans="1:52"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row>
    <row r="652" spans="1:52"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row>
    <row r="653" spans="1:52"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row>
    <row r="654" spans="1:52"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row>
    <row r="655" spans="1:52"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row>
    <row r="656" spans="1:52"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row>
    <row r="657" spans="1:52"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row>
    <row r="658" spans="1:52"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row>
    <row r="659" spans="1:52"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row>
    <row r="660" spans="1:52"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row>
    <row r="661" spans="1:52"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row>
    <row r="662" spans="1:52"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row>
    <row r="663" spans="1:52"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row>
    <row r="664" spans="1:52"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row>
    <row r="665" spans="1:52"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row>
    <row r="666" spans="1:52"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row>
    <row r="667" spans="1:52"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row>
    <row r="668" spans="1:52"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row>
    <row r="669" spans="1:52"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row>
    <row r="670" spans="1:52"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row>
    <row r="671" spans="1:52"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row>
    <row r="672" spans="1:52"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row>
    <row r="673" spans="1:52"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row>
    <row r="674" spans="1:52"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row>
    <row r="675" spans="1:52"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row>
    <row r="676" spans="1:52"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row>
    <row r="677" spans="1:52"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row>
    <row r="678" spans="1:52"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row>
    <row r="679" spans="1:52"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row>
    <row r="680" spans="1:52"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row>
    <row r="681" spans="1:52"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row>
    <row r="682" spans="1:52"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row>
    <row r="683" spans="1:52"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row>
    <row r="684" spans="1:52"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row>
    <row r="685" spans="1:52"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row>
    <row r="686" spans="1:52"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row>
    <row r="687" spans="1:52"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row>
    <row r="688" spans="1:52"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row>
    <row r="689" spans="1:52"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row>
    <row r="690" spans="1:52"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row>
    <row r="691" spans="1:52"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row>
    <row r="692" spans="1:52"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row>
    <row r="693" spans="1:52"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row>
    <row r="694" spans="1:52"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row>
    <row r="695" spans="1:52"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row>
    <row r="696" spans="1:52"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row>
    <row r="697" spans="1:52"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row>
    <row r="698" spans="1:52"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row>
    <row r="699" spans="1:52"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row>
    <row r="700" spans="1:52"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row>
    <row r="701" spans="1:52"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row>
    <row r="702" spans="1:52"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row>
    <row r="703" spans="1:52"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row>
    <row r="704" spans="1:52"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row>
    <row r="705" spans="1:52"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row>
    <row r="706" spans="1:52"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row>
    <row r="707" spans="1:52"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row>
    <row r="708" spans="1:52"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row>
    <row r="709" spans="1:52"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row>
    <row r="710" spans="1:52"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row>
    <row r="711" spans="1:52"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row>
    <row r="712" spans="1:52"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row>
    <row r="713" spans="1:52"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row>
    <row r="714" spans="1:52"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row>
    <row r="715" spans="1:52"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row>
    <row r="716" spans="1:52"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row>
    <row r="717" spans="1:52"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row>
    <row r="718" spans="1:52"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row>
    <row r="719" spans="1:52"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row>
    <row r="720" spans="1:52"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row>
    <row r="721" spans="1:52"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row>
    <row r="722" spans="1:52"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row>
    <row r="723" spans="1:52"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row>
    <row r="724" spans="1:52"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row>
    <row r="725" spans="1:52"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row>
    <row r="726" spans="1:52"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row>
    <row r="727" spans="1:52"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row>
    <row r="728" spans="1:52"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row>
    <row r="729" spans="1:52"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row>
    <row r="730" spans="1:52"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row>
    <row r="731" spans="1:52"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row>
    <row r="732" spans="1:52"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row>
    <row r="733" spans="1:52"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row>
    <row r="734" spans="1:52"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row>
    <row r="735" spans="1:52"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row>
    <row r="736" spans="1:52"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row>
    <row r="737" spans="1:52"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row>
    <row r="738" spans="1:52"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row>
    <row r="739" spans="1:52"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row>
    <row r="740" spans="1:52"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row>
    <row r="741" spans="1:52"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row>
    <row r="742" spans="1:52"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row>
    <row r="743" spans="1:52"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row>
    <row r="744" spans="1:52"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row>
    <row r="745" spans="1:52"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row>
    <row r="746" spans="1:52"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row>
    <row r="747" spans="1:52"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row>
    <row r="748" spans="1:52"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row>
    <row r="749" spans="1:52"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row>
    <row r="750" spans="1:52"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row>
    <row r="751" spans="1:52"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row>
    <row r="752" spans="1:52"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row>
    <row r="753" spans="1:52"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row>
    <row r="754" spans="1:52"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row>
    <row r="755" spans="1:52"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row>
    <row r="756" spans="1:52"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row>
    <row r="757" spans="1:52"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row>
    <row r="758" spans="1:52"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row>
    <row r="759" spans="1:52"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row>
    <row r="760" spans="1:52"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row>
    <row r="761" spans="1:52"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row>
    <row r="762" spans="1:52"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row>
    <row r="763" spans="1:52"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row>
    <row r="764" spans="1:52"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row>
    <row r="765" spans="1:52"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row>
    <row r="766" spans="1:52"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row>
    <row r="767" spans="1:52"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row>
    <row r="768" spans="1:52"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row>
    <row r="769" spans="1:52"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row>
    <row r="770" spans="1:52"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row>
    <row r="771" spans="1:52"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row>
    <row r="772" spans="1:52"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row>
    <row r="773" spans="1:52"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row>
    <row r="774" spans="1:52"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row>
    <row r="775" spans="1:52"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row>
    <row r="776" spans="1:52"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row>
    <row r="777" spans="1:52"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row>
    <row r="778" spans="1:52"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row>
    <row r="779" spans="1:52"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row>
    <row r="780" spans="1:52"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row>
    <row r="781" spans="1:52"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row>
    <row r="782" spans="1:52"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row>
    <row r="783" spans="1:52"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row>
    <row r="784" spans="1:52"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row>
    <row r="785" spans="1:52"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row>
    <row r="786" spans="1:52"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row>
    <row r="787" spans="1:52"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row>
    <row r="788" spans="1:52"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row>
    <row r="789" spans="1:52"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row>
    <row r="790" spans="1:52"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row>
    <row r="791" spans="1:52"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row>
    <row r="792" spans="1:52"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row>
    <row r="793" spans="1:52"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row>
    <row r="794" spans="1:52"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row>
    <row r="795" spans="1:52"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row>
    <row r="796" spans="1:52"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row>
    <row r="797" spans="1:52"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row>
    <row r="798" spans="1:52"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row>
    <row r="799" spans="1:52"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row>
    <row r="800" spans="1:52"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row>
    <row r="801" spans="1:52"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row>
    <row r="802" spans="1:52"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row>
    <row r="803" spans="1:52"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row>
    <row r="804" spans="1:52"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row>
    <row r="805" spans="1:52"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row>
    <row r="806" spans="1:52"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row>
    <row r="807" spans="1:52"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row>
    <row r="808" spans="1:52"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row>
    <row r="809" spans="1:52"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row>
    <row r="810" spans="1:52"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row>
    <row r="811" spans="1:52"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row>
    <row r="812" spans="1:52"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row>
    <row r="813" spans="1:52"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row>
    <row r="814" spans="1:52"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row>
    <row r="815" spans="1:52"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row>
    <row r="816" spans="1:52"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row>
    <row r="817" spans="1:52"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row>
    <row r="818" spans="1:52"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row>
    <row r="819" spans="1:52"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row>
    <row r="820" spans="1:52"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row>
    <row r="821" spans="1:52"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row>
    <row r="822" spans="1:52"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row>
    <row r="823" spans="1:52"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row>
    <row r="824" spans="1:52"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row>
    <row r="825" spans="1:52"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row>
    <row r="826" spans="1:52"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row>
    <row r="827" spans="1:52"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row>
    <row r="828" spans="1:52"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row>
    <row r="829" spans="1:52"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row>
    <row r="830" spans="1:52"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row>
    <row r="831" spans="1:52"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row>
    <row r="832" spans="1:52"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row>
    <row r="833" spans="1:52"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row>
    <row r="834" spans="1:52"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row>
    <row r="835" spans="1:52"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row>
    <row r="836" spans="1:52"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row>
    <row r="837" spans="1:52"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row>
    <row r="838" spans="1:52"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row>
    <row r="839" spans="1:52"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row>
    <row r="840" spans="1:52"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row>
    <row r="841" spans="1:52"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row>
    <row r="842" spans="1:52"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row>
    <row r="843" spans="1:52"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row>
    <row r="844" spans="1:52"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row>
    <row r="845" spans="1:52"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row>
    <row r="846" spans="1:52"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row>
    <row r="847" spans="1:52"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row>
    <row r="848" spans="1:52"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row>
    <row r="849" spans="1:52"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row>
    <row r="850" spans="1:52"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row>
    <row r="851" spans="1:52"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row>
    <row r="852" spans="1:52"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row>
    <row r="853" spans="1:52"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row>
    <row r="854" spans="1:52"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row>
    <row r="855" spans="1:52"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row>
    <row r="856" spans="1:52"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row>
    <row r="857" spans="1:52"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row>
    <row r="858" spans="1:52"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row>
    <row r="859" spans="1:52"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row>
    <row r="860" spans="1:52"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row>
    <row r="861" spans="1:52"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row>
    <row r="862" spans="1:52"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row>
    <row r="863" spans="1:52"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row>
    <row r="864" spans="1:52"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row>
    <row r="865" spans="1:52"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row>
    <row r="866" spans="1:52"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row>
    <row r="867" spans="1:52"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row>
    <row r="868" spans="1:52"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row>
    <row r="869" spans="1:52"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row>
    <row r="870" spans="1:52"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row>
    <row r="871" spans="1:52"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row>
    <row r="872" spans="1:52"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row>
    <row r="873" spans="1:52"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row>
    <row r="874" spans="1:52"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row>
    <row r="875" spans="1:52"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row>
    <row r="876" spans="1:52"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row>
    <row r="877" spans="1:52"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row>
    <row r="878" spans="1:52"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row>
    <row r="879" spans="1:52"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row>
    <row r="880" spans="1:52"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row>
    <row r="881" spans="1:52"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row>
    <row r="882" spans="1:52"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row>
    <row r="883" spans="1:52"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row>
    <row r="884" spans="1:52"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row>
    <row r="885" spans="1:52"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row>
    <row r="886" spans="1:52"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row>
    <row r="887" spans="1:52"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row>
    <row r="888" spans="1:52"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row>
    <row r="889" spans="1:52"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row>
    <row r="890" spans="1:52"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row>
    <row r="891" spans="1:52"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row>
    <row r="892" spans="1:52"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row>
    <row r="893" spans="1:52"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row>
    <row r="894" spans="1:52"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row>
    <row r="895" spans="1:52"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row>
    <row r="896" spans="1:52"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row>
    <row r="897" spans="1:52"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row>
    <row r="898" spans="1:52"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row>
    <row r="899" spans="1:52"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row>
    <row r="900" spans="1:52"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row>
    <row r="901" spans="1:52"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row>
    <row r="902" spans="1:52"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row>
    <row r="903" spans="1:52"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row>
    <row r="904" spans="1:52"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row>
    <row r="905" spans="1:52"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row>
    <row r="906" spans="1:52"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row>
    <row r="907" spans="1:52"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row>
    <row r="908" spans="1:52"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row>
    <row r="909" spans="1:52"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row>
    <row r="910" spans="1:52"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row>
    <row r="911" spans="1:52"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row>
    <row r="912" spans="1:52"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row>
    <row r="913" spans="1:52"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row>
    <row r="914" spans="1:52"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row>
    <row r="915" spans="1:52"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row>
    <row r="916" spans="1:52"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row>
    <row r="917" spans="1:52"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row>
    <row r="918" spans="1:52"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row>
    <row r="919" spans="1:52"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row>
    <row r="920" spans="1:52"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row>
    <row r="921" spans="1:52"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row>
    <row r="922" spans="1:52"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row>
    <row r="923" spans="1:52"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row>
    <row r="924" spans="1:52"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row>
    <row r="925" spans="1:52"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row>
    <row r="926" spans="1:52"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row>
    <row r="927" spans="1:52"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row>
    <row r="928" spans="1:52"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row>
    <row r="929" spans="1:52"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row>
    <row r="930" spans="1:52"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row>
    <row r="931" spans="1:52"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row>
    <row r="932" spans="1:52"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row>
    <row r="933" spans="1:52"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row>
    <row r="934" spans="1:52"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row>
    <row r="935" spans="1:52"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row>
    <row r="936" spans="1:52"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row>
    <row r="937" spans="1:52"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row>
    <row r="938" spans="1:52"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row>
    <row r="939" spans="1:52"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row>
    <row r="940" spans="1:52"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row>
    <row r="941" spans="1:52"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row>
    <row r="942" spans="1:52"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row>
    <row r="943" spans="1:52"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row>
    <row r="944" spans="1:52"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row>
    <row r="945" spans="1:52"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row>
    <row r="946" spans="1:52"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row>
    <row r="947" spans="1:52"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row>
    <row r="948" spans="1:52"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row>
    <row r="949" spans="1:52"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row>
    <row r="950" spans="1:52"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row>
    <row r="951" spans="1:52"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row>
    <row r="952" spans="1:52"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row>
    <row r="953" spans="1:52"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row>
    <row r="954" spans="1:52"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row>
    <row r="955" spans="1:52"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row>
    <row r="956" spans="1:52"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row>
    <row r="957" spans="1:52"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row>
    <row r="958" spans="1:52"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row>
    <row r="959" spans="1:52"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row>
    <row r="960" spans="1:52"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row>
    <row r="961" spans="1:52"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row>
    <row r="962" spans="1:52"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row>
    <row r="963" spans="1:52"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row>
    <row r="964" spans="1:52"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row>
    <row r="965" spans="1:52"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row>
    <row r="966" spans="1:52"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row>
    <row r="967" spans="1:52"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row>
    <row r="968" spans="1:52"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row>
    <row r="969" spans="1:52"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row>
    <row r="970" spans="1:52"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row>
    <row r="971" spans="1:52"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row>
    <row r="972" spans="1:52"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row>
    <row r="973" spans="1:52"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row>
    <row r="974" spans="1:52"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row>
    <row r="975" spans="1:52"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row>
    <row r="976" spans="1:52"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row>
    <row r="977" spans="1:52"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row>
    <row r="978" spans="1:52"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row>
    <row r="979" spans="1:52"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row>
    <row r="980" spans="1:52"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row>
    <row r="981" spans="1:52"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row>
    <row r="982" spans="1:52"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row>
    <row r="983" spans="1:52"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row>
    <row r="984" spans="1:52"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row>
    <row r="985" spans="1:52"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row>
    <row r="986" spans="1:52"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row>
    <row r="987" spans="1:52"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row>
    <row r="988" spans="1:52"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row>
    <row r="989" spans="1:52"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row>
    <row r="990" spans="1:52"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row>
    <row r="991" spans="1:52"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row>
    <row r="992" spans="1:52"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row>
    <row r="993" spans="1:52"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row>
    <row r="994" spans="1:52"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row>
    <row r="995" spans="1:52"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row>
    <row r="996" spans="1:52"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row>
    <row r="997" spans="1:52"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row>
    <row r="998" spans="1:52"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row>
    <row r="999" spans="1:52"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row>
    <row r="1000" spans="1:52"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row>
    <row r="1001" spans="1:52" x14ac:dyDescent="0.2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c r="AJ1001" s="2"/>
      <c r="AK1001" s="2"/>
      <c r="AL1001" s="2"/>
      <c r="AM1001" s="2"/>
      <c r="AN1001" s="2"/>
      <c r="AO1001" s="2"/>
      <c r="AP1001" s="2"/>
      <c r="AQ1001" s="2"/>
      <c r="AR1001" s="2"/>
      <c r="AS1001" s="2"/>
      <c r="AT1001" s="2"/>
      <c r="AU1001" s="2"/>
      <c r="AV1001" s="2"/>
      <c r="AW1001" s="2"/>
      <c r="AX1001" s="2"/>
      <c r="AY1001" s="2"/>
      <c r="AZ1001" s="2"/>
    </row>
    <row r="1002" spans="1:52" x14ac:dyDescent="0.25">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c r="AI1002" s="2"/>
      <c r="AJ1002" s="2"/>
      <c r="AK1002" s="2"/>
      <c r="AL1002" s="2"/>
      <c r="AM1002" s="2"/>
      <c r="AN1002" s="2"/>
      <c r="AO1002" s="2"/>
      <c r="AP1002" s="2"/>
      <c r="AQ1002" s="2"/>
      <c r="AR1002" s="2"/>
      <c r="AS1002" s="2"/>
      <c r="AT1002" s="2"/>
      <c r="AU1002" s="2"/>
      <c r="AV1002" s="2"/>
      <c r="AW1002" s="2"/>
      <c r="AX1002" s="2"/>
      <c r="AY1002" s="2"/>
      <c r="AZ1002" s="2"/>
    </row>
    <row r="1003" spans="1:52" x14ac:dyDescent="0.25">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c r="AF1003" s="2"/>
      <c r="AG1003" s="2"/>
      <c r="AH1003" s="2"/>
      <c r="AI1003" s="2"/>
      <c r="AJ1003" s="2"/>
      <c r="AK1003" s="2"/>
      <c r="AL1003" s="2"/>
      <c r="AM1003" s="2"/>
      <c r="AN1003" s="2"/>
      <c r="AO1003" s="2"/>
      <c r="AP1003" s="2"/>
      <c r="AQ1003" s="2"/>
      <c r="AR1003" s="2"/>
      <c r="AS1003" s="2"/>
      <c r="AT1003" s="2"/>
      <c r="AU1003" s="2"/>
      <c r="AV1003" s="2"/>
      <c r="AW1003" s="2"/>
      <c r="AX1003" s="2"/>
      <c r="AY1003" s="2"/>
      <c r="AZ1003" s="2"/>
    </row>
  </sheetData>
  <pageMargins left="0.75" right="0.75" top="1" bottom="1" header="0.5" footer="0.5"/>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A3B22-75F5-454B-AFD2-4420D36E43E8}">
  <sheetPr codeName="Sheet22">
    <tabColor rgb="FFFFFF00"/>
  </sheetPr>
  <dimension ref="A1:Z54"/>
  <sheetViews>
    <sheetView zoomScale="70" zoomScaleNormal="70" workbookViewId="0">
      <selection activeCell="Y1" sqref="A1:Y1"/>
    </sheetView>
  </sheetViews>
  <sheetFormatPr defaultRowHeight="13.8" x14ac:dyDescent="0.25"/>
  <cols>
    <col min="1" max="1" width="21.6640625" style="3" customWidth="1"/>
    <col min="2" max="2" width="52.44140625" style="3" customWidth="1"/>
    <col min="3" max="3" width="8.88671875" style="3"/>
    <col min="4" max="24" width="9.44140625" style="161" customWidth="1"/>
    <col min="25" max="25" width="8.88671875" style="184"/>
    <col min="26" max="16384" width="8.88671875" style="3"/>
  </cols>
  <sheetData>
    <row r="1" spans="1:26" s="12" customFormat="1" x14ac:dyDescent="0.25">
      <c r="A1" s="95" t="s">
        <v>32</v>
      </c>
      <c r="B1" s="95" t="s">
        <v>104</v>
      </c>
      <c r="C1" s="153" t="s">
        <v>90</v>
      </c>
      <c r="D1" s="154">
        <v>2021</v>
      </c>
      <c r="E1" s="155">
        <v>2022</v>
      </c>
      <c r="F1" s="154">
        <v>2023</v>
      </c>
      <c r="G1" s="155">
        <v>2024</v>
      </c>
      <c r="H1" s="154">
        <v>2025</v>
      </c>
      <c r="I1" s="155">
        <v>2026</v>
      </c>
      <c r="J1" s="154">
        <v>2027</v>
      </c>
      <c r="K1" s="155">
        <v>2028</v>
      </c>
      <c r="L1" s="154">
        <v>2029</v>
      </c>
      <c r="M1" s="155">
        <v>2030</v>
      </c>
      <c r="N1" s="154">
        <v>2031</v>
      </c>
      <c r="O1" s="155">
        <v>2032</v>
      </c>
      <c r="P1" s="154">
        <v>2033</v>
      </c>
      <c r="Q1" s="155">
        <v>2034</v>
      </c>
      <c r="R1" s="154">
        <v>2035</v>
      </c>
      <c r="S1" s="155">
        <v>2036</v>
      </c>
      <c r="T1" s="154">
        <v>2037</v>
      </c>
      <c r="U1" s="155">
        <v>2038</v>
      </c>
      <c r="V1" s="154">
        <v>2039</v>
      </c>
      <c r="W1" s="155">
        <v>2040</v>
      </c>
      <c r="X1" s="156"/>
      <c r="Y1" s="117" t="s">
        <v>111</v>
      </c>
    </row>
    <row r="2" spans="1:26" x14ac:dyDescent="0.25">
      <c r="A2" s="97" t="s">
        <v>63</v>
      </c>
      <c r="B2" s="98" t="s">
        <v>57</v>
      </c>
      <c r="C2" s="183"/>
      <c r="D2" s="177"/>
      <c r="E2" s="177"/>
      <c r="F2" s="177"/>
      <c r="G2" s="177"/>
      <c r="H2" s="177"/>
      <c r="I2" s="177"/>
      <c r="J2" s="177"/>
      <c r="K2" s="177"/>
      <c r="L2" s="177"/>
      <c r="M2" s="177"/>
      <c r="N2" s="177"/>
      <c r="O2" s="177"/>
      <c r="P2" s="177"/>
      <c r="Q2" s="177"/>
      <c r="R2" s="177"/>
      <c r="S2" s="177"/>
      <c r="T2" s="177"/>
      <c r="U2" s="177"/>
      <c r="V2" s="177"/>
      <c r="W2" s="177"/>
      <c r="X2" s="3"/>
    </row>
    <row r="3" spans="1:26" x14ac:dyDescent="0.25">
      <c r="A3" s="97" t="s">
        <v>33</v>
      </c>
      <c r="B3" s="98" t="s">
        <v>57</v>
      </c>
      <c r="C3" s="183" t="s">
        <v>91</v>
      </c>
      <c r="D3" s="177">
        <v>2249.4702694444441</v>
      </c>
      <c r="E3" s="177">
        <v>1189.7750000000001</v>
      </c>
      <c r="F3" s="177">
        <v>649.57638888888891</v>
      </c>
      <c r="G3" s="177">
        <v>1663.1641649999997</v>
      </c>
      <c r="H3" s="177">
        <v>1663.1641649999997</v>
      </c>
      <c r="I3" s="177">
        <v>1663.1641649999997</v>
      </c>
      <c r="J3" s="177">
        <v>1663.1641649999997</v>
      </c>
      <c r="K3" s="177">
        <v>1663.1641649999997</v>
      </c>
      <c r="L3" s="177">
        <v>1663.1641649999997</v>
      </c>
      <c r="M3" s="177">
        <v>1663.1641649999997</v>
      </c>
      <c r="N3" s="177">
        <v>1663.1641649999997</v>
      </c>
      <c r="O3" s="177">
        <v>1663.1641649999997</v>
      </c>
      <c r="P3" s="177">
        <v>1663.1641649999997</v>
      </c>
      <c r="Q3" s="177">
        <v>1663.1641649999997</v>
      </c>
      <c r="R3" s="177">
        <v>1663.1641649999997</v>
      </c>
      <c r="S3" s="177">
        <v>1663.1641649999997</v>
      </c>
      <c r="T3" s="177">
        <v>1663.1641649999997</v>
      </c>
      <c r="U3" s="177">
        <v>1663.1641649999997</v>
      </c>
      <c r="V3" s="177">
        <v>1663.1641649999997</v>
      </c>
      <c r="W3" s="177">
        <v>1663.1641649999997</v>
      </c>
      <c r="X3" s="3"/>
      <c r="Y3" s="185">
        <f>IFERROR(SUM(D3:W3)/COUNT(D3:W3),"-")</f>
        <v>1618.1306231666658</v>
      </c>
      <c r="Z3" s="186"/>
    </row>
    <row r="4" spans="1:26" x14ac:dyDescent="0.25">
      <c r="A4" s="97" t="s">
        <v>65</v>
      </c>
      <c r="B4" s="98" t="s">
        <v>57</v>
      </c>
      <c r="C4" s="183" t="s">
        <v>91</v>
      </c>
      <c r="D4" s="177">
        <v>1151.5091666666667</v>
      </c>
      <c r="E4" s="177">
        <v>1164.4527777777778</v>
      </c>
      <c r="F4" s="177">
        <v>862.00805555555553</v>
      </c>
      <c r="G4" s="177">
        <v>1093.0107777777775</v>
      </c>
      <c r="H4" s="177">
        <v>1093.0107777777775</v>
      </c>
      <c r="I4" s="177">
        <v>1093.0107777777775</v>
      </c>
      <c r="J4" s="177">
        <v>1093.0107777777775</v>
      </c>
      <c r="K4" s="177">
        <v>1093.0107777777775</v>
      </c>
      <c r="L4" s="177">
        <v>1093.0107777777775</v>
      </c>
      <c r="M4" s="177">
        <v>1093.0107777777775</v>
      </c>
      <c r="N4" s="177">
        <v>1093.0107777777775</v>
      </c>
      <c r="O4" s="177">
        <v>1093.0107777777775</v>
      </c>
      <c r="P4" s="177">
        <v>1093.0107777777775</v>
      </c>
      <c r="Q4" s="177">
        <v>1093.0107777777775</v>
      </c>
      <c r="R4" s="177">
        <v>1093.0107777777775</v>
      </c>
      <c r="S4" s="177">
        <v>1093.0107777777775</v>
      </c>
      <c r="T4" s="177">
        <v>1093.0107777777775</v>
      </c>
      <c r="U4" s="177">
        <v>1093.0107777777775</v>
      </c>
      <c r="V4" s="177">
        <v>1093.0107777777775</v>
      </c>
      <c r="W4" s="177">
        <v>1093.0107777777775</v>
      </c>
      <c r="X4" s="3"/>
      <c r="Y4" s="185">
        <f t="shared" ref="Y4:Y48" si="0">IFERROR(SUM(D4:W4)/COUNT(D4:W4),"-")</f>
        <v>1087.9576611111108</v>
      </c>
    </row>
    <row r="5" spans="1:26" x14ac:dyDescent="0.25">
      <c r="A5" s="97" t="s">
        <v>66</v>
      </c>
      <c r="B5" s="104" t="s">
        <v>64</v>
      </c>
      <c r="C5" s="183"/>
      <c r="D5" s="177"/>
      <c r="E5" s="177"/>
      <c r="F5" s="177"/>
      <c r="G5" s="177"/>
      <c r="H5" s="177"/>
      <c r="I5" s="177"/>
      <c r="J5" s="177"/>
      <c r="K5" s="177"/>
      <c r="L5" s="177"/>
      <c r="M5" s="177"/>
      <c r="N5" s="177"/>
      <c r="O5" s="177"/>
      <c r="P5" s="177"/>
      <c r="Q5" s="177"/>
      <c r="R5" s="177"/>
      <c r="S5" s="177"/>
      <c r="T5" s="177"/>
      <c r="U5" s="177"/>
      <c r="V5" s="177"/>
      <c r="W5" s="177"/>
      <c r="X5" s="3"/>
      <c r="Y5" s="185" t="str">
        <f t="shared" si="0"/>
        <v>-</v>
      </c>
    </row>
    <row r="6" spans="1:26" x14ac:dyDescent="0.25">
      <c r="A6" s="97" t="s">
        <v>67</v>
      </c>
      <c r="B6" s="105" t="s">
        <v>58</v>
      </c>
      <c r="C6" s="183" t="s">
        <v>91</v>
      </c>
      <c r="D6" s="177">
        <v>30.559216666666664</v>
      </c>
      <c r="E6" s="177">
        <v>69.774163888888879</v>
      </c>
      <c r="F6" s="177">
        <v>18.289311111111111</v>
      </c>
      <c r="G6" s="177">
        <v>35.440637222222215</v>
      </c>
      <c r="H6" s="177">
        <v>35.440637222222215</v>
      </c>
      <c r="I6" s="177">
        <v>35.440637222222215</v>
      </c>
      <c r="J6" s="177">
        <v>35.440637222222215</v>
      </c>
      <c r="K6" s="177">
        <v>35.440637222222215</v>
      </c>
      <c r="L6" s="177">
        <v>35.440637222222215</v>
      </c>
      <c r="M6" s="177">
        <v>35.440637222222215</v>
      </c>
      <c r="N6" s="177">
        <v>35.440637222222215</v>
      </c>
      <c r="O6" s="177">
        <v>35.440637222222215</v>
      </c>
      <c r="P6" s="177">
        <v>35.440637222222215</v>
      </c>
      <c r="Q6" s="177">
        <v>35.440637222222215</v>
      </c>
      <c r="R6" s="177">
        <v>35.440637222222215</v>
      </c>
      <c r="S6" s="177">
        <v>35.440637222222215</v>
      </c>
      <c r="T6" s="177">
        <v>35.440637222222215</v>
      </c>
      <c r="U6" s="177">
        <v>35.440637222222215</v>
      </c>
      <c r="V6" s="177">
        <v>35.440637222222215</v>
      </c>
      <c r="W6" s="177">
        <v>35.440637222222215</v>
      </c>
      <c r="X6" s="3"/>
      <c r="Y6" s="185">
        <f t="shared" si="0"/>
        <v>36.055676222222218</v>
      </c>
    </row>
    <row r="7" spans="1:26" x14ac:dyDescent="0.25">
      <c r="A7" s="97" t="s">
        <v>68</v>
      </c>
      <c r="B7" s="98" t="s">
        <v>57</v>
      </c>
      <c r="C7" s="183" t="s">
        <v>91</v>
      </c>
      <c r="D7" s="177">
        <v>667.42555555555555</v>
      </c>
      <c r="E7" s="177">
        <v>707.53916666666669</v>
      </c>
      <c r="F7" s="177">
        <v>608.43833333333339</v>
      </c>
      <c r="G7" s="177">
        <v>671.11811111111115</v>
      </c>
      <c r="H7" s="177">
        <v>671.11811111111115</v>
      </c>
      <c r="I7" s="177">
        <v>671.11811111111115</v>
      </c>
      <c r="J7" s="177">
        <v>671.11811111111115</v>
      </c>
      <c r="K7" s="177">
        <v>671.11811111111115</v>
      </c>
      <c r="L7" s="177">
        <v>671.11811111111115</v>
      </c>
      <c r="M7" s="177">
        <v>671.11811111111115</v>
      </c>
      <c r="N7" s="177">
        <v>671.11811111111115</v>
      </c>
      <c r="O7" s="177">
        <v>671.11811111111115</v>
      </c>
      <c r="P7" s="177">
        <v>671.11811111111115</v>
      </c>
      <c r="Q7" s="177">
        <v>671.11811111111115</v>
      </c>
      <c r="R7" s="177">
        <v>671.11811111111115</v>
      </c>
      <c r="S7" s="177">
        <v>671.11811111111115</v>
      </c>
      <c r="T7" s="177">
        <v>671.11811111111115</v>
      </c>
      <c r="U7" s="177">
        <v>671.11811111111115</v>
      </c>
      <c r="V7" s="177">
        <v>671.11811111111115</v>
      </c>
      <c r="W7" s="177">
        <v>671.11811111111115</v>
      </c>
      <c r="X7" s="3"/>
      <c r="Y7" s="185">
        <f t="shared" si="0"/>
        <v>669.62054722222206</v>
      </c>
    </row>
    <row r="8" spans="1:26" x14ac:dyDescent="0.25">
      <c r="A8" s="97" t="s">
        <v>34</v>
      </c>
      <c r="B8" s="106" t="s">
        <v>64</v>
      </c>
      <c r="C8" s="183" t="s">
        <v>91</v>
      </c>
      <c r="D8" s="177">
        <v>508.14004722222222</v>
      </c>
      <c r="E8" s="177">
        <v>377.5913888888889</v>
      </c>
      <c r="F8" s="177">
        <v>307.24861111111113</v>
      </c>
      <c r="G8" s="177">
        <v>392.20349666666669</v>
      </c>
      <c r="H8" s="177">
        <v>392.20349666666669</v>
      </c>
      <c r="I8" s="177">
        <v>392.20349666666669</v>
      </c>
      <c r="J8" s="177">
        <v>392.20349666666669</v>
      </c>
      <c r="K8" s="177">
        <v>392.20349666666669</v>
      </c>
      <c r="L8" s="177">
        <v>392.20349666666669</v>
      </c>
      <c r="M8" s="177">
        <v>392.20349666666669</v>
      </c>
      <c r="N8" s="177">
        <v>392.20349666666669</v>
      </c>
      <c r="O8" s="177">
        <v>392.20349666666669</v>
      </c>
      <c r="P8" s="177">
        <v>392.20349666666669</v>
      </c>
      <c r="Q8" s="177">
        <v>392.20349666666669</v>
      </c>
      <c r="R8" s="177">
        <v>392.20349666666669</v>
      </c>
      <c r="S8" s="177">
        <v>392.20349666666669</v>
      </c>
      <c r="T8" s="177">
        <v>392.20349666666669</v>
      </c>
      <c r="U8" s="177">
        <v>392.20349666666669</v>
      </c>
      <c r="V8" s="177">
        <v>392.20349666666669</v>
      </c>
      <c r="W8" s="177">
        <v>392.20349666666669</v>
      </c>
      <c r="X8" s="3"/>
      <c r="Y8" s="185">
        <f t="shared" si="0"/>
        <v>393.0219745277779</v>
      </c>
    </row>
    <row r="9" spans="1:26" x14ac:dyDescent="0.25">
      <c r="A9" s="97" t="s">
        <v>69</v>
      </c>
      <c r="B9" s="98" t="s">
        <v>57</v>
      </c>
      <c r="C9" s="183"/>
      <c r="D9" s="177"/>
      <c r="E9" s="177"/>
      <c r="F9" s="177"/>
      <c r="G9" s="177"/>
      <c r="H9" s="177"/>
      <c r="I9" s="177"/>
      <c r="J9" s="177"/>
      <c r="K9" s="177"/>
      <c r="L9" s="177"/>
      <c r="M9" s="177"/>
      <c r="N9" s="177"/>
      <c r="O9" s="177"/>
      <c r="P9" s="177"/>
      <c r="Q9" s="177"/>
      <c r="R9" s="177"/>
      <c r="S9" s="177"/>
      <c r="T9" s="177"/>
      <c r="U9" s="177"/>
      <c r="V9" s="177"/>
      <c r="W9" s="177"/>
      <c r="X9" s="3"/>
      <c r="Y9" s="185" t="str">
        <f t="shared" si="0"/>
        <v>-</v>
      </c>
    </row>
    <row r="10" spans="1:26" x14ac:dyDescent="0.25">
      <c r="A10" s="97" t="s">
        <v>70</v>
      </c>
      <c r="B10" s="105" t="s">
        <v>59</v>
      </c>
      <c r="C10" s="183" t="s">
        <v>91</v>
      </c>
      <c r="D10" s="177">
        <v>1178.5658305555555</v>
      </c>
      <c r="E10" s="177">
        <v>779.39891388888896</v>
      </c>
      <c r="F10" s="177">
        <v>4.2386111111111111</v>
      </c>
      <c r="G10" s="177">
        <v>871.54136999999992</v>
      </c>
      <c r="H10" s="177">
        <v>871.54136999999992</v>
      </c>
      <c r="I10" s="177">
        <v>871.54136999999992</v>
      </c>
      <c r="J10" s="177">
        <v>871.54136999999992</v>
      </c>
      <c r="K10" s="177">
        <v>871.54136999999992</v>
      </c>
      <c r="L10" s="177">
        <v>871.54136999999992</v>
      </c>
      <c r="M10" s="177">
        <v>871.54136999999992</v>
      </c>
      <c r="N10" s="177">
        <v>871.54136999999992</v>
      </c>
      <c r="O10" s="177">
        <v>871.54136999999992</v>
      </c>
      <c r="P10" s="177">
        <v>871.54136999999992</v>
      </c>
      <c r="Q10" s="177">
        <v>871.54136999999992</v>
      </c>
      <c r="R10" s="177">
        <v>871.54136999999992</v>
      </c>
      <c r="S10" s="177">
        <v>871.54136999999992</v>
      </c>
      <c r="T10" s="177">
        <v>871.54136999999992</v>
      </c>
      <c r="U10" s="177">
        <v>871.54136999999992</v>
      </c>
      <c r="V10" s="177">
        <v>871.54136999999992</v>
      </c>
      <c r="W10" s="177">
        <v>871.54136999999992</v>
      </c>
      <c r="X10" s="3"/>
      <c r="Y10" s="185">
        <f t="shared" si="0"/>
        <v>838.92033227777733</v>
      </c>
    </row>
    <row r="11" spans="1:26" x14ac:dyDescent="0.25">
      <c r="A11" s="97" t="s">
        <v>71</v>
      </c>
      <c r="B11" s="105" t="s">
        <v>58</v>
      </c>
      <c r="C11" s="183"/>
      <c r="D11" s="177"/>
      <c r="E11" s="177"/>
      <c r="F11" s="177"/>
      <c r="G11" s="177"/>
      <c r="H11" s="177"/>
      <c r="I11" s="177"/>
      <c r="J11" s="177"/>
      <c r="K11" s="177"/>
      <c r="L11" s="177"/>
      <c r="M11" s="177"/>
      <c r="N11" s="177"/>
      <c r="O11" s="177"/>
      <c r="P11" s="177"/>
      <c r="Q11" s="177"/>
      <c r="R11" s="177"/>
      <c r="S11" s="177"/>
      <c r="T11" s="177"/>
      <c r="U11" s="177"/>
      <c r="V11" s="177"/>
      <c r="W11" s="177"/>
      <c r="X11" s="3"/>
      <c r="Y11" s="185" t="str">
        <f t="shared" si="0"/>
        <v>-</v>
      </c>
    </row>
    <row r="12" spans="1:26" x14ac:dyDescent="0.25">
      <c r="A12" s="97" t="s">
        <v>72</v>
      </c>
      <c r="B12" s="104" t="s">
        <v>59</v>
      </c>
      <c r="C12" s="183"/>
      <c r="D12" s="177"/>
      <c r="E12" s="177"/>
      <c r="F12" s="177"/>
      <c r="G12" s="177"/>
      <c r="H12" s="177"/>
      <c r="I12" s="177"/>
      <c r="J12" s="177"/>
      <c r="K12" s="177"/>
      <c r="L12" s="177"/>
      <c r="M12" s="177"/>
      <c r="N12" s="177"/>
      <c r="O12" s="177"/>
      <c r="P12" s="177"/>
      <c r="Q12" s="177"/>
      <c r="R12" s="177"/>
      <c r="S12" s="177"/>
      <c r="T12" s="177"/>
      <c r="U12" s="177"/>
      <c r="V12" s="177"/>
      <c r="W12" s="177"/>
      <c r="X12" s="3"/>
      <c r="Y12" s="185" t="str">
        <f t="shared" si="0"/>
        <v>-</v>
      </c>
    </row>
    <row r="13" spans="1:26" x14ac:dyDescent="0.25">
      <c r="A13" s="97" t="s">
        <v>82</v>
      </c>
      <c r="B13" s="106" t="s">
        <v>64</v>
      </c>
      <c r="C13" s="183"/>
      <c r="D13" s="177"/>
      <c r="E13" s="177"/>
      <c r="F13" s="177"/>
      <c r="G13" s="177"/>
      <c r="H13" s="177"/>
      <c r="I13" s="177"/>
      <c r="J13" s="177"/>
      <c r="K13" s="177"/>
      <c r="L13" s="177"/>
      <c r="M13" s="177"/>
      <c r="N13" s="177"/>
      <c r="O13" s="177"/>
      <c r="P13" s="177"/>
      <c r="Q13" s="177"/>
      <c r="R13" s="177"/>
      <c r="S13" s="177"/>
      <c r="T13" s="177"/>
      <c r="U13" s="177"/>
      <c r="V13" s="177"/>
      <c r="W13" s="177"/>
      <c r="X13" s="3"/>
      <c r="Y13" s="185" t="str">
        <f t="shared" si="0"/>
        <v>-</v>
      </c>
    </row>
    <row r="14" spans="1:26" x14ac:dyDescent="0.25">
      <c r="A14" s="97" t="s">
        <v>35</v>
      </c>
      <c r="B14" s="98" t="s">
        <v>57</v>
      </c>
      <c r="C14" s="183" t="s">
        <v>91</v>
      </c>
      <c r="D14" s="177">
        <v>851.36055555555549</v>
      </c>
      <c r="E14" s="177">
        <v>921.41561944444436</v>
      </c>
      <c r="F14" s="177">
        <v>793.34499999999991</v>
      </c>
      <c r="G14" s="177">
        <v>796.60534611111109</v>
      </c>
      <c r="H14" s="177">
        <v>796.60534611111109</v>
      </c>
      <c r="I14" s="177">
        <v>796.60534611111109</v>
      </c>
      <c r="J14" s="177">
        <v>796.60534611111109</v>
      </c>
      <c r="K14" s="177">
        <v>796.60534611111109</v>
      </c>
      <c r="L14" s="177">
        <v>796.60534611111109</v>
      </c>
      <c r="M14" s="177">
        <v>796.60534611111109</v>
      </c>
      <c r="N14" s="177">
        <v>796.60534611111109</v>
      </c>
      <c r="O14" s="177">
        <v>796.60534611111109</v>
      </c>
      <c r="P14" s="177">
        <v>796.60534611111109</v>
      </c>
      <c r="Q14" s="177">
        <v>796.60534611111109</v>
      </c>
      <c r="R14" s="177">
        <v>796.60534611111109</v>
      </c>
      <c r="S14" s="177">
        <v>796.60534611111109</v>
      </c>
      <c r="T14" s="177">
        <v>796.60534611111109</v>
      </c>
      <c r="U14" s="177">
        <v>796.60534611111109</v>
      </c>
      <c r="V14" s="177">
        <v>796.60534611111109</v>
      </c>
      <c r="W14" s="177">
        <v>796.60534611111109</v>
      </c>
      <c r="X14" s="3"/>
      <c r="Y14" s="185">
        <f t="shared" si="0"/>
        <v>805.42060294444468</v>
      </c>
    </row>
    <row r="15" spans="1:26" x14ac:dyDescent="0.25">
      <c r="A15" s="110" t="s">
        <v>83</v>
      </c>
      <c r="B15" s="98" t="s">
        <v>56</v>
      </c>
      <c r="C15" s="183"/>
      <c r="D15" s="177"/>
      <c r="E15" s="177"/>
      <c r="F15" s="177"/>
      <c r="G15" s="177"/>
      <c r="H15" s="177"/>
      <c r="I15" s="177"/>
      <c r="J15" s="177"/>
      <c r="K15" s="177"/>
      <c r="L15" s="177"/>
      <c r="M15" s="177"/>
      <c r="N15" s="177"/>
      <c r="O15" s="177"/>
      <c r="P15" s="177"/>
      <c r="Q15" s="177"/>
      <c r="R15" s="177"/>
      <c r="S15" s="177"/>
      <c r="T15" s="177"/>
      <c r="U15" s="177"/>
      <c r="V15" s="177"/>
      <c r="W15" s="177"/>
      <c r="X15" s="3"/>
      <c r="Y15" s="185" t="str">
        <f t="shared" si="0"/>
        <v>-</v>
      </c>
    </row>
    <row r="16" spans="1:26" x14ac:dyDescent="0.25">
      <c r="A16" s="110" t="s">
        <v>84</v>
      </c>
      <c r="B16" s="98" t="s">
        <v>56</v>
      </c>
      <c r="C16" s="183"/>
      <c r="D16" s="177"/>
      <c r="E16" s="177"/>
      <c r="F16" s="177"/>
      <c r="G16" s="177"/>
      <c r="H16" s="177"/>
      <c r="I16" s="177"/>
      <c r="J16" s="177"/>
      <c r="K16" s="177"/>
      <c r="L16" s="177"/>
      <c r="M16" s="177"/>
      <c r="N16" s="177"/>
      <c r="O16" s="177"/>
      <c r="P16" s="177"/>
      <c r="Q16" s="177"/>
      <c r="R16" s="177"/>
      <c r="S16" s="177"/>
      <c r="T16" s="177"/>
      <c r="U16" s="177"/>
      <c r="V16" s="177"/>
      <c r="W16" s="177"/>
      <c r="X16" s="3"/>
      <c r="Y16" s="185" t="str">
        <f t="shared" si="0"/>
        <v>-</v>
      </c>
    </row>
    <row r="17" spans="1:25" x14ac:dyDescent="0.25">
      <c r="A17" s="110" t="s">
        <v>85</v>
      </c>
      <c r="B17" s="98" t="s">
        <v>56</v>
      </c>
      <c r="C17" s="183"/>
      <c r="D17" s="177"/>
      <c r="E17" s="177"/>
      <c r="F17" s="177"/>
      <c r="G17" s="177"/>
      <c r="H17" s="177"/>
      <c r="I17" s="177"/>
      <c r="J17" s="177"/>
      <c r="K17" s="177"/>
      <c r="L17" s="177"/>
      <c r="M17" s="177"/>
      <c r="N17" s="177"/>
      <c r="O17" s="177"/>
      <c r="P17" s="177"/>
      <c r="Q17" s="177"/>
      <c r="R17" s="177"/>
      <c r="S17" s="177"/>
      <c r="T17" s="177"/>
      <c r="U17" s="177"/>
      <c r="V17" s="177"/>
      <c r="W17" s="177"/>
      <c r="X17" s="3"/>
      <c r="Y17" s="185" t="str">
        <f t="shared" si="0"/>
        <v>-</v>
      </c>
    </row>
    <row r="18" spans="1:25" x14ac:dyDescent="0.25">
      <c r="A18" s="110" t="s">
        <v>86</v>
      </c>
      <c r="B18" s="98" t="s">
        <v>56</v>
      </c>
      <c r="C18" s="183"/>
      <c r="D18" s="177"/>
      <c r="E18" s="177"/>
      <c r="F18" s="177"/>
      <c r="G18" s="177"/>
      <c r="H18" s="177"/>
      <c r="I18" s="177"/>
      <c r="J18" s="177"/>
      <c r="K18" s="177"/>
      <c r="L18" s="177"/>
      <c r="M18" s="177"/>
      <c r="N18" s="177"/>
      <c r="O18" s="177"/>
      <c r="P18" s="177"/>
      <c r="Q18" s="177"/>
      <c r="R18" s="177"/>
      <c r="S18" s="177"/>
      <c r="T18" s="177"/>
      <c r="U18" s="177"/>
      <c r="V18" s="177"/>
      <c r="W18" s="177"/>
      <c r="X18" s="3"/>
      <c r="Y18" s="185" t="str">
        <f t="shared" si="0"/>
        <v>-</v>
      </c>
    </row>
    <row r="19" spans="1:25" x14ac:dyDescent="0.25">
      <c r="A19" s="97" t="s">
        <v>36</v>
      </c>
      <c r="B19" s="98" t="s">
        <v>57</v>
      </c>
      <c r="C19" s="183" t="s">
        <v>91</v>
      </c>
      <c r="D19" s="179">
        <v>3121.1464916666664</v>
      </c>
      <c r="E19" s="179">
        <v>3157.8943527777778</v>
      </c>
      <c r="F19" s="179">
        <v>2937.5030555555554</v>
      </c>
      <c r="G19" s="179">
        <v>3137.9728877777775</v>
      </c>
      <c r="H19" s="179">
        <v>3137.9728877777775</v>
      </c>
      <c r="I19" s="179">
        <v>3137.9728877777775</v>
      </c>
      <c r="J19" s="179">
        <v>3137.9728877777775</v>
      </c>
      <c r="K19" s="179">
        <v>3137.9728877777775</v>
      </c>
      <c r="L19" s="179">
        <v>3137.9728877777775</v>
      </c>
      <c r="M19" s="179">
        <v>3137.9728877777775</v>
      </c>
      <c r="N19" s="179">
        <v>3137.9728877777775</v>
      </c>
      <c r="O19" s="179">
        <v>3137.9728877777775</v>
      </c>
      <c r="P19" s="179">
        <v>3137.9728877777775</v>
      </c>
      <c r="Q19" s="179">
        <v>3137.9728877777775</v>
      </c>
      <c r="R19" s="179">
        <v>3137.9728877777775</v>
      </c>
      <c r="S19" s="179">
        <v>3137.9728877777775</v>
      </c>
      <c r="T19" s="179">
        <v>3137.9728877777775</v>
      </c>
      <c r="U19" s="179">
        <v>3137.9728877777775</v>
      </c>
      <c r="V19" s="179">
        <v>3137.9728877777775</v>
      </c>
      <c r="W19" s="179">
        <v>3137.9728877777775</v>
      </c>
      <c r="X19" s="3"/>
      <c r="Y19" s="185">
        <f t="shared" si="0"/>
        <v>3128.1041496111093</v>
      </c>
    </row>
    <row r="20" spans="1:25" x14ac:dyDescent="0.25">
      <c r="A20" s="97" t="s">
        <v>37</v>
      </c>
      <c r="B20" s="98" t="s">
        <v>57</v>
      </c>
      <c r="C20" s="183" t="s">
        <v>91</v>
      </c>
      <c r="D20" s="179">
        <v>3653.0924999999997</v>
      </c>
      <c r="E20" s="179">
        <v>3468.0533333333337</v>
      </c>
      <c r="F20" s="179">
        <v>3224.0014777777778</v>
      </c>
      <c r="G20" s="179">
        <v>3454.7784394444448</v>
      </c>
      <c r="H20" s="179">
        <v>3454.7784394444448</v>
      </c>
      <c r="I20" s="179">
        <v>3454.7784394444448</v>
      </c>
      <c r="J20" s="179">
        <v>3454.7784394444448</v>
      </c>
      <c r="K20" s="179">
        <v>3454.7784394444448</v>
      </c>
      <c r="L20" s="179">
        <v>3454.7784394444448</v>
      </c>
      <c r="M20" s="179">
        <v>3454.7784394444448</v>
      </c>
      <c r="N20" s="179">
        <v>3454.7784394444448</v>
      </c>
      <c r="O20" s="179">
        <v>3454.7784394444448</v>
      </c>
      <c r="P20" s="179">
        <v>3454.7784394444448</v>
      </c>
      <c r="Q20" s="179">
        <v>3454.7784394444448</v>
      </c>
      <c r="R20" s="179">
        <v>3454.7784394444448</v>
      </c>
      <c r="S20" s="179">
        <v>3454.7784394444448</v>
      </c>
      <c r="T20" s="179">
        <v>3454.7784394444448</v>
      </c>
      <c r="U20" s="179">
        <v>3454.7784394444448</v>
      </c>
      <c r="V20" s="179">
        <v>3454.7784394444448</v>
      </c>
      <c r="W20" s="179">
        <v>3454.7784394444448</v>
      </c>
      <c r="X20" s="3"/>
      <c r="Y20" s="185">
        <f t="shared" si="0"/>
        <v>3453.8190390833342</v>
      </c>
    </row>
    <row r="21" spans="1:25" x14ac:dyDescent="0.25">
      <c r="A21" s="97" t="s">
        <v>40</v>
      </c>
      <c r="B21" s="111" t="s">
        <v>58</v>
      </c>
      <c r="C21" s="183"/>
      <c r="D21" s="177"/>
      <c r="E21" s="177"/>
      <c r="F21" s="177"/>
      <c r="G21" s="177"/>
      <c r="H21" s="177"/>
      <c r="I21" s="177"/>
      <c r="J21" s="177"/>
      <c r="K21" s="177"/>
      <c r="L21" s="177"/>
      <c r="M21" s="177"/>
      <c r="N21" s="177"/>
      <c r="O21" s="177"/>
      <c r="P21" s="177"/>
      <c r="Q21" s="177"/>
      <c r="R21" s="177"/>
      <c r="S21" s="177"/>
      <c r="T21" s="177"/>
      <c r="U21" s="177"/>
      <c r="V21" s="177"/>
      <c r="W21" s="177"/>
      <c r="X21" s="3"/>
      <c r="Y21" s="185" t="str">
        <f t="shared" si="0"/>
        <v>-</v>
      </c>
    </row>
    <row r="22" spans="1:25" x14ac:dyDescent="0.25">
      <c r="A22" s="97" t="s">
        <v>73</v>
      </c>
      <c r="B22" s="98" t="s">
        <v>57</v>
      </c>
      <c r="C22" s="183"/>
      <c r="D22" s="177"/>
      <c r="E22" s="177"/>
      <c r="F22" s="177"/>
      <c r="G22" s="177"/>
      <c r="H22" s="177"/>
      <c r="I22" s="177"/>
      <c r="J22" s="177"/>
      <c r="K22" s="177"/>
      <c r="L22" s="177"/>
      <c r="M22" s="177"/>
      <c r="N22" s="177"/>
      <c r="O22" s="177"/>
      <c r="P22" s="177"/>
      <c r="Q22" s="177"/>
      <c r="R22" s="177"/>
      <c r="S22" s="177"/>
      <c r="T22" s="177"/>
      <c r="U22" s="177"/>
      <c r="V22" s="177"/>
      <c r="W22" s="177"/>
      <c r="X22" s="3"/>
      <c r="Y22" s="185" t="str">
        <f t="shared" si="0"/>
        <v>-</v>
      </c>
    </row>
    <row r="23" spans="1:25" x14ac:dyDescent="0.25">
      <c r="A23" s="97" t="s">
        <v>38</v>
      </c>
      <c r="B23" s="98" t="s">
        <v>57</v>
      </c>
      <c r="C23" s="183" t="s">
        <v>91</v>
      </c>
      <c r="D23" s="177">
        <v>21.986611111111113</v>
      </c>
      <c r="E23" s="177">
        <v>1.1333333333333333</v>
      </c>
      <c r="F23" s="177">
        <v>3.7333333333333334</v>
      </c>
      <c r="G23" s="177">
        <v>23.303841111111115</v>
      </c>
      <c r="H23" s="177">
        <v>23.303841111111115</v>
      </c>
      <c r="I23" s="177">
        <v>23.303841111111115</v>
      </c>
      <c r="J23" s="177">
        <v>23.303841111111115</v>
      </c>
      <c r="K23" s="177">
        <v>23.303841111111115</v>
      </c>
      <c r="L23" s="177">
        <v>23.303841111111115</v>
      </c>
      <c r="M23" s="177">
        <v>23.303841111111115</v>
      </c>
      <c r="N23" s="177">
        <v>23.303841111111115</v>
      </c>
      <c r="O23" s="177">
        <v>23.303841111111115</v>
      </c>
      <c r="P23" s="177">
        <v>23.303841111111115</v>
      </c>
      <c r="Q23" s="177">
        <v>23.303841111111115</v>
      </c>
      <c r="R23" s="177">
        <v>23.303841111111115</v>
      </c>
      <c r="S23" s="177">
        <v>23.303841111111115</v>
      </c>
      <c r="T23" s="177">
        <v>23.303841111111115</v>
      </c>
      <c r="U23" s="177">
        <v>23.303841111111115</v>
      </c>
      <c r="V23" s="177">
        <v>23.303841111111115</v>
      </c>
      <c r="W23" s="177">
        <v>23.303841111111115</v>
      </c>
      <c r="X23" s="3"/>
      <c r="Y23" s="185">
        <f t="shared" si="0"/>
        <v>21.150928833333342</v>
      </c>
    </row>
    <row r="24" spans="1:25" s="138" customFormat="1" x14ac:dyDescent="0.25">
      <c r="A24" s="180" t="s">
        <v>39</v>
      </c>
      <c r="B24" s="181" t="s">
        <v>59</v>
      </c>
      <c r="C24" s="183" t="s">
        <v>91</v>
      </c>
      <c r="D24" s="182">
        <v>7757.52</v>
      </c>
      <c r="E24" s="182">
        <v>7884.0724999999993</v>
      </c>
      <c r="F24" s="182">
        <v>7411.0455555555554</v>
      </c>
      <c r="G24" s="182">
        <v>7749.4853583333334</v>
      </c>
      <c r="H24" s="182">
        <v>7749.4853583333334</v>
      </c>
      <c r="I24" s="182">
        <v>7749.4853583333334</v>
      </c>
      <c r="J24" s="182">
        <v>7749.4853583333334</v>
      </c>
      <c r="K24" s="182">
        <v>7749.4853583333334</v>
      </c>
      <c r="L24" s="182">
        <v>7749.4853583333334</v>
      </c>
      <c r="M24" s="182">
        <v>7749.4853583333334</v>
      </c>
      <c r="N24" s="182">
        <v>7749.4853583333334</v>
      </c>
      <c r="O24" s="182">
        <v>7749.4853583333334</v>
      </c>
      <c r="P24" s="182">
        <v>7749.4853583333334</v>
      </c>
      <c r="Q24" s="182">
        <v>7749.4853583333334</v>
      </c>
      <c r="R24" s="182">
        <v>7749.4853583333334</v>
      </c>
      <c r="S24" s="182">
        <v>7749.4853583333334</v>
      </c>
      <c r="T24" s="182">
        <v>7749.4853583333334</v>
      </c>
      <c r="U24" s="182">
        <v>7749.4853583333334</v>
      </c>
      <c r="V24" s="182">
        <v>7749.4853583333334</v>
      </c>
      <c r="W24" s="182">
        <v>7749.4853583333334</v>
      </c>
      <c r="X24" s="3"/>
      <c r="Y24" s="185">
        <f t="shared" si="0"/>
        <v>7739.6944573611108</v>
      </c>
    </row>
    <row r="25" spans="1:25" x14ac:dyDescent="0.25">
      <c r="A25" s="97" t="s">
        <v>41</v>
      </c>
      <c r="B25" s="98" t="s">
        <v>60</v>
      </c>
      <c r="C25" s="183"/>
      <c r="D25" s="177"/>
      <c r="E25" s="177"/>
      <c r="F25" s="177"/>
      <c r="G25" s="177"/>
      <c r="H25" s="177"/>
      <c r="I25" s="177"/>
      <c r="J25" s="177"/>
      <c r="K25" s="177"/>
      <c r="L25" s="177"/>
      <c r="M25" s="177"/>
      <c r="N25" s="177"/>
      <c r="O25" s="177"/>
      <c r="P25" s="177"/>
      <c r="Q25" s="177"/>
      <c r="R25" s="177"/>
      <c r="S25" s="177"/>
      <c r="T25" s="177"/>
      <c r="U25" s="177"/>
      <c r="V25" s="177"/>
      <c r="W25" s="177"/>
      <c r="X25" s="3"/>
      <c r="Y25" s="185" t="str">
        <f t="shared" si="0"/>
        <v>-</v>
      </c>
    </row>
    <row r="26" spans="1:25" x14ac:dyDescent="0.25">
      <c r="A26" s="97" t="s">
        <v>74</v>
      </c>
      <c r="B26" s="98" t="s">
        <v>57</v>
      </c>
      <c r="C26" s="183"/>
      <c r="D26" s="177"/>
      <c r="E26" s="177"/>
      <c r="F26" s="177"/>
      <c r="G26" s="177"/>
      <c r="H26" s="177"/>
      <c r="I26" s="177"/>
      <c r="J26" s="177"/>
      <c r="K26" s="177"/>
      <c r="L26" s="177"/>
      <c r="M26" s="177"/>
      <c r="N26" s="177"/>
      <c r="O26" s="177"/>
      <c r="P26" s="177"/>
      <c r="Q26" s="177"/>
      <c r="R26" s="177"/>
      <c r="S26" s="177"/>
      <c r="T26" s="177"/>
      <c r="U26" s="177"/>
      <c r="V26" s="177"/>
      <c r="W26" s="177"/>
      <c r="X26" s="3"/>
      <c r="Y26" s="185" t="str">
        <f t="shared" si="0"/>
        <v>-</v>
      </c>
    </row>
    <row r="27" spans="1:25" x14ac:dyDescent="0.25">
      <c r="A27" s="97" t="s">
        <v>75</v>
      </c>
      <c r="B27" s="98" t="s">
        <v>57</v>
      </c>
      <c r="C27" s="183"/>
      <c r="D27" s="177"/>
      <c r="E27" s="177"/>
      <c r="F27" s="177"/>
      <c r="G27" s="177"/>
      <c r="H27" s="177"/>
      <c r="I27" s="177"/>
      <c r="J27" s="177"/>
      <c r="K27" s="177"/>
      <c r="L27" s="177"/>
      <c r="M27" s="177"/>
      <c r="N27" s="177"/>
      <c r="O27" s="177"/>
      <c r="P27" s="177"/>
      <c r="Q27" s="177"/>
      <c r="R27" s="177"/>
      <c r="S27" s="177"/>
      <c r="T27" s="177"/>
      <c r="U27" s="177"/>
      <c r="V27" s="177"/>
      <c r="W27" s="177"/>
      <c r="X27" s="3"/>
      <c r="Y27" s="185" t="str">
        <f t="shared" si="0"/>
        <v>-</v>
      </c>
    </row>
    <row r="28" spans="1:25" x14ac:dyDescent="0.25">
      <c r="A28" s="97" t="s">
        <v>76</v>
      </c>
      <c r="B28" s="98" t="s">
        <v>57</v>
      </c>
      <c r="C28" s="183"/>
      <c r="D28" s="177"/>
      <c r="E28" s="177"/>
      <c r="F28" s="177"/>
      <c r="G28" s="177"/>
      <c r="H28" s="177"/>
      <c r="I28" s="177"/>
      <c r="J28" s="177"/>
      <c r="K28" s="177"/>
      <c r="L28" s="177"/>
      <c r="M28" s="177"/>
      <c r="N28" s="177"/>
      <c r="O28" s="177"/>
      <c r="P28" s="177"/>
      <c r="Q28" s="177"/>
      <c r="R28" s="177"/>
      <c r="S28" s="177"/>
      <c r="T28" s="177"/>
      <c r="U28" s="177"/>
      <c r="V28" s="177"/>
      <c r="W28" s="177"/>
      <c r="X28" s="3"/>
      <c r="Y28" s="185" t="str">
        <f t="shared" si="0"/>
        <v>-</v>
      </c>
    </row>
    <row r="29" spans="1:25" x14ac:dyDescent="0.25">
      <c r="A29" s="97" t="s">
        <v>42</v>
      </c>
      <c r="B29" s="105" t="s">
        <v>61</v>
      </c>
      <c r="C29" s="183"/>
      <c r="D29" s="177"/>
      <c r="E29" s="177"/>
      <c r="F29" s="177"/>
      <c r="G29" s="177"/>
      <c r="H29" s="177"/>
      <c r="I29" s="177"/>
      <c r="J29" s="177"/>
      <c r="K29" s="177"/>
      <c r="L29" s="177"/>
      <c r="M29" s="177"/>
      <c r="N29" s="177"/>
      <c r="O29" s="177"/>
      <c r="P29" s="177"/>
      <c r="Q29" s="177"/>
      <c r="R29" s="177"/>
      <c r="S29" s="177"/>
      <c r="T29" s="177"/>
      <c r="U29" s="177"/>
      <c r="V29" s="177"/>
      <c r="W29" s="177"/>
      <c r="X29" s="3"/>
      <c r="Y29" s="185" t="str">
        <f t="shared" si="0"/>
        <v>-</v>
      </c>
    </row>
    <row r="30" spans="1:25" x14ac:dyDescent="0.25">
      <c r="A30" s="97" t="s">
        <v>77</v>
      </c>
      <c r="B30" s="105" t="s">
        <v>58</v>
      </c>
      <c r="C30" s="183"/>
      <c r="D30" s="177"/>
      <c r="E30" s="177"/>
      <c r="F30" s="177"/>
      <c r="G30" s="177"/>
      <c r="H30" s="177"/>
      <c r="I30" s="177"/>
      <c r="J30" s="177"/>
      <c r="K30" s="177"/>
      <c r="L30" s="177"/>
      <c r="M30" s="177"/>
      <c r="N30" s="177"/>
      <c r="O30" s="177"/>
      <c r="P30" s="177"/>
      <c r="Q30" s="177"/>
      <c r="R30" s="177"/>
      <c r="S30" s="177"/>
      <c r="T30" s="177"/>
      <c r="U30" s="177"/>
      <c r="V30" s="177"/>
      <c r="W30" s="177"/>
      <c r="X30" s="3"/>
      <c r="Y30" s="185" t="str">
        <f t="shared" si="0"/>
        <v>-</v>
      </c>
    </row>
    <row r="31" spans="1:25" x14ac:dyDescent="0.25">
      <c r="A31" s="97" t="s">
        <v>87</v>
      </c>
      <c r="B31" s="98" t="s">
        <v>56</v>
      </c>
      <c r="C31" s="183" t="s">
        <v>91</v>
      </c>
      <c r="D31" s="177">
        <v>221.29177222222222</v>
      </c>
      <c r="E31" s="177">
        <v>244.03194444444446</v>
      </c>
      <c r="F31" s="177">
        <v>248.09916666666669</v>
      </c>
      <c r="G31" s="177">
        <v>251.81902111111111</v>
      </c>
      <c r="H31" s="177">
        <v>251.81902111111111</v>
      </c>
      <c r="I31" s="177">
        <v>251.81902111111111</v>
      </c>
      <c r="J31" s="177">
        <v>251.81902111111111</v>
      </c>
      <c r="K31" s="177">
        <v>251.81902111111111</v>
      </c>
      <c r="L31" s="177">
        <v>251.81902111111111</v>
      </c>
      <c r="M31" s="177">
        <v>251.81902111111111</v>
      </c>
      <c r="N31" s="177">
        <v>251.81902111111111</v>
      </c>
      <c r="O31" s="177">
        <v>251.81902111111111</v>
      </c>
      <c r="P31" s="177">
        <v>251.81902111111111</v>
      </c>
      <c r="Q31" s="177">
        <v>251.81902111111111</v>
      </c>
      <c r="R31" s="177">
        <v>251.81902111111111</v>
      </c>
      <c r="S31" s="177">
        <v>251.81902111111111</v>
      </c>
      <c r="T31" s="177">
        <v>251.81902111111111</v>
      </c>
      <c r="U31" s="177">
        <v>251.81902111111111</v>
      </c>
      <c r="V31" s="177">
        <v>251.81902111111111</v>
      </c>
      <c r="W31" s="177">
        <v>251.81902111111111</v>
      </c>
      <c r="X31" s="3"/>
      <c r="Y31" s="185">
        <f t="shared" si="0"/>
        <v>249.71731211111108</v>
      </c>
    </row>
    <row r="32" spans="1:25" x14ac:dyDescent="0.25">
      <c r="A32" s="97" t="s">
        <v>43</v>
      </c>
      <c r="B32" s="105" t="s">
        <v>61</v>
      </c>
      <c r="C32" s="183" t="s">
        <v>91</v>
      </c>
      <c r="D32" s="177">
        <v>64.996111111111119</v>
      </c>
      <c r="E32" s="177">
        <v>0</v>
      </c>
      <c r="F32" s="177">
        <v>0</v>
      </c>
      <c r="G32" s="177">
        <v>111.85489222222222</v>
      </c>
      <c r="H32" s="177">
        <v>111.85489222222222</v>
      </c>
      <c r="I32" s="177">
        <v>111.85489222222222</v>
      </c>
      <c r="J32" s="177">
        <v>111.85489222222222</v>
      </c>
      <c r="K32" s="177">
        <v>111.85489222222222</v>
      </c>
      <c r="L32" s="177">
        <v>111.85489222222222</v>
      </c>
      <c r="M32" s="177">
        <v>111.85489222222222</v>
      </c>
      <c r="N32" s="177">
        <v>111.85489222222222</v>
      </c>
      <c r="O32" s="177">
        <v>111.85489222222222</v>
      </c>
      <c r="P32" s="177">
        <v>111.85489222222222</v>
      </c>
      <c r="Q32" s="177">
        <v>111.85489222222222</v>
      </c>
      <c r="R32" s="177">
        <v>111.85489222222222</v>
      </c>
      <c r="S32" s="177">
        <v>111.85489222222222</v>
      </c>
      <c r="T32" s="177">
        <v>111.85489222222222</v>
      </c>
      <c r="U32" s="177">
        <v>111.85489222222222</v>
      </c>
      <c r="V32" s="177">
        <v>111.85489222222222</v>
      </c>
      <c r="W32" s="177">
        <v>111.85489222222222</v>
      </c>
      <c r="X32" s="3"/>
      <c r="Y32" s="185">
        <f t="shared" si="0"/>
        <v>98.326463944444413</v>
      </c>
    </row>
    <row r="33" spans="1:25" x14ac:dyDescent="0.25">
      <c r="A33" s="97" t="s">
        <v>55</v>
      </c>
      <c r="B33" s="98" t="s">
        <v>57</v>
      </c>
      <c r="C33" s="183" t="s">
        <v>91</v>
      </c>
      <c r="D33" s="177">
        <v>575.81194444444441</v>
      </c>
      <c r="E33" s="177">
        <v>580.59861111111104</v>
      </c>
      <c r="F33" s="177">
        <v>499.24888888888893</v>
      </c>
      <c r="G33" s="177">
        <v>565.82727777777768</v>
      </c>
      <c r="H33" s="177">
        <v>565.82727777777768</v>
      </c>
      <c r="I33" s="177">
        <v>565.82727777777768</v>
      </c>
      <c r="J33" s="177">
        <v>565.82727777777768</v>
      </c>
      <c r="K33" s="177">
        <v>565.82727777777768</v>
      </c>
      <c r="L33" s="177">
        <v>565.82727777777768</v>
      </c>
      <c r="M33" s="177">
        <v>565.82727777777768</v>
      </c>
      <c r="N33" s="177">
        <v>565.82727777777768</v>
      </c>
      <c r="O33" s="177">
        <v>565.82727777777768</v>
      </c>
      <c r="P33" s="177">
        <v>565.82727777777768</v>
      </c>
      <c r="Q33" s="177">
        <v>565.82727777777768</v>
      </c>
      <c r="R33" s="177">
        <v>565.82727777777768</v>
      </c>
      <c r="S33" s="177">
        <v>565.82727777777768</v>
      </c>
      <c r="T33" s="177">
        <v>565.82727777777768</v>
      </c>
      <c r="U33" s="177">
        <v>565.82727777777768</v>
      </c>
      <c r="V33" s="177">
        <v>565.82727777777768</v>
      </c>
      <c r="W33" s="177">
        <v>565.82727777777768</v>
      </c>
      <c r="X33" s="3"/>
      <c r="Y33" s="185">
        <f t="shared" si="0"/>
        <v>563.73615833333338</v>
      </c>
    </row>
    <row r="34" spans="1:25" x14ac:dyDescent="0.25">
      <c r="A34" s="97" t="s">
        <v>44</v>
      </c>
      <c r="B34" s="97"/>
      <c r="C34" s="183"/>
      <c r="D34" s="177"/>
      <c r="E34" s="177"/>
      <c r="F34" s="177"/>
      <c r="G34" s="177"/>
      <c r="H34" s="177"/>
      <c r="I34" s="177"/>
      <c r="J34" s="177"/>
      <c r="K34" s="177"/>
      <c r="L34" s="177"/>
      <c r="M34" s="177"/>
      <c r="N34" s="177"/>
      <c r="O34" s="177"/>
      <c r="P34" s="177"/>
      <c r="Q34" s="177"/>
      <c r="R34" s="177"/>
      <c r="S34" s="177"/>
      <c r="T34" s="177"/>
      <c r="U34" s="177"/>
      <c r="V34" s="177"/>
      <c r="W34" s="177"/>
      <c r="X34" s="3"/>
      <c r="Y34" s="185" t="str">
        <f t="shared" si="0"/>
        <v>-</v>
      </c>
    </row>
    <row r="35" spans="1:25" x14ac:dyDescent="0.25">
      <c r="A35" s="97" t="s">
        <v>78</v>
      </c>
      <c r="B35" s="98" t="s">
        <v>57</v>
      </c>
      <c r="C35" s="183" t="s">
        <v>91</v>
      </c>
      <c r="D35" s="177">
        <v>64.579722222222216</v>
      </c>
      <c r="E35" s="177">
        <v>56.487941666666664</v>
      </c>
      <c r="F35" s="177">
        <v>49.259444444444441</v>
      </c>
      <c r="G35" s="177">
        <v>60.035777777777774</v>
      </c>
      <c r="H35" s="177">
        <v>60.035777777777774</v>
      </c>
      <c r="I35" s="177">
        <v>60.035777777777774</v>
      </c>
      <c r="J35" s="177">
        <v>60.035777777777774</v>
      </c>
      <c r="K35" s="177">
        <v>60.035777777777774</v>
      </c>
      <c r="L35" s="177">
        <v>60.035777777777774</v>
      </c>
      <c r="M35" s="177">
        <v>60.035777777777774</v>
      </c>
      <c r="N35" s="177">
        <v>60.035777777777774</v>
      </c>
      <c r="O35" s="177">
        <v>60.035777777777774</v>
      </c>
      <c r="P35" s="177">
        <v>60.035777777777774</v>
      </c>
      <c r="Q35" s="177">
        <v>60.035777777777774</v>
      </c>
      <c r="R35" s="177">
        <v>60.035777777777774</v>
      </c>
      <c r="S35" s="177">
        <v>60.035777777777774</v>
      </c>
      <c r="T35" s="177">
        <v>60.035777777777774</v>
      </c>
      <c r="U35" s="177">
        <v>60.035777777777774</v>
      </c>
      <c r="V35" s="177">
        <v>60.035777777777774</v>
      </c>
      <c r="W35" s="177">
        <v>60.035777777777774</v>
      </c>
      <c r="X35" s="3"/>
      <c r="Y35" s="185">
        <f t="shared" si="0"/>
        <v>59.546766527777777</v>
      </c>
    </row>
    <row r="36" spans="1:25" x14ac:dyDescent="0.25">
      <c r="A36" s="97" t="s">
        <v>45</v>
      </c>
      <c r="B36" s="98" t="s">
        <v>57</v>
      </c>
      <c r="C36" s="183"/>
      <c r="D36" s="177"/>
      <c r="E36" s="177"/>
      <c r="F36" s="177"/>
      <c r="G36" s="177"/>
      <c r="H36" s="177"/>
      <c r="I36" s="177"/>
      <c r="J36" s="177"/>
      <c r="K36" s="177"/>
      <c r="L36" s="177"/>
      <c r="M36" s="177"/>
      <c r="N36" s="177"/>
      <c r="O36" s="177"/>
      <c r="P36" s="177"/>
      <c r="Q36" s="177"/>
      <c r="R36" s="177"/>
      <c r="S36" s="177"/>
      <c r="T36" s="177"/>
      <c r="U36" s="177"/>
      <c r="V36" s="177"/>
      <c r="W36" s="177"/>
      <c r="X36" s="3"/>
      <c r="Y36" s="185" t="str">
        <f t="shared" si="0"/>
        <v>-</v>
      </c>
    </row>
    <row r="37" spans="1:25" x14ac:dyDescent="0.25">
      <c r="A37" s="97" t="s">
        <v>46</v>
      </c>
      <c r="B37" s="181" t="s">
        <v>59</v>
      </c>
      <c r="C37" s="183"/>
      <c r="D37" s="177"/>
      <c r="E37" s="177"/>
      <c r="F37" s="177"/>
      <c r="G37" s="177"/>
      <c r="H37" s="177"/>
      <c r="I37" s="177"/>
      <c r="J37" s="177"/>
      <c r="K37" s="177"/>
      <c r="L37" s="177"/>
      <c r="M37" s="177"/>
      <c r="N37" s="177"/>
      <c r="O37" s="177"/>
      <c r="P37" s="177"/>
      <c r="Q37" s="177"/>
      <c r="R37" s="177"/>
      <c r="S37" s="177"/>
      <c r="T37" s="177"/>
      <c r="U37" s="177"/>
      <c r="V37" s="177"/>
      <c r="W37" s="177"/>
      <c r="X37" s="3"/>
      <c r="Y37" s="185" t="str">
        <f t="shared" si="0"/>
        <v>-</v>
      </c>
    </row>
    <row r="38" spans="1:25" x14ac:dyDescent="0.25">
      <c r="A38" s="97" t="s">
        <v>47</v>
      </c>
      <c r="B38" s="106" t="s">
        <v>64</v>
      </c>
      <c r="C38" s="183"/>
      <c r="D38" s="177"/>
      <c r="E38" s="177"/>
      <c r="F38" s="177"/>
      <c r="G38" s="177"/>
      <c r="H38" s="177"/>
      <c r="I38" s="177"/>
      <c r="J38" s="177"/>
      <c r="K38" s="177"/>
      <c r="L38" s="177"/>
      <c r="M38" s="177"/>
      <c r="N38" s="177"/>
      <c r="O38" s="177"/>
      <c r="P38" s="177"/>
      <c r="Q38" s="177"/>
      <c r="R38" s="177"/>
      <c r="S38" s="177"/>
      <c r="T38" s="177"/>
      <c r="U38" s="177"/>
      <c r="V38" s="177"/>
      <c r="W38" s="177"/>
      <c r="X38" s="3"/>
      <c r="Y38" s="185" t="str">
        <f t="shared" si="0"/>
        <v>-</v>
      </c>
    </row>
    <row r="39" spans="1:25" x14ac:dyDescent="0.25">
      <c r="A39" s="97" t="s">
        <v>48</v>
      </c>
      <c r="B39" s="106" t="s">
        <v>64</v>
      </c>
      <c r="C39" s="183"/>
      <c r="D39" s="177"/>
      <c r="E39" s="177"/>
      <c r="F39" s="177"/>
      <c r="G39" s="177"/>
      <c r="H39" s="177"/>
      <c r="I39" s="177"/>
      <c r="J39" s="177"/>
      <c r="K39" s="177"/>
      <c r="L39" s="177"/>
      <c r="M39" s="177"/>
      <c r="N39" s="177"/>
      <c r="O39" s="177"/>
      <c r="P39" s="177"/>
      <c r="Q39" s="177"/>
      <c r="R39" s="177"/>
      <c r="S39" s="177"/>
      <c r="T39" s="177"/>
      <c r="U39" s="177"/>
      <c r="V39" s="177"/>
      <c r="W39" s="177"/>
      <c r="X39" s="3"/>
      <c r="Y39" s="185" t="str">
        <f t="shared" si="0"/>
        <v>-</v>
      </c>
    </row>
    <row r="40" spans="1:25" x14ac:dyDescent="0.25">
      <c r="A40" s="97" t="s">
        <v>49</v>
      </c>
      <c r="B40" s="98" t="s">
        <v>57</v>
      </c>
      <c r="C40" s="183" t="s">
        <v>91</v>
      </c>
      <c r="D40" s="177">
        <v>0</v>
      </c>
      <c r="E40" s="177">
        <v>0</v>
      </c>
      <c r="F40" s="177">
        <v>0</v>
      </c>
      <c r="G40" s="177">
        <v>1368.9678622222223</v>
      </c>
      <c r="H40" s="177">
        <v>1368.9678622222223</v>
      </c>
      <c r="I40" s="177">
        <v>1368.9678622222223</v>
      </c>
      <c r="J40" s="177">
        <v>1368.9678622222223</v>
      </c>
      <c r="K40" s="177">
        <v>1368.9678622222223</v>
      </c>
      <c r="L40" s="177">
        <v>1368.9678622222223</v>
      </c>
      <c r="M40" s="177">
        <v>1368.9678622222223</v>
      </c>
      <c r="N40" s="177">
        <v>1368.9678622222223</v>
      </c>
      <c r="O40" s="177">
        <v>1368.9678622222223</v>
      </c>
      <c r="P40" s="177">
        <v>1368.9678622222223</v>
      </c>
      <c r="Q40" s="177">
        <v>1368.9678622222223</v>
      </c>
      <c r="R40" s="177">
        <v>1368.9678622222223</v>
      </c>
      <c r="S40" s="177">
        <v>1368.9678622222223</v>
      </c>
      <c r="T40" s="177">
        <v>1368.9678622222223</v>
      </c>
      <c r="U40" s="177">
        <v>1368.9678622222223</v>
      </c>
      <c r="V40" s="177">
        <v>1368.9678622222223</v>
      </c>
      <c r="W40" s="177">
        <v>1368.9678622222223</v>
      </c>
      <c r="X40" s="3"/>
      <c r="Y40" s="185">
        <f t="shared" si="0"/>
        <v>1163.6226828888891</v>
      </c>
    </row>
    <row r="41" spans="1:25" x14ac:dyDescent="0.25">
      <c r="A41" s="97" t="s">
        <v>50</v>
      </c>
      <c r="B41" s="105" t="s">
        <v>61</v>
      </c>
      <c r="C41" s="183" t="s">
        <v>91</v>
      </c>
      <c r="D41" s="177">
        <v>1321.6547222222223</v>
      </c>
      <c r="E41" s="177">
        <v>1450.1822222222222</v>
      </c>
      <c r="F41" s="177">
        <v>1386.2452777777776</v>
      </c>
      <c r="G41" s="177">
        <v>1393.7255555555555</v>
      </c>
      <c r="H41" s="177">
        <v>1393.7255555555555</v>
      </c>
      <c r="I41" s="177">
        <v>1393.7255555555555</v>
      </c>
      <c r="J41" s="177">
        <v>1393.7255555555555</v>
      </c>
      <c r="K41" s="177">
        <v>1393.7255555555555</v>
      </c>
      <c r="L41" s="177">
        <v>1393.7255555555555</v>
      </c>
      <c r="M41" s="177">
        <v>1393.7255555555555</v>
      </c>
      <c r="N41" s="177">
        <v>1393.7255555555555</v>
      </c>
      <c r="O41" s="177">
        <v>1393.7255555555555</v>
      </c>
      <c r="P41" s="177">
        <v>1393.7255555555555</v>
      </c>
      <c r="Q41" s="177">
        <v>1393.7255555555555</v>
      </c>
      <c r="R41" s="177">
        <v>1393.7255555555555</v>
      </c>
      <c r="S41" s="177">
        <v>1393.7255555555555</v>
      </c>
      <c r="T41" s="177">
        <v>1393.7255555555555</v>
      </c>
      <c r="U41" s="177">
        <v>1393.7255555555555</v>
      </c>
      <c r="V41" s="177">
        <v>1393.7255555555555</v>
      </c>
      <c r="W41" s="177">
        <v>1393.7255555555555</v>
      </c>
      <c r="X41" s="3"/>
      <c r="Y41" s="185">
        <f t="shared" si="0"/>
        <v>1392.5708333333337</v>
      </c>
    </row>
    <row r="42" spans="1:25" x14ac:dyDescent="0.25">
      <c r="A42" s="97" t="s">
        <v>79</v>
      </c>
      <c r="B42" s="105" t="s">
        <v>59</v>
      </c>
      <c r="C42" s="183"/>
      <c r="D42" s="177"/>
      <c r="E42" s="177"/>
      <c r="F42" s="177"/>
      <c r="G42" s="177"/>
      <c r="H42" s="177"/>
      <c r="I42" s="177"/>
      <c r="J42" s="177"/>
      <c r="K42" s="177"/>
      <c r="L42" s="177"/>
      <c r="M42" s="177"/>
      <c r="N42" s="177"/>
      <c r="O42" s="177"/>
      <c r="P42" s="177"/>
      <c r="Q42" s="177"/>
      <c r="R42" s="177"/>
      <c r="S42" s="177"/>
      <c r="T42" s="177"/>
      <c r="U42" s="177"/>
      <c r="V42" s="177"/>
      <c r="W42" s="177"/>
      <c r="X42" s="3"/>
      <c r="Y42" s="185" t="str">
        <f t="shared" si="0"/>
        <v>-</v>
      </c>
    </row>
    <row r="43" spans="1:25" x14ac:dyDescent="0.25">
      <c r="A43" s="97" t="s">
        <v>80</v>
      </c>
      <c r="B43" s="98" t="s">
        <v>62</v>
      </c>
      <c r="C43" s="183"/>
      <c r="D43" s="177"/>
      <c r="E43" s="177"/>
      <c r="F43" s="177"/>
      <c r="G43" s="177"/>
      <c r="H43" s="177"/>
      <c r="I43" s="177"/>
      <c r="J43" s="177"/>
      <c r="K43" s="177"/>
      <c r="L43" s="177"/>
      <c r="M43" s="177"/>
      <c r="N43" s="177"/>
      <c r="O43" s="177"/>
      <c r="P43" s="177"/>
      <c r="Q43" s="177"/>
      <c r="R43" s="177"/>
      <c r="S43" s="177"/>
      <c r="T43" s="177"/>
      <c r="U43" s="177"/>
      <c r="V43" s="177"/>
      <c r="W43" s="177"/>
      <c r="X43" s="3"/>
      <c r="Y43" s="185" t="str">
        <f t="shared" si="0"/>
        <v>-</v>
      </c>
    </row>
    <row r="44" spans="1:25" x14ac:dyDescent="0.25">
      <c r="A44" s="97" t="s">
        <v>81</v>
      </c>
      <c r="B44" s="98" t="s">
        <v>57</v>
      </c>
      <c r="C44" s="183" t="s">
        <v>91</v>
      </c>
      <c r="D44" s="177">
        <v>3017.8666666666668</v>
      </c>
      <c r="E44" s="177">
        <v>3078.4611111111108</v>
      </c>
      <c r="F44" s="177">
        <v>2765.7895222222219</v>
      </c>
      <c r="G44" s="177">
        <v>3000.2460561111111</v>
      </c>
      <c r="H44" s="177">
        <v>3000.2460561111111</v>
      </c>
      <c r="I44" s="177">
        <v>3000.2460561111111</v>
      </c>
      <c r="J44" s="177">
        <v>3000.2460561111111</v>
      </c>
      <c r="K44" s="177">
        <v>3000.2460561111111</v>
      </c>
      <c r="L44" s="177">
        <v>3000.2460561111111</v>
      </c>
      <c r="M44" s="177">
        <v>3000.2460561111111</v>
      </c>
      <c r="N44" s="177">
        <v>3000.2460561111111</v>
      </c>
      <c r="O44" s="177">
        <v>3000.2460561111111</v>
      </c>
      <c r="P44" s="177">
        <v>3000.2460561111111</v>
      </c>
      <c r="Q44" s="177">
        <v>3000.2460561111111</v>
      </c>
      <c r="R44" s="177">
        <v>3000.2460561111111</v>
      </c>
      <c r="S44" s="177">
        <v>3000.2460561111111</v>
      </c>
      <c r="T44" s="177">
        <v>3000.2460561111111</v>
      </c>
      <c r="U44" s="177">
        <v>3000.2460561111111</v>
      </c>
      <c r="V44" s="177">
        <v>3000.2460561111111</v>
      </c>
      <c r="W44" s="177">
        <v>3000.2460561111111</v>
      </c>
      <c r="X44" s="3"/>
      <c r="Y44" s="185">
        <f t="shared" si="0"/>
        <v>2993.3150126944429</v>
      </c>
    </row>
    <row r="45" spans="1:25" x14ac:dyDescent="0.25">
      <c r="A45" s="97" t="s">
        <v>51</v>
      </c>
      <c r="B45" s="98" t="s">
        <v>56</v>
      </c>
      <c r="C45" s="183"/>
      <c r="D45" s="177"/>
      <c r="E45" s="177"/>
      <c r="F45" s="177"/>
      <c r="G45" s="177"/>
      <c r="H45" s="177"/>
      <c r="I45" s="177"/>
      <c r="J45" s="177"/>
      <c r="K45" s="177"/>
      <c r="L45" s="177"/>
      <c r="M45" s="177"/>
      <c r="N45" s="177"/>
      <c r="O45" s="177"/>
      <c r="P45" s="177"/>
      <c r="Q45" s="177"/>
      <c r="R45" s="177"/>
      <c r="S45" s="177"/>
      <c r="T45" s="177"/>
      <c r="U45" s="177"/>
      <c r="V45" s="177"/>
      <c r="W45" s="177"/>
      <c r="X45" s="3"/>
      <c r="Y45" s="185" t="str">
        <f t="shared" si="0"/>
        <v>-</v>
      </c>
    </row>
    <row r="46" spans="1:25" x14ac:dyDescent="0.25">
      <c r="A46" s="97" t="s">
        <v>52</v>
      </c>
      <c r="B46" s="98" t="s">
        <v>56</v>
      </c>
      <c r="C46" s="183"/>
      <c r="D46" s="177"/>
      <c r="E46" s="177"/>
      <c r="F46" s="177"/>
      <c r="G46" s="177"/>
      <c r="H46" s="177"/>
      <c r="I46" s="177"/>
      <c r="J46" s="177"/>
      <c r="K46" s="177"/>
      <c r="L46" s="177"/>
      <c r="M46" s="177"/>
      <c r="N46" s="177"/>
      <c r="O46" s="177"/>
      <c r="P46" s="177"/>
      <c r="Q46" s="177"/>
      <c r="R46" s="177"/>
      <c r="S46" s="177"/>
      <c r="T46" s="177"/>
      <c r="U46" s="177"/>
      <c r="V46" s="177"/>
      <c r="W46" s="177"/>
      <c r="X46" s="3"/>
      <c r="Y46" s="185" t="str">
        <f t="shared" si="0"/>
        <v>-</v>
      </c>
    </row>
    <row r="47" spans="1:25" x14ac:dyDescent="0.25">
      <c r="A47" s="97" t="s">
        <v>53</v>
      </c>
      <c r="B47" s="98" t="s">
        <v>56</v>
      </c>
      <c r="C47" s="183"/>
      <c r="D47" s="177"/>
      <c r="E47" s="177"/>
      <c r="F47" s="177"/>
      <c r="G47" s="177"/>
      <c r="H47" s="177"/>
      <c r="I47" s="177"/>
      <c r="J47" s="177"/>
      <c r="K47" s="177"/>
      <c r="L47" s="177"/>
      <c r="M47" s="177"/>
      <c r="N47" s="177"/>
      <c r="O47" s="177"/>
      <c r="P47" s="177"/>
      <c r="Q47" s="177"/>
      <c r="R47" s="177"/>
      <c r="S47" s="177"/>
      <c r="T47" s="177"/>
      <c r="U47" s="177"/>
      <c r="V47" s="177"/>
      <c r="W47" s="177"/>
      <c r="X47" s="3"/>
      <c r="Y47" s="185" t="str">
        <f t="shared" si="0"/>
        <v>-</v>
      </c>
    </row>
    <row r="48" spans="1:25" x14ac:dyDescent="0.25">
      <c r="A48" s="97" t="s">
        <v>54</v>
      </c>
      <c r="B48" s="98" t="s">
        <v>57</v>
      </c>
      <c r="C48" s="183"/>
      <c r="D48" s="177"/>
      <c r="E48" s="177"/>
      <c r="F48" s="177"/>
      <c r="G48" s="177"/>
      <c r="H48" s="177"/>
      <c r="I48" s="177"/>
      <c r="J48" s="177"/>
      <c r="K48" s="177"/>
      <c r="L48" s="177"/>
      <c r="M48" s="177"/>
      <c r="N48" s="177"/>
      <c r="O48" s="177"/>
      <c r="P48" s="177"/>
      <c r="Q48" s="177"/>
      <c r="R48" s="177"/>
      <c r="S48" s="177"/>
      <c r="T48" s="177"/>
      <c r="U48" s="177"/>
      <c r="V48" s="177"/>
      <c r="W48" s="177"/>
      <c r="X48" s="3"/>
      <c r="Y48" s="185" t="str">
        <f t="shared" si="0"/>
        <v>-</v>
      </c>
    </row>
    <row r="49" spans="1:25" x14ac:dyDescent="0.25">
      <c r="C49" s="87"/>
      <c r="D49" s="91"/>
      <c r="E49" s="91"/>
      <c r="F49" s="91"/>
      <c r="G49" s="91"/>
      <c r="H49" s="91"/>
      <c r="I49" s="91"/>
      <c r="J49" s="91"/>
      <c r="K49" s="91"/>
      <c r="L49" s="91"/>
      <c r="M49" s="91"/>
      <c r="N49" s="91"/>
      <c r="O49" s="91"/>
      <c r="P49" s="91"/>
      <c r="Q49" s="91"/>
      <c r="R49" s="91"/>
      <c r="S49" s="91"/>
      <c r="T49" s="91"/>
      <c r="U49" s="91"/>
      <c r="V49" s="91"/>
      <c r="W49" s="91"/>
    </row>
    <row r="50" spans="1:25" x14ac:dyDescent="0.25">
      <c r="C50" s="87"/>
      <c r="D50" s="91">
        <f>SUM(D2:D48)</f>
        <v>26456.977183333336</v>
      </c>
      <c r="E50" s="91">
        <f t="shared" ref="E50:W50" si="1">SUM(E2:E48)</f>
        <v>25130.862380555554</v>
      </c>
      <c r="F50" s="91">
        <f t="shared" si="1"/>
        <v>21768.07003333333</v>
      </c>
      <c r="G50" s="91">
        <f t="shared" si="1"/>
        <v>26641.100873333336</v>
      </c>
      <c r="H50" s="91">
        <f t="shared" si="1"/>
        <v>26641.100873333336</v>
      </c>
      <c r="I50" s="91">
        <f t="shared" si="1"/>
        <v>26641.100873333336</v>
      </c>
      <c r="J50" s="91">
        <f t="shared" si="1"/>
        <v>26641.100873333336</v>
      </c>
      <c r="K50" s="91">
        <f t="shared" si="1"/>
        <v>26641.100873333336</v>
      </c>
      <c r="L50" s="91">
        <f t="shared" si="1"/>
        <v>26641.100873333336</v>
      </c>
      <c r="M50" s="91">
        <f t="shared" si="1"/>
        <v>26641.100873333336</v>
      </c>
      <c r="N50" s="91">
        <f t="shared" si="1"/>
        <v>26641.100873333336</v>
      </c>
      <c r="O50" s="91">
        <f t="shared" si="1"/>
        <v>26641.100873333336</v>
      </c>
      <c r="P50" s="91">
        <f t="shared" si="1"/>
        <v>26641.100873333336</v>
      </c>
      <c r="Q50" s="91">
        <f t="shared" si="1"/>
        <v>26641.100873333336</v>
      </c>
      <c r="R50" s="91">
        <f t="shared" si="1"/>
        <v>26641.100873333336</v>
      </c>
      <c r="S50" s="91">
        <f t="shared" si="1"/>
        <v>26641.100873333336</v>
      </c>
      <c r="T50" s="91">
        <f t="shared" si="1"/>
        <v>26641.100873333336</v>
      </c>
      <c r="U50" s="91">
        <f t="shared" si="1"/>
        <v>26641.100873333336</v>
      </c>
      <c r="V50" s="91">
        <f t="shared" si="1"/>
        <v>26641.100873333336</v>
      </c>
      <c r="W50" s="91">
        <f t="shared" si="1"/>
        <v>26641.100873333336</v>
      </c>
      <c r="X50" s="91"/>
      <c r="Y50" s="188"/>
    </row>
    <row r="51" spans="1:25" x14ac:dyDescent="0.25">
      <c r="C51" s="87"/>
      <c r="D51" s="91"/>
      <c r="E51" s="91"/>
      <c r="F51" s="91"/>
      <c r="G51" s="91"/>
      <c r="H51" s="91"/>
      <c r="I51" s="91"/>
      <c r="J51" s="91"/>
      <c r="K51" s="91"/>
      <c r="L51" s="91"/>
      <c r="M51" s="91"/>
      <c r="N51" s="91"/>
      <c r="O51" s="91"/>
      <c r="P51" s="91"/>
      <c r="Q51" s="91"/>
      <c r="R51" s="91"/>
      <c r="S51" s="91"/>
      <c r="T51" s="91"/>
      <c r="U51" s="91"/>
      <c r="V51" s="91"/>
      <c r="W51" s="91"/>
    </row>
    <row r="52" spans="1:25" x14ac:dyDescent="0.25">
      <c r="A52" s="3" t="s">
        <v>196</v>
      </c>
      <c r="C52" s="87"/>
      <c r="D52" s="91"/>
      <c r="E52" s="91"/>
      <c r="F52" s="91"/>
      <c r="G52" s="91"/>
      <c r="H52" s="91"/>
      <c r="I52" s="91"/>
      <c r="J52" s="91"/>
      <c r="K52" s="91"/>
      <c r="L52" s="91"/>
      <c r="M52" s="91"/>
      <c r="N52" s="91"/>
      <c r="O52" s="91"/>
      <c r="P52" s="91"/>
      <c r="Q52" s="91"/>
      <c r="R52" s="91"/>
      <c r="S52" s="91"/>
      <c r="T52" s="91"/>
      <c r="U52" s="91"/>
      <c r="V52" s="91"/>
      <c r="W52" s="91"/>
    </row>
    <row r="53" spans="1:25" x14ac:dyDescent="0.25">
      <c r="A53" s="3" t="s">
        <v>203</v>
      </c>
      <c r="C53" s="87"/>
      <c r="D53" s="91"/>
      <c r="E53" s="91"/>
      <c r="F53" s="91"/>
      <c r="G53" s="91"/>
      <c r="H53" s="91"/>
      <c r="I53" s="91"/>
      <c r="J53" s="91"/>
      <c r="K53" s="91"/>
      <c r="L53" s="91"/>
      <c r="M53" s="91"/>
      <c r="N53" s="91"/>
      <c r="O53" s="91"/>
      <c r="P53" s="91"/>
      <c r="Q53" s="91"/>
      <c r="R53" s="91"/>
      <c r="S53" s="91"/>
      <c r="T53" s="91"/>
      <c r="U53" s="91"/>
      <c r="V53" s="91"/>
      <c r="W53" s="91"/>
    </row>
    <row r="54" spans="1:25" x14ac:dyDescent="0.25">
      <c r="A54" s="187" t="s">
        <v>179</v>
      </c>
    </row>
  </sheetData>
  <autoFilter ref="A1:W48" xr:uid="{3A8DBBC3-2F6E-4F74-9731-6A90B0FA0F89}">
    <sortState xmlns:xlrd2="http://schemas.microsoft.com/office/spreadsheetml/2017/richdata2" ref="A2:W48">
      <sortCondition ref="A1:A48"/>
    </sortState>
  </autoFilter>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FA940-A8DC-4741-BD33-9BB4DD47FF64}">
  <sheetPr codeName="Sheet23">
    <tabColor rgb="FFFFFF00"/>
  </sheetPr>
  <dimension ref="A1:Y15"/>
  <sheetViews>
    <sheetView zoomScale="205" zoomScaleNormal="205" workbookViewId="0">
      <selection activeCell="B18" sqref="B18"/>
    </sheetView>
  </sheetViews>
  <sheetFormatPr defaultRowHeight="13.8" x14ac:dyDescent="0.25"/>
  <cols>
    <col min="1" max="1" width="51.77734375" style="3" customWidth="1"/>
    <col min="2" max="2" width="13.109375" style="3" bestFit="1" customWidth="1"/>
    <col min="3" max="3" width="12.44140625" style="3" bestFit="1" customWidth="1"/>
    <col min="4" max="5" width="11.33203125" style="3" bestFit="1" customWidth="1"/>
    <col min="6" max="21" width="9.44140625" style="3" customWidth="1"/>
    <col min="22" max="16384" width="8.88671875" style="3"/>
  </cols>
  <sheetData>
    <row r="1" spans="1:25" s="12" customFormat="1" ht="27.6" x14ac:dyDescent="0.25">
      <c r="A1" s="95" t="s">
        <v>104</v>
      </c>
      <c r="B1" s="95" t="s">
        <v>189</v>
      </c>
      <c r="C1" s="159" t="s">
        <v>190</v>
      </c>
      <c r="D1" s="154"/>
      <c r="E1" s="155"/>
      <c r="F1" s="154"/>
      <c r="G1" s="155"/>
      <c r="H1" s="154"/>
      <c r="I1" s="155"/>
      <c r="J1" s="154"/>
      <c r="K1" s="155"/>
      <c r="L1" s="154"/>
      <c r="M1" s="155"/>
      <c r="N1" s="154"/>
      <c r="O1" s="155"/>
      <c r="P1" s="154"/>
      <c r="Q1" s="155"/>
      <c r="R1" s="154"/>
      <c r="S1" s="155"/>
      <c r="T1" s="154"/>
      <c r="U1" s="155"/>
      <c r="V1" s="154"/>
      <c r="W1" s="155"/>
      <c r="X1" s="156"/>
      <c r="Y1" s="117"/>
    </row>
    <row r="2" spans="1:25" x14ac:dyDescent="0.25">
      <c r="A2" s="98" t="s">
        <v>59</v>
      </c>
      <c r="B2" s="157">
        <f>IFERROR((SUMIF(Current_DTE_hours!$B$2:$B$48,Minutes_by_use_case!A2,Current_DTE_hours!$Y$2:$Y$48)/COUNTIFS(Current_DTE_hours!$B$2:$B$48,Minutes_by_use_case!A2,Current_DTE_hours!$Y$2:$Y$48,"*"))*60,"-")</f>
        <v>171572.29579277776</v>
      </c>
      <c r="C2" s="93">
        <f>IFERROR((SUMIF(Current_SR!$B$2:$B$49,Minutes_by_use_case!A2,Current_SR!$P$2:$P$49)/COUNTIFS(Current_SR!$B$2:$B$43,Minutes_by_use_case!A2))*60,"-")</f>
        <v>6892740</v>
      </c>
    </row>
    <row r="3" spans="1:25" x14ac:dyDescent="0.25">
      <c r="A3" s="98" t="s">
        <v>57</v>
      </c>
      <c r="B3" s="157">
        <f>IFERROR((SUMIF(Current_DTE_hours!$B$2:$B$48,Minutes_by_use_case!A3,Current_DTE_hours!$Y$2:$Y$48)/COUNTIFS(Current_DTE_hours!$B$2:$B$48,Minutes_by_use_case!A3,Current_DTE_hours!$Y$2:$Y$48,"*"))*60,"-")</f>
        <v>133409.35004928565</v>
      </c>
      <c r="C3" s="93">
        <f>IFERROR((SUMIF(Current_SR!$B$2:$B$49,Minutes_by_use_case!A3,Current_SR!$P$2:$P$49)/COUNTIFS(Current_SR!$B$2:$B$43,Minutes_by_use_case!A3))*60,"-")</f>
        <v>4002023.3333333335</v>
      </c>
      <c r="E3" s="160"/>
    </row>
    <row r="4" spans="1:25" x14ac:dyDescent="0.25">
      <c r="A4" s="98" t="s">
        <v>56</v>
      </c>
      <c r="B4" s="157">
        <f>IFERROR((SUMIF(Current_DTE_hours!$B$2:$B$48,Minutes_by_use_case!A4,Current_DTE_hours!$Y$2:$Y$48)/COUNTIFS(Current_DTE_hours!$B$2:$B$48,Minutes_by_use_case!A4,Current_DTE_hours!$Y$2:$Y$48,"*"))*60,"-")</f>
        <v>2140.4341038095235</v>
      </c>
      <c r="C4" s="93">
        <f>IFERROR((SUMIF(Current_SR!$B$2:$B$49,Minutes_by_use_case!A4,Current_SR!$P$2:$P$49)/COUNTIFS(Current_SR!$B$2:$B$43,Minutes_by_use_case!A4))*60,"-")</f>
        <v>141857.14285714284</v>
      </c>
    </row>
    <row r="5" spans="1:25" x14ac:dyDescent="0.25">
      <c r="A5" s="98" t="s">
        <v>102</v>
      </c>
      <c r="B5" s="157" t="str">
        <f>IFERROR((SUMIF(Current_DTE_hours!$B$2:$B$48,Minutes_by_use_case!A5,Current_DTE_hours!$Y$2:$Y$48)/COUNTIFS(Current_DTE_hours!$B$2:$B$48,Minutes_by_use_case!A5,Current_DTE_hours!$Y$2:$Y$48,"*"))*60,"-")</f>
        <v>-</v>
      </c>
      <c r="C5" s="93" t="str">
        <f>IFERROR((SUMIF(Current_SR!$B$2:$B$49,Minutes_by_use_case!A5,Current_SR!$P$2:$P$49)/COUNTIFS(Current_SR!$B$2:$B$43,Minutes_by_use_case!A5))*60,"-")</f>
        <v>-</v>
      </c>
    </row>
    <row r="6" spans="1:25" x14ac:dyDescent="0.25">
      <c r="A6" s="98" t="s">
        <v>60</v>
      </c>
      <c r="B6" s="157">
        <f>IFERROR((SUMIF(Current_DTE_hours!$B$2:$B$48,Minutes_by_use_case!A6,Current_DTE_hours!$Y$2:$Y$48)/COUNTIFS(Current_DTE_hours!$B$2:$B$48,Minutes_by_use_case!A6,Current_DTE_hours!$Y$2:$Y$48,"*"))*60,"-")</f>
        <v>0</v>
      </c>
      <c r="C6" s="93">
        <f>IFERROR((SUMIF(Current_SR!$B$2:$B$49,Minutes_by_use_case!A6,Current_SR!$P$2:$P$49)/COUNTIFS(Current_SR!$B$2:$B$43,Minutes_by_use_case!A6))*60,"-")</f>
        <v>27630</v>
      </c>
    </row>
    <row r="7" spans="1:25" x14ac:dyDescent="0.25">
      <c r="A7" s="98" t="s">
        <v>103</v>
      </c>
      <c r="B7" s="157" t="str">
        <f>IFERROR((SUMIF(Current_DTE_hours!$B$2:$B$48,Minutes_by_use_case!A7,Current_DTE_hours!$Y$2:$Y$48)/COUNTIFS(Current_DTE_hours!$B$2:$B$48,Minutes_by_use_case!A7,Current_DTE_hours!$Y$2:$Y$48,"*"))*60,"-")</f>
        <v>-</v>
      </c>
      <c r="C7" s="93" t="str">
        <f>IFERROR((SUMIF(Current_SR!$B$2:$B$49,Minutes_by_use_case!A7,Current_SR!$P$2:$P$49)/COUNTIFS(Current_SR!$B$2:$B$43,Minutes_by_use_case!A7))*60,"-")</f>
        <v>-</v>
      </c>
    </row>
    <row r="8" spans="1:25" x14ac:dyDescent="0.25">
      <c r="A8" s="98" t="s">
        <v>58</v>
      </c>
      <c r="B8" s="157">
        <f>IFERROR((SUMIF(Current_DTE_hours!$B$2:$B$48,Minutes_by_use_case!A8,Current_DTE_hours!$Y$2:$Y$48)/COUNTIFS(Current_DTE_hours!$B$2:$B$48,Minutes_by_use_case!A8,Current_DTE_hours!$Y$2:$Y$48,"*"))*60,"-")</f>
        <v>721.11352444444435</v>
      </c>
      <c r="C8" s="93">
        <f>IFERROR((SUMIF(Current_SR!$B$2:$B$49,Minutes_by_use_case!A8,Current_SR!$P$2:$P$49)/COUNTIFS(Current_SR!$B$2:$B$43,Minutes_by_use_case!A8))*60,"-")</f>
        <v>137640</v>
      </c>
    </row>
    <row r="9" spans="1:25" x14ac:dyDescent="0.25">
      <c r="A9" s="98" t="s">
        <v>61</v>
      </c>
      <c r="B9" s="157">
        <f>IFERROR((SUMIF(Current_DTE_hours!$B$2:$B$48,Minutes_by_use_case!A9,Current_DTE_hours!$Y$2:$Y$48)/COUNTIFS(Current_DTE_hours!$B$2:$B$48,Minutes_by_use_case!A9,Current_DTE_hours!$Y$2:$Y$48,"*"))*60,"-")</f>
        <v>89453.837836666688</v>
      </c>
      <c r="C9" s="93">
        <f>IFERROR((SUMIF(Current_SR!$B$2:$B$49,Minutes_by_use_case!A9,Current_SR!$P$2:$P$49)/COUNTIFS(Current_SR!$B$2:$B$43,Minutes_by_use_case!A9))*60,"-")</f>
        <v>2024360.0000000002</v>
      </c>
    </row>
    <row r="10" spans="1:25" x14ac:dyDescent="0.25">
      <c r="A10" s="161"/>
      <c r="B10" s="161"/>
      <c r="C10" s="161"/>
    </row>
    <row r="11" spans="1:25" x14ac:dyDescent="0.25">
      <c r="A11" s="158" t="s">
        <v>106</v>
      </c>
      <c r="B11" s="157">
        <f>SUM(B2:B9)</f>
        <v>397297.03130698408</v>
      </c>
      <c r="C11" s="157">
        <f>SUM(C2:C9)</f>
        <v>13226250.476190478</v>
      </c>
    </row>
    <row r="13" spans="1:25" ht="14.4" x14ac:dyDescent="0.3">
      <c r="A13" s="175" t="s">
        <v>197</v>
      </c>
    </row>
    <row r="14" spans="1:25" ht="14.4" x14ac:dyDescent="0.3">
      <c r="A14" s="175" t="s">
        <v>181</v>
      </c>
    </row>
    <row r="15" spans="1:25" ht="14.4" x14ac:dyDescent="0.3">
      <c r="A15" s="175" t="s">
        <v>198</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9DC0C-B41A-45B2-A140-C306D3971347}">
  <sheetPr codeName="Sheet9">
    <tabColor rgb="FFFFFF00"/>
  </sheetPr>
  <dimension ref="A1:W60"/>
  <sheetViews>
    <sheetView topLeftCell="A3" zoomScale="70" zoomScaleNormal="70" workbookViewId="0">
      <selection activeCell="B49" sqref="B49"/>
    </sheetView>
  </sheetViews>
  <sheetFormatPr defaultRowHeight="14.4" x14ac:dyDescent="0.3"/>
  <cols>
    <col min="1" max="1" width="18.33203125" style="100" customWidth="1"/>
    <col min="2" max="2" width="53.88671875" style="100" customWidth="1"/>
    <col min="3" max="3" width="8.88671875" style="100"/>
    <col min="4" max="23" width="9.44140625" style="130" customWidth="1"/>
    <col min="24" max="16384" width="8.88671875" style="100"/>
  </cols>
  <sheetData>
    <row r="1" spans="1:23" s="12" customFormat="1" ht="13.8" x14ac:dyDescent="0.25">
      <c r="A1" s="95" t="s">
        <v>32</v>
      </c>
      <c r="B1" s="95" t="s">
        <v>104</v>
      </c>
      <c r="C1" s="96" t="s">
        <v>90</v>
      </c>
      <c r="D1" s="154">
        <v>2021</v>
      </c>
      <c r="E1" s="155">
        <v>2022</v>
      </c>
      <c r="F1" s="154">
        <v>2023</v>
      </c>
      <c r="G1" s="155">
        <v>2024</v>
      </c>
      <c r="H1" s="154">
        <v>2025</v>
      </c>
      <c r="I1" s="155">
        <v>2026</v>
      </c>
      <c r="J1" s="154">
        <v>2027</v>
      </c>
      <c r="K1" s="155">
        <v>2028</v>
      </c>
      <c r="L1" s="154">
        <v>2029</v>
      </c>
      <c r="M1" s="155">
        <v>2030</v>
      </c>
      <c r="N1" s="154">
        <v>2031</v>
      </c>
      <c r="O1" s="155">
        <v>2032</v>
      </c>
      <c r="P1" s="154">
        <v>2033</v>
      </c>
      <c r="Q1" s="155">
        <v>2034</v>
      </c>
      <c r="R1" s="154">
        <v>2035</v>
      </c>
      <c r="S1" s="155">
        <v>2036</v>
      </c>
      <c r="T1" s="154">
        <v>2037</v>
      </c>
      <c r="U1" s="155">
        <v>2038</v>
      </c>
      <c r="V1" s="154">
        <v>2039</v>
      </c>
      <c r="W1" s="155">
        <v>2040</v>
      </c>
    </row>
    <row r="2" spans="1:23" x14ac:dyDescent="0.3">
      <c r="A2" s="97" t="s">
        <v>63</v>
      </c>
      <c r="B2" s="98" t="s">
        <v>57</v>
      </c>
      <c r="C2" s="99"/>
      <c r="D2" s="189">
        <f>IFERROR(IF(ISBLANK(Current_DTE_hours!D2),INDEX(Minutes_by_use_case!$B$2:$B$9,MATCH($B2,Minutes_by_use_case!$A$2:$A$9,0)),Current_DTE_hours!D2),"-")</f>
        <v>133409.35004928565</v>
      </c>
      <c r="E2" s="189">
        <f>IFERROR(IF(ISBLANK(Current_DTE_hours!E2),INDEX(Minutes_by_use_case!$B$2:$B$9,MATCH($B2,Minutes_by_use_case!$A$2:$A$9,0)),Current_DTE_hours!E2),"-")</f>
        <v>133409.35004928565</v>
      </c>
      <c r="F2" s="189">
        <f>IFERROR(IF(ISBLANK(Current_DTE_hours!F2),INDEX(Minutes_by_use_case!$B$2:$B$9,MATCH($B2,Minutes_by_use_case!$A$2:$A$9,0)),Current_DTE_hours!F2),"-")</f>
        <v>133409.35004928565</v>
      </c>
      <c r="G2" s="189">
        <f>IFERROR(IF(ISBLANK(Current_DTE_hours!G2),INDEX(Minutes_by_use_case!$B$2:$B$9,MATCH($B2,Minutes_by_use_case!$A$2:$A$9,0)),Current_DTE_hours!G2),"-")</f>
        <v>133409.35004928565</v>
      </c>
      <c r="H2" s="189">
        <f>IFERROR(IF(ISBLANK(Current_DTE_hours!H2),INDEX(Minutes_by_use_case!$B$2:$B$9,MATCH($B2,Minutes_by_use_case!$A$2:$A$9,0)),Current_DTE_hours!H2),"-")</f>
        <v>133409.35004928565</v>
      </c>
      <c r="I2" s="189">
        <f>IFERROR(IF(ISBLANK(Current_DTE_hours!I2),INDEX(Minutes_by_use_case!$B$2:$B$9,MATCH($B2,Minutes_by_use_case!$A$2:$A$9,0)),Current_DTE_hours!I2),"-")</f>
        <v>133409.35004928565</v>
      </c>
      <c r="J2" s="189">
        <f>IFERROR(IF(ISBLANK(Current_DTE_hours!J2),INDEX(Minutes_by_use_case!$B$2:$B$9,MATCH($B2,Minutes_by_use_case!$A$2:$A$9,0)),Current_DTE_hours!J2),"-")</f>
        <v>133409.35004928565</v>
      </c>
      <c r="K2" s="189">
        <f>IFERROR(IF(ISBLANK(Current_DTE_hours!K2),INDEX(Minutes_by_use_case!$B$2:$B$9,MATCH($B2,Minutes_by_use_case!$A$2:$A$9,0)),Current_DTE_hours!K2),"-")</f>
        <v>133409.35004928565</v>
      </c>
      <c r="L2" s="189">
        <f>IFERROR(IF(ISBLANK(Current_DTE_hours!L2),INDEX(Minutes_by_use_case!$B$2:$B$9,MATCH($B2,Minutes_by_use_case!$A$2:$A$9,0)),Current_DTE_hours!L2),"-")</f>
        <v>133409.35004928565</v>
      </c>
      <c r="M2" s="189">
        <f>IFERROR(IF(ISBLANK(Current_DTE_hours!M2),INDEX(Minutes_by_use_case!$B$2:$B$9,MATCH($B2,Minutes_by_use_case!$A$2:$A$9,0)),Current_DTE_hours!M2),"-")</f>
        <v>133409.35004928565</v>
      </c>
      <c r="N2" s="189">
        <f>IFERROR(IF(ISBLANK(Current_DTE_hours!N2),INDEX(Minutes_by_use_case!$B$2:$B$9,MATCH($B2,Minutes_by_use_case!$A$2:$A$9,0)),Current_DTE_hours!N2),"-")</f>
        <v>133409.35004928565</v>
      </c>
      <c r="O2" s="189">
        <f>IFERROR(IF(ISBLANK(Current_DTE_hours!O2),INDEX(Minutes_by_use_case!$B$2:$B$9,MATCH($B2,Minutes_by_use_case!$A$2:$A$9,0)),Current_DTE_hours!O2),"-")</f>
        <v>133409.35004928565</v>
      </c>
      <c r="P2" s="189">
        <f>IFERROR(IF(ISBLANK(Current_DTE_hours!P2),INDEX(Minutes_by_use_case!$B$2:$B$9,MATCH($B2,Minutes_by_use_case!$A$2:$A$9,0)),Current_DTE_hours!P2),"-")</f>
        <v>133409.35004928565</v>
      </c>
      <c r="Q2" s="189">
        <f>IFERROR(IF(ISBLANK(Current_DTE_hours!Q2),INDEX(Minutes_by_use_case!$B$2:$B$9,MATCH($B2,Minutes_by_use_case!$A$2:$A$9,0)),Current_DTE_hours!Q2),"-")</f>
        <v>133409.35004928565</v>
      </c>
      <c r="R2" s="189">
        <f>IFERROR(IF(ISBLANK(Current_DTE_hours!R2),INDEX(Minutes_by_use_case!$B$2:$B$9,MATCH($B2,Minutes_by_use_case!$A$2:$A$9,0)),Current_DTE_hours!R2),"-")</f>
        <v>133409.35004928565</v>
      </c>
      <c r="S2" s="189">
        <f>IFERROR(IF(ISBLANK(Current_DTE_hours!S2),INDEX(Minutes_by_use_case!$B$2:$B$9,MATCH($B2,Minutes_by_use_case!$A$2:$A$9,0)),Current_DTE_hours!S2),"-")</f>
        <v>133409.35004928565</v>
      </c>
      <c r="T2" s="189">
        <f>IFERROR(IF(ISBLANK(Current_DTE_hours!T2),INDEX(Minutes_by_use_case!$B$2:$B$9,MATCH($B2,Minutes_by_use_case!$A$2:$A$9,0)),Current_DTE_hours!T2),"-")</f>
        <v>133409.35004928565</v>
      </c>
      <c r="U2" s="189">
        <f>IFERROR(IF(ISBLANK(Current_DTE_hours!U2),INDEX(Minutes_by_use_case!$B$2:$B$9,MATCH($B2,Minutes_by_use_case!$A$2:$A$9,0)),Current_DTE_hours!U2),"-")</f>
        <v>133409.35004928565</v>
      </c>
      <c r="V2" s="189">
        <f>IFERROR(IF(ISBLANK(Current_DTE_hours!V2),INDEX(Minutes_by_use_case!$B$2:$B$9,MATCH($B2,Minutes_by_use_case!$A$2:$A$9,0)),Current_DTE_hours!V2),"-")</f>
        <v>133409.35004928565</v>
      </c>
      <c r="W2" s="189">
        <f>IFERROR(IF(ISBLANK(Current_DTE_hours!W2),INDEX(Minutes_by_use_case!$B$2:$B$9,MATCH($B2,Minutes_by_use_case!$A$2:$A$9,0)),Current_DTE_hours!W2),"-")</f>
        <v>133409.35004928565</v>
      </c>
    </row>
    <row r="3" spans="1:23" x14ac:dyDescent="0.3">
      <c r="A3" s="97" t="s">
        <v>33</v>
      </c>
      <c r="B3" s="98" t="s">
        <v>57</v>
      </c>
      <c r="C3" s="99" t="s">
        <v>91</v>
      </c>
      <c r="D3" s="189">
        <f>IFERROR(IF(ISBLANK(Current_DTE_hours!D3),INDEX(Minutes_by_use_case!$B$2:$B$9,MATCH($B3,Minutes_by_use_case!$A$2:$A$9,0)),Current_DTE_hours!D3),"-")</f>
        <v>2249.4702694444441</v>
      </c>
      <c r="E3" s="189">
        <f>IFERROR(IF(ISBLANK(Current_DTE_hours!E3),INDEX(Minutes_by_use_case!$B$2:$B$9,MATCH($B3,Minutes_by_use_case!$A$2:$A$9,0)),Current_DTE_hours!E3),"-")</f>
        <v>1189.7750000000001</v>
      </c>
      <c r="F3" s="189">
        <f>IFERROR(IF(ISBLANK(Current_DTE_hours!F3),INDEX(Minutes_by_use_case!$B$2:$B$9,MATCH($B3,Minutes_by_use_case!$A$2:$A$9,0)),Current_DTE_hours!F3),"-")</f>
        <v>649.57638888888891</v>
      </c>
      <c r="G3" s="189">
        <f>IFERROR(IF(ISBLANK(Current_DTE_hours!G3),INDEX(Minutes_by_use_case!$B$2:$B$9,MATCH($B3,Minutes_by_use_case!$A$2:$A$9,0)),Current_DTE_hours!G3),"-")</f>
        <v>1663.1641649999997</v>
      </c>
      <c r="H3" s="189">
        <f>IFERROR(IF(ISBLANK(Current_DTE_hours!H3),INDEX(Minutes_by_use_case!$B$2:$B$9,MATCH($B3,Minutes_by_use_case!$A$2:$A$9,0)),Current_DTE_hours!H3),"-")</f>
        <v>1663.1641649999997</v>
      </c>
      <c r="I3" s="189">
        <f>IFERROR(IF(ISBLANK(Current_DTE_hours!I3),INDEX(Minutes_by_use_case!$B$2:$B$9,MATCH($B3,Minutes_by_use_case!$A$2:$A$9,0)),Current_DTE_hours!I3),"-")</f>
        <v>1663.1641649999997</v>
      </c>
      <c r="J3" s="189">
        <f>IFERROR(IF(ISBLANK(Current_DTE_hours!J3),INDEX(Minutes_by_use_case!$B$2:$B$9,MATCH($B3,Minutes_by_use_case!$A$2:$A$9,0)),Current_DTE_hours!J3),"-")</f>
        <v>1663.1641649999997</v>
      </c>
      <c r="K3" s="189">
        <f>IFERROR(IF(ISBLANK(Current_DTE_hours!K3),INDEX(Minutes_by_use_case!$B$2:$B$9,MATCH($B3,Minutes_by_use_case!$A$2:$A$9,0)),Current_DTE_hours!K3),"-")</f>
        <v>1663.1641649999997</v>
      </c>
      <c r="L3" s="189">
        <f>IFERROR(IF(ISBLANK(Current_DTE_hours!L3),INDEX(Minutes_by_use_case!$B$2:$B$9,MATCH($B3,Minutes_by_use_case!$A$2:$A$9,0)),Current_DTE_hours!L3),"-")</f>
        <v>1663.1641649999997</v>
      </c>
      <c r="M3" s="189">
        <f>IFERROR(IF(ISBLANK(Current_DTE_hours!M3),INDEX(Minutes_by_use_case!$B$2:$B$9,MATCH($B3,Minutes_by_use_case!$A$2:$A$9,0)),Current_DTE_hours!M3),"-")</f>
        <v>1663.1641649999997</v>
      </c>
      <c r="N3" s="189">
        <f>IFERROR(IF(ISBLANK(Current_DTE_hours!N3),INDEX(Minutes_by_use_case!$B$2:$B$9,MATCH($B3,Minutes_by_use_case!$A$2:$A$9,0)),Current_DTE_hours!N3),"-")</f>
        <v>1663.1641649999997</v>
      </c>
      <c r="O3" s="189">
        <f>IFERROR(IF(ISBLANK(Current_DTE_hours!O3),INDEX(Minutes_by_use_case!$B$2:$B$9,MATCH($B3,Minutes_by_use_case!$A$2:$A$9,0)),Current_DTE_hours!O3),"-")</f>
        <v>1663.1641649999997</v>
      </c>
      <c r="P3" s="189">
        <f>IFERROR(IF(ISBLANK(Current_DTE_hours!P3),INDEX(Minutes_by_use_case!$B$2:$B$9,MATCH($B3,Minutes_by_use_case!$A$2:$A$9,0)),Current_DTE_hours!P3),"-")</f>
        <v>1663.1641649999997</v>
      </c>
      <c r="Q3" s="189">
        <f>IFERROR(IF(ISBLANK(Current_DTE_hours!Q3),INDEX(Minutes_by_use_case!$B$2:$B$9,MATCH($B3,Minutes_by_use_case!$A$2:$A$9,0)),Current_DTE_hours!Q3),"-")</f>
        <v>1663.1641649999997</v>
      </c>
      <c r="R3" s="189">
        <f>IFERROR(IF(ISBLANK(Current_DTE_hours!R3),INDEX(Minutes_by_use_case!$B$2:$B$9,MATCH($B3,Minutes_by_use_case!$A$2:$A$9,0)),Current_DTE_hours!R3),"-")</f>
        <v>1663.1641649999997</v>
      </c>
      <c r="S3" s="189">
        <f>IFERROR(IF(ISBLANK(Current_DTE_hours!S3),INDEX(Minutes_by_use_case!$B$2:$B$9,MATCH($B3,Minutes_by_use_case!$A$2:$A$9,0)),Current_DTE_hours!S3),"-")</f>
        <v>1663.1641649999997</v>
      </c>
      <c r="T3" s="189">
        <f>IFERROR(IF(ISBLANK(Current_DTE_hours!T3),INDEX(Minutes_by_use_case!$B$2:$B$9,MATCH($B3,Minutes_by_use_case!$A$2:$A$9,0)),Current_DTE_hours!T3),"-")</f>
        <v>1663.1641649999997</v>
      </c>
      <c r="U3" s="189">
        <f>IFERROR(IF(ISBLANK(Current_DTE_hours!U3),INDEX(Minutes_by_use_case!$B$2:$B$9,MATCH($B3,Minutes_by_use_case!$A$2:$A$9,0)),Current_DTE_hours!U3),"-")</f>
        <v>1663.1641649999997</v>
      </c>
      <c r="V3" s="189">
        <f>IFERROR(IF(ISBLANK(Current_DTE_hours!V3),INDEX(Minutes_by_use_case!$B$2:$B$9,MATCH($B3,Minutes_by_use_case!$A$2:$A$9,0)),Current_DTE_hours!V3),"-")</f>
        <v>1663.1641649999997</v>
      </c>
      <c r="W3" s="189">
        <f>IFERROR(IF(ISBLANK(Current_DTE_hours!W3),INDEX(Minutes_by_use_case!$B$2:$B$9,MATCH($B3,Minutes_by_use_case!$A$2:$A$9,0)),Current_DTE_hours!W3),"-")</f>
        <v>1663.1641649999997</v>
      </c>
    </row>
    <row r="4" spans="1:23" x14ac:dyDescent="0.3">
      <c r="A4" s="97" t="s">
        <v>65</v>
      </c>
      <c r="B4" s="98" t="s">
        <v>57</v>
      </c>
      <c r="C4" s="99" t="s">
        <v>91</v>
      </c>
      <c r="D4" s="189">
        <f>IFERROR(IF(ISBLANK(Current_DTE_hours!D4),INDEX(Minutes_by_use_case!$B$2:$B$9,MATCH($B4,Minutes_by_use_case!$A$2:$A$9,0)),Current_DTE_hours!D4),"-")</f>
        <v>1151.5091666666667</v>
      </c>
      <c r="E4" s="189">
        <f>IFERROR(IF(ISBLANK(Current_DTE_hours!E4),INDEX(Minutes_by_use_case!$B$2:$B$9,MATCH($B4,Minutes_by_use_case!$A$2:$A$9,0)),Current_DTE_hours!E4),"-")</f>
        <v>1164.4527777777778</v>
      </c>
      <c r="F4" s="189">
        <f>IFERROR(IF(ISBLANK(Current_DTE_hours!F4),INDEX(Minutes_by_use_case!$B$2:$B$9,MATCH($B4,Minutes_by_use_case!$A$2:$A$9,0)),Current_DTE_hours!F4),"-")</f>
        <v>862.00805555555553</v>
      </c>
      <c r="G4" s="189">
        <f>IFERROR(IF(ISBLANK(Current_DTE_hours!G4),INDEX(Minutes_by_use_case!$B$2:$B$9,MATCH($B4,Minutes_by_use_case!$A$2:$A$9,0)),Current_DTE_hours!G4),"-")</f>
        <v>1093.0107777777775</v>
      </c>
      <c r="H4" s="189">
        <f>IFERROR(IF(ISBLANK(Current_DTE_hours!H4),INDEX(Minutes_by_use_case!$B$2:$B$9,MATCH($B4,Minutes_by_use_case!$A$2:$A$9,0)),Current_DTE_hours!H4),"-")</f>
        <v>1093.0107777777775</v>
      </c>
      <c r="I4" s="189">
        <f>IFERROR(IF(ISBLANK(Current_DTE_hours!I4),INDEX(Minutes_by_use_case!$B$2:$B$9,MATCH($B4,Minutes_by_use_case!$A$2:$A$9,0)),Current_DTE_hours!I4),"-")</f>
        <v>1093.0107777777775</v>
      </c>
      <c r="J4" s="189">
        <f>IFERROR(IF(ISBLANK(Current_DTE_hours!J4),INDEX(Minutes_by_use_case!$B$2:$B$9,MATCH($B4,Minutes_by_use_case!$A$2:$A$9,0)),Current_DTE_hours!J4),"-")</f>
        <v>1093.0107777777775</v>
      </c>
      <c r="K4" s="189">
        <f>IFERROR(IF(ISBLANK(Current_DTE_hours!K4),INDEX(Minutes_by_use_case!$B$2:$B$9,MATCH($B4,Minutes_by_use_case!$A$2:$A$9,0)),Current_DTE_hours!K4),"-")</f>
        <v>1093.0107777777775</v>
      </c>
      <c r="L4" s="189">
        <f>IFERROR(IF(ISBLANK(Current_DTE_hours!L4),INDEX(Minutes_by_use_case!$B$2:$B$9,MATCH($B4,Minutes_by_use_case!$A$2:$A$9,0)),Current_DTE_hours!L4),"-")</f>
        <v>1093.0107777777775</v>
      </c>
      <c r="M4" s="189">
        <f>IFERROR(IF(ISBLANK(Current_DTE_hours!M4),INDEX(Minutes_by_use_case!$B$2:$B$9,MATCH($B4,Minutes_by_use_case!$A$2:$A$9,0)),Current_DTE_hours!M4),"-")</f>
        <v>1093.0107777777775</v>
      </c>
      <c r="N4" s="189">
        <f>IFERROR(IF(ISBLANK(Current_DTE_hours!N4),INDEX(Minutes_by_use_case!$B$2:$B$9,MATCH($B4,Minutes_by_use_case!$A$2:$A$9,0)),Current_DTE_hours!N4),"-")</f>
        <v>1093.0107777777775</v>
      </c>
      <c r="O4" s="189">
        <f>IFERROR(IF(ISBLANK(Current_DTE_hours!O4),INDEX(Minutes_by_use_case!$B$2:$B$9,MATCH($B4,Minutes_by_use_case!$A$2:$A$9,0)),Current_DTE_hours!O4),"-")</f>
        <v>1093.0107777777775</v>
      </c>
      <c r="P4" s="189">
        <f>IFERROR(IF(ISBLANK(Current_DTE_hours!P4),INDEX(Minutes_by_use_case!$B$2:$B$9,MATCH($B4,Minutes_by_use_case!$A$2:$A$9,0)),Current_DTE_hours!P4),"-")</f>
        <v>1093.0107777777775</v>
      </c>
      <c r="Q4" s="189">
        <f>IFERROR(IF(ISBLANK(Current_DTE_hours!Q4),INDEX(Minutes_by_use_case!$B$2:$B$9,MATCH($B4,Minutes_by_use_case!$A$2:$A$9,0)),Current_DTE_hours!Q4),"-")</f>
        <v>1093.0107777777775</v>
      </c>
      <c r="R4" s="189">
        <f>IFERROR(IF(ISBLANK(Current_DTE_hours!R4),INDEX(Minutes_by_use_case!$B$2:$B$9,MATCH($B4,Minutes_by_use_case!$A$2:$A$9,0)),Current_DTE_hours!R4),"-")</f>
        <v>1093.0107777777775</v>
      </c>
      <c r="S4" s="189">
        <f>IFERROR(IF(ISBLANK(Current_DTE_hours!S4),INDEX(Minutes_by_use_case!$B$2:$B$9,MATCH($B4,Minutes_by_use_case!$A$2:$A$9,0)),Current_DTE_hours!S4),"-")</f>
        <v>1093.0107777777775</v>
      </c>
      <c r="T4" s="189">
        <f>IFERROR(IF(ISBLANK(Current_DTE_hours!T4),INDEX(Minutes_by_use_case!$B$2:$B$9,MATCH($B4,Minutes_by_use_case!$A$2:$A$9,0)),Current_DTE_hours!T4),"-")</f>
        <v>1093.0107777777775</v>
      </c>
      <c r="U4" s="189">
        <f>IFERROR(IF(ISBLANK(Current_DTE_hours!U4),INDEX(Minutes_by_use_case!$B$2:$B$9,MATCH($B4,Minutes_by_use_case!$A$2:$A$9,0)),Current_DTE_hours!U4),"-")</f>
        <v>1093.0107777777775</v>
      </c>
      <c r="V4" s="189">
        <f>IFERROR(IF(ISBLANK(Current_DTE_hours!V4),INDEX(Minutes_by_use_case!$B$2:$B$9,MATCH($B4,Minutes_by_use_case!$A$2:$A$9,0)),Current_DTE_hours!V4),"-")</f>
        <v>1093.0107777777775</v>
      </c>
      <c r="W4" s="189">
        <f>IFERROR(IF(ISBLANK(Current_DTE_hours!W4),INDEX(Minutes_by_use_case!$B$2:$B$9,MATCH($B4,Minutes_by_use_case!$A$2:$A$9,0)),Current_DTE_hours!W4),"-")</f>
        <v>1093.0107777777775</v>
      </c>
    </row>
    <row r="5" spans="1:23" x14ac:dyDescent="0.3">
      <c r="A5" s="97" t="s">
        <v>66</v>
      </c>
      <c r="B5" s="104" t="s">
        <v>59</v>
      </c>
      <c r="C5" s="99"/>
      <c r="D5" s="189">
        <f>IFERROR(IF(ISBLANK(Current_DTE_hours!D5),INDEX(Minutes_by_use_case!$B$2:$B$9,MATCH($B5,Minutes_by_use_case!$A$2:$A$9,0)),Current_DTE_hours!D5),"-")</f>
        <v>171572.29579277776</v>
      </c>
      <c r="E5" s="189">
        <f>IFERROR(IF(ISBLANK(Current_DTE_hours!E5),INDEX(Minutes_by_use_case!$B$2:$B$9,MATCH($B5,Minutes_by_use_case!$A$2:$A$9,0)),Current_DTE_hours!E5),"-")</f>
        <v>171572.29579277776</v>
      </c>
      <c r="F5" s="189">
        <f>IFERROR(IF(ISBLANK(Current_DTE_hours!F5),INDEX(Minutes_by_use_case!$B$2:$B$9,MATCH($B5,Minutes_by_use_case!$A$2:$A$9,0)),Current_DTE_hours!F5),"-")</f>
        <v>171572.29579277776</v>
      </c>
      <c r="G5" s="189">
        <f>IFERROR(IF(ISBLANK(Current_DTE_hours!G5),INDEX(Minutes_by_use_case!$B$2:$B$9,MATCH($B5,Minutes_by_use_case!$A$2:$A$9,0)),Current_DTE_hours!G5),"-")</f>
        <v>171572.29579277776</v>
      </c>
      <c r="H5" s="189">
        <f>IFERROR(IF(ISBLANK(Current_DTE_hours!H5),INDEX(Minutes_by_use_case!$B$2:$B$9,MATCH($B5,Minutes_by_use_case!$A$2:$A$9,0)),Current_DTE_hours!H5),"-")</f>
        <v>171572.29579277776</v>
      </c>
      <c r="I5" s="189">
        <f>IFERROR(IF(ISBLANK(Current_DTE_hours!I5),INDEX(Minutes_by_use_case!$B$2:$B$9,MATCH($B5,Minutes_by_use_case!$A$2:$A$9,0)),Current_DTE_hours!I5),"-")</f>
        <v>171572.29579277776</v>
      </c>
      <c r="J5" s="189">
        <f>IFERROR(IF(ISBLANK(Current_DTE_hours!J5),INDEX(Minutes_by_use_case!$B$2:$B$9,MATCH($B5,Minutes_by_use_case!$A$2:$A$9,0)),Current_DTE_hours!J5),"-")</f>
        <v>171572.29579277776</v>
      </c>
      <c r="K5" s="189">
        <f>IFERROR(IF(ISBLANK(Current_DTE_hours!K5),INDEX(Minutes_by_use_case!$B$2:$B$9,MATCH($B5,Minutes_by_use_case!$A$2:$A$9,0)),Current_DTE_hours!K5),"-")</f>
        <v>171572.29579277776</v>
      </c>
      <c r="L5" s="189">
        <f>IFERROR(IF(ISBLANK(Current_DTE_hours!L5),INDEX(Minutes_by_use_case!$B$2:$B$9,MATCH($B5,Minutes_by_use_case!$A$2:$A$9,0)),Current_DTE_hours!L5),"-")</f>
        <v>171572.29579277776</v>
      </c>
      <c r="M5" s="189">
        <f>IFERROR(IF(ISBLANK(Current_DTE_hours!M5),INDEX(Minutes_by_use_case!$B$2:$B$9,MATCH($B5,Minutes_by_use_case!$A$2:$A$9,0)),Current_DTE_hours!M5),"-")</f>
        <v>171572.29579277776</v>
      </c>
      <c r="N5" s="189">
        <f>IFERROR(IF(ISBLANK(Current_DTE_hours!N5),INDEX(Minutes_by_use_case!$B$2:$B$9,MATCH($B5,Minutes_by_use_case!$A$2:$A$9,0)),Current_DTE_hours!N5),"-")</f>
        <v>171572.29579277776</v>
      </c>
      <c r="O5" s="189">
        <f>IFERROR(IF(ISBLANK(Current_DTE_hours!O5),INDEX(Minutes_by_use_case!$B$2:$B$9,MATCH($B5,Minutes_by_use_case!$A$2:$A$9,0)),Current_DTE_hours!O5),"-")</f>
        <v>171572.29579277776</v>
      </c>
      <c r="P5" s="189">
        <f>IFERROR(IF(ISBLANK(Current_DTE_hours!P5),INDEX(Minutes_by_use_case!$B$2:$B$9,MATCH($B5,Minutes_by_use_case!$A$2:$A$9,0)),Current_DTE_hours!P5),"-")</f>
        <v>171572.29579277776</v>
      </c>
      <c r="Q5" s="189">
        <f>IFERROR(IF(ISBLANK(Current_DTE_hours!Q5),INDEX(Minutes_by_use_case!$B$2:$B$9,MATCH($B5,Minutes_by_use_case!$A$2:$A$9,0)),Current_DTE_hours!Q5),"-")</f>
        <v>171572.29579277776</v>
      </c>
      <c r="R5" s="189">
        <f>IFERROR(IF(ISBLANK(Current_DTE_hours!R5),INDEX(Minutes_by_use_case!$B$2:$B$9,MATCH($B5,Minutes_by_use_case!$A$2:$A$9,0)),Current_DTE_hours!R5),"-")</f>
        <v>171572.29579277776</v>
      </c>
      <c r="S5" s="189">
        <f>IFERROR(IF(ISBLANK(Current_DTE_hours!S5),INDEX(Minutes_by_use_case!$B$2:$B$9,MATCH($B5,Minutes_by_use_case!$A$2:$A$9,0)),Current_DTE_hours!S5),"-")</f>
        <v>171572.29579277776</v>
      </c>
      <c r="T5" s="189">
        <f>IFERROR(IF(ISBLANK(Current_DTE_hours!T5),INDEX(Minutes_by_use_case!$B$2:$B$9,MATCH($B5,Minutes_by_use_case!$A$2:$A$9,0)),Current_DTE_hours!T5),"-")</f>
        <v>171572.29579277776</v>
      </c>
      <c r="U5" s="189">
        <f>IFERROR(IF(ISBLANK(Current_DTE_hours!U5),INDEX(Minutes_by_use_case!$B$2:$B$9,MATCH($B5,Minutes_by_use_case!$A$2:$A$9,0)),Current_DTE_hours!U5),"-")</f>
        <v>171572.29579277776</v>
      </c>
      <c r="V5" s="189">
        <f>IFERROR(IF(ISBLANK(Current_DTE_hours!V5),INDEX(Minutes_by_use_case!$B$2:$B$9,MATCH($B5,Minutes_by_use_case!$A$2:$A$9,0)),Current_DTE_hours!V5),"-")</f>
        <v>171572.29579277776</v>
      </c>
      <c r="W5" s="189">
        <f>IFERROR(IF(ISBLANK(Current_DTE_hours!W5),INDEX(Minutes_by_use_case!$B$2:$B$9,MATCH($B5,Minutes_by_use_case!$A$2:$A$9,0)),Current_DTE_hours!W5),"-")</f>
        <v>171572.29579277776</v>
      </c>
    </row>
    <row r="6" spans="1:23" x14ac:dyDescent="0.3">
      <c r="A6" s="97" t="s">
        <v>67</v>
      </c>
      <c r="B6" s="105" t="s">
        <v>58</v>
      </c>
      <c r="C6" s="99" t="s">
        <v>91</v>
      </c>
      <c r="D6" s="189">
        <f>IFERROR(IF(ISBLANK(Current_DTE_hours!D6),INDEX(Minutes_by_use_case!$B$2:$B$9,MATCH($B6,Minutes_by_use_case!$A$2:$A$9,0)),Current_DTE_hours!D6),"-")</f>
        <v>30.559216666666664</v>
      </c>
      <c r="E6" s="189">
        <f>IFERROR(IF(ISBLANK(Current_DTE_hours!E6),INDEX(Minutes_by_use_case!$B$2:$B$9,MATCH($B6,Minutes_by_use_case!$A$2:$A$9,0)),Current_DTE_hours!E6),"-")</f>
        <v>69.774163888888879</v>
      </c>
      <c r="F6" s="189">
        <f>IFERROR(IF(ISBLANK(Current_DTE_hours!F6),INDEX(Minutes_by_use_case!$B$2:$B$9,MATCH($B6,Minutes_by_use_case!$A$2:$A$9,0)),Current_DTE_hours!F6),"-")</f>
        <v>18.289311111111111</v>
      </c>
      <c r="G6" s="189">
        <f>IFERROR(IF(ISBLANK(Current_DTE_hours!G6),INDEX(Minutes_by_use_case!$B$2:$B$9,MATCH($B6,Minutes_by_use_case!$A$2:$A$9,0)),Current_DTE_hours!G6),"-")</f>
        <v>35.440637222222215</v>
      </c>
      <c r="H6" s="189">
        <f>IFERROR(IF(ISBLANK(Current_DTE_hours!H6),INDEX(Minutes_by_use_case!$B$2:$B$9,MATCH($B6,Minutes_by_use_case!$A$2:$A$9,0)),Current_DTE_hours!H6),"-")</f>
        <v>35.440637222222215</v>
      </c>
      <c r="I6" s="189">
        <f>IFERROR(IF(ISBLANK(Current_DTE_hours!I6),INDEX(Minutes_by_use_case!$B$2:$B$9,MATCH($B6,Minutes_by_use_case!$A$2:$A$9,0)),Current_DTE_hours!I6),"-")</f>
        <v>35.440637222222215</v>
      </c>
      <c r="J6" s="189">
        <f>IFERROR(IF(ISBLANK(Current_DTE_hours!J6),INDEX(Minutes_by_use_case!$B$2:$B$9,MATCH($B6,Minutes_by_use_case!$A$2:$A$9,0)),Current_DTE_hours!J6),"-")</f>
        <v>35.440637222222215</v>
      </c>
      <c r="K6" s="189">
        <f>IFERROR(IF(ISBLANK(Current_DTE_hours!K6),INDEX(Minutes_by_use_case!$B$2:$B$9,MATCH($B6,Minutes_by_use_case!$A$2:$A$9,0)),Current_DTE_hours!K6),"-")</f>
        <v>35.440637222222215</v>
      </c>
      <c r="L6" s="189">
        <f>IFERROR(IF(ISBLANK(Current_DTE_hours!L6),INDEX(Minutes_by_use_case!$B$2:$B$9,MATCH($B6,Minutes_by_use_case!$A$2:$A$9,0)),Current_DTE_hours!L6),"-")</f>
        <v>35.440637222222215</v>
      </c>
      <c r="M6" s="189">
        <f>IFERROR(IF(ISBLANK(Current_DTE_hours!M6),INDEX(Minutes_by_use_case!$B$2:$B$9,MATCH($B6,Minutes_by_use_case!$A$2:$A$9,0)),Current_DTE_hours!M6),"-")</f>
        <v>35.440637222222215</v>
      </c>
      <c r="N6" s="189">
        <f>IFERROR(IF(ISBLANK(Current_DTE_hours!N6),INDEX(Minutes_by_use_case!$B$2:$B$9,MATCH($B6,Minutes_by_use_case!$A$2:$A$9,0)),Current_DTE_hours!N6),"-")</f>
        <v>35.440637222222215</v>
      </c>
      <c r="O6" s="189">
        <f>IFERROR(IF(ISBLANK(Current_DTE_hours!O6),INDEX(Minutes_by_use_case!$B$2:$B$9,MATCH($B6,Minutes_by_use_case!$A$2:$A$9,0)),Current_DTE_hours!O6),"-")</f>
        <v>35.440637222222215</v>
      </c>
      <c r="P6" s="189">
        <f>IFERROR(IF(ISBLANK(Current_DTE_hours!P6),INDEX(Minutes_by_use_case!$B$2:$B$9,MATCH($B6,Minutes_by_use_case!$A$2:$A$9,0)),Current_DTE_hours!P6),"-")</f>
        <v>35.440637222222215</v>
      </c>
      <c r="Q6" s="189">
        <f>IFERROR(IF(ISBLANK(Current_DTE_hours!Q6),INDEX(Minutes_by_use_case!$B$2:$B$9,MATCH($B6,Minutes_by_use_case!$A$2:$A$9,0)),Current_DTE_hours!Q6),"-")</f>
        <v>35.440637222222215</v>
      </c>
      <c r="R6" s="189">
        <f>IFERROR(IF(ISBLANK(Current_DTE_hours!R6),INDEX(Minutes_by_use_case!$B$2:$B$9,MATCH($B6,Minutes_by_use_case!$A$2:$A$9,0)),Current_DTE_hours!R6),"-")</f>
        <v>35.440637222222215</v>
      </c>
      <c r="S6" s="189">
        <f>IFERROR(IF(ISBLANK(Current_DTE_hours!S6),INDEX(Minutes_by_use_case!$B$2:$B$9,MATCH($B6,Minutes_by_use_case!$A$2:$A$9,0)),Current_DTE_hours!S6),"-")</f>
        <v>35.440637222222215</v>
      </c>
      <c r="T6" s="189">
        <f>IFERROR(IF(ISBLANK(Current_DTE_hours!T6),INDEX(Minutes_by_use_case!$B$2:$B$9,MATCH($B6,Minutes_by_use_case!$A$2:$A$9,0)),Current_DTE_hours!T6),"-")</f>
        <v>35.440637222222215</v>
      </c>
      <c r="U6" s="189">
        <f>IFERROR(IF(ISBLANK(Current_DTE_hours!U6),INDEX(Minutes_by_use_case!$B$2:$B$9,MATCH($B6,Minutes_by_use_case!$A$2:$A$9,0)),Current_DTE_hours!U6),"-")</f>
        <v>35.440637222222215</v>
      </c>
      <c r="V6" s="189">
        <f>IFERROR(IF(ISBLANK(Current_DTE_hours!V6),INDEX(Minutes_by_use_case!$B$2:$B$9,MATCH($B6,Minutes_by_use_case!$A$2:$A$9,0)),Current_DTE_hours!V6),"-")</f>
        <v>35.440637222222215</v>
      </c>
      <c r="W6" s="189">
        <f>IFERROR(IF(ISBLANK(Current_DTE_hours!W6),INDEX(Minutes_by_use_case!$B$2:$B$9,MATCH($B6,Minutes_by_use_case!$A$2:$A$9,0)),Current_DTE_hours!W6),"-")</f>
        <v>35.440637222222215</v>
      </c>
    </row>
    <row r="7" spans="1:23" x14ac:dyDescent="0.3">
      <c r="A7" s="97" t="s">
        <v>68</v>
      </c>
      <c r="B7" s="98" t="s">
        <v>57</v>
      </c>
      <c r="C7" s="99" t="s">
        <v>91</v>
      </c>
      <c r="D7" s="189">
        <f>IFERROR(IF(ISBLANK(Current_DTE_hours!D7),INDEX(Minutes_by_use_case!$B$2:$B$9,MATCH($B7,Minutes_by_use_case!$A$2:$A$9,0)),Current_DTE_hours!D7),"-")</f>
        <v>667.42555555555555</v>
      </c>
      <c r="E7" s="189">
        <f>IFERROR(IF(ISBLANK(Current_DTE_hours!E7),INDEX(Minutes_by_use_case!$B$2:$B$9,MATCH($B7,Minutes_by_use_case!$A$2:$A$9,0)),Current_DTE_hours!E7),"-")</f>
        <v>707.53916666666669</v>
      </c>
      <c r="F7" s="189">
        <f>IFERROR(IF(ISBLANK(Current_DTE_hours!F7),INDEX(Minutes_by_use_case!$B$2:$B$9,MATCH($B7,Minutes_by_use_case!$A$2:$A$9,0)),Current_DTE_hours!F7),"-")</f>
        <v>608.43833333333339</v>
      </c>
      <c r="G7" s="189">
        <f>IFERROR(IF(ISBLANK(Current_DTE_hours!G7),INDEX(Minutes_by_use_case!$B$2:$B$9,MATCH($B7,Minutes_by_use_case!$A$2:$A$9,0)),Current_DTE_hours!G7),"-")</f>
        <v>671.11811111111115</v>
      </c>
      <c r="H7" s="189">
        <f>IFERROR(IF(ISBLANK(Current_DTE_hours!H7),INDEX(Minutes_by_use_case!$B$2:$B$9,MATCH($B7,Minutes_by_use_case!$A$2:$A$9,0)),Current_DTE_hours!H7),"-")</f>
        <v>671.11811111111115</v>
      </c>
      <c r="I7" s="189">
        <f>IFERROR(IF(ISBLANK(Current_DTE_hours!I7),INDEX(Minutes_by_use_case!$B$2:$B$9,MATCH($B7,Minutes_by_use_case!$A$2:$A$9,0)),Current_DTE_hours!I7),"-")</f>
        <v>671.11811111111115</v>
      </c>
      <c r="J7" s="189">
        <f>IFERROR(IF(ISBLANK(Current_DTE_hours!J7),INDEX(Minutes_by_use_case!$B$2:$B$9,MATCH($B7,Minutes_by_use_case!$A$2:$A$9,0)),Current_DTE_hours!J7),"-")</f>
        <v>671.11811111111115</v>
      </c>
      <c r="K7" s="189">
        <f>IFERROR(IF(ISBLANK(Current_DTE_hours!K7),INDEX(Minutes_by_use_case!$B$2:$B$9,MATCH($B7,Minutes_by_use_case!$A$2:$A$9,0)),Current_DTE_hours!K7),"-")</f>
        <v>671.11811111111115</v>
      </c>
      <c r="L7" s="189">
        <f>IFERROR(IF(ISBLANK(Current_DTE_hours!L7),INDEX(Minutes_by_use_case!$B$2:$B$9,MATCH($B7,Minutes_by_use_case!$A$2:$A$9,0)),Current_DTE_hours!L7),"-")</f>
        <v>671.11811111111115</v>
      </c>
      <c r="M7" s="189">
        <f>IFERROR(IF(ISBLANK(Current_DTE_hours!M7),INDEX(Minutes_by_use_case!$B$2:$B$9,MATCH($B7,Minutes_by_use_case!$A$2:$A$9,0)),Current_DTE_hours!M7),"-")</f>
        <v>671.11811111111115</v>
      </c>
      <c r="N7" s="189">
        <f>IFERROR(IF(ISBLANK(Current_DTE_hours!N7),INDEX(Minutes_by_use_case!$B$2:$B$9,MATCH($B7,Minutes_by_use_case!$A$2:$A$9,0)),Current_DTE_hours!N7),"-")</f>
        <v>671.11811111111115</v>
      </c>
      <c r="O7" s="189">
        <f>IFERROR(IF(ISBLANK(Current_DTE_hours!O7),INDEX(Minutes_by_use_case!$B$2:$B$9,MATCH($B7,Minutes_by_use_case!$A$2:$A$9,0)),Current_DTE_hours!O7),"-")</f>
        <v>671.11811111111115</v>
      </c>
      <c r="P7" s="189">
        <f>IFERROR(IF(ISBLANK(Current_DTE_hours!P7),INDEX(Minutes_by_use_case!$B$2:$B$9,MATCH($B7,Minutes_by_use_case!$A$2:$A$9,0)),Current_DTE_hours!P7),"-")</f>
        <v>671.11811111111115</v>
      </c>
      <c r="Q7" s="189">
        <f>IFERROR(IF(ISBLANK(Current_DTE_hours!Q7),INDEX(Minutes_by_use_case!$B$2:$B$9,MATCH($B7,Minutes_by_use_case!$A$2:$A$9,0)),Current_DTE_hours!Q7),"-")</f>
        <v>671.11811111111115</v>
      </c>
      <c r="R7" s="189">
        <f>IFERROR(IF(ISBLANK(Current_DTE_hours!R7),INDEX(Minutes_by_use_case!$B$2:$B$9,MATCH($B7,Minutes_by_use_case!$A$2:$A$9,0)),Current_DTE_hours!R7),"-")</f>
        <v>671.11811111111115</v>
      </c>
      <c r="S7" s="189">
        <f>IFERROR(IF(ISBLANK(Current_DTE_hours!S7),INDEX(Minutes_by_use_case!$B$2:$B$9,MATCH($B7,Minutes_by_use_case!$A$2:$A$9,0)),Current_DTE_hours!S7),"-")</f>
        <v>671.11811111111115</v>
      </c>
      <c r="T7" s="189">
        <f>IFERROR(IF(ISBLANK(Current_DTE_hours!T7),INDEX(Minutes_by_use_case!$B$2:$B$9,MATCH($B7,Minutes_by_use_case!$A$2:$A$9,0)),Current_DTE_hours!T7),"-")</f>
        <v>671.11811111111115</v>
      </c>
      <c r="U7" s="189">
        <f>IFERROR(IF(ISBLANK(Current_DTE_hours!U7),INDEX(Minutes_by_use_case!$B$2:$B$9,MATCH($B7,Minutes_by_use_case!$A$2:$A$9,0)),Current_DTE_hours!U7),"-")</f>
        <v>671.11811111111115</v>
      </c>
      <c r="V7" s="189">
        <f>IFERROR(IF(ISBLANK(Current_DTE_hours!V7),INDEX(Minutes_by_use_case!$B$2:$B$9,MATCH($B7,Minutes_by_use_case!$A$2:$A$9,0)),Current_DTE_hours!V7),"-")</f>
        <v>671.11811111111115</v>
      </c>
      <c r="W7" s="189">
        <f>IFERROR(IF(ISBLANK(Current_DTE_hours!W7),INDEX(Minutes_by_use_case!$B$2:$B$9,MATCH($B7,Minutes_by_use_case!$A$2:$A$9,0)),Current_DTE_hours!W7),"-")</f>
        <v>671.11811111111115</v>
      </c>
    </row>
    <row r="8" spans="1:23" x14ac:dyDescent="0.3">
      <c r="A8" s="97" t="s">
        <v>34</v>
      </c>
      <c r="B8" s="106" t="s">
        <v>64</v>
      </c>
      <c r="C8" s="99" t="s">
        <v>91</v>
      </c>
      <c r="D8" s="189">
        <f>IFERROR(IF(ISBLANK(Current_DTE_hours!D8),INDEX(Minutes_by_use_case!$B$2:$B$9,MATCH($B8,Minutes_by_use_case!$A$2:$A$9,0)),Current_DTE_hours!D8),"-")</f>
        <v>508.14004722222222</v>
      </c>
      <c r="E8" s="189">
        <f>IFERROR(IF(ISBLANK(Current_DTE_hours!E8),INDEX(Minutes_by_use_case!$B$2:$B$9,MATCH($B8,Minutes_by_use_case!$A$2:$A$9,0)),Current_DTE_hours!E8),"-")</f>
        <v>377.5913888888889</v>
      </c>
      <c r="F8" s="189">
        <f>IFERROR(IF(ISBLANK(Current_DTE_hours!F8),INDEX(Minutes_by_use_case!$B$2:$B$9,MATCH($B8,Minutes_by_use_case!$A$2:$A$9,0)),Current_DTE_hours!F8),"-")</f>
        <v>307.24861111111113</v>
      </c>
      <c r="G8" s="189">
        <f>IFERROR(IF(ISBLANK(Current_DTE_hours!G8),INDEX(Minutes_by_use_case!$B$2:$B$9,MATCH($B8,Minutes_by_use_case!$A$2:$A$9,0)),Current_DTE_hours!G8),"-")</f>
        <v>392.20349666666669</v>
      </c>
      <c r="H8" s="189">
        <f>IFERROR(IF(ISBLANK(Current_DTE_hours!H8),INDEX(Minutes_by_use_case!$B$2:$B$9,MATCH($B8,Minutes_by_use_case!$A$2:$A$9,0)),Current_DTE_hours!H8),"-")</f>
        <v>392.20349666666669</v>
      </c>
      <c r="I8" s="189">
        <f>IFERROR(IF(ISBLANK(Current_DTE_hours!I8),INDEX(Minutes_by_use_case!$B$2:$B$9,MATCH($B8,Minutes_by_use_case!$A$2:$A$9,0)),Current_DTE_hours!I8),"-")</f>
        <v>392.20349666666669</v>
      </c>
      <c r="J8" s="189">
        <f>IFERROR(IF(ISBLANK(Current_DTE_hours!J8),INDEX(Minutes_by_use_case!$B$2:$B$9,MATCH($B8,Minutes_by_use_case!$A$2:$A$9,0)),Current_DTE_hours!J8),"-")</f>
        <v>392.20349666666669</v>
      </c>
      <c r="K8" s="189">
        <f>IFERROR(IF(ISBLANK(Current_DTE_hours!K8),INDEX(Minutes_by_use_case!$B$2:$B$9,MATCH($B8,Minutes_by_use_case!$A$2:$A$9,0)),Current_DTE_hours!K8),"-")</f>
        <v>392.20349666666669</v>
      </c>
      <c r="L8" s="189">
        <f>IFERROR(IF(ISBLANK(Current_DTE_hours!L8),INDEX(Minutes_by_use_case!$B$2:$B$9,MATCH($B8,Minutes_by_use_case!$A$2:$A$9,0)),Current_DTE_hours!L8),"-")</f>
        <v>392.20349666666669</v>
      </c>
      <c r="M8" s="189">
        <f>IFERROR(IF(ISBLANK(Current_DTE_hours!M8),INDEX(Minutes_by_use_case!$B$2:$B$9,MATCH($B8,Minutes_by_use_case!$A$2:$A$9,0)),Current_DTE_hours!M8),"-")</f>
        <v>392.20349666666669</v>
      </c>
      <c r="N8" s="189">
        <f>IFERROR(IF(ISBLANK(Current_DTE_hours!N8),INDEX(Minutes_by_use_case!$B$2:$B$9,MATCH($B8,Minutes_by_use_case!$A$2:$A$9,0)),Current_DTE_hours!N8),"-")</f>
        <v>392.20349666666669</v>
      </c>
      <c r="O8" s="189">
        <f>IFERROR(IF(ISBLANK(Current_DTE_hours!O8),INDEX(Minutes_by_use_case!$B$2:$B$9,MATCH($B8,Minutes_by_use_case!$A$2:$A$9,0)),Current_DTE_hours!O8),"-")</f>
        <v>392.20349666666669</v>
      </c>
      <c r="P8" s="189">
        <f>IFERROR(IF(ISBLANK(Current_DTE_hours!P8),INDEX(Minutes_by_use_case!$B$2:$B$9,MATCH($B8,Minutes_by_use_case!$A$2:$A$9,0)),Current_DTE_hours!P8),"-")</f>
        <v>392.20349666666669</v>
      </c>
      <c r="Q8" s="189">
        <f>IFERROR(IF(ISBLANK(Current_DTE_hours!Q8),INDEX(Minutes_by_use_case!$B$2:$B$9,MATCH($B8,Minutes_by_use_case!$A$2:$A$9,0)),Current_DTE_hours!Q8),"-")</f>
        <v>392.20349666666669</v>
      </c>
      <c r="R8" s="189">
        <f>IFERROR(IF(ISBLANK(Current_DTE_hours!R8),INDEX(Minutes_by_use_case!$B$2:$B$9,MATCH($B8,Minutes_by_use_case!$A$2:$A$9,0)),Current_DTE_hours!R8),"-")</f>
        <v>392.20349666666669</v>
      </c>
      <c r="S8" s="189">
        <f>IFERROR(IF(ISBLANK(Current_DTE_hours!S8),INDEX(Minutes_by_use_case!$B$2:$B$9,MATCH($B8,Minutes_by_use_case!$A$2:$A$9,0)),Current_DTE_hours!S8),"-")</f>
        <v>392.20349666666669</v>
      </c>
      <c r="T8" s="189">
        <f>IFERROR(IF(ISBLANK(Current_DTE_hours!T8),INDEX(Minutes_by_use_case!$B$2:$B$9,MATCH($B8,Minutes_by_use_case!$A$2:$A$9,0)),Current_DTE_hours!T8),"-")</f>
        <v>392.20349666666669</v>
      </c>
      <c r="U8" s="189">
        <f>IFERROR(IF(ISBLANK(Current_DTE_hours!U8),INDEX(Minutes_by_use_case!$B$2:$B$9,MATCH($B8,Minutes_by_use_case!$A$2:$A$9,0)),Current_DTE_hours!U8),"-")</f>
        <v>392.20349666666669</v>
      </c>
      <c r="V8" s="189">
        <f>IFERROR(IF(ISBLANK(Current_DTE_hours!V8),INDEX(Minutes_by_use_case!$B$2:$B$9,MATCH($B8,Minutes_by_use_case!$A$2:$A$9,0)),Current_DTE_hours!V8),"-")</f>
        <v>392.20349666666669</v>
      </c>
      <c r="W8" s="189">
        <f>IFERROR(IF(ISBLANK(Current_DTE_hours!W8),INDEX(Minutes_by_use_case!$B$2:$B$9,MATCH($B8,Minutes_by_use_case!$A$2:$A$9,0)),Current_DTE_hours!W8),"-")</f>
        <v>392.20349666666669</v>
      </c>
    </row>
    <row r="9" spans="1:23" x14ac:dyDescent="0.3">
      <c r="A9" s="97" t="s">
        <v>69</v>
      </c>
      <c r="B9" s="98" t="s">
        <v>57</v>
      </c>
      <c r="C9" s="99"/>
      <c r="D9" s="189">
        <f>IFERROR(IF(ISBLANK(Current_DTE_hours!D9),INDEX(Minutes_by_use_case!$B$2:$B$9,MATCH($B9,Minutes_by_use_case!$A$2:$A$9,0)),Current_DTE_hours!D9),"-")</f>
        <v>133409.35004928565</v>
      </c>
      <c r="E9" s="189">
        <f>IFERROR(IF(ISBLANK(Current_DTE_hours!E9),INDEX(Minutes_by_use_case!$B$2:$B$9,MATCH($B9,Minutes_by_use_case!$A$2:$A$9,0)),Current_DTE_hours!E9),"-")</f>
        <v>133409.35004928565</v>
      </c>
      <c r="F9" s="189">
        <f>IFERROR(IF(ISBLANK(Current_DTE_hours!F9),INDEX(Minutes_by_use_case!$B$2:$B$9,MATCH($B9,Minutes_by_use_case!$A$2:$A$9,0)),Current_DTE_hours!F9),"-")</f>
        <v>133409.35004928565</v>
      </c>
      <c r="G9" s="189">
        <f>IFERROR(IF(ISBLANK(Current_DTE_hours!G9),INDEX(Minutes_by_use_case!$B$2:$B$9,MATCH($B9,Minutes_by_use_case!$A$2:$A$9,0)),Current_DTE_hours!G9),"-")</f>
        <v>133409.35004928565</v>
      </c>
      <c r="H9" s="189">
        <f>IFERROR(IF(ISBLANK(Current_DTE_hours!H9),INDEX(Minutes_by_use_case!$B$2:$B$9,MATCH($B9,Minutes_by_use_case!$A$2:$A$9,0)),Current_DTE_hours!H9),"-")</f>
        <v>133409.35004928565</v>
      </c>
      <c r="I9" s="189">
        <f>IFERROR(IF(ISBLANK(Current_DTE_hours!I9),INDEX(Minutes_by_use_case!$B$2:$B$9,MATCH($B9,Minutes_by_use_case!$A$2:$A$9,0)),Current_DTE_hours!I9),"-")</f>
        <v>133409.35004928565</v>
      </c>
      <c r="J9" s="189">
        <f>IFERROR(IF(ISBLANK(Current_DTE_hours!J9),INDEX(Minutes_by_use_case!$B$2:$B$9,MATCH($B9,Minutes_by_use_case!$A$2:$A$9,0)),Current_DTE_hours!J9),"-")</f>
        <v>133409.35004928565</v>
      </c>
      <c r="K9" s="189">
        <f>IFERROR(IF(ISBLANK(Current_DTE_hours!K9),INDEX(Minutes_by_use_case!$B$2:$B$9,MATCH($B9,Minutes_by_use_case!$A$2:$A$9,0)),Current_DTE_hours!K9),"-")</f>
        <v>133409.35004928565</v>
      </c>
      <c r="L9" s="189">
        <f>IFERROR(IF(ISBLANK(Current_DTE_hours!L9),INDEX(Minutes_by_use_case!$B$2:$B$9,MATCH($B9,Minutes_by_use_case!$A$2:$A$9,0)),Current_DTE_hours!L9),"-")</f>
        <v>133409.35004928565</v>
      </c>
      <c r="M9" s="189">
        <f>IFERROR(IF(ISBLANK(Current_DTE_hours!M9),INDEX(Minutes_by_use_case!$B$2:$B$9,MATCH($B9,Minutes_by_use_case!$A$2:$A$9,0)),Current_DTE_hours!M9),"-")</f>
        <v>133409.35004928565</v>
      </c>
      <c r="N9" s="189">
        <f>IFERROR(IF(ISBLANK(Current_DTE_hours!N9),INDEX(Minutes_by_use_case!$B$2:$B$9,MATCH($B9,Minutes_by_use_case!$A$2:$A$9,0)),Current_DTE_hours!N9),"-")</f>
        <v>133409.35004928565</v>
      </c>
      <c r="O9" s="189">
        <f>IFERROR(IF(ISBLANK(Current_DTE_hours!O9),INDEX(Minutes_by_use_case!$B$2:$B$9,MATCH($B9,Minutes_by_use_case!$A$2:$A$9,0)),Current_DTE_hours!O9),"-")</f>
        <v>133409.35004928565</v>
      </c>
      <c r="P9" s="189">
        <f>IFERROR(IF(ISBLANK(Current_DTE_hours!P9),INDEX(Minutes_by_use_case!$B$2:$B$9,MATCH($B9,Minutes_by_use_case!$A$2:$A$9,0)),Current_DTE_hours!P9),"-")</f>
        <v>133409.35004928565</v>
      </c>
      <c r="Q9" s="189">
        <f>IFERROR(IF(ISBLANK(Current_DTE_hours!Q9),INDEX(Minutes_by_use_case!$B$2:$B$9,MATCH($B9,Minutes_by_use_case!$A$2:$A$9,0)),Current_DTE_hours!Q9),"-")</f>
        <v>133409.35004928565</v>
      </c>
      <c r="R9" s="189">
        <f>IFERROR(IF(ISBLANK(Current_DTE_hours!R9),INDEX(Minutes_by_use_case!$B$2:$B$9,MATCH($B9,Minutes_by_use_case!$A$2:$A$9,0)),Current_DTE_hours!R9),"-")</f>
        <v>133409.35004928565</v>
      </c>
      <c r="S9" s="189">
        <f>IFERROR(IF(ISBLANK(Current_DTE_hours!S9),INDEX(Minutes_by_use_case!$B$2:$B$9,MATCH($B9,Minutes_by_use_case!$A$2:$A$9,0)),Current_DTE_hours!S9),"-")</f>
        <v>133409.35004928565</v>
      </c>
      <c r="T9" s="189">
        <f>IFERROR(IF(ISBLANK(Current_DTE_hours!T9),INDEX(Minutes_by_use_case!$B$2:$B$9,MATCH($B9,Minutes_by_use_case!$A$2:$A$9,0)),Current_DTE_hours!T9),"-")</f>
        <v>133409.35004928565</v>
      </c>
      <c r="U9" s="189">
        <f>IFERROR(IF(ISBLANK(Current_DTE_hours!U9),INDEX(Minutes_by_use_case!$B$2:$B$9,MATCH($B9,Minutes_by_use_case!$A$2:$A$9,0)),Current_DTE_hours!U9),"-")</f>
        <v>133409.35004928565</v>
      </c>
      <c r="V9" s="189">
        <f>IFERROR(IF(ISBLANK(Current_DTE_hours!V9),INDEX(Minutes_by_use_case!$B$2:$B$9,MATCH($B9,Minutes_by_use_case!$A$2:$A$9,0)),Current_DTE_hours!V9),"-")</f>
        <v>133409.35004928565</v>
      </c>
      <c r="W9" s="189">
        <f>IFERROR(IF(ISBLANK(Current_DTE_hours!W9),INDEX(Minutes_by_use_case!$B$2:$B$9,MATCH($B9,Minutes_by_use_case!$A$2:$A$9,0)),Current_DTE_hours!W9),"-")</f>
        <v>133409.35004928565</v>
      </c>
    </row>
    <row r="10" spans="1:23" x14ac:dyDescent="0.3">
      <c r="A10" s="97" t="s">
        <v>70</v>
      </c>
      <c r="B10" s="105" t="s">
        <v>59</v>
      </c>
      <c r="C10" s="99" t="s">
        <v>91</v>
      </c>
      <c r="D10" s="189">
        <f>IFERROR(IF(ISBLANK(Current_DTE_hours!D10),INDEX(Minutes_by_use_case!$B$2:$B$9,MATCH($B10,Minutes_by_use_case!$A$2:$A$9,0)),Current_DTE_hours!D10),"-")</f>
        <v>1178.5658305555555</v>
      </c>
      <c r="E10" s="189">
        <f>IFERROR(IF(ISBLANK(Current_DTE_hours!E10),INDEX(Minutes_by_use_case!$B$2:$B$9,MATCH($B10,Minutes_by_use_case!$A$2:$A$9,0)),Current_DTE_hours!E10),"-")</f>
        <v>779.39891388888896</v>
      </c>
      <c r="F10" s="189">
        <f>IFERROR(IF(ISBLANK(Current_DTE_hours!F10),INDEX(Minutes_by_use_case!$B$2:$B$9,MATCH($B10,Minutes_by_use_case!$A$2:$A$9,0)),Current_DTE_hours!F10),"-")</f>
        <v>4.2386111111111111</v>
      </c>
      <c r="G10" s="189">
        <f>IFERROR(IF(ISBLANK(Current_DTE_hours!G10),INDEX(Minutes_by_use_case!$B$2:$B$9,MATCH($B10,Minutes_by_use_case!$A$2:$A$9,0)),Current_DTE_hours!G10),"-")</f>
        <v>871.54136999999992</v>
      </c>
      <c r="H10" s="189">
        <f>IFERROR(IF(ISBLANK(Current_DTE_hours!H10),INDEX(Minutes_by_use_case!$B$2:$B$9,MATCH($B10,Minutes_by_use_case!$A$2:$A$9,0)),Current_DTE_hours!H10),"-")</f>
        <v>871.54136999999992</v>
      </c>
      <c r="I10" s="189">
        <f>IFERROR(IF(ISBLANK(Current_DTE_hours!I10),INDEX(Minutes_by_use_case!$B$2:$B$9,MATCH($B10,Minutes_by_use_case!$A$2:$A$9,0)),Current_DTE_hours!I10),"-")</f>
        <v>871.54136999999992</v>
      </c>
      <c r="J10" s="189">
        <f>IFERROR(IF(ISBLANK(Current_DTE_hours!J10),INDEX(Minutes_by_use_case!$B$2:$B$9,MATCH($B10,Minutes_by_use_case!$A$2:$A$9,0)),Current_DTE_hours!J10),"-")</f>
        <v>871.54136999999992</v>
      </c>
      <c r="K10" s="189">
        <f>IFERROR(IF(ISBLANK(Current_DTE_hours!K10),INDEX(Minutes_by_use_case!$B$2:$B$9,MATCH($B10,Minutes_by_use_case!$A$2:$A$9,0)),Current_DTE_hours!K10),"-")</f>
        <v>871.54136999999992</v>
      </c>
      <c r="L10" s="189">
        <f>IFERROR(IF(ISBLANK(Current_DTE_hours!L10),INDEX(Minutes_by_use_case!$B$2:$B$9,MATCH($B10,Minutes_by_use_case!$A$2:$A$9,0)),Current_DTE_hours!L10),"-")</f>
        <v>871.54136999999992</v>
      </c>
      <c r="M10" s="189">
        <f>IFERROR(IF(ISBLANK(Current_DTE_hours!M10),INDEX(Minutes_by_use_case!$B$2:$B$9,MATCH($B10,Minutes_by_use_case!$A$2:$A$9,0)),Current_DTE_hours!M10),"-")</f>
        <v>871.54136999999992</v>
      </c>
      <c r="N10" s="189">
        <f>IFERROR(IF(ISBLANK(Current_DTE_hours!N10),INDEX(Minutes_by_use_case!$B$2:$B$9,MATCH($B10,Minutes_by_use_case!$A$2:$A$9,0)),Current_DTE_hours!N10),"-")</f>
        <v>871.54136999999992</v>
      </c>
      <c r="O10" s="189">
        <f>IFERROR(IF(ISBLANK(Current_DTE_hours!O10),INDEX(Minutes_by_use_case!$B$2:$B$9,MATCH($B10,Minutes_by_use_case!$A$2:$A$9,0)),Current_DTE_hours!O10),"-")</f>
        <v>871.54136999999992</v>
      </c>
      <c r="P10" s="189">
        <f>IFERROR(IF(ISBLANK(Current_DTE_hours!P10),INDEX(Minutes_by_use_case!$B$2:$B$9,MATCH($B10,Minutes_by_use_case!$A$2:$A$9,0)),Current_DTE_hours!P10),"-")</f>
        <v>871.54136999999992</v>
      </c>
      <c r="Q10" s="189">
        <f>IFERROR(IF(ISBLANK(Current_DTE_hours!Q10),INDEX(Minutes_by_use_case!$B$2:$B$9,MATCH($B10,Minutes_by_use_case!$A$2:$A$9,0)),Current_DTE_hours!Q10),"-")</f>
        <v>871.54136999999992</v>
      </c>
      <c r="R10" s="189">
        <f>IFERROR(IF(ISBLANK(Current_DTE_hours!R10),INDEX(Minutes_by_use_case!$B$2:$B$9,MATCH($B10,Minutes_by_use_case!$A$2:$A$9,0)),Current_DTE_hours!R10),"-")</f>
        <v>871.54136999999992</v>
      </c>
      <c r="S10" s="189">
        <f>IFERROR(IF(ISBLANK(Current_DTE_hours!S10),INDEX(Minutes_by_use_case!$B$2:$B$9,MATCH($B10,Minutes_by_use_case!$A$2:$A$9,0)),Current_DTE_hours!S10),"-")</f>
        <v>871.54136999999992</v>
      </c>
      <c r="T10" s="189">
        <f>IFERROR(IF(ISBLANK(Current_DTE_hours!T10),INDEX(Minutes_by_use_case!$B$2:$B$9,MATCH($B10,Minutes_by_use_case!$A$2:$A$9,0)),Current_DTE_hours!T10),"-")</f>
        <v>871.54136999999992</v>
      </c>
      <c r="U10" s="189">
        <f>IFERROR(IF(ISBLANK(Current_DTE_hours!U10),INDEX(Minutes_by_use_case!$B$2:$B$9,MATCH($B10,Minutes_by_use_case!$A$2:$A$9,0)),Current_DTE_hours!U10),"-")</f>
        <v>871.54136999999992</v>
      </c>
      <c r="V10" s="189">
        <f>IFERROR(IF(ISBLANK(Current_DTE_hours!V10),INDEX(Minutes_by_use_case!$B$2:$B$9,MATCH($B10,Minutes_by_use_case!$A$2:$A$9,0)),Current_DTE_hours!V10),"-")</f>
        <v>871.54136999999992</v>
      </c>
      <c r="W10" s="189">
        <f>IFERROR(IF(ISBLANK(Current_DTE_hours!W10),INDEX(Minutes_by_use_case!$B$2:$B$9,MATCH($B10,Minutes_by_use_case!$A$2:$A$9,0)),Current_DTE_hours!W10),"-")</f>
        <v>871.54136999999992</v>
      </c>
    </row>
    <row r="11" spans="1:23" x14ac:dyDescent="0.3">
      <c r="A11" s="97" t="s">
        <v>71</v>
      </c>
      <c r="B11" s="105" t="s">
        <v>58</v>
      </c>
      <c r="C11" s="99"/>
      <c r="D11" s="189">
        <f>IFERROR(IF(ISBLANK(Current_DTE_hours!D11),INDEX(Minutes_by_use_case!$B$2:$B$9,MATCH($B11,Minutes_by_use_case!$A$2:$A$9,0)),Current_DTE_hours!D11),"-")</f>
        <v>721.11352444444435</v>
      </c>
      <c r="E11" s="189">
        <f>IFERROR(IF(ISBLANK(Current_DTE_hours!E11),INDEX(Minutes_by_use_case!$B$2:$B$9,MATCH($B11,Minutes_by_use_case!$A$2:$A$9,0)),Current_DTE_hours!E11),"-")</f>
        <v>721.11352444444435</v>
      </c>
      <c r="F11" s="189">
        <f>IFERROR(IF(ISBLANK(Current_DTE_hours!F11),INDEX(Minutes_by_use_case!$B$2:$B$9,MATCH($B11,Minutes_by_use_case!$A$2:$A$9,0)),Current_DTE_hours!F11),"-")</f>
        <v>721.11352444444435</v>
      </c>
      <c r="G11" s="189">
        <f>IFERROR(IF(ISBLANK(Current_DTE_hours!G11),INDEX(Minutes_by_use_case!$B$2:$B$9,MATCH($B11,Minutes_by_use_case!$A$2:$A$9,0)),Current_DTE_hours!G11),"-")</f>
        <v>721.11352444444435</v>
      </c>
      <c r="H11" s="189">
        <f>IFERROR(IF(ISBLANK(Current_DTE_hours!H11),INDEX(Minutes_by_use_case!$B$2:$B$9,MATCH($B11,Minutes_by_use_case!$A$2:$A$9,0)),Current_DTE_hours!H11),"-")</f>
        <v>721.11352444444435</v>
      </c>
      <c r="I11" s="189">
        <f>IFERROR(IF(ISBLANK(Current_DTE_hours!I11),INDEX(Minutes_by_use_case!$B$2:$B$9,MATCH($B11,Minutes_by_use_case!$A$2:$A$9,0)),Current_DTE_hours!I11),"-")</f>
        <v>721.11352444444435</v>
      </c>
      <c r="J11" s="189">
        <f>IFERROR(IF(ISBLANK(Current_DTE_hours!J11),INDEX(Minutes_by_use_case!$B$2:$B$9,MATCH($B11,Minutes_by_use_case!$A$2:$A$9,0)),Current_DTE_hours!J11),"-")</f>
        <v>721.11352444444435</v>
      </c>
      <c r="K11" s="189">
        <f>IFERROR(IF(ISBLANK(Current_DTE_hours!K11),INDEX(Minutes_by_use_case!$B$2:$B$9,MATCH($B11,Minutes_by_use_case!$A$2:$A$9,0)),Current_DTE_hours!K11),"-")</f>
        <v>721.11352444444435</v>
      </c>
      <c r="L11" s="189">
        <f>IFERROR(IF(ISBLANK(Current_DTE_hours!L11),INDEX(Minutes_by_use_case!$B$2:$B$9,MATCH($B11,Minutes_by_use_case!$A$2:$A$9,0)),Current_DTE_hours!L11),"-")</f>
        <v>721.11352444444435</v>
      </c>
      <c r="M11" s="189">
        <f>IFERROR(IF(ISBLANK(Current_DTE_hours!M11),INDEX(Minutes_by_use_case!$B$2:$B$9,MATCH($B11,Minutes_by_use_case!$A$2:$A$9,0)),Current_DTE_hours!M11),"-")</f>
        <v>721.11352444444435</v>
      </c>
      <c r="N11" s="189">
        <f>IFERROR(IF(ISBLANK(Current_DTE_hours!N11),INDEX(Minutes_by_use_case!$B$2:$B$9,MATCH($B11,Minutes_by_use_case!$A$2:$A$9,0)),Current_DTE_hours!N11),"-")</f>
        <v>721.11352444444435</v>
      </c>
      <c r="O11" s="189">
        <f>IFERROR(IF(ISBLANK(Current_DTE_hours!O11),INDEX(Minutes_by_use_case!$B$2:$B$9,MATCH($B11,Minutes_by_use_case!$A$2:$A$9,0)),Current_DTE_hours!O11),"-")</f>
        <v>721.11352444444435</v>
      </c>
      <c r="P11" s="189">
        <f>IFERROR(IF(ISBLANK(Current_DTE_hours!P11),INDEX(Minutes_by_use_case!$B$2:$B$9,MATCH($B11,Minutes_by_use_case!$A$2:$A$9,0)),Current_DTE_hours!P11),"-")</f>
        <v>721.11352444444435</v>
      </c>
      <c r="Q11" s="189">
        <f>IFERROR(IF(ISBLANK(Current_DTE_hours!Q11),INDEX(Minutes_by_use_case!$B$2:$B$9,MATCH($B11,Minutes_by_use_case!$A$2:$A$9,0)),Current_DTE_hours!Q11),"-")</f>
        <v>721.11352444444435</v>
      </c>
      <c r="R11" s="189">
        <f>IFERROR(IF(ISBLANK(Current_DTE_hours!R11),INDEX(Minutes_by_use_case!$B$2:$B$9,MATCH($B11,Minutes_by_use_case!$A$2:$A$9,0)),Current_DTE_hours!R11),"-")</f>
        <v>721.11352444444435</v>
      </c>
      <c r="S11" s="189">
        <f>IFERROR(IF(ISBLANK(Current_DTE_hours!S11),INDEX(Minutes_by_use_case!$B$2:$B$9,MATCH($B11,Minutes_by_use_case!$A$2:$A$9,0)),Current_DTE_hours!S11),"-")</f>
        <v>721.11352444444435</v>
      </c>
      <c r="T11" s="189">
        <f>IFERROR(IF(ISBLANK(Current_DTE_hours!T11),INDEX(Minutes_by_use_case!$B$2:$B$9,MATCH($B11,Minutes_by_use_case!$A$2:$A$9,0)),Current_DTE_hours!T11),"-")</f>
        <v>721.11352444444435</v>
      </c>
      <c r="U11" s="189">
        <f>IFERROR(IF(ISBLANK(Current_DTE_hours!U11),INDEX(Minutes_by_use_case!$B$2:$B$9,MATCH($B11,Minutes_by_use_case!$A$2:$A$9,0)),Current_DTE_hours!U11),"-")</f>
        <v>721.11352444444435</v>
      </c>
      <c r="V11" s="189">
        <f>IFERROR(IF(ISBLANK(Current_DTE_hours!V11),INDEX(Minutes_by_use_case!$B$2:$B$9,MATCH($B11,Minutes_by_use_case!$A$2:$A$9,0)),Current_DTE_hours!V11),"-")</f>
        <v>721.11352444444435</v>
      </c>
      <c r="W11" s="189">
        <f>IFERROR(IF(ISBLANK(Current_DTE_hours!W11),INDEX(Minutes_by_use_case!$B$2:$B$9,MATCH($B11,Minutes_by_use_case!$A$2:$A$9,0)),Current_DTE_hours!W11),"-")</f>
        <v>721.11352444444435</v>
      </c>
    </row>
    <row r="12" spans="1:23" x14ac:dyDescent="0.3">
      <c r="A12" s="97" t="s">
        <v>72</v>
      </c>
      <c r="B12" s="104" t="s">
        <v>59</v>
      </c>
      <c r="C12" s="99"/>
      <c r="D12" s="189">
        <f>IFERROR(IF(ISBLANK(Current_DTE_hours!D12),INDEX(Minutes_by_use_case!$B$2:$B$9,MATCH($B12,Minutes_by_use_case!$A$2:$A$9,0)),Current_DTE_hours!D12),"-")</f>
        <v>171572.29579277776</v>
      </c>
      <c r="E12" s="189">
        <f>IFERROR(IF(ISBLANK(Current_DTE_hours!E12),INDEX(Minutes_by_use_case!$B$2:$B$9,MATCH($B12,Minutes_by_use_case!$A$2:$A$9,0)),Current_DTE_hours!E12),"-")</f>
        <v>171572.29579277776</v>
      </c>
      <c r="F12" s="189">
        <f>IFERROR(IF(ISBLANK(Current_DTE_hours!F12),INDEX(Minutes_by_use_case!$B$2:$B$9,MATCH($B12,Minutes_by_use_case!$A$2:$A$9,0)),Current_DTE_hours!F12),"-")</f>
        <v>171572.29579277776</v>
      </c>
      <c r="G12" s="189">
        <f>IFERROR(IF(ISBLANK(Current_DTE_hours!G12),INDEX(Minutes_by_use_case!$B$2:$B$9,MATCH($B12,Minutes_by_use_case!$A$2:$A$9,0)),Current_DTE_hours!G12),"-")</f>
        <v>171572.29579277776</v>
      </c>
      <c r="H12" s="189">
        <f>IFERROR(IF(ISBLANK(Current_DTE_hours!H12),INDEX(Minutes_by_use_case!$B$2:$B$9,MATCH($B12,Minutes_by_use_case!$A$2:$A$9,0)),Current_DTE_hours!H12),"-")</f>
        <v>171572.29579277776</v>
      </c>
      <c r="I12" s="189">
        <f>IFERROR(IF(ISBLANK(Current_DTE_hours!I12),INDEX(Minutes_by_use_case!$B$2:$B$9,MATCH($B12,Minutes_by_use_case!$A$2:$A$9,0)),Current_DTE_hours!I12),"-")</f>
        <v>171572.29579277776</v>
      </c>
      <c r="J12" s="189">
        <f>IFERROR(IF(ISBLANK(Current_DTE_hours!J12),INDEX(Minutes_by_use_case!$B$2:$B$9,MATCH($B12,Minutes_by_use_case!$A$2:$A$9,0)),Current_DTE_hours!J12),"-")</f>
        <v>171572.29579277776</v>
      </c>
      <c r="K12" s="189">
        <f>IFERROR(IF(ISBLANK(Current_DTE_hours!K12),INDEX(Minutes_by_use_case!$B$2:$B$9,MATCH($B12,Minutes_by_use_case!$A$2:$A$9,0)),Current_DTE_hours!K12),"-")</f>
        <v>171572.29579277776</v>
      </c>
      <c r="L12" s="189">
        <f>IFERROR(IF(ISBLANK(Current_DTE_hours!L12),INDEX(Minutes_by_use_case!$B$2:$B$9,MATCH($B12,Minutes_by_use_case!$A$2:$A$9,0)),Current_DTE_hours!L12),"-")</f>
        <v>171572.29579277776</v>
      </c>
      <c r="M12" s="189">
        <f>IFERROR(IF(ISBLANK(Current_DTE_hours!M12),INDEX(Minutes_by_use_case!$B$2:$B$9,MATCH($B12,Minutes_by_use_case!$A$2:$A$9,0)),Current_DTE_hours!M12),"-")</f>
        <v>171572.29579277776</v>
      </c>
      <c r="N12" s="189">
        <f>IFERROR(IF(ISBLANK(Current_DTE_hours!N12),INDEX(Minutes_by_use_case!$B$2:$B$9,MATCH($B12,Minutes_by_use_case!$A$2:$A$9,0)),Current_DTE_hours!N12),"-")</f>
        <v>171572.29579277776</v>
      </c>
      <c r="O12" s="189">
        <f>IFERROR(IF(ISBLANK(Current_DTE_hours!O12),INDEX(Minutes_by_use_case!$B$2:$B$9,MATCH($B12,Minutes_by_use_case!$A$2:$A$9,0)),Current_DTE_hours!O12),"-")</f>
        <v>171572.29579277776</v>
      </c>
      <c r="P12" s="189">
        <f>IFERROR(IF(ISBLANK(Current_DTE_hours!P12),INDEX(Minutes_by_use_case!$B$2:$B$9,MATCH($B12,Minutes_by_use_case!$A$2:$A$9,0)),Current_DTE_hours!P12),"-")</f>
        <v>171572.29579277776</v>
      </c>
      <c r="Q12" s="189">
        <f>IFERROR(IF(ISBLANK(Current_DTE_hours!Q12),INDEX(Minutes_by_use_case!$B$2:$B$9,MATCH($B12,Minutes_by_use_case!$A$2:$A$9,0)),Current_DTE_hours!Q12),"-")</f>
        <v>171572.29579277776</v>
      </c>
      <c r="R12" s="189">
        <f>IFERROR(IF(ISBLANK(Current_DTE_hours!R12),INDEX(Minutes_by_use_case!$B$2:$B$9,MATCH($B12,Minutes_by_use_case!$A$2:$A$9,0)),Current_DTE_hours!R12),"-")</f>
        <v>171572.29579277776</v>
      </c>
      <c r="S12" s="189">
        <f>IFERROR(IF(ISBLANK(Current_DTE_hours!S12),INDEX(Minutes_by_use_case!$B$2:$B$9,MATCH($B12,Minutes_by_use_case!$A$2:$A$9,0)),Current_DTE_hours!S12),"-")</f>
        <v>171572.29579277776</v>
      </c>
      <c r="T12" s="189">
        <f>IFERROR(IF(ISBLANK(Current_DTE_hours!T12),INDEX(Minutes_by_use_case!$B$2:$B$9,MATCH($B12,Minutes_by_use_case!$A$2:$A$9,0)),Current_DTE_hours!T12),"-")</f>
        <v>171572.29579277776</v>
      </c>
      <c r="U12" s="189">
        <f>IFERROR(IF(ISBLANK(Current_DTE_hours!U12),INDEX(Minutes_by_use_case!$B$2:$B$9,MATCH($B12,Minutes_by_use_case!$A$2:$A$9,0)),Current_DTE_hours!U12),"-")</f>
        <v>171572.29579277776</v>
      </c>
      <c r="V12" s="189">
        <f>IFERROR(IF(ISBLANK(Current_DTE_hours!V12),INDEX(Minutes_by_use_case!$B$2:$B$9,MATCH($B12,Minutes_by_use_case!$A$2:$A$9,0)),Current_DTE_hours!V12),"-")</f>
        <v>171572.29579277776</v>
      </c>
      <c r="W12" s="189">
        <f>IFERROR(IF(ISBLANK(Current_DTE_hours!W12),INDEX(Minutes_by_use_case!$B$2:$B$9,MATCH($B12,Minutes_by_use_case!$A$2:$A$9,0)),Current_DTE_hours!W12),"-")</f>
        <v>171572.29579277776</v>
      </c>
    </row>
    <row r="13" spans="1:23" x14ac:dyDescent="0.3">
      <c r="A13" s="97" t="s">
        <v>82</v>
      </c>
      <c r="B13" s="106" t="s">
        <v>64</v>
      </c>
      <c r="C13" s="99"/>
      <c r="D13" s="189" t="str">
        <f>IFERROR(IF(ISBLANK(Current_DTE_hours!D13),INDEX(Minutes_by_use_case!$B$2:$B$9,MATCH($B13,Minutes_by_use_case!$A$2:$A$9,0)),Current_DTE_hours!D13),"-")</f>
        <v>-</v>
      </c>
      <c r="E13" s="189" t="str">
        <f>IFERROR(IF(ISBLANK(Current_DTE_hours!E13),INDEX(Minutes_by_use_case!$B$2:$B$9,MATCH($B13,Minutes_by_use_case!$A$2:$A$9,0)),Current_DTE_hours!E13),"-")</f>
        <v>-</v>
      </c>
      <c r="F13" s="189" t="str">
        <f>IFERROR(IF(ISBLANK(Current_DTE_hours!F13),INDEX(Minutes_by_use_case!$B$2:$B$9,MATCH($B13,Minutes_by_use_case!$A$2:$A$9,0)),Current_DTE_hours!F13),"-")</f>
        <v>-</v>
      </c>
      <c r="G13" s="189" t="str">
        <f>IFERROR(IF(ISBLANK(Current_DTE_hours!G13),INDEX(Minutes_by_use_case!$B$2:$B$9,MATCH($B13,Minutes_by_use_case!$A$2:$A$9,0)),Current_DTE_hours!G13),"-")</f>
        <v>-</v>
      </c>
      <c r="H13" s="189" t="str">
        <f>IFERROR(IF(ISBLANK(Current_DTE_hours!H13),INDEX(Minutes_by_use_case!$B$2:$B$9,MATCH($B13,Minutes_by_use_case!$A$2:$A$9,0)),Current_DTE_hours!H13),"-")</f>
        <v>-</v>
      </c>
      <c r="I13" s="189" t="str">
        <f>IFERROR(IF(ISBLANK(Current_DTE_hours!I13),INDEX(Minutes_by_use_case!$B$2:$B$9,MATCH($B13,Minutes_by_use_case!$A$2:$A$9,0)),Current_DTE_hours!I13),"-")</f>
        <v>-</v>
      </c>
      <c r="J13" s="189" t="str">
        <f>IFERROR(IF(ISBLANK(Current_DTE_hours!J13),INDEX(Minutes_by_use_case!$B$2:$B$9,MATCH($B13,Minutes_by_use_case!$A$2:$A$9,0)),Current_DTE_hours!J13),"-")</f>
        <v>-</v>
      </c>
      <c r="K13" s="189" t="str">
        <f>IFERROR(IF(ISBLANK(Current_DTE_hours!K13),INDEX(Minutes_by_use_case!$B$2:$B$9,MATCH($B13,Minutes_by_use_case!$A$2:$A$9,0)),Current_DTE_hours!K13),"-")</f>
        <v>-</v>
      </c>
      <c r="L13" s="189" t="str">
        <f>IFERROR(IF(ISBLANK(Current_DTE_hours!L13),INDEX(Minutes_by_use_case!$B$2:$B$9,MATCH($B13,Minutes_by_use_case!$A$2:$A$9,0)),Current_DTE_hours!L13),"-")</f>
        <v>-</v>
      </c>
      <c r="M13" s="189" t="str">
        <f>IFERROR(IF(ISBLANK(Current_DTE_hours!M13),INDEX(Minutes_by_use_case!$B$2:$B$9,MATCH($B13,Minutes_by_use_case!$A$2:$A$9,0)),Current_DTE_hours!M13),"-")</f>
        <v>-</v>
      </c>
      <c r="N13" s="189" t="str">
        <f>IFERROR(IF(ISBLANK(Current_DTE_hours!N13),INDEX(Minutes_by_use_case!$B$2:$B$9,MATCH($B13,Minutes_by_use_case!$A$2:$A$9,0)),Current_DTE_hours!N13),"-")</f>
        <v>-</v>
      </c>
      <c r="O13" s="189" t="str">
        <f>IFERROR(IF(ISBLANK(Current_DTE_hours!O13),INDEX(Minutes_by_use_case!$B$2:$B$9,MATCH($B13,Minutes_by_use_case!$A$2:$A$9,0)),Current_DTE_hours!O13),"-")</f>
        <v>-</v>
      </c>
      <c r="P13" s="189" t="str">
        <f>IFERROR(IF(ISBLANK(Current_DTE_hours!P13),INDEX(Minutes_by_use_case!$B$2:$B$9,MATCH($B13,Minutes_by_use_case!$A$2:$A$9,0)),Current_DTE_hours!P13),"-")</f>
        <v>-</v>
      </c>
      <c r="Q13" s="189" t="str">
        <f>IFERROR(IF(ISBLANK(Current_DTE_hours!Q13),INDEX(Minutes_by_use_case!$B$2:$B$9,MATCH($B13,Minutes_by_use_case!$A$2:$A$9,0)),Current_DTE_hours!Q13),"-")</f>
        <v>-</v>
      </c>
      <c r="R13" s="189" t="str">
        <f>IFERROR(IF(ISBLANK(Current_DTE_hours!R13),INDEX(Minutes_by_use_case!$B$2:$B$9,MATCH($B13,Minutes_by_use_case!$A$2:$A$9,0)),Current_DTE_hours!R13),"-")</f>
        <v>-</v>
      </c>
      <c r="S13" s="189" t="str">
        <f>IFERROR(IF(ISBLANK(Current_DTE_hours!S13),INDEX(Minutes_by_use_case!$B$2:$B$9,MATCH($B13,Minutes_by_use_case!$A$2:$A$9,0)),Current_DTE_hours!S13),"-")</f>
        <v>-</v>
      </c>
      <c r="T13" s="189" t="str">
        <f>IFERROR(IF(ISBLANK(Current_DTE_hours!T13),INDEX(Minutes_by_use_case!$B$2:$B$9,MATCH($B13,Minutes_by_use_case!$A$2:$A$9,0)),Current_DTE_hours!T13),"-")</f>
        <v>-</v>
      </c>
      <c r="U13" s="189" t="str">
        <f>IFERROR(IF(ISBLANK(Current_DTE_hours!U13),INDEX(Minutes_by_use_case!$B$2:$B$9,MATCH($B13,Minutes_by_use_case!$A$2:$A$9,0)),Current_DTE_hours!U13),"-")</f>
        <v>-</v>
      </c>
      <c r="V13" s="189" t="str">
        <f>IFERROR(IF(ISBLANK(Current_DTE_hours!V13),INDEX(Minutes_by_use_case!$B$2:$B$9,MATCH($B13,Minutes_by_use_case!$A$2:$A$9,0)),Current_DTE_hours!V13),"-")</f>
        <v>-</v>
      </c>
      <c r="W13" s="189" t="str">
        <f>IFERROR(IF(ISBLANK(Current_DTE_hours!W13),INDEX(Minutes_by_use_case!$B$2:$B$9,MATCH($B13,Minutes_by_use_case!$A$2:$A$9,0)),Current_DTE_hours!W13),"-")</f>
        <v>-</v>
      </c>
    </row>
    <row r="14" spans="1:23" x14ac:dyDescent="0.3">
      <c r="A14" s="97" t="s">
        <v>35</v>
      </c>
      <c r="B14" s="98" t="s">
        <v>57</v>
      </c>
      <c r="C14" s="99" t="s">
        <v>91</v>
      </c>
      <c r="D14" s="189">
        <f>IFERROR(IF(ISBLANK(Current_DTE_hours!D14),INDEX(Minutes_by_use_case!$B$2:$B$9,MATCH($B14,Minutes_by_use_case!$A$2:$A$9,0)),Current_DTE_hours!D14),"-")</f>
        <v>851.36055555555549</v>
      </c>
      <c r="E14" s="189">
        <f>IFERROR(IF(ISBLANK(Current_DTE_hours!E14),INDEX(Minutes_by_use_case!$B$2:$B$9,MATCH($B14,Minutes_by_use_case!$A$2:$A$9,0)),Current_DTE_hours!E14),"-")</f>
        <v>921.41561944444436</v>
      </c>
      <c r="F14" s="189">
        <f>IFERROR(IF(ISBLANK(Current_DTE_hours!F14),INDEX(Minutes_by_use_case!$B$2:$B$9,MATCH($B14,Minutes_by_use_case!$A$2:$A$9,0)),Current_DTE_hours!F14),"-")</f>
        <v>793.34499999999991</v>
      </c>
      <c r="G14" s="189">
        <f>IFERROR(IF(ISBLANK(Current_DTE_hours!G14),INDEX(Minutes_by_use_case!$B$2:$B$9,MATCH($B14,Minutes_by_use_case!$A$2:$A$9,0)),Current_DTE_hours!G14),"-")</f>
        <v>796.60534611111109</v>
      </c>
      <c r="H14" s="189">
        <f>IFERROR(IF(ISBLANK(Current_DTE_hours!H14),INDEX(Minutes_by_use_case!$B$2:$B$9,MATCH($B14,Minutes_by_use_case!$A$2:$A$9,0)),Current_DTE_hours!H14),"-")</f>
        <v>796.60534611111109</v>
      </c>
      <c r="I14" s="189">
        <f>IFERROR(IF(ISBLANK(Current_DTE_hours!I14),INDEX(Minutes_by_use_case!$B$2:$B$9,MATCH($B14,Minutes_by_use_case!$A$2:$A$9,0)),Current_DTE_hours!I14),"-")</f>
        <v>796.60534611111109</v>
      </c>
      <c r="J14" s="189">
        <f>IFERROR(IF(ISBLANK(Current_DTE_hours!J14),INDEX(Minutes_by_use_case!$B$2:$B$9,MATCH($B14,Minutes_by_use_case!$A$2:$A$9,0)),Current_DTE_hours!J14),"-")</f>
        <v>796.60534611111109</v>
      </c>
      <c r="K14" s="189">
        <f>IFERROR(IF(ISBLANK(Current_DTE_hours!K14),INDEX(Minutes_by_use_case!$B$2:$B$9,MATCH($B14,Minutes_by_use_case!$A$2:$A$9,0)),Current_DTE_hours!K14),"-")</f>
        <v>796.60534611111109</v>
      </c>
      <c r="L14" s="189">
        <f>IFERROR(IF(ISBLANK(Current_DTE_hours!L14),INDEX(Minutes_by_use_case!$B$2:$B$9,MATCH($B14,Minutes_by_use_case!$A$2:$A$9,0)),Current_DTE_hours!L14),"-")</f>
        <v>796.60534611111109</v>
      </c>
      <c r="M14" s="189">
        <f>IFERROR(IF(ISBLANK(Current_DTE_hours!M14),INDEX(Minutes_by_use_case!$B$2:$B$9,MATCH($B14,Minutes_by_use_case!$A$2:$A$9,0)),Current_DTE_hours!M14),"-")</f>
        <v>796.60534611111109</v>
      </c>
      <c r="N14" s="189">
        <f>IFERROR(IF(ISBLANK(Current_DTE_hours!N14),INDEX(Minutes_by_use_case!$B$2:$B$9,MATCH($B14,Minutes_by_use_case!$A$2:$A$9,0)),Current_DTE_hours!N14),"-")</f>
        <v>796.60534611111109</v>
      </c>
      <c r="O14" s="189">
        <f>IFERROR(IF(ISBLANK(Current_DTE_hours!O14),INDEX(Minutes_by_use_case!$B$2:$B$9,MATCH($B14,Minutes_by_use_case!$A$2:$A$9,0)),Current_DTE_hours!O14),"-")</f>
        <v>796.60534611111109</v>
      </c>
      <c r="P14" s="189">
        <f>IFERROR(IF(ISBLANK(Current_DTE_hours!P14),INDEX(Minutes_by_use_case!$B$2:$B$9,MATCH($B14,Minutes_by_use_case!$A$2:$A$9,0)),Current_DTE_hours!P14),"-")</f>
        <v>796.60534611111109</v>
      </c>
      <c r="Q14" s="189">
        <f>IFERROR(IF(ISBLANK(Current_DTE_hours!Q14),INDEX(Minutes_by_use_case!$B$2:$B$9,MATCH($B14,Minutes_by_use_case!$A$2:$A$9,0)),Current_DTE_hours!Q14),"-")</f>
        <v>796.60534611111109</v>
      </c>
      <c r="R14" s="189">
        <f>IFERROR(IF(ISBLANK(Current_DTE_hours!R14),INDEX(Minutes_by_use_case!$B$2:$B$9,MATCH($B14,Minutes_by_use_case!$A$2:$A$9,0)),Current_DTE_hours!R14),"-")</f>
        <v>796.60534611111109</v>
      </c>
      <c r="S14" s="189">
        <f>IFERROR(IF(ISBLANK(Current_DTE_hours!S14),INDEX(Minutes_by_use_case!$B$2:$B$9,MATCH($B14,Minutes_by_use_case!$A$2:$A$9,0)),Current_DTE_hours!S14),"-")</f>
        <v>796.60534611111109</v>
      </c>
      <c r="T14" s="189">
        <f>IFERROR(IF(ISBLANK(Current_DTE_hours!T14),INDEX(Minutes_by_use_case!$B$2:$B$9,MATCH($B14,Minutes_by_use_case!$A$2:$A$9,0)),Current_DTE_hours!T14),"-")</f>
        <v>796.60534611111109</v>
      </c>
      <c r="U14" s="189">
        <f>IFERROR(IF(ISBLANK(Current_DTE_hours!U14),INDEX(Minutes_by_use_case!$B$2:$B$9,MATCH($B14,Minutes_by_use_case!$A$2:$A$9,0)),Current_DTE_hours!U14),"-")</f>
        <v>796.60534611111109</v>
      </c>
      <c r="V14" s="189">
        <f>IFERROR(IF(ISBLANK(Current_DTE_hours!V14),INDEX(Minutes_by_use_case!$B$2:$B$9,MATCH($B14,Minutes_by_use_case!$A$2:$A$9,0)),Current_DTE_hours!V14),"-")</f>
        <v>796.60534611111109</v>
      </c>
      <c r="W14" s="189">
        <f>IFERROR(IF(ISBLANK(Current_DTE_hours!W14),INDEX(Minutes_by_use_case!$B$2:$B$9,MATCH($B14,Minutes_by_use_case!$A$2:$A$9,0)),Current_DTE_hours!W14),"-")</f>
        <v>796.60534611111109</v>
      </c>
    </row>
    <row r="15" spans="1:23" x14ac:dyDescent="0.3">
      <c r="A15" s="110" t="s">
        <v>83</v>
      </c>
      <c r="B15" s="98" t="s">
        <v>56</v>
      </c>
      <c r="C15" s="99"/>
      <c r="D15" s="189">
        <f>IFERROR(IF(ISBLANK(Current_DTE_hours!D15),INDEX(Minutes_by_use_case!$B$2:$B$9,MATCH($B15,Minutes_by_use_case!$A$2:$A$9,0)),Current_DTE_hours!D15),"-")</f>
        <v>2140.4341038095235</v>
      </c>
      <c r="E15" s="189">
        <f>IFERROR(IF(ISBLANK(Current_DTE_hours!E15),INDEX(Minutes_by_use_case!$B$2:$B$9,MATCH($B15,Minutes_by_use_case!$A$2:$A$9,0)),Current_DTE_hours!E15),"-")</f>
        <v>2140.4341038095235</v>
      </c>
      <c r="F15" s="189">
        <f>IFERROR(IF(ISBLANK(Current_DTE_hours!F15),INDEX(Minutes_by_use_case!$B$2:$B$9,MATCH($B15,Minutes_by_use_case!$A$2:$A$9,0)),Current_DTE_hours!F15),"-")</f>
        <v>2140.4341038095235</v>
      </c>
      <c r="G15" s="189">
        <f>IFERROR(IF(ISBLANK(Current_DTE_hours!G15),INDEX(Minutes_by_use_case!$B$2:$B$9,MATCH($B15,Minutes_by_use_case!$A$2:$A$9,0)),Current_DTE_hours!G15),"-")</f>
        <v>2140.4341038095235</v>
      </c>
      <c r="H15" s="189">
        <f>IFERROR(IF(ISBLANK(Current_DTE_hours!H15),INDEX(Minutes_by_use_case!$B$2:$B$9,MATCH($B15,Minutes_by_use_case!$A$2:$A$9,0)),Current_DTE_hours!H15),"-")</f>
        <v>2140.4341038095235</v>
      </c>
      <c r="I15" s="189">
        <f>IFERROR(IF(ISBLANK(Current_DTE_hours!I15),INDEX(Minutes_by_use_case!$B$2:$B$9,MATCH($B15,Minutes_by_use_case!$A$2:$A$9,0)),Current_DTE_hours!I15),"-")</f>
        <v>2140.4341038095235</v>
      </c>
      <c r="J15" s="189">
        <f>IFERROR(IF(ISBLANK(Current_DTE_hours!J15),INDEX(Minutes_by_use_case!$B$2:$B$9,MATCH($B15,Minutes_by_use_case!$A$2:$A$9,0)),Current_DTE_hours!J15),"-")</f>
        <v>2140.4341038095235</v>
      </c>
      <c r="K15" s="189">
        <f>IFERROR(IF(ISBLANK(Current_DTE_hours!K15),INDEX(Minutes_by_use_case!$B$2:$B$9,MATCH($B15,Minutes_by_use_case!$A$2:$A$9,0)),Current_DTE_hours!K15),"-")</f>
        <v>2140.4341038095235</v>
      </c>
      <c r="L15" s="189">
        <f>IFERROR(IF(ISBLANK(Current_DTE_hours!L15),INDEX(Minutes_by_use_case!$B$2:$B$9,MATCH($B15,Minutes_by_use_case!$A$2:$A$9,0)),Current_DTE_hours!L15),"-")</f>
        <v>2140.4341038095235</v>
      </c>
      <c r="M15" s="189">
        <f>IFERROR(IF(ISBLANK(Current_DTE_hours!M15),INDEX(Minutes_by_use_case!$B$2:$B$9,MATCH($B15,Minutes_by_use_case!$A$2:$A$9,0)),Current_DTE_hours!M15),"-")</f>
        <v>2140.4341038095235</v>
      </c>
      <c r="N15" s="189">
        <f>IFERROR(IF(ISBLANK(Current_DTE_hours!N15),INDEX(Minutes_by_use_case!$B$2:$B$9,MATCH($B15,Minutes_by_use_case!$A$2:$A$9,0)),Current_DTE_hours!N15),"-")</f>
        <v>2140.4341038095235</v>
      </c>
      <c r="O15" s="189">
        <f>IFERROR(IF(ISBLANK(Current_DTE_hours!O15),INDEX(Minutes_by_use_case!$B$2:$B$9,MATCH($B15,Minutes_by_use_case!$A$2:$A$9,0)),Current_DTE_hours!O15),"-")</f>
        <v>2140.4341038095235</v>
      </c>
      <c r="P15" s="189">
        <f>IFERROR(IF(ISBLANK(Current_DTE_hours!P15),INDEX(Minutes_by_use_case!$B$2:$B$9,MATCH($B15,Minutes_by_use_case!$A$2:$A$9,0)),Current_DTE_hours!P15),"-")</f>
        <v>2140.4341038095235</v>
      </c>
      <c r="Q15" s="189">
        <f>IFERROR(IF(ISBLANK(Current_DTE_hours!Q15),INDEX(Minutes_by_use_case!$B$2:$B$9,MATCH($B15,Minutes_by_use_case!$A$2:$A$9,0)),Current_DTE_hours!Q15),"-")</f>
        <v>2140.4341038095235</v>
      </c>
      <c r="R15" s="189">
        <f>IFERROR(IF(ISBLANK(Current_DTE_hours!R15),INDEX(Minutes_by_use_case!$B$2:$B$9,MATCH($B15,Minutes_by_use_case!$A$2:$A$9,0)),Current_DTE_hours!R15),"-")</f>
        <v>2140.4341038095235</v>
      </c>
      <c r="S15" s="189">
        <f>IFERROR(IF(ISBLANK(Current_DTE_hours!S15),INDEX(Minutes_by_use_case!$B$2:$B$9,MATCH($B15,Minutes_by_use_case!$A$2:$A$9,0)),Current_DTE_hours!S15),"-")</f>
        <v>2140.4341038095235</v>
      </c>
      <c r="T15" s="189">
        <f>IFERROR(IF(ISBLANK(Current_DTE_hours!T15),INDEX(Minutes_by_use_case!$B$2:$B$9,MATCH($B15,Minutes_by_use_case!$A$2:$A$9,0)),Current_DTE_hours!T15),"-")</f>
        <v>2140.4341038095235</v>
      </c>
      <c r="U15" s="189">
        <f>IFERROR(IF(ISBLANK(Current_DTE_hours!U15),INDEX(Minutes_by_use_case!$B$2:$B$9,MATCH($B15,Minutes_by_use_case!$A$2:$A$9,0)),Current_DTE_hours!U15),"-")</f>
        <v>2140.4341038095235</v>
      </c>
      <c r="V15" s="189">
        <f>IFERROR(IF(ISBLANK(Current_DTE_hours!V15),INDEX(Minutes_by_use_case!$B$2:$B$9,MATCH($B15,Minutes_by_use_case!$A$2:$A$9,0)),Current_DTE_hours!V15),"-")</f>
        <v>2140.4341038095235</v>
      </c>
      <c r="W15" s="189">
        <f>IFERROR(IF(ISBLANK(Current_DTE_hours!W15),INDEX(Minutes_by_use_case!$B$2:$B$9,MATCH($B15,Minutes_by_use_case!$A$2:$A$9,0)),Current_DTE_hours!W15),"-")</f>
        <v>2140.4341038095235</v>
      </c>
    </row>
    <row r="16" spans="1:23" x14ac:dyDescent="0.3">
      <c r="A16" s="110" t="s">
        <v>84</v>
      </c>
      <c r="B16" s="98" t="s">
        <v>56</v>
      </c>
      <c r="C16" s="99"/>
      <c r="D16" s="189">
        <f>IFERROR(IF(ISBLANK(Current_DTE_hours!D16),INDEX(Minutes_by_use_case!$B$2:$B$9,MATCH($B16,Minutes_by_use_case!$A$2:$A$9,0)),Current_DTE_hours!D16),"-")</f>
        <v>2140.4341038095235</v>
      </c>
      <c r="E16" s="189">
        <f>IFERROR(IF(ISBLANK(Current_DTE_hours!E16),INDEX(Minutes_by_use_case!$B$2:$B$9,MATCH($B16,Minutes_by_use_case!$A$2:$A$9,0)),Current_DTE_hours!E16),"-")</f>
        <v>2140.4341038095235</v>
      </c>
      <c r="F16" s="189">
        <f>IFERROR(IF(ISBLANK(Current_DTE_hours!F16),INDEX(Minutes_by_use_case!$B$2:$B$9,MATCH($B16,Minutes_by_use_case!$A$2:$A$9,0)),Current_DTE_hours!F16),"-")</f>
        <v>2140.4341038095235</v>
      </c>
      <c r="G16" s="189">
        <f>IFERROR(IF(ISBLANK(Current_DTE_hours!G16),INDEX(Minutes_by_use_case!$B$2:$B$9,MATCH($B16,Minutes_by_use_case!$A$2:$A$9,0)),Current_DTE_hours!G16),"-")</f>
        <v>2140.4341038095235</v>
      </c>
      <c r="H16" s="189">
        <f>IFERROR(IF(ISBLANK(Current_DTE_hours!H16),INDEX(Minutes_by_use_case!$B$2:$B$9,MATCH($B16,Minutes_by_use_case!$A$2:$A$9,0)),Current_DTE_hours!H16),"-")</f>
        <v>2140.4341038095235</v>
      </c>
      <c r="I16" s="189">
        <f>IFERROR(IF(ISBLANK(Current_DTE_hours!I16),INDEX(Minutes_by_use_case!$B$2:$B$9,MATCH($B16,Minutes_by_use_case!$A$2:$A$9,0)),Current_DTE_hours!I16),"-")</f>
        <v>2140.4341038095235</v>
      </c>
      <c r="J16" s="189">
        <f>IFERROR(IF(ISBLANK(Current_DTE_hours!J16),INDEX(Minutes_by_use_case!$B$2:$B$9,MATCH($B16,Minutes_by_use_case!$A$2:$A$9,0)),Current_DTE_hours!J16),"-")</f>
        <v>2140.4341038095235</v>
      </c>
      <c r="K16" s="189">
        <f>IFERROR(IF(ISBLANK(Current_DTE_hours!K16),INDEX(Minutes_by_use_case!$B$2:$B$9,MATCH($B16,Minutes_by_use_case!$A$2:$A$9,0)),Current_DTE_hours!K16),"-")</f>
        <v>2140.4341038095235</v>
      </c>
      <c r="L16" s="189">
        <f>IFERROR(IF(ISBLANK(Current_DTE_hours!L16),INDEX(Minutes_by_use_case!$B$2:$B$9,MATCH($B16,Minutes_by_use_case!$A$2:$A$9,0)),Current_DTE_hours!L16),"-")</f>
        <v>2140.4341038095235</v>
      </c>
      <c r="M16" s="189">
        <f>IFERROR(IF(ISBLANK(Current_DTE_hours!M16),INDEX(Minutes_by_use_case!$B$2:$B$9,MATCH($B16,Minutes_by_use_case!$A$2:$A$9,0)),Current_DTE_hours!M16),"-")</f>
        <v>2140.4341038095235</v>
      </c>
      <c r="N16" s="189">
        <f>IFERROR(IF(ISBLANK(Current_DTE_hours!N16),INDEX(Minutes_by_use_case!$B$2:$B$9,MATCH($B16,Minutes_by_use_case!$A$2:$A$9,0)),Current_DTE_hours!N16),"-")</f>
        <v>2140.4341038095235</v>
      </c>
      <c r="O16" s="189">
        <f>IFERROR(IF(ISBLANK(Current_DTE_hours!O16),INDEX(Minutes_by_use_case!$B$2:$B$9,MATCH($B16,Minutes_by_use_case!$A$2:$A$9,0)),Current_DTE_hours!O16),"-")</f>
        <v>2140.4341038095235</v>
      </c>
      <c r="P16" s="189">
        <f>IFERROR(IF(ISBLANK(Current_DTE_hours!P16),INDEX(Minutes_by_use_case!$B$2:$B$9,MATCH($B16,Minutes_by_use_case!$A$2:$A$9,0)),Current_DTE_hours!P16),"-")</f>
        <v>2140.4341038095235</v>
      </c>
      <c r="Q16" s="189">
        <f>IFERROR(IF(ISBLANK(Current_DTE_hours!Q16),INDEX(Minutes_by_use_case!$B$2:$B$9,MATCH($B16,Minutes_by_use_case!$A$2:$A$9,0)),Current_DTE_hours!Q16),"-")</f>
        <v>2140.4341038095235</v>
      </c>
      <c r="R16" s="189">
        <f>IFERROR(IF(ISBLANK(Current_DTE_hours!R16),INDEX(Minutes_by_use_case!$B$2:$B$9,MATCH($B16,Minutes_by_use_case!$A$2:$A$9,0)),Current_DTE_hours!R16),"-")</f>
        <v>2140.4341038095235</v>
      </c>
      <c r="S16" s="189">
        <f>IFERROR(IF(ISBLANK(Current_DTE_hours!S16),INDEX(Minutes_by_use_case!$B$2:$B$9,MATCH($B16,Minutes_by_use_case!$A$2:$A$9,0)),Current_DTE_hours!S16),"-")</f>
        <v>2140.4341038095235</v>
      </c>
      <c r="T16" s="189">
        <f>IFERROR(IF(ISBLANK(Current_DTE_hours!T16),INDEX(Minutes_by_use_case!$B$2:$B$9,MATCH($B16,Minutes_by_use_case!$A$2:$A$9,0)),Current_DTE_hours!T16),"-")</f>
        <v>2140.4341038095235</v>
      </c>
      <c r="U16" s="189">
        <f>IFERROR(IF(ISBLANK(Current_DTE_hours!U16),INDEX(Minutes_by_use_case!$B$2:$B$9,MATCH($B16,Minutes_by_use_case!$A$2:$A$9,0)),Current_DTE_hours!U16),"-")</f>
        <v>2140.4341038095235</v>
      </c>
      <c r="V16" s="189">
        <f>IFERROR(IF(ISBLANK(Current_DTE_hours!V16),INDEX(Minutes_by_use_case!$B$2:$B$9,MATCH($B16,Minutes_by_use_case!$A$2:$A$9,0)),Current_DTE_hours!V16),"-")</f>
        <v>2140.4341038095235</v>
      </c>
      <c r="W16" s="189">
        <f>IFERROR(IF(ISBLANK(Current_DTE_hours!W16),INDEX(Minutes_by_use_case!$B$2:$B$9,MATCH($B16,Minutes_by_use_case!$A$2:$A$9,0)),Current_DTE_hours!W16),"-")</f>
        <v>2140.4341038095235</v>
      </c>
    </row>
    <row r="17" spans="1:23" x14ac:dyDescent="0.3">
      <c r="A17" s="110" t="s">
        <v>85</v>
      </c>
      <c r="B17" s="98" t="s">
        <v>56</v>
      </c>
      <c r="C17" s="99"/>
      <c r="D17" s="189">
        <f>IFERROR(IF(ISBLANK(Current_DTE_hours!D17),INDEX(Minutes_by_use_case!$B$2:$B$9,MATCH($B17,Minutes_by_use_case!$A$2:$A$9,0)),Current_DTE_hours!D17),"-")</f>
        <v>2140.4341038095235</v>
      </c>
      <c r="E17" s="189">
        <f>IFERROR(IF(ISBLANK(Current_DTE_hours!E17),INDEX(Minutes_by_use_case!$B$2:$B$9,MATCH($B17,Minutes_by_use_case!$A$2:$A$9,0)),Current_DTE_hours!E17),"-")</f>
        <v>2140.4341038095235</v>
      </c>
      <c r="F17" s="189">
        <f>IFERROR(IF(ISBLANK(Current_DTE_hours!F17),INDEX(Minutes_by_use_case!$B$2:$B$9,MATCH($B17,Minutes_by_use_case!$A$2:$A$9,0)),Current_DTE_hours!F17),"-")</f>
        <v>2140.4341038095235</v>
      </c>
      <c r="G17" s="189">
        <f>IFERROR(IF(ISBLANK(Current_DTE_hours!G17),INDEX(Minutes_by_use_case!$B$2:$B$9,MATCH($B17,Minutes_by_use_case!$A$2:$A$9,0)),Current_DTE_hours!G17),"-")</f>
        <v>2140.4341038095235</v>
      </c>
      <c r="H17" s="189">
        <f>IFERROR(IF(ISBLANK(Current_DTE_hours!H17),INDEX(Minutes_by_use_case!$B$2:$B$9,MATCH($B17,Minutes_by_use_case!$A$2:$A$9,0)),Current_DTE_hours!H17),"-")</f>
        <v>2140.4341038095235</v>
      </c>
      <c r="I17" s="189">
        <f>IFERROR(IF(ISBLANK(Current_DTE_hours!I17),INDEX(Minutes_by_use_case!$B$2:$B$9,MATCH($B17,Minutes_by_use_case!$A$2:$A$9,0)),Current_DTE_hours!I17),"-")</f>
        <v>2140.4341038095235</v>
      </c>
      <c r="J17" s="189">
        <f>IFERROR(IF(ISBLANK(Current_DTE_hours!J17),INDEX(Minutes_by_use_case!$B$2:$B$9,MATCH($B17,Minutes_by_use_case!$A$2:$A$9,0)),Current_DTE_hours!J17),"-")</f>
        <v>2140.4341038095235</v>
      </c>
      <c r="K17" s="189">
        <f>IFERROR(IF(ISBLANK(Current_DTE_hours!K17),INDEX(Minutes_by_use_case!$B$2:$B$9,MATCH($B17,Minutes_by_use_case!$A$2:$A$9,0)),Current_DTE_hours!K17),"-")</f>
        <v>2140.4341038095235</v>
      </c>
      <c r="L17" s="189">
        <f>IFERROR(IF(ISBLANK(Current_DTE_hours!L17),INDEX(Minutes_by_use_case!$B$2:$B$9,MATCH($B17,Minutes_by_use_case!$A$2:$A$9,0)),Current_DTE_hours!L17),"-")</f>
        <v>2140.4341038095235</v>
      </c>
      <c r="M17" s="189">
        <f>IFERROR(IF(ISBLANK(Current_DTE_hours!M17),INDEX(Minutes_by_use_case!$B$2:$B$9,MATCH($B17,Minutes_by_use_case!$A$2:$A$9,0)),Current_DTE_hours!M17),"-")</f>
        <v>2140.4341038095235</v>
      </c>
      <c r="N17" s="189">
        <f>IFERROR(IF(ISBLANK(Current_DTE_hours!N17),INDEX(Minutes_by_use_case!$B$2:$B$9,MATCH($B17,Minutes_by_use_case!$A$2:$A$9,0)),Current_DTE_hours!N17),"-")</f>
        <v>2140.4341038095235</v>
      </c>
      <c r="O17" s="189">
        <f>IFERROR(IF(ISBLANK(Current_DTE_hours!O17),INDEX(Minutes_by_use_case!$B$2:$B$9,MATCH($B17,Minutes_by_use_case!$A$2:$A$9,0)),Current_DTE_hours!O17),"-")</f>
        <v>2140.4341038095235</v>
      </c>
      <c r="P17" s="189">
        <f>IFERROR(IF(ISBLANK(Current_DTE_hours!P17),INDEX(Minutes_by_use_case!$B$2:$B$9,MATCH($B17,Minutes_by_use_case!$A$2:$A$9,0)),Current_DTE_hours!P17),"-")</f>
        <v>2140.4341038095235</v>
      </c>
      <c r="Q17" s="189">
        <f>IFERROR(IF(ISBLANK(Current_DTE_hours!Q17),INDEX(Minutes_by_use_case!$B$2:$B$9,MATCH($B17,Minutes_by_use_case!$A$2:$A$9,0)),Current_DTE_hours!Q17),"-")</f>
        <v>2140.4341038095235</v>
      </c>
      <c r="R17" s="189">
        <f>IFERROR(IF(ISBLANK(Current_DTE_hours!R17),INDEX(Minutes_by_use_case!$B$2:$B$9,MATCH($B17,Minutes_by_use_case!$A$2:$A$9,0)),Current_DTE_hours!R17),"-")</f>
        <v>2140.4341038095235</v>
      </c>
      <c r="S17" s="189">
        <f>IFERROR(IF(ISBLANK(Current_DTE_hours!S17),INDEX(Minutes_by_use_case!$B$2:$B$9,MATCH($B17,Minutes_by_use_case!$A$2:$A$9,0)),Current_DTE_hours!S17),"-")</f>
        <v>2140.4341038095235</v>
      </c>
      <c r="T17" s="189">
        <f>IFERROR(IF(ISBLANK(Current_DTE_hours!T17),INDEX(Minutes_by_use_case!$B$2:$B$9,MATCH($B17,Minutes_by_use_case!$A$2:$A$9,0)),Current_DTE_hours!T17),"-")</f>
        <v>2140.4341038095235</v>
      </c>
      <c r="U17" s="189">
        <f>IFERROR(IF(ISBLANK(Current_DTE_hours!U17),INDEX(Minutes_by_use_case!$B$2:$B$9,MATCH($B17,Minutes_by_use_case!$A$2:$A$9,0)),Current_DTE_hours!U17),"-")</f>
        <v>2140.4341038095235</v>
      </c>
      <c r="V17" s="189">
        <f>IFERROR(IF(ISBLANK(Current_DTE_hours!V17),INDEX(Minutes_by_use_case!$B$2:$B$9,MATCH($B17,Minutes_by_use_case!$A$2:$A$9,0)),Current_DTE_hours!V17),"-")</f>
        <v>2140.4341038095235</v>
      </c>
      <c r="W17" s="189">
        <f>IFERROR(IF(ISBLANK(Current_DTE_hours!W17),INDEX(Minutes_by_use_case!$B$2:$B$9,MATCH($B17,Minutes_by_use_case!$A$2:$A$9,0)),Current_DTE_hours!W17),"-")</f>
        <v>2140.4341038095235</v>
      </c>
    </row>
    <row r="18" spans="1:23" x14ac:dyDescent="0.3">
      <c r="A18" s="110" t="s">
        <v>86</v>
      </c>
      <c r="B18" s="98" t="s">
        <v>56</v>
      </c>
      <c r="C18" s="99"/>
      <c r="D18" s="189">
        <f>IFERROR(IF(ISBLANK(Current_DTE_hours!D18),INDEX(Minutes_by_use_case!$B$2:$B$9,MATCH($B18,Minutes_by_use_case!$A$2:$A$9,0)),Current_DTE_hours!D18),"-")</f>
        <v>2140.4341038095235</v>
      </c>
      <c r="E18" s="189">
        <f>IFERROR(IF(ISBLANK(Current_DTE_hours!E18),INDEX(Minutes_by_use_case!$B$2:$B$9,MATCH($B18,Minutes_by_use_case!$A$2:$A$9,0)),Current_DTE_hours!E18),"-")</f>
        <v>2140.4341038095235</v>
      </c>
      <c r="F18" s="189">
        <f>IFERROR(IF(ISBLANK(Current_DTE_hours!F18),INDEX(Minutes_by_use_case!$B$2:$B$9,MATCH($B18,Minutes_by_use_case!$A$2:$A$9,0)),Current_DTE_hours!F18),"-")</f>
        <v>2140.4341038095235</v>
      </c>
      <c r="G18" s="189">
        <f>IFERROR(IF(ISBLANK(Current_DTE_hours!G18),INDEX(Minutes_by_use_case!$B$2:$B$9,MATCH($B18,Minutes_by_use_case!$A$2:$A$9,0)),Current_DTE_hours!G18),"-")</f>
        <v>2140.4341038095235</v>
      </c>
      <c r="H18" s="189">
        <f>IFERROR(IF(ISBLANK(Current_DTE_hours!H18),INDEX(Minutes_by_use_case!$B$2:$B$9,MATCH($B18,Minutes_by_use_case!$A$2:$A$9,0)),Current_DTE_hours!H18),"-")</f>
        <v>2140.4341038095235</v>
      </c>
      <c r="I18" s="189">
        <f>IFERROR(IF(ISBLANK(Current_DTE_hours!I18),INDEX(Minutes_by_use_case!$B$2:$B$9,MATCH($B18,Minutes_by_use_case!$A$2:$A$9,0)),Current_DTE_hours!I18),"-")</f>
        <v>2140.4341038095235</v>
      </c>
      <c r="J18" s="189">
        <f>IFERROR(IF(ISBLANK(Current_DTE_hours!J18),INDEX(Minutes_by_use_case!$B$2:$B$9,MATCH($B18,Minutes_by_use_case!$A$2:$A$9,0)),Current_DTE_hours!J18),"-")</f>
        <v>2140.4341038095235</v>
      </c>
      <c r="K18" s="189">
        <f>IFERROR(IF(ISBLANK(Current_DTE_hours!K18),INDEX(Minutes_by_use_case!$B$2:$B$9,MATCH($B18,Minutes_by_use_case!$A$2:$A$9,0)),Current_DTE_hours!K18),"-")</f>
        <v>2140.4341038095235</v>
      </c>
      <c r="L18" s="189">
        <f>IFERROR(IF(ISBLANK(Current_DTE_hours!L18),INDEX(Minutes_by_use_case!$B$2:$B$9,MATCH($B18,Minutes_by_use_case!$A$2:$A$9,0)),Current_DTE_hours!L18),"-")</f>
        <v>2140.4341038095235</v>
      </c>
      <c r="M18" s="189">
        <f>IFERROR(IF(ISBLANK(Current_DTE_hours!M18),INDEX(Minutes_by_use_case!$B$2:$B$9,MATCH($B18,Minutes_by_use_case!$A$2:$A$9,0)),Current_DTE_hours!M18),"-")</f>
        <v>2140.4341038095235</v>
      </c>
      <c r="N18" s="189">
        <f>IFERROR(IF(ISBLANK(Current_DTE_hours!N18),INDEX(Minutes_by_use_case!$B$2:$B$9,MATCH($B18,Minutes_by_use_case!$A$2:$A$9,0)),Current_DTE_hours!N18),"-")</f>
        <v>2140.4341038095235</v>
      </c>
      <c r="O18" s="189">
        <f>IFERROR(IF(ISBLANK(Current_DTE_hours!O18),INDEX(Minutes_by_use_case!$B$2:$B$9,MATCH($B18,Minutes_by_use_case!$A$2:$A$9,0)),Current_DTE_hours!O18),"-")</f>
        <v>2140.4341038095235</v>
      </c>
      <c r="P18" s="189">
        <f>IFERROR(IF(ISBLANK(Current_DTE_hours!P18),INDEX(Minutes_by_use_case!$B$2:$B$9,MATCH($B18,Minutes_by_use_case!$A$2:$A$9,0)),Current_DTE_hours!P18),"-")</f>
        <v>2140.4341038095235</v>
      </c>
      <c r="Q18" s="189">
        <f>IFERROR(IF(ISBLANK(Current_DTE_hours!Q18),INDEX(Minutes_by_use_case!$B$2:$B$9,MATCH($B18,Minutes_by_use_case!$A$2:$A$9,0)),Current_DTE_hours!Q18),"-")</f>
        <v>2140.4341038095235</v>
      </c>
      <c r="R18" s="189">
        <f>IFERROR(IF(ISBLANK(Current_DTE_hours!R18),INDEX(Minutes_by_use_case!$B$2:$B$9,MATCH($B18,Minutes_by_use_case!$A$2:$A$9,0)),Current_DTE_hours!R18),"-")</f>
        <v>2140.4341038095235</v>
      </c>
      <c r="S18" s="189">
        <f>IFERROR(IF(ISBLANK(Current_DTE_hours!S18),INDEX(Minutes_by_use_case!$B$2:$B$9,MATCH($B18,Minutes_by_use_case!$A$2:$A$9,0)),Current_DTE_hours!S18),"-")</f>
        <v>2140.4341038095235</v>
      </c>
      <c r="T18" s="189">
        <f>IFERROR(IF(ISBLANK(Current_DTE_hours!T18),INDEX(Minutes_by_use_case!$B$2:$B$9,MATCH($B18,Minutes_by_use_case!$A$2:$A$9,0)),Current_DTE_hours!T18),"-")</f>
        <v>2140.4341038095235</v>
      </c>
      <c r="U18" s="189">
        <f>IFERROR(IF(ISBLANK(Current_DTE_hours!U18),INDEX(Minutes_by_use_case!$B$2:$B$9,MATCH($B18,Minutes_by_use_case!$A$2:$A$9,0)),Current_DTE_hours!U18),"-")</f>
        <v>2140.4341038095235</v>
      </c>
      <c r="V18" s="189">
        <f>IFERROR(IF(ISBLANK(Current_DTE_hours!V18),INDEX(Minutes_by_use_case!$B$2:$B$9,MATCH($B18,Minutes_by_use_case!$A$2:$A$9,0)),Current_DTE_hours!V18),"-")</f>
        <v>2140.4341038095235</v>
      </c>
      <c r="W18" s="189">
        <f>IFERROR(IF(ISBLANK(Current_DTE_hours!W18),INDEX(Minutes_by_use_case!$B$2:$B$9,MATCH($B18,Minutes_by_use_case!$A$2:$A$9,0)),Current_DTE_hours!W18),"-")</f>
        <v>2140.4341038095235</v>
      </c>
    </row>
    <row r="19" spans="1:23" x14ac:dyDescent="0.3">
      <c r="A19" s="97" t="s">
        <v>36</v>
      </c>
      <c r="B19" s="98" t="s">
        <v>57</v>
      </c>
      <c r="C19" s="99" t="s">
        <v>91</v>
      </c>
      <c r="D19" s="189">
        <f>IFERROR(IF(ISBLANK(Current_DTE_hours!D19),INDEX(Minutes_by_use_case!$B$2:$B$9,MATCH($B19,Minutes_by_use_case!$A$2:$A$9,0)),Current_DTE_hours!D19),"-")</f>
        <v>3121.1464916666664</v>
      </c>
      <c r="E19" s="189">
        <f>IFERROR(IF(ISBLANK(Current_DTE_hours!E19),INDEX(Minutes_by_use_case!$B$2:$B$9,MATCH($B19,Minutes_by_use_case!$A$2:$A$9,0)),Current_DTE_hours!E19),"-")</f>
        <v>3157.8943527777778</v>
      </c>
      <c r="F19" s="189">
        <f>IFERROR(IF(ISBLANK(Current_DTE_hours!F19),INDEX(Minutes_by_use_case!$B$2:$B$9,MATCH($B19,Minutes_by_use_case!$A$2:$A$9,0)),Current_DTE_hours!F19),"-")</f>
        <v>2937.5030555555554</v>
      </c>
      <c r="G19" s="189">
        <f>IFERROR(IF(ISBLANK(Current_DTE_hours!G19),INDEX(Minutes_by_use_case!$B$2:$B$9,MATCH($B19,Minutes_by_use_case!$A$2:$A$9,0)),Current_DTE_hours!G19),"-")</f>
        <v>3137.9728877777775</v>
      </c>
      <c r="H19" s="189">
        <f>IFERROR(IF(ISBLANK(Current_DTE_hours!H19),INDEX(Minutes_by_use_case!$B$2:$B$9,MATCH($B19,Minutes_by_use_case!$A$2:$A$9,0)),Current_DTE_hours!H19),"-")</f>
        <v>3137.9728877777775</v>
      </c>
      <c r="I19" s="189">
        <f>IFERROR(IF(ISBLANK(Current_DTE_hours!I19),INDEX(Minutes_by_use_case!$B$2:$B$9,MATCH($B19,Minutes_by_use_case!$A$2:$A$9,0)),Current_DTE_hours!I19),"-")</f>
        <v>3137.9728877777775</v>
      </c>
      <c r="J19" s="189">
        <f>IFERROR(IF(ISBLANK(Current_DTE_hours!J19),INDEX(Minutes_by_use_case!$B$2:$B$9,MATCH($B19,Minutes_by_use_case!$A$2:$A$9,0)),Current_DTE_hours!J19),"-")</f>
        <v>3137.9728877777775</v>
      </c>
      <c r="K19" s="189">
        <f>IFERROR(IF(ISBLANK(Current_DTE_hours!K19),INDEX(Minutes_by_use_case!$B$2:$B$9,MATCH($B19,Minutes_by_use_case!$A$2:$A$9,0)),Current_DTE_hours!K19),"-")</f>
        <v>3137.9728877777775</v>
      </c>
      <c r="L19" s="189">
        <f>IFERROR(IF(ISBLANK(Current_DTE_hours!L19),INDEX(Minutes_by_use_case!$B$2:$B$9,MATCH($B19,Minutes_by_use_case!$A$2:$A$9,0)),Current_DTE_hours!L19),"-")</f>
        <v>3137.9728877777775</v>
      </c>
      <c r="M19" s="189">
        <f>IFERROR(IF(ISBLANK(Current_DTE_hours!M19),INDEX(Minutes_by_use_case!$B$2:$B$9,MATCH($B19,Minutes_by_use_case!$A$2:$A$9,0)),Current_DTE_hours!M19),"-")</f>
        <v>3137.9728877777775</v>
      </c>
      <c r="N19" s="189">
        <f>IFERROR(IF(ISBLANK(Current_DTE_hours!N19),INDEX(Minutes_by_use_case!$B$2:$B$9,MATCH($B19,Minutes_by_use_case!$A$2:$A$9,0)),Current_DTE_hours!N19),"-")</f>
        <v>3137.9728877777775</v>
      </c>
      <c r="O19" s="189">
        <f>IFERROR(IF(ISBLANK(Current_DTE_hours!O19),INDEX(Minutes_by_use_case!$B$2:$B$9,MATCH($B19,Minutes_by_use_case!$A$2:$A$9,0)),Current_DTE_hours!O19),"-")</f>
        <v>3137.9728877777775</v>
      </c>
      <c r="P19" s="189">
        <f>IFERROR(IF(ISBLANK(Current_DTE_hours!P19),INDEX(Minutes_by_use_case!$B$2:$B$9,MATCH($B19,Minutes_by_use_case!$A$2:$A$9,0)),Current_DTE_hours!P19),"-")</f>
        <v>3137.9728877777775</v>
      </c>
      <c r="Q19" s="189">
        <f>IFERROR(IF(ISBLANK(Current_DTE_hours!Q19),INDEX(Minutes_by_use_case!$B$2:$B$9,MATCH($B19,Minutes_by_use_case!$A$2:$A$9,0)),Current_DTE_hours!Q19),"-")</f>
        <v>3137.9728877777775</v>
      </c>
      <c r="R19" s="189">
        <f>IFERROR(IF(ISBLANK(Current_DTE_hours!R19),INDEX(Minutes_by_use_case!$B$2:$B$9,MATCH($B19,Minutes_by_use_case!$A$2:$A$9,0)),Current_DTE_hours!R19),"-")</f>
        <v>3137.9728877777775</v>
      </c>
      <c r="S19" s="189">
        <f>IFERROR(IF(ISBLANK(Current_DTE_hours!S19),INDEX(Minutes_by_use_case!$B$2:$B$9,MATCH($B19,Minutes_by_use_case!$A$2:$A$9,0)),Current_DTE_hours!S19),"-")</f>
        <v>3137.9728877777775</v>
      </c>
      <c r="T19" s="189">
        <f>IFERROR(IF(ISBLANK(Current_DTE_hours!T19),INDEX(Minutes_by_use_case!$B$2:$B$9,MATCH($B19,Minutes_by_use_case!$A$2:$A$9,0)),Current_DTE_hours!T19),"-")</f>
        <v>3137.9728877777775</v>
      </c>
      <c r="U19" s="189">
        <f>IFERROR(IF(ISBLANK(Current_DTE_hours!U19),INDEX(Minutes_by_use_case!$B$2:$B$9,MATCH($B19,Minutes_by_use_case!$A$2:$A$9,0)),Current_DTE_hours!U19),"-")</f>
        <v>3137.9728877777775</v>
      </c>
      <c r="V19" s="189">
        <f>IFERROR(IF(ISBLANK(Current_DTE_hours!V19),INDEX(Minutes_by_use_case!$B$2:$B$9,MATCH($B19,Minutes_by_use_case!$A$2:$A$9,0)),Current_DTE_hours!V19),"-")</f>
        <v>3137.9728877777775</v>
      </c>
      <c r="W19" s="189">
        <f>IFERROR(IF(ISBLANK(Current_DTE_hours!W19),INDEX(Minutes_by_use_case!$B$2:$B$9,MATCH($B19,Minutes_by_use_case!$A$2:$A$9,0)),Current_DTE_hours!W19),"-")</f>
        <v>3137.9728877777775</v>
      </c>
    </row>
    <row r="20" spans="1:23" x14ac:dyDescent="0.3">
      <c r="A20" s="97" t="s">
        <v>37</v>
      </c>
      <c r="B20" s="98" t="s">
        <v>57</v>
      </c>
      <c r="C20" s="99" t="s">
        <v>91</v>
      </c>
      <c r="D20" s="189">
        <f>IFERROR(IF(ISBLANK(Current_DTE_hours!D20),INDEX(Minutes_by_use_case!$B$2:$B$9,MATCH($B20,Minutes_by_use_case!$A$2:$A$9,0)),Current_DTE_hours!D20),"-")</f>
        <v>3653.0924999999997</v>
      </c>
      <c r="E20" s="189">
        <f>IFERROR(IF(ISBLANK(Current_DTE_hours!E20),INDEX(Minutes_by_use_case!$B$2:$B$9,MATCH($B20,Minutes_by_use_case!$A$2:$A$9,0)),Current_DTE_hours!E20),"-")</f>
        <v>3468.0533333333337</v>
      </c>
      <c r="F20" s="189">
        <f>IFERROR(IF(ISBLANK(Current_DTE_hours!F20),INDEX(Minutes_by_use_case!$B$2:$B$9,MATCH($B20,Minutes_by_use_case!$A$2:$A$9,0)),Current_DTE_hours!F20),"-")</f>
        <v>3224.0014777777778</v>
      </c>
      <c r="G20" s="189">
        <f>IFERROR(IF(ISBLANK(Current_DTE_hours!G20),INDEX(Minutes_by_use_case!$B$2:$B$9,MATCH($B20,Minutes_by_use_case!$A$2:$A$9,0)),Current_DTE_hours!G20),"-")</f>
        <v>3454.7784394444448</v>
      </c>
      <c r="H20" s="189">
        <f>IFERROR(IF(ISBLANK(Current_DTE_hours!H20),INDEX(Minutes_by_use_case!$B$2:$B$9,MATCH($B20,Minutes_by_use_case!$A$2:$A$9,0)),Current_DTE_hours!H20),"-")</f>
        <v>3454.7784394444448</v>
      </c>
      <c r="I20" s="189">
        <f>IFERROR(IF(ISBLANK(Current_DTE_hours!I20),INDEX(Minutes_by_use_case!$B$2:$B$9,MATCH($B20,Minutes_by_use_case!$A$2:$A$9,0)),Current_DTE_hours!I20),"-")</f>
        <v>3454.7784394444448</v>
      </c>
      <c r="J20" s="189">
        <f>IFERROR(IF(ISBLANK(Current_DTE_hours!J20),INDEX(Minutes_by_use_case!$B$2:$B$9,MATCH($B20,Minutes_by_use_case!$A$2:$A$9,0)),Current_DTE_hours!J20),"-")</f>
        <v>3454.7784394444448</v>
      </c>
      <c r="K20" s="189">
        <f>IFERROR(IF(ISBLANK(Current_DTE_hours!K20),INDEX(Minutes_by_use_case!$B$2:$B$9,MATCH($B20,Minutes_by_use_case!$A$2:$A$9,0)),Current_DTE_hours!K20),"-")</f>
        <v>3454.7784394444448</v>
      </c>
      <c r="L20" s="189">
        <f>IFERROR(IF(ISBLANK(Current_DTE_hours!L20),INDEX(Minutes_by_use_case!$B$2:$B$9,MATCH($B20,Minutes_by_use_case!$A$2:$A$9,0)),Current_DTE_hours!L20),"-")</f>
        <v>3454.7784394444448</v>
      </c>
      <c r="M20" s="189">
        <f>IFERROR(IF(ISBLANK(Current_DTE_hours!M20),INDEX(Minutes_by_use_case!$B$2:$B$9,MATCH($B20,Minutes_by_use_case!$A$2:$A$9,0)),Current_DTE_hours!M20),"-")</f>
        <v>3454.7784394444448</v>
      </c>
      <c r="N20" s="189">
        <f>IFERROR(IF(ISBLANK(Current_DTE_hours!N20),INDEX(Minutes_by_use_case!$B$2:$B$9,MATCH($B20,Minutes_by_use_case!$A$2:$A$9,0)),Current_DTE_hours!N20),"-")</f>
        <v>3454.7784394444448</v>
      </c>
      <c r="O20" s="189">
        <f>IFERROR(IF(ISBLANK(Current_DTE_hours!O20),INDEX(Minutes_by_use_case!$B$2:$B$9,MATCH($B20,Minutes_by_use_case!$A$2:$A$9,0)),Current_DTE_hours!O20),"-")</f>
        <v>3454.7784394444448</v>
      </c>
      <c r="P20" s="189">
        <f>IFERROR(IF(ISBLANK(Current_DTE_hours!P20),INDEX(Minutes_by_use_case!$B$2:$B$9,MATCH($B20,Minutes_by_use_case!$A$2:$A$9,0)),Current_DTE_hours!P20),"-")</f>
        <v>3454.7784394444448</v>
      </c>
      <c r="Q20" s="189">
        <f>IFERROR(IF(ISBLANK(Current_DTE_hours!Q20),INDEX(Minutes_by_use_case!$B$2:$B$9,MATCH($B20,Minutes_by_use_case!$A$2:$A$9,0)),Current_DTE_hours!Q20),"-")</f>
        <v>3454.7784394444448</v>
      </c>
      <c r="R20" s="189">
        <f>IFERROR(IF(ISBLANK(Current_DTE_hours!R20),INDEX(Minutes_by_use_case!$B$2:$B$9,MATCH($B20,Minutes_by_use_case!$A$2:$A$9,0)),Current_DTE_hours!R20),"-")</f>
        <v>3454.7784394444448</v>
      </c>
      <c r="S20" s="189">
        <f>IFERROR(IF(ISBLANK(Current_DTE_hours!S20),INDEX(Minutes_by_use_case!$B$2:$B$9,MATCH($B20,Minutes_by_use_case!$A$2:$A$9,0)),Current_DTE_hours!S20),"-")</f>
        <v>3454.7784394444448</v>
      </c>
      <c r="T20" s="189">
        <f>IFERROR(IF(ISBLANK(Current_DTE_hours!T20),INDEX(Minutes_by_use_case!$B$2:$B$9,MATCH($B20,Minutes_by_use_case!$A$2:$A$9,0)),Current_DTE_hours!T20),"-")</f>
        <v>3454.7784394444448</v>
      </c>
      <c r="U20" s="189">
        <f>IFERROR(IF(ISBLANK(Current_DTE_hours!U20),INDEX(Minutes_by_use_case!$B$2:$B$9,MATCH($B20,Minutes_by_use_case!$A$2:$A$9,0)),Current_DTE_hours!U20),"-")</f>
        <v>3454.7784394444448</v>
      </c>
      <c r="V20" s="189">
        <f>IFERROR(IF(ISBLANK(Current_DTE_hours!V20),INDEX(Minutes_by_use_case!$B$2:$B$9,MATCH($B20,Minutes_by_use_case!$A$2:$A$9,0)),Current_DTE_hours!V20),"-")</f>
        <v>3454.7784394444448</v>
      </c>
      <c r="W20" s="189">
        <f>IFERROR(IF(ISBLANK(Current_DTE_hours!W20),INDEX(Minutes_by_use_case!$B$2:$B$9,MATCH($B20,Minutes_by_use_case!$A$2:$A$9,0)),Current_DTE_hours!W20),"-")</f>
        <v>3454.7784394444448</v>
      </c>
    </row>
    <row r="21" spans="1:23" x14ac:dyDescent="0.3">
      <c r="A21" s="97" t="s">
        <v>40</v>
      </c>
      <c r="B21" s="111" t="s">
        <v>58</v>
      </c>
      <c r="C21" s="99"/>
      <c r="D21" s="189">
        <f>IFERROR(IF(ISBLANK(Current_DTE_hours!D21),INDEX(Minutes_by_use_case!$B$2:$B$9,MATCH($B21,Minutes_by_use_case!$A$2:$A$9,0)),Current_DTE_hours!D21),"-")</f>
        <v>721.11352444444435</v>
      </c>
      <c r="E21" s="189">
        <f>IFERROR(IF(ISBLANK(Current_DTE_hours!E21),INDEX(Minutes_by_use_case!$B$2:$B$9,MATCH($B21,Minutes_by_use_case!$A$2:$A$9,0)),Current_DTE_hours!E21),"-")</f>
        <v>721.11352444444435</v>
      </c>
      <c r="F21" s="189">
        <f>IFERROR(IF(ISBLANK(Current_DTE_hours!F21),INDEX(Minutes_by_use_case!$B$2:$B$9,MATCH($B21,Minutes_by_use_case!$A$2:$A$9,0)),Current_DTE_hours!F21),"-")</f>
        <v>721.11352444444435</v>
      </c>
      <c r="G21" s="189">
        <f>IFERROR(IF(ISBLANK(Current_DTE_hours!G21),INDEX(Minutes_by_use_case!$B$2:$B$9,MATCH($B21,Minutes_by_use_case!$A$2:$A$9,0)),Current_DTE_hours!G21),"-")</f>
        <v>721.11352444444435</v>
      </c>
      <c r="H21" s="189">
        <f>IFERROR(IF(ISBLANK(Current_DTE_hours!H21),INDEX(Minutes_by_use_case!$B$2:$B$9,MATCH($B21,Minutes_by_use_case!$A$2:$A$9,0)),Current_DTE_hours!H21),"-")</f>
        <v>721.11352444444435</v>
      </c>
      <c r="I21" s="189">
        <f>IFERROR(IF(ISBLANK(Current_DTE_hours!I21),INDEX(Minutes_by_use_case!$B$2:$B$9,MATCH($B21,Minutes_by_use_case!$A$2:$A$9,0)),Current_DTE_hours!I21),"-")</f>
        <v>721.11352444444435</v>
      </c>
      <c r="J21" s="189">
        <f>IFERROR(IF(ISBLANK(Current_DTE_hours!J21),INDEX(Minutes_by_use_case!$B$2:$B$9,MATCH($B21,Minutes_by_use_case!$A$2:$A$9,0)),Current_DTE_hours!J21),"-")</f>
        <v>721.11352444444435</v>
      </c>
      <c r="K21" s="189">
        <f>IFERROR(IF(ISBLANK(Current_DTE_hours!K21),INDEX(Minutes_by_use_case!$B$2:$B$9,MATCH($B21,Minutes_by_use_case!$A$2:$A$9,0)),Current_DTE_hours!K21),"-")</f>
        <v>721.11352444444435</v>
      </c>
      <c r="L21" s="189">
        <f>IFERROR(IF(ISBLANK(Current_DTE_hours!L21),INDEX(Minutes_by_use_case!$B$2:$B$9,MATCH($B21,Minutes_by_use_case!$A$2:$A$9,0)),Current_DTE_hours!L21),"-")</f>
        <v>721.11352444444435</v>
      </c>
      <c r="M21" s="189">
        <f>IFERROR(IF(ISBLANK(Current_DTE_hours!M21),INDEX(Minutes_by_use_case!$B$2:$B$9,MATCH($B21,Minutes_by_use_case!$A$2:$A$9,0)),Current_DTE_hours!M21),"-")</f>
        <v>721.11352444444435</v>
      </c>
      <c r="N21" s="189">
        <f>IFERROR(IF(ISBLANK(Current_DTE_hours!N21),INDEX(Minutes_by_use_case!$B$2:$B$9,MATCH($B21,Minutes_by_use_case!$A$2:$A$9,0)),Current_DTE_hours!N21),"-")</f>
        <v>721.11352444444435</v>
      </c>
      <c r="O21" s="189">
        <f>IFERROR(IF(ISBLANK(Current_DTE_hours!O21),INDEX(Minutes_by_use_case!$B$2:$B$9,MATCH($B21,Minutes_by_use_case!$A$2:$A$9,0)),Current_DTE_hours!O21),"-")</f>
        <v>721.11352444444435</v>
      </c>
      <c r="P21" s="189">
        <f>IFERROR(IF(ISBLANK(Current_DTE_hours!P21),INDEX(Minutes_by_use_case!$B$2:$B$9,MATCH($B21,Minutes_by_use_case!$A$2:$A$9,0)),Current_DTE_hours!P21),"-")</f>
        <v>721.11352444444435</v>
      </c>
      <c r="Q21" s="189">
        <f>IFERROR(IF(ISBLANK(Current_DTE_hours!Q21),INDEX(Minutes_by_use_case!$B$2:$B$9,MATCH($B21,Minutes_by_use_case!$A$2:$A$9,0)),Current_DTE_hours!Q21),"-")</f>
        <v>721.11352444444435</v>
      </c>
      <c r="R21" s="189">
        <f>IFERROR(IF(ISBLANK(Current_DTE_hours!R21),INDEX(Minutes_by_use_case!$B$2:$B$9,MATCH($B21,Minutes_by_use_case!$A$2:$A$9,0)),Current_DTE_hours!R21),"-")</f>
        <v>721.11352444444435</v>
      </c>
      <c r="S21" s="189">
        <f>IFERROR(IF(ISBLANK(Current_DTE_hours!S21),INDEX(Minutes_by_use_case!$B$2:$B$9,MATCH($B21,Minutes_by_use_case!$A$2:$A$9,0)),Current_DTE_hours!S21),"-")</f>
        <v>721.11352444444435</v>
      </c>
      <c r="T21" s="189">
        <f>IFERROR(IF(ISBLANK(Current_DTE_hours!T21),INDEX(Minutes_by_use_case!$B$2:$B$9,MATCH($B21,Minutes_by_use_case!$A$2:$A$9,0)),Current_DTE_hours!T21),"-")</f>
        <v>721.11352444444435</v>
      </c>
      <c r="U21" s="189">
        <f>IFERROR(IF(ISBLANK(Current_DTE_hours!U21),INDEX(Minutes_by_use_case!$B$2:$B$9,MATCH($B21,Minutes_by_use_case!$A$2:$A$9,0)),Current_DTE_hours!U21),"-")</f>
        <v>721.11352444444435</v>
      </c>
      <c r="V21" s="189">
        <f>IFERROR(IF(ISBLANK(Current_DTE_hours!V21),INDEX(Minutes_by_use_case!$B$2:$B$9,MATCH($B21,Minutes_by_use_case!$A$2:$A$9,0)),Current_DTE_hours!V21),"-")</f>
        <v>721.11352444444435</v>
      </c>
      <c r="W21" s="189">
        <f>IFERROR(IF(ISBLANK(Current_DTE_hours!W21),INDEX(Minutes_by_use_case!$B$2:$B$9,MATCH($B21,Minutes_by_use_case!$A$2:$A$9,0)),Current_DTE_hours!W21),"-")</f>
        <v>721.11352444444435</v>
      </c>
    </row>
    <row r="22" spans="1:23" x14ac:dyDescent="0.3">
      <c r="A22" s="97" t="s">
        <v>73</v>
      </c>
      <c r="B22" s="98" t="s">
        <v>57</v>
      </c>
      <c r="C22" s="99"/>
      <c r="D22" s="189">
        <f>IFERROR(IF(ISBLANK(Current_DTE_hours!D22),INDEX(Minutes_by_use_case!$B$2:$B$9,MATCH($B22,Minutes_by_use_case!$A$2:$A$9,0)),Current_DTE_hours!D22),"-")</f>
        <v>133409.35004928565</v>
      </c>
      <c r="E22" s="189">
        <f>IFERROR(IF(ISBLANK(Current_DTE_hours!E22),INDEX(Minutes_by_use_case!$B$2:$B$9,MATCH($B22,Minutes_by_use_case!$A$2:$A$9,0)),Current_DTE_hours!E22),"-")</f>
        <v>133409.35004928565</v>
      </c>
      <c r="F22" s="189">
        <f>IFERROR(IF(ISBLANK(Current_DTE_hours!F22),INDEX(Minutes_by_use_case!$B$2:$B$9,MATCH($B22,Minutes_by_use_case!$A$2:$A$9,0)),Current_DTE_hours!F22),"-")</f>
        <v>133409.35004928565</v>
      </c>
      <c r="G22" s="189">
        <f>IFERROR(IF(ISBLANK(Current_DTE_hours!G22),INDEX(Minutes_by_use_case!$B$2:$B$9,MATCH($B22,Minutes_by_use_case!$A$2:$A$9,0)),Current_DTE_hours!G22),"-")</f>
        <v>133409.35004928565</v>
      </c>
      <c r="H22" s="189">
        <f>IFERROR(IF(ISBLANK(Current_DTE_hours!H22),INDEX(Minutes_by_use_case!$B$2:$B$9,MATCH($B22,Minutes_by_use_case!$A$2:$A$9,0)),Current_DTE_hours!H22),"-")</f>
        <v>133409.35004928565</v>
      </c>
      <c r="I22" s="189">
        <f>IFERROR(IF(ISBLANK(Current_DTE_hours!I22),INDEX(Minutes_by_use_case!$B$2:$B$9,MATCH($B22,Minutes_by_use_case!$A$2:$A$9,0)),Current_DTE_hours!I22),"-")</f>
        <v>133409.35004928565</v>
      </c>
      <c r="J22" s="189">
        <f>IFERROR(IF(ISBLANK(Current_DTE_hours!J22),INDEX(Minutes_by_use_case!$B$2:$B$9,MATCH($B22,Minutes_by_use_case!$A$2:$A$9,0)),Current_DTE_hours!J22),"-")</f>
        <v>133409.35004928565</v>
      </c>
      <c r="K22" s="189">
        <f>IFERROR(IF(ISBLANK(Current_DTE_hours!K22),INDEX(Minutes_by_use_case!$B$2:$B$9,MATCH($B22,Minutes_by_use_case!$A$2:$A$9,0)),Current_DTE_hours!K22),"-")</f>
        <v>133409.35004928565</v>
      </c>
      <c r="L22" s="189">
        <f>IFERROR(IF(ISBLANK(Current_DTE_hours!L22),INDEX(Minutes_by_use_case!$B$2:$B$9,MATCH($B22,Minutes_by_use_case!$A$2:$A$9,0)),Current_DTE_hours!L22),"-")</f>
        <v>133409.35004928565</v>
      </c>
      <c r="M22" s="189">
        <f>IFERROR(IF(ISBLANK(Current_DTE_hours!M22),INDEX(Minutes_by_use_case!$B$2:$B$9,MATCH($B22,Minutes_by_use_case!$A$2:$A$9,0)),Current_DTE_hours!M22),"-")</f>
        <v>133409.35004928565</v>
      </c>
      <c r="N22" s="189">
        <f>IFERROR(IF(ISBLANK(Current_DTE_hours!N22),INDEX(Minutes_by_use_case!$B$2:$B$9,MATCH($B22,Minutes_by_use_case!$A$2:$A$9,0)),Current_DTE_hours!N22),"-")</f>
        <v>133409.35004928565</v>
      </c>
      <c r="O22" s="189">
        <f>IFERROR(IF(ISBLANK(Current_DTE_hours!O22),INDEX(Minutes_by_use_case!$B$2:$B$9,MATCH($B22,Minutes_by_use_case!$A$2:$A$9,0)),Current_DTE_hours!O22),"-")</f>
        <v>133409.35004928565</v>
      </c>
      <c r="P22" s="189">
        <f>IFERROR(IF(ISBLANK(Current_DTE_hours!P22),INDEX(Minutes_by_use_case!$B$2:$B$9,MATCH($B22,Minutes_by_use_case!$A$2:$A$9,0)),Current_DTE_hours!P22),"-")</f>
        <v>133409.35004928565</v>
      </c>
      <c r="Q22" s="189">
        <f>IFERROR(IF(ISBLANK(Current_DTE_hours!Q22),INDEX(Minutes_by_use_case!$B$2:$B$9,MATCH($B22,Minutes_by_use_case!$A$2:$A$9,0)),Current_DTE_hours!Q22),"-")</f>
        <v>133409.35004928565</v>
      </c>
      <c r="R22" s="189">
        <f>IFERROR(IF(ISBLANK(Current_DTE_hours!R22),INDEX(Minutes_by_use_case!$B$2:$B$9,MATCH($B22,Minutes_by_use_case!$A$2:$A$9,0)),Current_DTE_hours!R22),"-")</f>
        <v>133409.35004928565</v>
      </c>
      <c r="S22" s="189">
        <f>IFERROR(IF(ISBLANK(Current_DTE_hours!S22),INDEX(Minutes_by_use_case!$B$2:$B$9,MATCH($B22,Minutes_by_use_case!$A$2:$A$9,0)),Current_DTE_hours!S22),"-")</f>
        <v>133409.35004928565</v>
      </c>
      <c r="T22" s="189">
        <f>IFERROR(IF(ISBLANK(Current_DTE_hours!T22),INDEX(Minutes_by_use_case!$B$2:$B$9,MATCH($B22,Minutes_by_use_case!$A$2:$A$9,0)),Current_DTE_hours!T22),"-")</f>
        <v>133409.35004928565</v>
      </c>
      <c r="U22" s="189">
        <f>IFERROR(IF(ISBLANK(Current_DTE_hours!U22),INDEX(Minutes_by_use_case!$B$2:$B$9,MATCH($B22,Minutes_by_use_case!$A$2:$A$9,0)),Current_DTE_hours!U22),"-")</f>
        <v>133409.35004928565</v>
      </c>
      <c r="V22" s="189">
        <f>IFERROR(IF(ISBLANK(Current_DTE_hours!V22),INDEX(Minutes_by_use_case!$B$2:$B$9,MATCH($B22,Minutes_by_use_case!$A$2:$A$9,0)),Current_DTE_hours!V22),"-")</f>
        <v>133409.35004928565</v>
      </c>
      <c r="W22" s="189">
        <f>IFERROR(IF(ISBLANK(Current_DTE_hours!W22),INDEX(Minutes_by_use_case!$B$2:$B$9,MATCH($B22,Minutes_by_use_case!$A$2:$A$9,0)),Current_DTE_hours!W22),"-")</f>
        <v>133409.35004928565</v>
      </c>
    </row>
    <row r="23" spans="1:23" x14ac:dyDescent="0.3">
      <c r="A23" s="97" t="s">
        <v>38</v>
      </c>
      <c r="B23" s="98" t="s">
        <v>57</v>
      </c>
      <c r="C23" s="99" t="s">
        <v>91</v>
      </c>
      <c r="D23" s="189">
        <f>IFERROR(IF(ISBLANK(Current_DTE_hours!D23),INDEX(Minutes_by_use_case!$B$2:$B$9,MATCH($B23,Minutes_by_use_case!$A$2:$A$9,0)),Current_DTE_hours!D23),"-")</f>
        <v>21.986611111111113</v>
      </c>
      <c r="E23" s="189">
        <f>IFERROR(IF(ISBLANK(Current_DTE_hours!E23),INDEX(Minutes_by_use_case!$B$2:$B$9,MATCH($B23,Minutes_by_use_case!$A$2:$A$9,0)),Current_DTE_hours!E23),"-")</f>
        <v>1.1333333333333333</v>
      </c>
      <c r="F23" s="189">
        <f>IFERROR(IF(ISBLANK(Current_DTE_hours!F23),INDEX(Minutes_by_use_case!$B$2:$B$9,MATCH($B23,Minutes_by_use_case!$A$2:$A$9,0)),Current_DTE_hours!F23),"-")</f>
        <v>3.7333333333333334</v>
      </c>
      <c r="G23" s="189">
        <f>IFERROR(IF(ISBLANK(Current_DTE_hours!G23),INDEX(Minutes_by_use_case!$B$2:$B$9,MATCH($B23,Minutes_by_use_case!$A$2:$A$9,0)),Current_DTE_hours!G23),"-")</f>
        <v>23.303841111111115</v>
      </c>
      <c r="H23" s="189">
        <f>IFERROR(IF(ISBLANK(Current_DTE_hours!H23),INDEX(Minutes_by_use_case!$B$2:$B$9,MATCH($B23,Minutes_by_use_case!$A$2:$A$9,0)),Current_DTE_hours!H23),"-")</f>
        <v>23.303841111111115</v>
      </c>
      <c r="I23" s="189">
        <f>IFERROR(IF(ISBLANK(Current_DTE_hours!I23),INDEX(Minutes_by_use_case!$B$2:$B$9,MATCH($B23,Minutes_by_use_case!$A$2:$A$9,0)),Current_DTE_hours!I23),"-")</f>
        <v>23.303841111111115</v>
      </c>
      <c r="J23" s="189">
        <f>IFERROR(IF(ISBLANK(Current_DTE_hours!J23),INDEX(Minutes_by_use_case!$B$2:$B$9,MATCH($B23,Minutes_by_use_case!$A$2:$A$9,0)),Current_DTE_hours!J23),"-")</f>
        <v>23.303841111111115</v>
      </c>
      <c r="K23" s="189">
        <f>IFERROR(IF(ISBLANK(Current_DTE_hours!K23),INDEX(Minutes_by_use_case!$B$2:$B$9,MATCH($B23,Minutes_by_use_case!$A$2:$A$9,0)),Current_DTE_hours!K23),"-")</f>
        <v>23.303841111111115</v>
      </c>
      <c r="L23" s="189">
        <f>IFERROR(IF(ISBLANK(Current_DTE_hours!L23),INDEX(Minutes_by_use_case!$B$2:$B$9,MATCH($B23,Minutes_by_use_case!$A$2:$A$9,0)),Current_DTE_hours!L23),"-")</f>
        <v>23.303841111111115</v>
      </c>
      <c r="M23" s="189">
        <f>IFERROR(IF(ISBLANK(Current_DTE_hours!M23),INDEX(Minutes_by_use_case!$B$2:$B$9,MATCH($B23,Minutes_by_use_case!$A$2:$A$9,0)),Current_DTE_hours!M23),"-")</f>
        <v>23.303841111111115</v>
      </c>
      <c r="N23" s="189">
        <f>IFERROR(IF(ISBLANK(Current_DTE_hours!N23),INDEX(Minutes_by_use_case!$B$2:$B$9,MATCH($B23,Minutes_by_use_case!$A$2:$A$9,0)),Current_DTE_hours!N23),"-")</f>
        <v>23.303841111111115</v>
      </c>
      <c r="O23" s="189">
        <f>IFERROR(IF(ISBLANK(Current_DTE_hours!O23),INDEX(Minutes_by_use_case!$B$2:$B$9,MATCH($B23,Minutes_by_use_case!$A$2:$A$9,0)),Current_DTE_hours!O23),"-")</f>
        <v>23.303841111111115</v>
      </c>
      <c r="P23" s="189">
        <f>IFERROR(IF(ISBLANK(Current_DTE_hours!P23),INDEX(Minutes_by_use_case!$B$2:$B$9,MATCH($B23,Minutes_by_use_case!$A$2:$A$9,0)),Current_DTE_hours!P23),"-")</f>
        <v>23.303841111111115</v>
      </c>
      <c r="Q23" s="189">
        <f>IFERROR(IF(ISBLANK(Current_DTE_hours!Q23),INDEX(Minutes_by_use_case!$B$2:$B$9,MATCH($B23,Minutes_by_use_case!$A$2:$A$9,0)),Current_DTE_hours!Q23),"-")</f>
        <v>23.303841111111115</v>
      </c>
      <c r="R23" s="189">
        <f>IFERROR(IF(ISBLANK(Current_DTE_hours!R23),INDEX(Minutes_by_use_case!$B$2:$B$9,MATCH($B23,Minutes_by_use_case!$A$2:$A$9,0)),Current_DTE_hours!R23),"-")</f>
        <v>23.303841111111115</v>
      </c>
      <c r="S23" s="189">
        <f>IFERROR(IF(ISBLANK(Current_DTE_hours!S23),INDEX(Minutes_by_use_case!$B$2:$B$9,MATCH($B23,Minutes_by_use_case!$A$2:$A$9,0)),Current_DTE_hours!S23),"-")</f>
        <v>23.303841111111115</v>
      </c>
      <c r="T23" s="189">
        <f>IFERROR(IF(ISBLANK(Current_DTE_hours!T23),INDEX(Minutes_by_use_case!$B$2:$B$9,MATCH($B23,Minutes_by_use_case!$A$2:$A$9,0)),Current_DTE_hours!T23),"-")</f>
        <v>23.303841111111115</v>
      </c>
      <c r="U23" s="189">
        <f>IFERROR(IF(ISBLANK(Current_DTE_hours!U23),INDEX(Minutes_by_use_case!$B$2:$B$9,MATCH($B23,Minutes_by_use_case!$A$2:$A$9,0)),Current_DTE_hours!U23),"-")</f>
        <v>23.303841111111115</v>
      </c>
      <c r="V23" s="189">
        <f>IFERROR(IF(ISBLANK(Current_DTE_hours!V23),INDEX(Minutes_by_use_case!$B$2:$B$9,MATCH($B23,Minutes_by_use_case!$A$2:$A$9,0)),Current_DTE_hours!V23),"-")</f>
        <v>23.303841111111115</v>
      </c>
      <c r="W23" s="189">
        <f>IFERROR(IF(ISBLANK(Current_DTE_hours!W23),INDEX(Minutes_by_use_case!$B$2:$B$9,MATCH($B23,Minutes_by_use_case!$A$2:$A$9,0)),Current_DTE_hours!W23),"-")</f>
        <v>23.303841111111115</v>
      </c>
    </row>
    <row r="24" spans="1:23" s="165" customFormat="1" x14ac:dyDescent="0.3">
      <c r="A24" s="180" t="s">
        <v>39</v>
      </c>
      <c r="B24" s="181" t="s">
        <v>59</v>
      </c>
      <c r="C24" s="99" t="s">
        <v>91</v>
      </c>
      <c r="D24" s="189">
        <f>IFERROR(IF(ISBLANK(Current_DTE_hours!D24),INDEX(Minutes_by_use_case!$B$2:$B$9,MATCH($B24,Minutes_by_use_case!$A$2:$A$9,0)),Current_DTE_hours!D24),"-")</f>
        <v>7757.52</v>
      </c>
      <c r="E24" s="189">
        <f>IFERROR(IF(ISBLANK(Current_DTE_hours!E24),INDEX(Minutes_by_use_case!$B$2:$B$9,MATCH($B24,Minutes_by_use_case!$A$2:$A$9,0)),Current_DTE_hours!E24),"-")</f>
        <v>7884.0724999999993</v>
      </c>
      <c r="F24" s="189">
        <f>IFERROR(IF(ISBLANK(Current_DTE_hours!F24),INDEX(Minutes_by_use_case!$B$2:$B$9,MATCH($B24,Minutes_by_use_case!$A$2:$A$9,0)),Current_DTE_hours!F24),"-")</f>
        <v>7411.0455555555554</v>
      </c>
      <c r="G24" s="189">
        <f>IFERROR(IF(ISBLANK(Current_DTE_hours!G24),INDEX(Minutes_by_use_case!$B$2:$B$9,MATCH($B24,Minutes_by_use_case!$A$2:$A$9,0)),Current_DTE_hours!G24),"-")</f>
        <v>7749.4853583333334</v>
      </c>
      <c r="H24" s="189">
        <f>IFERROR(IF(ISBLANK(Current_DTE_hours!H24),INDEX(Minutes_by_use_case!$B$2:$B$9,MATCH($B24,Minutes_by_use_case!$A$2:$A$9,0)),Current_DTE_hours!H24),"-")</f>
        <v>7749.4853583333334</v>
      </c>
      <c r="I24" s="189">
        <f>IFERROR(IF(ISBLANK(Current_DTE_hours!I24),INDEX(Minutes_by_use_case!$B$2:$B$9,MATCH($B24,Minutes_by_use_case!$A$2:$A$9,0)),Current_DTE_hours!I24),"-")</f>
        <v>7749.4853583333334</v>
      </c>
      <c r="J24" s="189">
        <f>IFERROR(IF(ISBLANK(Current_DTE_hours!J24),INDEX(Minutes_by_use_case!$B$2:$B$9,MATCH($B24,Minutes_by_use_case!$A$2:$A$9,0)),Current_DTE_hours!J24),"-")</f>
        <v>7749.4853583333334</v>
      </c>
      <c r="K24" s="189">
        <f>IFERROR(IF(ISBLANK(Current_DTE_hours!K24),INDEX(Minutes_by_use_case!$B$2:$B$9,MATCH($B24,Minutes_by_use_case!$A$2:$A$9,0)),Current_DTE_hours!K24),"-")</f>
        <v>7749.4853583333334</v>
      </c>
      <c r="L24" s="189">
        <f>IFERROR(IF(ISBLANK(Current_DTE_hours!L24),INDEX(Minutes_by_use_case!$B$2:$B$9,MATCH($B24,Minutes_by_use_case!$A$2:$A$9,0)),Current_DTE_hours!L24),"-")</f>
        <v>7749.4853583333334</v>
      </c>
      <c r="M24" s="189">
        <f>IFERROR(IF(ISBLANK(Current_DTE_hours!M24),INDEX(Minutes_by_use_case!$B$2:$B$9,MATCH($B24,Minutes_by_use_case!$A$2:$A$9,0)),Current_DTE_hours!M24),"-")</f>
        <v>7749.4853583333334</v>
      </c>
      <c r="N24" s="189">
        <f>IFERROR(IF(ISBLANK(Current_DTE_hours!N24),INDEX(Minutes_by_use_case!$B$2:$B$9,MATCH($B24,Minutes_by_use_case!$A$2:$A$9,0)),Current_DTE_hours!N24),"-")</f>
        <v>7749.4853583333334</v>
      </c>
      <c r="O24" s="189">
        <f>IFERROR(IF(ISBLANK(Current_DTE_hours!O24),INDEX(Minutes_by_use_case!$B$2:$B$9,MATCH($B24,Minutes_by_use_case!$A$2:$A$9,0)),Current_DTE_hours!O24),"-")</f>
        <v>7749.4853583333334</v>
      </c>
      <c r="P24" s="189">
        <f>IFERROR(IF(ISBLANK(Current_DTE_hours!P24),INDEX(Minutes_by_use_case!$B$2:$B$9,MATCH($B24,Minutes_by_use_case!$A$2:$A$9,0)),Current_DTE_hours!P24),"-")</f>
        <v>7749.4853583333334</v>
      </c>
      <c r="Q24" s="189">
        <f>IFERROR(IF(ISBLANK(Current_DTE_hours!Q24),INDEX(Minutes_by_use_case!$B$2:$B$9,MATCH($B24,Minutes_by_use_case!$A$2:$A$9,0)),Current_DTE_hours!Q24),"-")</f>
        <v>7749.4853583333334</v>
      </c>
      <c r="R24" s="189">
        <f>IFERROR(IF(ISBLANK(Current_DTE_hours!R24),INDEX(Minutes_by_use_case!$B$2:$B$9,MATCH($B24,Minutes_by_use_case!$A$2:$A$9,0)),Current_DTE_hours!R24),"-")</f>
        <v>7749.4853583333334</v>
      </c>
      <c r="S24" s="189">
        <f>IFERROR(IF(ISBLANK(Current_DTE_hours!S24),INDEX(Minutes_by_use_case!$B$2:$B$9,MATCH($B24,Minutes_by_use_case!$A$2:$A$9,0)),Current_DTE_hours!S24),"-")</f>
        <v>7749.4853583333334</v>
      </c>
      <c r="T24" s="189">
        <f>IFERROR(IF(ISBLANK(Current_DTE_hours!T24),INDEX(Minutes_by_use_case!$B$2:$B$9,MATCH($B24,Minutes_by_use_case!$A$2:$A$9,0)),Current_DTE_hours!T24),"-")</f>
        <v>7749.4853583333334</v>
      </c>
      <c r="U24" s="189">
        <f>IFERROR(IF(ISBLANK(Current_DTE_hours!U24),INDEX(Minutes_by_use_case!$B$2:$B$9,MATCH($B24,Minutes_by_use_case!$A$2:$A$9,0)),Current_DTE_hours!U24),"-")</f>
        <v>7749.4853583333334</v>
      </c>
      <c r="V24" s="189">
        <f>IFERROR(IF(ISBLANK(Current_DTE_hours!V24),INDEX(Minutes_by_use_case!$B$2:$B$9,MATCH($B24,Minutes_by_use_case!$A$2:$A$9,0)),Current_DTE_hours!V24),"-")</f>
        <v>7749.4853583333334</v>
      </c>
      <c r="W24" s="189">
        <f>IFERROR(IF(ISBLANK(Current_DTE_hours!W24),INDEX(Minutes_by_use_case!$B$2:$B$9,MATCH($B24,Minutes_by_use_case!$A$2:$A$9,0)),Current_DTE_hours!W24),"-")</f>
        <v>7749.4853583333334</v>
      </c>
    </row>
    <row r="25" spans="1:23" x14ac:dyDescent="0.3">
      <c r="A25" s="97" t="s">
        <v>41</v>
      </c>
      <c r="B25" s="98" t="s">
        <v>60</v>
      </c>
      <c r="C25" s="99"/>
      <c r="D25" s="189">
        <f>IFERROR(IF(ISBLANK(Current_DTE_hours!D25),INDEX(Minutes_by_use_case!$B$2:$B$9,MATCH($B25,Minutes_by_use_case!$A$2:$A$9,0)),Current_DTE_hours!D25),"-")</f>
        <v>0</v>
      </c>
      <c r="E25" s="189">
        <f>IFERROR(IF(ISBLANK(Current_DTE_hours!E25),INDEX(Minutes_by_use_case!$B$2:$B$9,MATCH($B25,Minutes_by_use_case!$A$2:$A$9,0)),Current_DTE_hours!E25),"-")</f>
        <v>0</v>
      </c>
      <c r="F25" s="189">
        <f>IFERROR(IF(ISBLANK(Current_DTE_hours!F25),INDEX(Minutes_by_use_case!$B$2:$B$9,MATCH($B25,Minutes_by_use_case!$A$2:$A$9,0)),Current_DTE_hours!F25),"-")</f>
        <v>0</v>
      </c>
      <c r="G25" s="189">
        <f>IFERROR(IF(ISBLANK(Current_DTE_hours!G25),INDEX(Minutes_by_use_case!$B$2:$B$9,MATCH($B25,Minutes_by_use_case!$A$2:$A$9,0)),Current_DTE_hours!G25),"-")</f>
        <v>0</v>
      </c>
      <c r="H25" s="189">
        <f>IFERROR(IF(ISBLANK(Current_DTE_hours!H25),INDEX(Minutes_by_use_case!$B$2:$B$9,MATCH($B25,Minutes_by_use_case!$A$2:$A$9,0)),Current_DTE_hours!H25),"-")</f>
        <v>0</v>
      </c>
      <c r="I25" s="189">
        <f>IFERROR(IF(ISBLANK(Current_DTE_hours!I25),INDEX(Minutes_by_use_case!$B$2:$B$9,MATCH($B25,Minutes_by_use_case!$A$2:$A$9,0)),Current_DTE_hours!I25),"-")</f>
        <v>0</v>
      </c>
      <c r="J25" s="189">
        <f>IFERROR(IF(ISBLANK(Current_DTE_hours!J25),INDEX(Minutes_by_use_case!$B$2:$B$9,MATCH($B25,Minutes_by_use_case!$A$2:$A$9,0)),Current_DTE_hours!J25),"-")</f>
        <v>0</v>
      </c>
      <c r="K25" s="189">
        <f>IFERROR(IF(ISBLANK(Current_DTE_hours!K25),INDEX(Minutes_by_use_case!$B$2:$B$9,MATCH($B25,Minutes_by_use_case!$A$2:$A$9,0)),Current_DTE_hours!K25),"-")</f>
        <v>0</v>
      </c>
      <c r="L25" s="189">
        <f>IFERROR(IF(ISBLANK(Current_DTE_hours!L25),INDEX(Minutes_by_use_case!$B$2:$B$9,MATCH($B25,Minutes_by_use_case!$A$2:$A$9,0)),Current_DTE_hours!L25),"-")</f>
        <v>0</v>
      </c>
      <c r="M25" s="189">
        <f>IFERROR(IF(ISBLANK(Current_DTE_hours!M25),INDEX(Minutes_by_use_case!$B$2:$B$9,MATCH($B25,Minutes_by_use_case!$A$2:$A$9,0)),Current_DTE_hours!M25),"-")</f>
        <v>0</v>
      </c>
      <c r="N25" s="189">
        <f>IFERROR(IF(ISBLANK(Current_DTE_hours!N25),INDEX(Minutes_by_use_case!$B$2:$B$9,MATCH($B25,Minutes_by_use_case!$A$2:$A$9,0)),Current_DTE_hours!N25),"-")</f>
        <v>0</v>
      </c>
      <c r="O25" s="189">
        <f>IFERROR(IF(ISBLANK(Current_DTE_hours!O25),INDEX(Minutes_by_use_case!$B$2:$B$9,MATCH($B25,Minutes_by_use_case!$A$2:$A$9,0)),Current_DTE_hours!O25),"-")</f>
        <v>0</v>
      </c>
      <c r="P25" s="189">
        <f>IFERROR(IF(ISBLANK(Current_DTE_hours!P25),INDEX(Minutes_by_use_case!$B$2:$B$9,MATCH($B25,Minutes_by_use_case!$A$2:$A$9,0)),Current_DTE_hours!P25),"-")</f>
        <v>0</v>
      </c>
      <c r="Q25" s="189">
        <f>IFERROR(IF(ISBLANK(Current_DTE_hours!Q25),INDEX(Minutes_by_use_case!$B$2:$B$9,MATCH($B25,Minutes_by_use_case!$A$2:$A$9,0)),Current_DTE_hours!Q25),"-")</f>
        <v>0</v>
      </c>
      <c r="R25" s="189">
        <f>IFERROR(IF(ISBLANK(Current_DTE_hours!R25),INDEX(Minutes_by_use_case!$B$2:$B$9,MATCH($B25,Minutes_by_use_case!$A$2:$A$9,0)),Current_DTE_hours!R25),"-")</f>
        <v>0</v>
      </c>
      <c r="S25" s="189">
        <f>IFERROR(IF(ISBLANK(Current_DTE_hours!S25),INDEX(Minutes_by_use_case!$B$2:$B$9,MATCH($B25,Minutes_by_use_case!$A$2:$A$9,0)),Current_DTE_hours!S25),"-")</f>
        <v>0</v>
      </c>
      <c r="T25" s="189">
        <f>IFERROR(IF(ISBLANK(Current_DTE_hours!T25),INDEX(Minutes_by_use_case!$B$2:$B$9,MATCH($B25,Minutes_by_use_case!$A$2:$A$9,0)),Current_DTE_hours!T25),"-")</f>
        <v>0</v>
      </c>
      <c r="U25" s="189">
        <f>IFERROR(IF(ISBLANK(Current_DTE_hours!U25),INDEX(Minutes_by_use_case!$B$2:$B$9,MATCH($B25,Minutes_by_use_case!$A$2:$A$9,0)),Current_DTE_hours!U25),"-")</f>
        <v>0</v>
      </c>
      <c r="V25" s="189">
        <f>IFERROR(IF(ISBLANK(Current_DTE_hours!V25),INDEX(Minutes_by_use_case!$B$2:$B$9,MATCH($B25,Minutes_by_use_case!$A$2:$A$9,0)),Current_DTE_hours!V25),"-")</f>
        <v>0</v>
      </c>
      <c r="W25" s="189">
        <f>IFERROR(IF(ISBLANK(Current_DTE_hours!W25),INDEX(Minutes_by_use_case!$B$2:$B$9,MATCH($B25,Minutes_by_use_case!$A$2:$A$9,0)),Current_DTE_hours!W25),"-")</f>
        <v>0</v>
      </c>
    </row>
    <row r="26" spans="1:23" x14ac:dyDescent="0.3">
      <c r="A26" s="97" t="s">
        <v>74</v>
      </c>
      <c r="B26" s="98" t="s">
        <v>57</v>
      </c>
      <c r="C26" s="99"/>
      <c r="D26" s="189">
        <f>IFERROR(IF(ISBLANK(Current_DTE_hours!D26),INDEX(Minutes_by_use_case!$B$2:$B$9,MATCH($B26,Minutes_by_use_case!$A$2:$A$9,0)),Current_DTE_hours!D26),"-")</f>
        <v>133409.35004928565</v>
      </c>
      <c r="E26" s="189">
        <f>IFERROR(IF(ISBLANK(Current_DTE_hours!E26),INDEX(Minutes_by_use_case!$B$2:$B$9,MATCH($B26,Minutes_by_use_case!$A$2:$A$9,0)),Current_DTE_hours!E26),"-")</f>
        <v>133409.35004928565</v>
      </c>
      <c r="F26" s="189">
        <f>IFERROR(IF(ISBLANK(Current_DTE_hours!F26),INDEX(Minutes_by_use_case!$B$2:$B$9,MATCH($B26,Minutes_by_use_case!$A$2:$A$9,0)),Current_DTE_hours!F26),"-")</f>
        <v>133409.35004928565</v>
      </c>
      <c r="G26" s="189">
        <f>IFERROR(IF(ISBLANK(Current_DTE_hours!G26),INDEX(Minutes_by_use_case!$B$2:$B$9,MATCH($B26,Minutes_by_use_case!$A$2:$A$9,0)),Current_DTE_hours!G26),"-")</f>
        <v>133409.35004928565</v>
      </c>
      <c r="H26" s="189">
        <f>IFERROR(IF(ISBLANK(Current_DTE_hours!H26),INDEX(Minutes_by_use_case!$B$2:$B$9,MATCH($B26,Minutes_by_use_case!$A$2:$A$9,0)),Current_DTE_hours!H26),"-")</f>
        <v>133409.35004928565</v>
      </c>
      <c r="I26" s="189">
        <f>IFERROR(IF(ISBLANK(Current_DTE_hours!I26),INDEX(Minutes_by_use_case!$B$2:$B$9,MATCH($B26,Minutes_by_use_case!$A$2:$A$9,0)),Current_DTE_hours!I26),"-")</f>
        <v>133409.35004928565</v>
      </c>
      <c r="J26" s="189">
        <f>IFERROR(IF(ISBLANK(Current_DTE_hours!J26),INDEX(Minutes_by_use_case!$B$2:$B$9,MATCH($B26,Minutes_by_use_case!$A$2:$A$9,0)),Current_DTE_hours!J26),"-")</f>
        <v>133409.35004928565</v>
      </c>
      <c r="K26" s="189">
        <f>IFERROR(IF(ISBLANK(Current_DTE_hours!K26),INDEX(Minutes_by_use_case!$B$2:$B$9,MATCH($B26,Minutes_by_use_case!$A$2:$A$9,0)),Current_DTE_hours!K26),"-")</f>
        <v>133409.35004928565</v>
      </c>
      <c r="L26" s="189">
        <f>IFERROR(IF(ISBLANK(Current_DTE_hours!L26),INDEX(Minutes_by_use_case!$B$2:$B$9,MATCH($B26,Minutes_by_use_case!$A$2:$A$9,0)),Current_DTE_hours!L26),"-")</f>
        <v>133409.35004928565</v>
      </c>
      <c r="M26" s="189">
        <f>IFERROR(IF(ISBLANK(Current_DTE_hours!M26),INDEX(Minutes_by_use_case!$B$2:$B$9,MATCH($B26,Minutes_by_use_case!$A$2:$A$9,0)),Current_DTE_hours!M26),"-")</f>
        <v>133409.35004928565</v>
      </c>
      <c r="N26" s="189">
        <f>IFERROR(IF(ISBLANK(Current_DTE_hours!N26),INDEX(Minutes_by_use_case!$B$2:$B$9,MATCH($B26,Minutes_by_use_case!$A$2:$A$9,0)),Current_DTE_hours!N26),"-")</f>
        <v>133409.35004928565</v>
      </c>
      <c r="O26" s="189">
        <f>IFERROR(IF(ISBLANK(Current_DTE_hours!O26),INDEX(Minutes_by_use_case!$B$2:$B$9,MATCH($B26,Minutes_by_use_case!$A$2:$A$9,0)),Current_DTE_hours!O26),"-")</f>
        <v>133409.35004928565</v>
      </c>
      <c r="P26" s="189">
        <f>IFERROR(IF(ISBLANK(Current_DTE_hours!P26),INDEX(Minutes_by_use_case!$B$2:$B$9,MATCH($B26,Minutes_by_use_case!$A$2:$A$9,0)),Current_DTE_hours!P26),"-")</f>
        <v>133409.35004928565</v>
      </c>
      <c r="Q26" s="189">
        <f>IFERROR(IF(ISBLANK(Current_DTE_hours!Q26),INDEX(Minutes_by_use_case!$B$2:$B$9,MATCH($B26,Minutes_by_use_case!$A$2:$A$9,0)),Current_DTE_hours!Q26),"-")</f>
        <v>133409.35004928565</v>
      </c>
      <c r="R26" s="189">
        <f>IFERROR(IF(ISBLANK(Current_DTE_hours!R26),INDEX(Minutes_by_use_case!$B$2:$B$9,MATCH($B26,Minutes_by_use_case!$A$2:$A$9,0)),Current_DTE_hours!R26),"-")</f>
        <v>133409.35004928565</v>
      </c>
      <c r="S26" s="189">
        <f>IFERROR(IF(ISBLANK(Current_DTE_hours!S26),INDEX(Minutes_by_use_case!$B$2:$B$9,MATCH($B26,Minutes_by_use_case!$A$2:$A$9,0)),Current_DTE_hours!S26),"-")</f>
        <v>133409.35004928565</v>
      </c>
      <c r="T26" s="189">
        <f>IFERROR(IF(ISBLANK(Current_DTE_hours!T26),INDEX(Minutes_by_use_case!$B$2:$B$9,MATCH($B26,Minutes_by_use_case!$A$2:$A$9,0)),Current_DTE_hours!T26),"-")</f>
        <v>133409.35004928565</v>
      </c>
      <c r="U26" s="189">
        <f>IFERROR(IF(ISBLANK(Current_DTE_hours!U26),INDEX(Minutes_by_use_case!$B$2:$B$9,MATCH($B26,Minutes_by_use_case!$A$2:$A$9,0)),Current_DTE_hours!U26),"-")</f>
        <v>133409.35004928565</v>
      </c>
      <c r="V26" s="189">
        <f>IFERROR(IF(ISBLANK(Current_DTE_hours!V26),INDEX(Minutes_by_use_case!$B$2:$B$9,MATCH($B26,Minutes_by_use_case!$A$2:$A$9,0)),Current_DTE_hours!V26),"-")</f>
        <v>133409.35004928565</v>
      </c>
      <c r="W26" s="189">
        <f>IFERROR(IF(ISBLANK(Current_DTE_hours!W26),INDEX(Minutes_by_use_case!$B$2:$B$9,MATCH($B26,Minutes_by_use_case!$A$2:$A$9,0)),Current_DTE_hours!W26),"-")</f>
        <v>133409.35004928565</v>
      </c>
    </row>
    <row r="27" spans="1:23" x14ac:dyDescent="0.3">
      <c r="A27" s="97" t="s">
        <v>75</v>
      </c>
      <c r="B27" s="98" t="s">
        <v>57</v>
      </c>
      <c r="C27" s="99"/>
      <c r="D27" s="189">
        <f>IFERROR(IF(ISBLANK(Current_DTE_hours!D27),INDEX(Minutes_by_use_case!$B$2:$B$9,MATCH($B27,Minutes_by_use_case!$A$2:$A$9,0)),Current_DTE_hours!D27),"-")</f>
        <v>133409.35004928565</v>
      </c>
      <c r="E27" s="189">
        <f>IFERROR(IF(ISBLANK(Current_DTE_hours!E27),INDEX(Minutes_by_use_case!$B$2:$B$9,MATCH($B27,Minutes_by_use_case!$A$2:$A$9,0)),Current_DTE_hours!E27),"-")</f>
        <v>133409.35004928565</v>
      </c>
      <c r="F27" s="189">
        <f>IFERROR(IF(ISBLANK(Current_DTE_hours!F27),INDEX(Minutes_by_use_case!$B$2:$B$9,MATCH($B27,Minutes_by_use_case!$A$2:$A$9,0)),Current_DTE_hours!F27),"-")</f>
        <v>133409.35004928565</v>
      </c>
      <c r="G27" s="189">
        <f>IFERROR(IF(ISBLANK(Current_DTE_hours!G27),INDEX(Minutes_by_use_case!$B$2:$B$9,MATCH($B27,Minutes_by_use_case!$A$2:$A$9,0)),Current_DTE_hours!G27),"-")</f>
        <v>133409.35004928565</v>
      </c>
      <c r="H27" s="189">
        <f>IFERROR(IF(ISBLANK(Current_DTE_hours!H27),INDEX(Minutes_by_use_case!$B$2:$B$9,MATCH($B27,Minutes_by_use_case!$A$2:$A$9,0)),Current_DTE_hours!H27),"-")</f>
        <v>133409.35004928565</v>
      </c>
      <c r="I27" s="189">
        <f>IFERROR(IF(ISBLANK(Current_DTE_hours!I27),INDEX(Minutes_by_use_case!$B$2:$B$9,MATCH($B27,Minutes_by_use_case!$A$2:$A$9,0)),Current_DTE_hours!I27),"-")</f>
        <v>133409.35004928565</v>
      </c>
      <c r="J27" s="189">
        <f>IFERROR(IF(ISBLANK(Current_DTE_hours!J27),INDEX(Minutes_by_use_case!$B$2:$B$9,MATCH($B27,Minutes_by_use_case!$A$2:$A$9,0)),Current_DTE_hours!J27),"-")</f>
        <v>133409.35004928565</v>
      </c>
      <c r="K27" s="189">
        <f>IFERROR(IF(ISBLANK(Current_DTE_hours!K27),INDEX(Minutes_by_use_case!$B$2:$B$9,MATCH($B27,Minutes_by_use_case!$A$2:$A$9,0)),Current_DTE_hours!K27),"-")</f>
        <v>133409.35004928565</v>
      </c>
      <c r="L27" s="189">
        <f>IFERROR(IF(ISBLANK(Current_DTE_hours!L27),INDEX(Minutes_by_use_case!$B$2:$B$9,MATCH($B27,Minutes_by_use_case!$A$2:$A$9,0)),Current_DTE_hours!L27),"-")</f>
        <v>133409.35004928565</v>
      </c>
      <c r="M27" s="189">
        <f>IFERROR(IF(ISBLANK(Current_DTE_hours!M27),INDEX(Minutes_by_use_case!$B$2:$B$9,MATCH($B27,Minutes_by_use_case!$A$2:$A$9,0)),Current_DTE_hours!M27),"-")</f>
        <v>133409.35004928565</v>
      </c>
      <c r="N27" s="189">
        <f>IFERROR(IF(ISBLANK(Current_DTE_hours!N27),INDEX(Minutes_by_use_case!$B$2:$B$9,MATCH($B27,Minutes_by_use_case!$A$2:$A$9,0)),Current_DTE_hours!N27),"-")</f>
        <v>133409.35004928565</v>
      </c>
      <c r="O27" s="189">
        <f>IFERROR(IF(ISBLANK(Current_DTE_hours!O27),INDEX(Minutes_by_use_case!$B$2:$B$9,MATCH($B27,Minutes_by_use_case!$A$2:$A$9,0)),Current_DTE_hours!O27),"-")</f>
        <v>133409.35004928565</v>
      </c>
      <c r="P27" s="189">
        <f>IFERROR(IF(ISBLANK(Current_DTE_hours!P27),INDEX(Minutes_by_use_case!$B$2:$B$9,MATCH($B27,Minutes_by_use_case!$A$2:$A$9,0)),Current_DTE_hours!P27),"-")</f>
        <v>133409.35004928565</v>
      </c>
      <c r="Q27" s="189">
        <f>IFERROR(IF(ISBLANK(Current_DTE_hours!Q27),INDEX(Minutes_by_use_case!$B$2:$B$9,MATCH($B27,Minutes_by_use_case!$A$2:$A$9,0)),Current_DTE_hours!Q27),"-")</f>
        <v>133409.35004928565</v>
      </c>
      <c r="R27" s="189">
        <f>IFERROR(IF(ISBLANK(Current_DTE_hours!R27),INDEX(Minutes_by_use_case!$B$2:$B$9,MATCH($B27,Minutes_by_use_case!$A$2:$A$9,0)),Current_DTE_hours!R27),"-")</f>
        <v>133409.35004928565</v>
      </c>
      <c r="S27" s="189">
        <f>IFERROR(IF(ISBLANK(Current_DTE_hours!S27),INDEX(Minutes_by_use_case!$B$2:$B$9,MATCH($B27,Minutes_by_use_case!$A$2:$A$9,0)),Current_DTE_hours!S27),"-")</f>
        <v>133409.35004928565</v>
      </c>
      <c r="T27" s="189">
        <f>IFERROR(IF(ISBLANK(Current_DTE_hours!T27),INDEX(Minutes_by_use_case!$B$2:$B$9,MATCH($B27,Minutes_by_use_case!$A$2:$A$9,0)),Current_DTE_hours!T27),"-")</f>
        <v>133409.35004928565</v>
      </c>
      <c r="U27" s="189">
        <f>IFERROR(IF(ISBLANK(Current_DTE_hours!U27),INDEX(Minutes_by_use_case!$B$2:$B$9,MATCH($B27,Minutes_by_use_case!$A$2:$A$9,0)),Current_DTE_hours!U27),"-")</f>
        <v>133409.35004928565</v>
      </c>
      <c r="V27" s="189">
        <f>IFERROR(IF(ISBLANK(Current_DTE_hours!V27),INDEX(Minutes_by_use_case!$B$2:$B$9,MATCH($B27,Minutes_by_use_case!$A$2:$A$9,0)),Current_DTE_hours!V27),"-")</f>
        <v>133409.35004928565</v>
      </c>
      <c r="W27" s="189">
        <f>IFERROR(IF(ISBLANK(Current_DTE_hours!W27),INDEX(Minutes_by_use_case!$B$2:$B$9,MATCH($B27,Minutes_by_use_case!$A$2:$A$9,0)),Current_DTE_hours!W27),"-")</f>
        <v>133409.35004928565</v>
      </c>
    </row>
    <row r="28" spans="1:23" x14ac:dyDescent="0.3">
      <c r="A28" s="97" t="s">
        <v>76</v>
      </c>
      <c r="B28" s="98" t="s">
        <v>57</v>
      </c>
      <c r="C28" s="99"/>
      <c r="D28" s="189">
        <f>IFERROR(IF(ISBLANK(Current_DTE_hours!D28),INDEX(Minutes_by_use_case!$B$2:$B$9,MATCH($B28,Minutes_by_use_case!$A$2:$A$9,0)),Current_DTE_hours!D28),"-")</f>
        <v>133409.35004928565</v>
      </c>
      <c r="E28" s="189">
        <f>IFERROR(IF(ISBLANK(Current_DTE_hours!E28),INDEX(Minutes_by_use_case!$B$2:$B$9,MATCH($B28,Minutes_by_use_case!$A$2:$A$9,0)),Current_DTE_hours!E28),"-")</f>
        <v>133409.35004928565</v>
      </c>
      <c r="F28" s="189">
        <f>IFERROR(IF(ISBLANK(Current_DTE_hours!F28),INDEX(Minutes_by_use_case!$B$2:$B$9,MATCH($B28,Minutes_by_use_case!$A$2:$A$9,0)),Current_DTE_hours!F28),"-")</f>
        <v>133409.35004928565</v>
      </c>
      <c r="G28" s="189">
        <f>IFERROR(IF(ISBLANK(Current_DTE_hours!G28),INDEX(Minutes_by_use_case!$B$2:$B$9,MATCH($B28,Minutes_by_use_case!$A$2:$A$9,0)),Current_DTE_hours!G28),"-")</f>
        <v>133409.35004928565</v>
      </c>
      <c r="H28" s="189">
        <f>IFERROR(IF(ISBLANK(Current_DTE_hours!H28),INDEX(Minutes_by_use_case!$B$2:$B$9,MATCH($B28,Minutes_by_use_case!$A$2:$A$9,0)),Current_DTE_hours!H28),"-")</f>
        <v>133409.35004928565</v>
      </c>
      <c r="I28" s="189">
        <f>IFERROR(IF(ISBLANK(Current_DTE_hours!I28),INDEX(Minutes_by_use_case!$B$2:$B$9,MATCH($B28,Minutes_by_use_case!$A$2:$A$9,0)),Current_DTE_hours!I28),"-")</f>
        <v>133409.35004928565</v>
      </c>
      <c r="J28" s="189">
        <f>IFERROR(IF(ISBLANK(Current_DTE_hours!J28),INDEX(Minutes_by_use_case!$B$2:$B$9,MATCH($B28,Minutes_by_use_case!$A$2:$A$9,0)),Current_DTE_hours!J28),"-")</f>
        <v>133409.35004928565</v>
      </c>
      <c r="K28" s="189">
        <f>IFERROR(IF(ISBLANK(Current_DTE_hours!K28),INDEX(Minutes_by_use_case!$B$2:$B$9,MATCH($B28,Minutes_by_use_case!$A$2:$A$9,0)),Current_DTE_hours!K28),"-")</f>
        <v>133409.35004928565</v>
      </c>
      <c r="L28" s="189">
        <f>IFERROR(IF(ISBLANK(Current_DTE_hours!L28),INDEX(Minutes_by_use_case!$B$2:$B$9,MATCH($B28,Minutes_by_use_case!$A$2:$A$9,0)),Current_DTE_hours!L28),"-")</f>
        <v>133409.35004928565</v>
      </c>
      <c r="M28" s="189">
        <f>IFERROR(IF(ISBLANK(Current_DTE_hours!M28),INDEX(Minutes_by_use_case!$B$2:$B$9,MATCH($B28,Minutes_by_use_case!$A$2:$A$9,0)),Current_DTE_hours!M28),"-")</f>
        <v>133409.35004928565</v>
      </c>
      <c r="N28" s="189">
        <f>IFERROR(IF(ISBLANK(Current_DTE_hours!N28),INDEX(Minutes_by_use_case!$B$2:$B$9,MATCH($B28,Minutes_by_use_case!$A$2:$A$9,0)),Current_DTE_hours!N28),"-")</f>
        <v>133409.35004928565</v>
      </c>
      <c r="O28" s="189">
        <f>IFERROR(IF(ISBLANK(Current_DTE_hours!O28),INDEX(Minutes_by_use_case!$B$2:$B$9,MATCH($B28,Minutes_by_use_case!$A$2:$A$9,0)),Current_DTE_hours!O28),"-")</f>
        <v>133409.35004928565</v>
      </c>
      <c r="P28" s="189">
        <f>IFERROR(IF(ISBLANK(Current_DTE_hours!P28),INDEX(Minutes_by_use_case!$B$2:$B$9,MATCH($B28,Minutes_by_use_case!$A$2:$A$9,0)),Current_DTE_hours!P28),"-")</f>
        <v>133409.35004928565</v>
      </c>
      <c r="Q28" s="189">
        <f>IFERROR(IF(ISBLANK(Current_DTE_hours!Q28),INDEX(Minutes_by_use_case!$B$2:$B$9,MATCH($B28,Minutes_by_use_case!$A$2:$A$9,0)),Current_DTE_hours!Q28),"-")</f>
        <v>133409.35004928565</v>
      </c>
      <c r="R28" s="189">
        <f>IFERROR(IF(ISBLANK(Current_DTE_hours!R28),INDEX(Minutes_by_use_case!$B$2:$B$9,MATCH($B28,Minutes_by_use_case!$A$2:$A$9,0)),Current_DTE_hours!R28),"-")</f>
        <v>133409.35004928565</v>
      </c>
      <c r="S28" s="189">
        <f>IFERROR(IF(ISBLANK(Current_DTE_hours!S28),INDEX(Minutes_by_use_case!$B$2:$B$9,MATCH($B28,Minutes_by_use_case!$A$2:$A$9,0)),Current_DTE_hours!S28),"-")</f>
        <v>133409.35004928565</v>
      </c>
      <c r="T28" s="189">
        <f>IFERROR(IF(ISBLANK(Current_DTE_hours!T28),INDEX(Minutes_by_use_case!$B$2:$B$9,MATCH($B28,Minutes_by_use_case!$A$2:$A$9,0)),Current_DTE_hours!T28),"-")</f>
        <v>133409.35004928565</v>
      </c>
      <c r="U28" s="189">
        <f>IFERROR(IF(ISBLANK(Current_DTE_hours!U28),INDEX(Minutes_by_use_case!$B$2:$B$9,MATCH($B28,Minutes_by_use_case!$A$2:$A$9,0)),Current_DTE_hours!U28),"-")</f>
        <v>133409.35004928565</v>
      </c>
      <c r="V28" s="189">
        <f>IFERROR(IF(ISBLANK(Current_DTE_hours!V28),INDEX(Minutes_by_use_case!$B$2:$B$9,MATCH($B28,Minutes_by_use_case!$A$2:$A$9,0)),Current_DTE_hours!V28),"-")</f>
        <v>133409.35004928565</v>
      </c>
      <c r="W28" s="189">
        <f>IFERROR(IF(ISBLANK(Current_DTE_hours!W28),INDEX(Minutes_by_use_case!$B$2:$B$9,MATCH($B28,Minutes_by_use_case!$A$2:$A$9,0)),Current_DTE_hours!W28),"-")</f>
        <v>133409.35004928565</v>
      </c>
    </row>
    <row r="29" spans="1:23" x14ac:dyDescent="0.3">
      <c r="A29" s="97" t="s">
        <v>42</v>
      </c>
      <c r="B29" s="105" t="s">
        <v>61</v>
      </c>
      <c r="C29" s="99"/>
      <c r="D29" s="189">
        <f>IFERROR(IF(ISBLANK(Current_DTE_hours!D29),INDEX(Minutes_by_use_case!$B$2:$B$9,MATCH($B29,Minutes_by_use_case!$A$2:$A$9,0)),Current_DTE_hours!D29),"-")</f>
        <v>89453.837836666688</v>
      </c>
      <c r="E29" s="189">
        <f>IFERROR(IF(ISBLANK(Current_DTE_hours!E29),INDEX(Minutes_by_use_case!$B$2:$B$9,MATCH($B29,Minutes_by_use_case!$A$2:$A$9,0)),Current_DTE_hours!E29),"-")</f>
        <v>89453.837836666688</v>
      </c>
      <c r="F29" s="189">
        <f>IFERROR(IF(ISBLANK(Current_DTE_hours!F29),INDEX(Minutes_by_use_case!$B$2:$B$9,MATCH($B29,Minutes_by_use_case!$A$2:$A$9,0)),Current_DTE_hours!F29),"-")</f>
        <v>89453.837836666688</v>
      </c>
      <c r="G29" s="189">
        <f>IFERROR(IF(ISBLANK(Current_DTE_hours!G29),INDEX(Minutes_by_use_case!$B$2:$B$9,MATCH($B29,Minutes_by_use_case!$A$2:$A$9,0)),Current_DTE_hours!G29),"-")</f>
        <v>89453.837836666688</v>
      </c>
      <c r="H29" s="189">
        <f>IFERROR(IF(ISBLANK(Current_DTE_hours!H29),INDEX(Minutes_by_use_case!$B$2:$B$9,MATCH($B29,Minutes_by_use_case!$A$2:$A$9,0)),Current_DTE_hours!H29),"-")</f>
        <v>89453.837836666688</v>
      </c>
      <c r="I29" s="189">
        <f>IFERROR(IF(ISBLANK(Current_DTE_hours!I29),INDEX(Minutes_by_use_case!$B$2:$B$9,MATCH($B29,Minutes_by_use_case!$A$2:$A$9,0)),Current_DTE_hours!I29),"-")</f>
        <v>89453.837836666688</v>
      </c>
      <c r="J29" s="189">
        <f>IFERROR(IF(ISBLANK(Current_DTE_hours!J29),INDEX(Minutes_by_use_case!$B$2:$B$9,MATCH($B29,Minutes_by_use_case!$A$2:$A$9,0)),Current_DTE_hours!J29),"-")</f>
        <v>89453.837836666688</v>
      </c>
      <c r="K29" s="189">
        <f>IFERROR(IF(ISBLANK(Current_DTE_hours!K29),INDEX(Minutes_by_use_case!$B$2:$B$9,MATCH($B29,Minutes_by_use_case!$A$2:$A$9,0)),Current_DTE_hours!K29),"-")</f>
        <v>89453.837836666688</v>
      </c>
      <c r="L29" s="189">
        <f>IFERROR(IF(ISBLANK(Current_DTE_hours!L29),INDEX(Minutes_by_use_case!$B$2:$B$9,MATCH($B29,Minutes_by_use_case!$A$2:$A$9,0)),Current_DTE_hours!L29),"-")</f>
        <v>89453.837836666688</v>
      </c>
      <c r="M29" s="189">
        <f>IFERROR(IF(ISBLANK(Current_DTE_hours!M29),INDEX(Minutes_by_use_case!$B$2:$B$9,MATCH($B29,Minutes_by_use_case!$A$2:$A$9,0)),Current_DTE_hours!M29),"-")</f>
        <v>89453.837836666688</v>
      </c>
      <c r="N29" s="189">
        <f>IFERROR(IF(ISBLANK(Current_DTE_hours!N29),INDEX(Minutes_by_use_case!$B$2:$B$9,MATCH($B29,Minutes_by_use_case!$A$2:$A$9,0)),Current_DTE_hours!N29),"-")</f>
        <v>89453.837836666688</v>
      </c>
      <c r="O29" s="189">
        <f>IFERROR(IF(ISBLANK(Current_DTE_hours!O29),INDEX(Minutes_by_use_case!$B$2:$B$9,MATCH($B29,Minutes_by_use_case!$A$2:$A$9,0)),Current_DTE_hours!O29),"-")</f>
        <v>89453.837836666688</v>
      </c>
      <c r="P29" s="189">
        <f>IFERROR(IF(ISBLANK(Current_DTE_hours!P29),INDEX(Minutes_by_use_case!$B$2:$B$9,MATCH($B29,Minutes_by_use_case!$A$2:$A$9,0)),Current_DTE_hours!P29),"-")</f>
        <v>89453.837836666688</v>
      </c>
      <c r="Q29" s="189">
        <f>IFERROR(IF(ISBLANK(Current_DTE_hours!Q29),INDEX(Minutes_by_use_case!$B$2:$B$9,MATCH($B29,Minutes_by_use_case!$A$2:$A$9,0)),Current_DTE_hours!Q29),"-")</f>
        <v>89453.837836666688</v>
      </c>
      <c r="R29" s="189">
        <f>IFERROR(IF(ISBLANK(Current_DTE_hours!R29),INDEX(Minutes_by_use_case!$B$2:$B$9,MATCH($B29,Minutes_by_use_case!$A$2:$A$9,0)),Current_DTE_hours!R29),"-")</f>
        <v>89453.837836666688</v>
      </c>
      <c r="S29" s="189">
        <f>IFERROR(IF(ISBLANK(Current_DTE_hours!S29),INDEX(Minutes_by_use_case!$B$2:$B$9,MATCH($B29,Minutes_by_use_case!$A$2:$A$9,0)),Current_DTE_hours!S29),"-")</f>
        <v>89453.837836666688</v>
      </c>
      <c r="T29" s="189">
        <f>IFERROR(IF(ISBLANK(Current_DTE_hours!T29),INDEX(Minutes_by_use_case!$B$2:$B$9,MATCH($B29,Minutes_by_use_case!$A$2:$A$9,0)),Current_DTE_hours!T29),"-")</f>
        <v>89453.837836666688</v>
      </c>
      <c r="U29" s="189">
        <f>IFERROR(IF(ISBLANK(Current_DTE_hours!U29),INDEX(Minutes_by_use_case!$B$2:$B$9,MATCH($B29,Minutes_by_use_case!$A$2:$A$9,0)),Current_DTE_hours!U29),"-")</f>
        <v>89453.837836666688</v>
      </c>
      <c r="V29" s="189">
        <f>IFERROR(IF(ISBLANK(Current_DTE_hours!V29),INDEX(Minutes_by_use_case!$B$2:$B$9,MATCH($B29,Minutes_by_use_case!$A$2:$A$9,0)),Current_DTE_hours!V29),"-")</f>
        <v>89453.837836666688</v>
      </c>
      <c r="W29" s="189">
        <f>IFERROR(IF(ISBLANK(Current_DTE_hours!W29),INDEX(Minutes_by_use_case!$B$2:$B$9,MATCH($B29,Minutes_by_use_case!$A$2:$A$9,0)),Current_DTE_hours!W29),"-")</f>
        <v>89453.837836666688</v>
      </c>
    </row>
    <row r="30" spans="1:23" x14ac:dyDescent="0.3">
      <c r="A30" s="97" t="s">
        <v>77</v>
      </c>
      <c r="B30" s="105" t="s">
        <v>58</v>
      </c>
      <c r="C30" s="99"/>
      <c r="D30" s="189">
        <f>IFERROR(IF(ISBLANK(Current_DTE_hours!D30),INDEX(Minutes_by_use_case!$B$2:$B$9,MATCH($B30,Minutes_by_use_case!$A$2:$A$9,0)),Current_DTE_hours!D30),"-")</f>
        <v>721.11352444444435</v>
      </c>
      <c r="E30" s="189">
        <f>IFERROR(IF(ISBLANK(Current_DTE_hours!E30),INDEX(Minutes_by_use_case!$B$2:$B$9,MATCH($B30,Minutes_by_use_case!$A$2:$A$9,0)),Current_DTE_hours!E30),"-")</f>
        <v>721.11352444444435</v>
      </c>
      <c r="F30" s="189">
        <f>IFERROR(IF(ISBLANK(Current_DTE_hours!F30),INDEX(Minutes_by_use_case!$B$2:$B$9,MATCH($B30,Minutes_by_use_case!$A$2:$A$9,0)),Current_DTE_hours!F30),"-")</f>
        <v>721.11352444444435</v>
      </c>
      <c r="G30" s="189">
        <f>IFERROR(IF(ISBLANK(Current_DTE_hours!G30),INDEX(Minutes_by_use_case!$B$2:$B$9,MATCH($B30,Minutes_by_use_case!$A$2:$A$9,0)),Current_DTE_hours!G30),"-")</f>
        <v>721.11352444444435</v>
      </c>
      <c r="H30" s="189">
        <f>IFERROR(IF(ISBLANK(Current_DTE_hours!H30),INDEX(Minutes_by_use_case!$B$2:$B$9,MATCH($B30,Minutes_by_use_case!$A$2:$A$9,0)),Current_DTE_hours!H30),"-")</f>
        <v>721.11352444444435</v>
      </c>
      <c r="I30" s="189">
        <f>IFERROR(IF(ISBLANK(Current_DTE_hours!I30),INDEX(Minutes_by_use_case!$B$2:$B$9,MATCH($B30,Minutes_by_use_case!$A$2:$A$9,0)),Current_DTE_hours!I30),"-")</f>
        <v>721.11352444444435</v>
      </c>
      <c r="J30" s="189">
        <f>IFERROR(IF(ISBLANK(Current_DTE_hours!J30),INDEX(Minutes_by_use_case!$B$2:$B$9,MATCH($B30,Minutes_by_use_case!$A$2:$A$9,0)),Current_DTE_hours!J30),"-")</f>
        <v>721.11352444444435</v>
      </c>
      <c r="K30" s="189">
        <f>IFERROR(IF(ISBLANK(Current_DTE_hours!K30),INDEX(Minutes_by_use_case!$B$2:$B$9,MATCH($B30,Minutes_by_use_case!$A$2:$A$9,0)),Current_DTE_hours!K30),"-")</f>
        <v>721.11352444444435</v>
      </c>
      <c r="L30" s="189">
        <f>IFERROR(IF(ISBLANK(Current_DTE_hours!L30),INDEX(Minutes_by_use_case!$B$2:$B$9,MATCH($B30,Minutes_by_use_case!$A$2:$A$9,0)),Current_DTE_hours!L30),"-")</f>
        <v>721.11352444444435</v>
      </c>
      <c r="M30" s="189">
        <f>IFERROR(IF(ISBLANK(Current_DTE_hours!M30),INDEX(Minutes_by_use_case!$B$2:$B$9,MATCH($B30,Minutes_by_use_case!$A$2:$A$9,0)),Current_DTE_hours!M30),"-")</f>
        <v>721.11352444444435</v>
      </c>
      <c r="N30" s="189">
        <f>IFERROR(IF(ISBLANK(Current_DTE_hours!N30),INDEX(Minutes_by_use_case!$B$2:$B$9,MATCH($B30,Minutes_by_use_case!$A$2:$A$9,0)),Current_DTE_hours!N30),"-")</f>
        <v>721.11352444444435</v>
      </c>
      <c r="O30" s="189">
        <f>IFERROR(IF(ISBLANK(Current_DTE_hours!O30),INDEX(Minutes_by_use_case!$B$2:$B$9,MATCH($B30,Minutes_by_use_case!$A$2:$A$9,0)),Current_DTE_hours!O30),"-")</f>
        <v>721.11352444444435</v>
      </c>
      <c r="P30" s="189">
        <f>IFERROR(IF(ISBLANK(Current_DTE_hours!P30),INDEX(Minutes_by_use_case!$B$2:$B$9,MATCH($B30,Minutes_by_use_case!$A$2:$A$9,0)),Current_DTE_hours!P30),"-")</f>
        <v>721.11352444444435</v>
      </c>
      <c r="Q30" s="189">
        <f>IFERROR(IF(ISBLANK(Current_DTE_hours!Q30),INDEX(Minutes_by_use_case!$B$2:$B$9,MATCH($B30,Minutes_by_use_case!$A$2:$A$9,0)),Current_DTE_hours!Q30),"-")</f>
        <v>721.11352444444435</v>
      </c>
      <c r="R30" s="189">
        <f>IFERROR(IF(ISBLANK(Current_DTE_hours!R30),INDEX(Minutes_by_use_case!$B$2:$B$9,MATCH($B30,Minutes_by_use_case!$A$2:$A$9,0)),Current_DTE_hours!R30),"-")</f>
        <v>721.11352444444435</v>
      </c>
      <c r="S30" s="189">
        <f>IFERROR(IF(ISBLANK(Current_DTE_hours!S30),INDEX(Minutes_by_use_case!$B$2:$B$9,MATCH($B30,Minutes_by_use_case!$A$2:$A$9,0)),Current_DTE_hours!S30),"-")</f>
        <v>721.11352444444435</v>
      </c>
      <c r="T30" s="189">
        <f>IFERROR(IF(ISBLANK(Current_DTE_hours!T30),INDEX(Minutes_by_use_case!$B$2:$B$9,MATCH($B30,Minutes_by_use_case!$A$2:$A$9,0)),Current_DTE_hours!T30),"-")</f>
        <v>721.11352444444435</v>
      </c>
      <c r="U30" s="189">
        <f>IFERROR(IF(ISBLANK(Current_DTE_hours!U30),INDEX(Minutes_by_use_case!$B$2:$B$9,MATCH($B30,Minutes_by_use_case!$A$2:$A$9,0)),Current_DTE_hours!U30),"-")</f>
        <v>721.11352444444435</v>
      </c>
      <c r="V30" s="189">
        <f>IFERROR(IF(ISBLANK(Current_DTE_hours!V30),INDEX(Minutes_by_use_case!$B$2:$B$9,MATCH($B30,Minutes_by_use_case!$A$2:$A$9,0)),Current_DTE_hours!V30),"-")</f>
        <v>721.11352444444435</v>
      </c>
      <c r="W30" s="189">
        <f>IFERROR(IF(ISBLANK(Current_DTE_hours!W30),INDEX(Minutes_by_use_case!$B$2:$B$9,MATCH($B30,Minutes_by_use_case!$A$2:$A$9,0)),Current_DTE_hours!W30),"-")</f>
        <v>721.11352444444435</v>
      </c>
    </row>
    <row r="31" spans="1:23" x14ac:dyDescent="0.3">
      <c r="A31" s="97" t="s">
        <v>87</v>
      </c>
      <c r="B31" s="98" t="s">
        <v>56</v>
      </c>
      <c r="C31" s="99" t="s">
        <v>91</v>
      </c>
      <c r="D31" s="189">
        <f>IFERROR(IF(ISBLANK(Current_DTE_hours!D31),INDEX(Minutes_by_use_case!$B$2:$B$9,MATCH($B31,Minutes_by_use_case!$A$2:$A$9,0)),Current_DTE_hours!D31),"-")</f>
        <v>221.29177222222222</v>
      </c>
      <c r="E31" s="189">
        <f>IFERROR(IF(ISBLANK(Current_DTE_hours!E31),INDEX(Minutes_by_use_case!$B$2:$B$9,MATCH($B31,Minutes_by_use_case!$A$2:$A$9,0)),Current_DTE_hours!E31),"-")</f>
        <v>244.03194444444446</v>
      </c>
      <c r="F31" s="189">
        <f>IFERROR(IF(ISBLANK(Current_DTE_hours!F31),INDEX(Minutes_by_use_case!$B$2:$B$9,MATCH($B31,Minutes_by_use_case!$A$2:$A$9,0)),Current_DTE_hours!F31),"-")</f>
        <v>248.09916666666669</v>
      </c>
      <c r="G31" s="189">
        <f>IFERROR(IF(ISBLANK(Current_DTE_hours!G31),INDEX(Minutes_by_use_case!$B$2:$B$9,MATCH($B31,Minutes_by_use_case!$A$2:$A$9,0)),Current_DTE_hours!G31),"-")</f>
        <v>251.81902111111111</v>
      </c>
      <c r="H31" s="189">
        <f>IFERROR(IF(ISBLANK(Current_DTE_hours!H31),INDEX(Minutes_by_use_case!$B$2:$B$9,MATCH($B31,Minutes_by_use_case!$A$2:$A$9,0)),Current_DTE_hours!H31),"-")</f>
        <v>251.81902111111111</v>
      </c>
      <c r="I31" s="189">
        <f>IFERROR(IF(ISBLANK(Current_DTE_hours!I31),INDEX(Minutes_by_use_case!$B$2:$B$9,MATCH($B31,Minutes_by_use_case!$A$2:$A$9,0)),Current_DTE_hours!I31),"-")</f>
        <v>251.81902111111111</v>
      </c>
      <c r="J31" s="189">
        <f>IFERROR(IF(ISBLANK(Current_DTE_hours!J31),INDEX(Minutes_by_use_case!$B$2:$B$9,MATCH($B31,Minutes_by_use_case!$A$2:$A$9,0)),Current_DTE_hours!J31),"-")</f>
        <v>251.81902111111111</v>
      </c>
      <c r="K31" s="189">
        <f>IFERROR(IF(ISBLANK(Current_DTE_hours!K31),INDEX(Minutes_by_use_case!$B$2:$B$9,MATCH($B31,Minutes_by_use_case!$A$2:$A$9,0)),Current_DTE_hours!K31),"-")</f>
        <v>251.81902111111111</v>
      </c>
      <c r="L31" s="189">
        <f>IFERROR(IF(ISBLANK(Current_DTE_hours!L31),INDEX(Minutes_by_use_case!$B$2:$B$9,MATCH($B31,Minutes_by_use_case!$A$2:$A$9,0)),Current_DTE_hours!L31),"-")</f>
        <v>251.81902111111111</v>
      </c>
      <c r="M31" s="189">
        <f>IFERROR(IF(ISBLANK(Current_DTE_hours!M31),INDEX(Minutes_by_use_case!$B$2:$B$9,MATCH($B31,Minutes_by_use_case!$A$2:$A$9,0)),Current_DTE_hours!M31),"-")</f>
        <v>251.81902111111111</v>
      </c>
      <c r="N31" s="189">
        <f>IFERROR(IF(ISBLANK(Current_DTE_hours!N31),INDEX(Minutes_by_use_case!$B$2:$B$9,MATCH($B31,Minutes_by_use_case!$A$2:$A$9,0)),Current_DTE_hours!N31),"-")</f>
        <v>251.81902111111111</v>
      </c>
      <c r="O31" s="189">
        <f>IFERROR(IF(ISBLANK(Current_DTE_hours!O31),INDEX(Minutes_by_use_case!$B$2:$B$9,MATCH($B31,Minutes_by_use_case!$A$2:$A$9,0)),Current_DTE_hours!O31),"-")</f>
        <v>251.81902111111111</v>
      </c>
      <c r="P31" s="189">
        <f>IFERROR(IF(ISBLANK(Current_DTE_hours!P31),INDEX(Minutes_by_use_case!$B$2:$B$9,MATCH($B31,Minutes_by_use_case!$A$2:$A$9,0)),Current_DTE_hours!P31),"-")</f>
        <v>251.81902111111111</v>
      </c>
      <c r="Q31" s="189">
        <f>IFERROR(IF(ISBLANK(Current_DTE_hours!Q31),INDEX(Minutes_by_use_case!$B$2:$B$9,MATCH($B31,Minutes_by_use_case!$A$2:$A$9,0)),Current_DTE_hours!Q31),"-")</f>
        <v>251.81902111111111</v>
      </c>
      <c r="R31" s="189">
        <f>IFERROR(IF(ISBLANK(Current_DTE_hours!R31),INDEX(Minutes_by_use_case!$B$2:$B$9,MATCH($B31,Minutes_by_use_case!$A$2:$A$9,0)),Current_DTE_hours!R31),"-")</f>
        <v>251.81902111111111</v>
      </c>
      <c r="S31" s="189">
        <f>IFERROR(IF(ISBLANK(Current_DTE_hours!S31),INDEX(Minutes_by_use_case!$B$2:$B$9,MATCH($B31,Minutes_by_use_case!$A$2:$A$9,0)),Current_DTE_hours!S31),"-")</f>
        <v>251.81902111111111</v>
      </c>
      <c r="T31" s="189">
        <f>IFERROR(IF(ISBLANK(Current_DTE_hours!T31),INDEX(Minutes_by_use_case!$B$2:$B$9,MATCH($B31,Minutes_by_use_case!$A$2:$A$9,0)),Current_DTE_hours!T31),"-")</f>
        <v>251.81902111111111</v>
      </c>
      <c r="U31" s="189">
        <f>IFERROR(IF(ISBLANK(Current_DTE_hours!U31),INDEX(Minutes_by_use_case!$B$2:$B$9,MATCH($B31,Minutes_by_use_case!$A$2:$A$9,0)),Current_DTE_hours!U31),"-")</f>
        <v>251.81902111111111</v>
      </c>
      <c r="V31" s="189">
        <f>IFERROR(IF(ISBLANK(Current_DTE_hours!V31),INDEX(Minutes_by_use_case!$B$2:$B$9,MATCH($B31,Minutes_by_use_case!$A$2:$A$9,0)),Current_DTE_hours!V31),"-")</f>
        <v>251.81902111111111</v>
      </c>
      <c r="W31" s="189">
        <f>IFERROR(IF(ISBLANK(Current_DTE_hours!W31),INDEX(Minutes_by_use_case!$B$2:$B$9,MATCH($B31,Minutes_by_use_case!$A$2:$A$9,0)),Current_DTE_hours!W31),"-")</f>
        <v>251.81902111111111</v>
      </c>
    </row>
    <row r="32" spans="1:23" x14ac:dyDescent="0.3">
      <c r="A32" s="97" t="s">
        <v>43</v>
      </c>
      <c r="B32" s="105" t="s">
        <v>61</v>
      </c>
      <c r="C32" s="99" t="s">
        <v>91</v>
      </c>
      <c r="D32" s="189">
        <f>IFERROR(IF(ISBLANK(Current_DTE_hours!D32),INDEX(Minutes_by_use_case!$B$2:$B$9,MATCH($B32,Minutes_by_use_case!$A$2:$A$9,0)),Current_DTE_hours!D32),"-")</f>
        <v>64.996111111111119</v>
      </c>
      <c r="E32" s="189">
        <f>IFERROR(IF(ISBLANK(Current_DTE_hours!E32),INDEX(Minutes_by_use_case!$B$2:$B$9,MATCH($B32,Minutes_by_use_case!$A$2:$A$9,0)),Current_DTE_hours!E32),"-")</f>
        <v>0</v>
      </c>
      <c r="F32" s="189">
        <f>IFERROR(IF(ISBLANK(Current_DTE_hours!F32),INDEX(Minutes_by_use_case!$B$2:$B$9,MATCH($B32,Minutes_by_use_case!$A$2:$A$9,0)),Current_DTE_hours!F32),"-")</f>
        <v>0</v>
      </c>
      <c r="G32" s="189">
        <f>IFERROR(IF(ISBLANK(Current_DTE_hours!G32),INDEX(Minutes_by_use_case!$B$2:$B$9,MATCH($B32,Minutes_by_use_case!$A$2:$A$9,0)),Current_DTE_hours!G32),"-")</f>
        <v>111.85489222222222</v>
      </c>
      <c r="H32" s="189">
        <f>IFERROR(IF(ISBLANK(Current_DTE_hours!H32),INDEX(Minutes_by_use_case!$B$2:$B$9,MATCH($B32,Minutes_by_use_case!$A$2:$A$9,0)),Current_DTE_hours!H32),"-")</f>
        <v>111.85489222222222</v>
      </c>
      <c r="I32" s="189">
        <f>IFERROR(IF(ISBLANK(Current_DTE_hours!I32),INDEX(Minutes_by_use_case!$B$2:$B$9,MATCH($B32,Minutes_by_use_case!$A$2:$A$9,0)),Current_DTE_hours!I32),"-")</f>
        <v>111.85489222222222</v>
      </c>
      <c r="J32" s="189">
        <f>IFERROR(IF(ISBLANK(Current_DTE_hours!J32),INDEX(Minutes_by_use_case!$B$2:$B$9,MATCH($B32,Minutes_by_use_case!$A$2:$A$9,0)),Current_DTE_hours!J32),"-")</f>
        <v>111.85489222222222</v>
      </c>
      <c r="K32" s="189">
        <f>IFERROR(IF(ISBLANK(Current_DTE_hours!K32),INDEX(Minutes_by_use_case!$B$2:$B$9,MATCH($B32,Minutes_by_use_case!$A$2:$A$9,0)),Current_DTE_hours!K32),"-")</f>
        <v>111.85489222222222</v>
      </c>
      <c r="L32" s="189">
        <f>IFERROR(IF(ISBLANK(Current_DTE_hours!L32),INDEX(Minutes_by_use_case!$B$2:$B$9,MATCH($B32,Minutes_by_use_case!$A$2:$A$9,0)),Current_DTE_hours!L32),"-")</f>
        <v>111.85489222222222</v>
      </c>
      <c r="M32" s="189">
        <f>IFERROR(IF(ISBLANK(Current_DTE_hours!M32),INDEX(Minutes_by_use_case!$B$2:$B$9,MATCH($B32,Minutes_by_use_case!$A$2:$A$9,0)),Current_DTE_hours!M32),"-")</f>
        <v>111.85489222222222</v>
      </c>
      <c r="N32" s="189">
        <f>IFERROR(IF(ISBLANK(Current_DTE_hours!N32),INDEX(Minutes_by_use_case!$B$2:$B$9,MATCH($B32,Minutes_by_use_case!$A$2:$A$9,0)),Current_DTE_hours!N32),"-")</f>
        <v>111.85489222222222</v>
      </c>
      <c r="O32" s="189">
        <f>IFERROR(IF(ISBLANK(Current_DTE_hours!O32),INDEX(Minutes_by_use_case!$B$2:$B$9,MATCH($B32,Minutes_by_use_case!$A$2:$A$9,0)),Current_DTE_hours!O32),"-")</f>
        <v>111.85489222222222</v>
      </c>
      <c r="P32" s="189">
        <f>IFERROR(IF(ISBLANK(Current_DTE_hours!P32),INDEX(Minutes_by_use_case!$B$2:$B$9,MATCH($B32,Minutes_by_use_case!$A$2:$A$9,0)),Current_DTE_hours!P32),"-")</f>
        <v>111.85489222222222</v>
      </c>
      <c r="Q32" s="189">
        <f>IFERROR(IF(ISBLANK(Current_DTE_hours!Q32),INDEX(Minutes_by_use_case!$B$2:$B$9,MATCH($B32,Minutes_by_use_case!$A$2:$A$9,0)),Current_DTE_hours!Q32),"-")</f>
        <v>111.85489222222222</v>
      </c>
      <c r="R32" s="189">
        <f>IFERROR(IF(ISBLANK(Current_DTE_hours!R32),INDEX(Minutes_by_use_case!$B$2:$B$9,MATCH($B32,Minutes_by_use_case!$A$2:$A$9,0)),Current_DTE_hours!R32),"-")</f>
        <v>111.85489222222222</v>
      </c>
      <c r="S32" s="189">
        <f>IFERROR(IF(ISBLANK(Current_DTE_hours!S32),INDEX(Minutes_by_use_case!$B$2:$B$9,MATCH($B32,Minutes_by_use_case!$A$2:$A$9,0)),Current_DTE_hours!S32),"-")</f>
        <v>111.85489222222222</v>
      </c>
      <c r="T32" s="189">
        <f>IFERROR(IF(ISBLANK(Current_DTE_hours!T32),INDEX(Minutes_by_use_case!$B$2:$B$9,MATCH($B32,Minutes_by_use_case!$A$2:$A$9,0)),Current_DTE_hours!T32),"-")</f>
        <v>111.85489222222222</v>
      </c>
      <c r="U32" s="189">
        <f>IFERROR(IF(ISBLANK(Current_DTE_hours!U32),INDEX(Minutes_by_use_case!$B$2:$B$9,MATCH($B32,Minutes_by_use_case!$A$2:$A$9,0)),Current_DTE_hours!U32),"-")</f>
        <v>111.85489222222222</v>
      </c>
      <c r="V32" s="189">
        <f>IFERROR(IF(ISBLANK(Current_DTE_hours!V32),INDEX(Minutes_by_use_case!$B$2:$B$9,MATCH($B32,Minutes_by_use_case!$A$2:$A$9,0)),Current_DTE_hours!V32),"-")</f>
        <v>111.85489222222222</v>
      </c>
      <c r="W32" s="189">
        <f>IFERROR(IF(ISBLANK(Current_DTE_hours!W32),INDEX(Minutes_by_use_case!$B$2:$B$9,MATCH($B32,Minutes_by_use_case!$A$2:$A$9,0)),Current_DTE_hours!W32),"-")</f>
        <v>111.85489222222222</v>
      </c>
    </row>
    <row r="33" spans="1:23" x14ac:dyDescent="0.3">
      <c r="A33" s="97" t="s">
        <v>55</v>
      </c>
      <c r="B33" s="98" t="s">
        <v>57</v>
      </c>
      <c r="C33" s="99" t="s">
        <v>91</v>
      </c>
      <c r="D33" s="189">
        <f>IFERROR(IF(ISBLANK(Current_DTE_hours!D33),INDEX(Minutes_by_use_case!$B$2:$B$9,MATCH($B33,Minutes_by_use_case!$A$2:$A$9,0)),Current_DTE_hours!D33),"-")</f>
        <v>575.81194444444441</v>
      </c>
      <c r="E33" s="189">
        <f>IFERROR(IF(ISBLANK(Current_DTE_hours!E33),INDEX(Minutes_by_use_case!$B$2:$B$9,MATCH($B33,Minutes_by_use_case!$A$2:$A$9,0)),Current_DTE_hours!E33),"-")</f>
        <v>580.59861111111104</v>
      </c>
      <c r="F33" s="189">
        <f>IFERROR(IF(ISBLANK(Current_DTE_hours!F33),INDEX(Minutes_by_use_case!$B$2:$B$9,MATCH($B33,Minutes_by_use_case!$A$2:$A$9,0)),Current_DTE_hours!F33),"-")</f>
        <v>499.24888888888893</v>
      </c>
      <c r="G33" s="189">
        <f>IFERROR(IF(ISBLANK(Current_DTE_hours!G33),INDEX(Minutes_by_use_case!$B$2:$B$9,MATCH($B33,Minutes_by_use_case!$A$2:$A$9,0)),Current_DTE_hours!G33),"-")</f>
        <v>565.82727777777768</v>
      </c>
      <c r="H33" s="189">
        <f>IFERROR(IF(ISBLANK(Current_DTE_hours!H33),INDEX(Minutes_by_use_case!$B$2:$B$9,MATCH($B33,Minutes_by_use_case!$A$2:$A$9,0)),Current_DTE_hours!H33),"-")</f>
        <v>565.82727777777768</v>
      </c>
      <c r="I33" s="189">
        <f>IFERROR(IF(ISBLANK(Current_DTE_hours!I33),INDEX(Minutes_by_use_case!$B$2:$B$9,MATCH($B33,Minutes_by_use_case!$A$2:$A$9,0)),Current_DTE_hours!I33),"-")</f>
        <v>565.82727777777768</v>
      </c>
      <c r="J33" s="189">
        <f>IFERROR(IF(ISBLANK(Current_DTE_hours!J33),INDEX(Minutes_by_use_case!$B$2:$B$9,MATCH($B33,Minutes_by_use_case!$A$2:$A$9,0)),Current_DTE_hours!J33),"-")</f>
        <v>565.82727777777768</v>
      </c>
      <c r="K33" s="189">
        <f>IFERROR(IF(ISBLANK(Current_DTE_hours!K33),INDEX(Minutes_by_use_case!$B$2:$B$9,MATCH($B33,Minutes_by_use_case!$A$2:$A$9,0)),Current_DTE_hours!K33),"-")</f>
        <v>565.82727777777768</v>
      </c>
      <c r="L33" s="189">
        <f>IFERROR(IF(ISBLANK(Current_DTE_hours!L33),INDEX(Minutes_by_use_case!$B$2:$B$9,MATCH($B33,Minutes_by_use_case!$A$2:$A$9,0)),Current_DTE_hours!L33),"-")</f>
        <v>565.82727777777768</v>
      </c>
      <c r="M33" s="189">
        <f>IFERROR(IF(ISBLANK(Current_DTE_hours!M33),INDEX(Minutes_by_use_case!$B$2:$B$9,MATCH($B33,Minutes_by_use_case!$A$2:$A$9,0)),Current_DTE_hours!M33),"-")</f>
        <v>565.82727777777768</v>
      </c>
      <c r="N33" s="189">
        <f>IFERROR(IF(ISBLANK(Current_DTE_hours!N33),INDEX(Minutes_by_use_case!$B$2:$B$9,MATCH($B33,Minutes_by_use_case!$A$2:$A$9,0)),Current_DTE_hours!N33),"-")</f>
        <v>565.82727777777768</v>
      </c>
      <c r="O33" s="189">
        <f>IFERROR(IF(ISBLANK(Current_DTE_hours!O33),INDEX(Minutes_by_use_case!$B$2:$B$9,MATCH($B33,Minutes_by_use_case!$A$2:$A$9,0)),Current_DTE_hours!O33),"-")</f>
        <v>565.82727777777768</v>
      </c>
      <c r="P33" s="189">
        <f>IFERROR(IF(ISBLANK(Current_DTE_hours!P33),INDEX(Minutes_by_use_case!$B$2:$B$9,MATCH($B33,Minutes_by_use_case!$A$2:$A$9,0)),Current_DTE_hours!P33),"-")</f>
        <v>565.82727777777768</v>
      </c>
      <c r="Q33" s="189">
        <f>IFERROR(IF(ISBLANK(Current_DTE_hours!Q33),INDEX(Minutes_by_use_case!$B$2:$B$9,MATCH($B33,Minutes_by_use_case!$A$2:$A$9,0)),Current_DTE_hours!Q33),"-")</f>
        <v>565.82727777777768</v>
      </c>
      <c r="R33" s="189">
        <f>IFERROR(IF(ISBLANK(Current_DTE_hours!R33),INDEX(Minutes_by_use_case!$B$2:$B$9,MATCH($B33,Minutes_by_use_case!$A$2:$A$9,0)),Current_DTE_hours!R33),"-")</f>
        <v>565.82727777777768</v>
      </c>
      <c r="S33" s="189">
        <f>IFERROR(IF(ISBLANK(Current_DTE_hours!S33),INDEX(Minutes_by_use_case!$B$2:$B$9,MATCH($B33,Minutes_by_use_case!$A$2:$A$9,0)),Current_DTE_hours!S33),"-")</f>
        <v>565.82727777777768</v>
      </c>
      <c r="T33" s="189">
        <f>IFERROR(IF(ISBLANK(Current_DTE_hours!T33),INDEX(Minutes_by_use_case!$B$2:$B$9,MATCH($B33,Minutes_by_use_case!$A$2:$A$9,0)),Current_DTE_hours!T33),"-")</f>
        <v>565.82727777777768</v>
      </c>
      <c r="U33" s="189">
        <f>IFERROR(IF(ISBLANK(Current_DTE_hours!U33),INDEX(Minutes_by_use_case!$B$2:$B$9,MATCH($B33,Minutes_by_use_case!$A$2:$A$9,0)),Current_DTE_hours!U33),"-")</f>
        <v>565.82727777777768</v>
      </c>
      <c r="V33" s="189">
        <f>IFERROR(IF(ISBLANK(Current_DTE_hours!V33),INDEX(Minutes_by_use_case!$B$2:$B$9,MATCH($B33,Minutes_by_use_case!$A$2:$A$9,0)),Current_DTE_hours!V33),"-")</f>
        <v>565.82727777777768</v>
      </c>
      <c r="W33" s="189">
        <f>IFERROR(IF(ISBLANK(Current_DTE_hours!W33),INDEX(Minutes_by_use_case!$B$2:$B$9,MATCH($B33,Minutes_by_use_case!$A$2:$A$9,0)),Current_DTE_hours!W33),"-")</f>
        <v>565.82727777777768</v>
      </c>
    </row>
    <row r="34" spans="1:23" x14ac:dyDescent="0.3">
      <c r="A34" s="97" t="s">
        <v>44</v>
      </c>
      <c r="B34" s="97"/>
      <c r="C34" s="99"/>
      <c r="D34" s="189" t="str">
        <f>IFERROR(IF(ISBLANK(Current_DTE_hours!D34),INDEX(Minutes_by_use_case!$B$2:$B$9,MATCH($B34,Minutes_by_use_case!$A$2:$A$9,0)),Current_DTE_hours!D34),"-")</f>
        <v>-</v>
      </c>
      <c r="E34" s="189" t="str">
        <f>IFERROR(IF(ISBLANK(Current_DTE_hours!E34),INDEX(Minutes_by_use_case!$B$2:$B$9,MATCH($B34,Minutes_by_use_case!$A$2:$A$9,0)),Current_DTE_hours!E34),"-")</f>
        <v>-</v>
      </c>
      <c r="F34" s="189" t="str">
        <f>IFERROR(IF(ISBLANK(Current_DTE_hours!F34),INDEX(Minutes_by_use_case!$B$2:$B$9,MATCH($B34,Minutes_by_use_case!$A$2:$A$9,0)),Current_DTE_hours!F34),"-")</f>
        <v>-</v>
      </c>
      <c r="G34" s="189" t="str">
        <f>IFERROR(IF(ISBLANK(Current_DTE_hours!G34),INDEX(Minutes_by_use_case!$B$2:$B$9,MATCH($B34,Minutes_by_use_case!$A$2:$A$9,0)),Current_DTE_hours!G34),"-")</f>
        <v>-</v>
      </c>
      <c r="H34" s="189" t="str">
        <f>IFERROR(IF(ISBLANK(Current_DTE_hours!H34),INDEX(Minutes_by_use_case!$B$2:$B$9,MATCH($B34,Minutes_by_use_case!$A$2:$A$9,0)),Current_DTE_hours!H34),"-")</f>
        <v>-</v>
      </c>
      <c r="I34" s="189" t="str">
        <f>IFERROR(IF(ISBLANK(Current_DTE_hours!I34),INDEX(Minutes_by_use_case!$B$2:$B$9,MATCH($B34,Minutes_by_use_case!$A$2:$A$9,0)),Current_DTE_hours!I34),"-")</f>
        <v>-</v>
      </c>
      <c r="J34" s="189" t="str">
        <f>IFERROR(IF(ISBLANK(Current_DTE_hours!J34),INDEX(Minutes_by_use_case!$B$2:$B$9,MATCH($B34,Minutes_by_use_case!$A$2:$A$9,0)),Current_DTE_hours!J34),"-")</f>
        <v>-</v>
      </c>
      <c r="K34" s="189" t="str">
        <f>IFERROR(IF(ISBLANK(Current_DTE_hours!K34),INDEX(Minutes_by_use_case!$B$2:$B$9,MATCH($B34,Minutes_by_use_case!$A$2:$A$9,0)),Current_DTE_hours!K34),"-")</f>
        <v>-</v>
      </c>
      <c r="L34" s="189" t="str">
        <f>IFERROR(IF(ISBLANK(Current_DTE_hours!L34),INDEX(Minutes_by_use_case!$B$2:$B$9,MATCH($B34,Minutes_by_use_case!$A$2:$A$9,0)),Current_DTE_hours!L34),"-")</f>
        <v>-</v>
      </c>
      <c r="M34" s="189" t="str">
        <f>IFERROR(IF(ISBLANK(Current_DTE_hours!M34),INDEX(Minutes_by_use_case!$B$2:$B$9,MATCH($B34,Minutes_by_use_case!$A$2:$A$9,0)),Current_DTE_hours!M34),"-")</f>
        <v>-</v>
      </c>
      <c r="N34" s="189" t="str">
        <f>IFERROR(IF(ISBLANK(Current_DTE_hours!N34),INDEX(Minutes_by_use_case!$B$2:$B$9,MATCH($B34,Minutes_by_use_case!$A$2:$A$9,0)),Current_DTE_hours!N34),"-")</f>
        <v>-</v>
      </c>
      <c r="O34" s="189" t="str">
        <f>IFERROR(IF(ISBLANK(Current_DTE_hours!O34),INDEX(Minutes_by_use_case!$B$2:$B$9,MATCH($B34,Minutes_by_use_case!$A$2:$A$9,0)),Current_DTE_hours!O34),"-")</f>
        <v>-</v>
      </c>
      <c r="P34" s="189" t="str">
        <f>IFERROR(IF(ISBLANK(Current_DTE_hours!P34),INDEX(Minutes_by_use_case!$B$2:$B$9,MATCH($B34,Minutes_by_use_case!$A$2:$A$9,0)),Current_DTE_hours!P34),"-")</f>
        <v>-</v>
      </c>
      <c r="Q34" s="189" t="str">
        <f>IFERROR(IF(ISBLANK(Current_DTE_hours!Q34),INDEX(Minutes_by_use_case!$B$2:$B$9,MATCH($B34,Minutes_by_use_case!$A$2:$A$9,0)),Current_DTE_hours!Q34),"-")</f>
        <v>-</v>
      </c>
      <c r="R34" s="189" t="str">
        <f>IFERROR(IF(ISBLANK(Current_DTE_hours!R34),INDEX(Minutes_by_use_case!$B$2:$B$9,MATCH($B34,Minutes_by_use_case!$A$2:$A$9,0)),Current_DTE_hours!R34),"-")</f>
        <v>-</v>
      </c>
      <c r="S34" s="189" t="str">
        <f>IFERROR(IF(ISBLANK(Current_DTE_hours!S34),INDEX(Minutes_by_use_case!$B$2:$B$9,MATCH($B34,Minutes_by_use_case!$A$2:$A$9,0)),Current_DTE_hours!S34),"-")</f>
        <v>-</v>
      </c>
      <c r="T34" s="189" t="str">
        <f>IFERROR(IF(ISBLANK(Current_DTE_hours!T34),INDEX(Minutes_by_use_case!$B$2:$B$9,MATCH($B34,Minutes_by_use_case!$A$2:$A$9,0)),Current_DTE_hours!T34),"-")</f>
        <v>-</v>
      </c>
      <c r="U34" s="189" t="str">
        <f>IFERROR(IF(ISBLANK(Current_DTE_hours!U34),INDEX(Minutes_by_use_case!$B$2:$B$9,MATCH($B34,Minutes_by_use_case!$A$2:$A$9,0)),Current_DTE_hours!U34),"-")</f>
        <v>-</v>
      </c>
      <c r="V34" s="189" t="str">
        <f>IFERROR(IF(ISBLANK(Current_DTE_hours!V34),INDEX(Minutes_by_use_case!$B$2:$B$9,MATCH($B34,Minutes_by_use_case!$A$2:$A$9,0)),Current_DTE_hours!V34),"-")</f>
        <v>-</v>
      </c>
      <c r="W34" s="189" t="str">
        <f>IFERROR(IF(ISBLANK(Current_DTE_hours!W34),INDEX(Minutes_by_use_case!$B$2:$B$9,MATCH($B34,Minutes_by_use_case!$A$2:$A$9,0)),Current_DTE_hours!W34),"-")</f>
        <v>-</v>
      </c>
    </row>
    <row r="35" spans="1:23" x14ac:dyDescent="0.3">
      <c r="A35" s="97" t="s">
        <v>78</v>
      </c>
      <c r="B35" s="98" t="s">
        <v>57</v>
      </c>
      <c r="C35" s="99" t="s">
        <v>91</v>
      </c>
      <c r="D35" s="189">
        <f>IFERROR(IF(ISBLANK(Current_DTE_hours!D35),INDEX(Minutes_by_use_case!$B$2:$B$9,MATCH($B35,Minutes_by_use_case!$A$2:$A$9,0)),Current_DTE_hours!D35),"-")</f>
        <v>64.579722222222216</v>
      </c>
      <c r="E35" s="189">
        <f>IFERROR(IF(ISBLANK(Current_DTE_hours!E35),INDEX(Minutes_by_use_case!$B$2:$B$9,MATCH($B35,Minutes_by_use_case!$A$2:$A$9,0)),Current_DTE_hours!E35),"-")</f>
        <v>56.487941666666664</v>
      </c>
      <c r="F35" s="189">
        <f>IFERROR(IF(ISBLANK(Current_DTE_hours!F35),INDEX(Minutes_by_use_case!$B$2:$B$9,MATCH($B35,Minutes_by_use_case!$A$2:$A$9,0)),Current_DTE_hours!F35),"-")</f>
        <v>49.259444444444441</v>
      </c>
      <c r="G35" s="189">
        <f>IFERROR(IF(ISBLANK(Current_DTE_hours!G35),INDEX(Minutes_by_use_case!$B$2:$B$9,MATCH($B35,Minutes_by_use_case!$A$2:$A$9,0)),Current_DTE_hours!G35),"-")</f>
        <v>60.035777777777774</v>
      </c>
      <c r="H35" s="189">
        <f>IFERROR(IF(ISBLANK(Current_DTE_hours!H35),INDEX(Minutes_by_use_case!$B$2:$B$9,MATCH($B35,Minutes_by_use_case!$A$2:$A$9,0)),Current_DTE_hours!H35),"-")</f>
        <v>60.035777777777774</v>
      </c>
      <c r="I35" s="189">
        <f>IFERROR(IF(ISBLANK(Current_DTE_hours!I35),INDEX(Minutes_by_use_case!$B$2:$B$9,MATCH($B35,Minutes_by_use_case!$A$2:$A$9,0)),Current_DTE_hours!I35),"-")</f>
        <v>60.035777777777774</v>
      </c>
      <c r="J35" s="189">
        <f>IFERROR(IF(ISBLANK(Current_DTE_hours!J35),INDEX(Minutes_by_use_case!$B$2:$B$9,MATCH($B35,Minutes_by_use_case!$A$2:$A$9,0)),Current_DTE_hours!J35),"-")</f>
        <v>60.035777777777774</v>
      </c>
      <c r="K35" s="189">
        <f>IFERROR(IF(ISBLANK(Current_DTE_hours!K35),INDEX(Minutes_by_use_case!$B$2:$B$9,MATCH($B35,Minutes_by_use_case!$A$2:$A$9,0)),Current_DTE_hours!K35),"-")</f>
        <v>60.035777777777774</v>
      </c>
      <c r="L35" s="189">
        <f>IFERROR(IF(ISBLANK(Current_DTE_hours!L35),INDEX(Minutes_by_use_case!$B$2:$B$9,MATCH($B35,Minutes_by_use_case!$A$2:$A$9,0)),Current_DTE_hours!L35),"-")</f>
        <v>60.035777777777774</v>
      </c>
      <c r="M35" s="189">
        <f>IFERROR(IF(ISBLANK(Current_DTE_hours!M35),INDEX(Minutes_by_use_case!$B$2:$B$9,MATCH($B35,Minutes_by_use_case!$A$2:$A$9,0)),Current_DTE_hours!M35),"-")</f>
        <v>60.035777777777774</v>
      </c>
      <c r="N35" s="189">
        <f>IFERROR(IF(ISBLANK(Current_DTE_hours!N35),INDEX(Minutes_by_use_case!$B$2:$B$9,MATCH($B35,Minutes_by_use_case!$A$2:$A$9,0)),Current_DTE_hours!N35),"-")</f>
        <v>60.035777777777774</v>
      </c>
      <c r="O35" s="189">
        <f>IFERROR(IF(ISBLANK(Current_DTE_hours!O35),INDEX(Minutes_by_use_case!$B$2:$B$9,MATCH($B35,Minutes_by_use_case!$A$2:$A$9,0)),Current_DTE_hours!O35),"-")</f>
        <v>60.035777777777774</v>
      </c>
      <c r="P35" s="189">
        <f>IFERROR(IF(ISBLANK(Current_DTE_hours!P35),INDEX(Minutes_by_use_case!$B$2:$B$9,MATCH($B35,Minutes_by_use_case!$A$2:$A$9,0)),Current_DTE_hours!P35),"-")</f>
        <v>60.035777777777774</v>
      </c>
      <c r="Q35" s="189">
        <f>IFERROR(IF(ISBLANK(Current_DTE_hours!Q35),INDEX(Minutes_by_use_case!$B$2:$B$9,MATCH($B35,Minutes_by_use_case!$A$2:$A$9,0)),Current_DTE_hours!Q35),"-")</f>
        <v>60.035777777777774</v>
      </c>
      <c r="R35" s="189">
        <f>IFERROR(IF(ISBLANK(Current_DTE_hours!R35),INDEX(Minutes_by_use_case!$B$2:$B$9,MATCH($B35,Minutes_by_use_case!$A$2:$A$9,0)),Current_DTE_hours!R35),"-")</f>
        <v>60.035777777777774</v>
      </c>
      <c r="S35" s="189">
        <f>IFERROR(IF(ISBLANK(Current_DTE_hours!S35),INDEX(Minutes_by_use_case!$B$2:$B$9,MATCH($B35,Minutes_by_use_case!$A$2:$A$9,0)),Current_DTE_hours!S35),"-")</f>
        <v>60.035777777777774</v>
      </c>
      <c r="T35" s="189">
        <f>IFERROR(IF(ISBLANK(Current_DTE_hours!T35),INDEX(Minutes_by_use_case!$B$2:$B$9,MATCH($B35,Minutes_by_use_case!$A$2:$A$9,0)),Current_DTE_hours!T35),"-")</f>
        <v>60.035777777777774</v>
      </c>
      <c r="U35" s="189">
        <f>IFERROR(IF(ISBLANK(Current_DTE_hours!U35),INDEX(Minutes_by_use_case!$B$2:$B$9,MATCH($B35,Minutes_by_use_case!$A$2:$A$9,0)),Current_DTE_hours!U35),"-")</f>
        <v>60.035777777777774</v>
      </c>
      <c r="V35" s="189">
        <f>IFERROR(IF(ISBLANK(Current_DTE_hours!V35),INDEX(Minutes_by_use_case!$B$2:$B$9,MATCH($B35,Minutes_by_use_case!$A$2:$A$9,0)),Current_DTE_hours!V35),"-")</f>
        <v>60.035777777777774</v>
      </c>
      <c r="W35" s="189">
        <f>IFERROR(IF(ISBLANK(Current_DTE_hours!W35),INDEX(Minutes_by_use_case!$B$2:$B$9,MATCH($B35,Minutes_by_use_case!$A$2:$A$9,0)),Current_DTE_hours!W35),"-")</f>
        <v>60.035777777777774</v>
      </c>
    </row>
    <row r="36" spans="1:23" x14ac:dyDescent="0.3">
      <c r="A36" s="97" t="s">
        <v>45</v>
      </c>
      <c r="B36" s="98" t="s">
        <v>57</v>
      </c>
      <c r="C36" s="99"/>
      <c r="D36" s="189">
        <f>IFERROR(IF(ISBLANK(Current_DTE_hours!D36),INDEX(Minutes_by_use_case!$B$2:$B$9,MATCH($B36,Minutes_by_use_case!$A$2:$A$9,0)),Current_DTE_hours!D36),"-")</f>
        <v>133409.35004928565</v>
      </c>
      <c r="E36" s="189">
        <f>IFERROR(IF(ISBLANK(Current_DTE_hours!E36),INDEX(Minutes_by_use_case!$B$2:$B$9,MATCH($B36,Minutes_by_use_case!$A$2:$A$9,0)),Current_DTE_hours!E36),"-")</f>
        <v>133409.35004928565</v>
      </c>
      <c r="F36" s="189">
        <f>IFERROR(IF(ISBLANK(Current_DTE_hours!F36),INDEX(Minutes_by_use_case!$B$2:$B$9,MATCH($B36,Minutes_by_use_case!$A$2:$A$9,0)),Current_DTE_hours!F36),"-")</f>
        <v>133409.35004928565</v>
      </c>
      <c r="G36" s="189">
        <f>IFERROR(IF(ISBLANK(Current_DTE_hours!G36),INDEX(Minutes_by_use_case!$B$2:$B$9,MATCH($B36,Minutes_by_use_case!$A$2:$A$9,0)),Current_DTE_hours!G36),"-")</f>
        <v>133409.35004928565</v>
      </c>
      <c r="H36" s="189">
        <f>IFERROR(IF(ISBLANK(Current_DTE_hours!H36),INDEX(Minutes_by_use_case!$B$2:$B$9,MATCH($B36,Minutes_by_use_case!$A$2:$A$9,0)),Current_DTE_hours!H36),"-")</f>
        <v>133409.35004928565</v>
      </c>
      <c r="I36" s="189">
        <f>IFERROR(IF(ISBLANK(Current_DTE_hours!I36),INDEX(Minutes_by_use_case!$B$2:$B$9,MATCH($B36,Minutes_by_use_case!$A$2:$A$9,0)),Current_DTE_hours!I36),"-")</f>
        <v>133409.35004928565</v>
      </c>
      <c r="J36" s="189">
        <f>IFERROR(IF(ISBLANK(Current_DTE_hours!J36),INDEX(Minutes_by_use_case!$B$2:$B$9,MATCH($B36,Minutes_by_use_case!$A$2:$A$9,0)),Current_DTE_hours!J36),"-")</f>
        <v>133409.35004928565</v>
      </c>
      <c r="K36" s="189">
        <f>IFERROR(IF(ISBLANK(Current_DTE_hours!K36),INDEX(Minutes_by_use_case!$B$2:$B$9,MATCH($B36,Minutes_by_use_case!$A$2:$A$9,0)),Current_DTE_hours!K36),"-")</f>
        <v>133409.35004928565</v>
      </c>
      <c r="L36" s="189">
        <f>IFERROR(IF(ISBLANK(Current_DTE_hours!L36),INDEX(Minutes_by_use_case!$B$2:$B$9,MATCH($B36,Minutes_by_use_case!$A$2:$A$9,0)),Current_DTE_hours!L36),"-")</f>
        <v>133409.35004928565</v>
      </c>
      <c r="M36" s="189">
        <f>IFERROR(IF(ISBLANK(Current_DTE_hours!M36),INDEX(Minutes_by_use_case!$B$2:$B$9,MATCH($B36,Minutes_by_use_case!$A$2:$A$9,0)),Current_DTE_hours!M36),"-")</f>
        <v>133409.35004928565</v>
      </c>
      <c r="N36" s="189">
        <f>IFERROR(IF(ISBLANK(Current_DTE_hours!N36),INDEX(Minutes_by_use_case!$B$2:$B$9,MATCH($B36,Minutes_by_use_case!$A$2:$A$9,0)),Current_DTE_hours!N36),"-")</f>
        <v>133409.35004928565</v>
      </c>
      <c r="O36" s="189">
        <f>IFERROR(IF(ISBLANK(Current_DTE_hours!O36),INDEX(Minutes_by_use_case!$B$2:$B$9,MATCH($B36,Minutes_by_use_case!$A$2:$A$9,0)),Current_DTE_hours!O36),"-")</f>
        <v>133409.35004928565</v>
      </c>
      <c r="P36" s="189">
        <f>IFERROR(IF(ISBLANK(Current_DTE_hours!P36),INDEX(Minutes_by_use_case!$B$2:$B$9,MATCH($B36,Minutes_by_use_case!$A$2:$A$9,0)),Current_DTE_hours!P36),"-")</f>
        <v>133409.35004928565</v>
      </c>
      <c r="Q36" s="189">
        <f>IFERROR(IF(ISBLANK(Current_DTE_hours!Q36),INDEX(Minutes_by_use_case!$B$2:$B$9,MATCH($B36,Minutes_by_use_case!$A$2:$A$9,0)),Current_DTE_hours!Q36),"-")</f>
        <v>133409.35004928565</v>
      </c>
      <c r="R36" s="189">
        <f>IFERROR(IF(ISBLANK(Current_DTE_hours!R36),INDEX(Minutes_by_use_case!$B$2:$B$9,MATCH($B36,Minutes_by_use_case!$A$2:$A$9,0)),Current_DTE_hours!R36),"-")</f>
        <v>133409.35004928565</v>
      </c>
      <c r="S36" s="189">
        <f>IFERROR(IF(ISBLANK(Current_DTE_hours!S36),INDEX(Minutes_by_use_case!$B$2:$B$9,MATCH($B36,Minutes_by_use_case!$A$2:$A$9,0)),Current_DTE_hours!S36),"-")</f>
        <v>133409.35004928565</v>
      </c>
      <c r="T36" s="189">
        <f>IFERROR(IF(ISBLANK(Current_DTE_hours!T36),INDEX(Minutes_by_use_case!$B$2:$B$9,MATCH($B36,Minutes_by_use_case!$A$2:$A$9,0)),Current_DTE_hours!T36),"-")</f>
        <v>133409.35004928565</v>
      </c>
      <c r="U36" s="189">
        <f>IFERROR(IF(ISBLANK(Current_DTE_hours!U36),INDEX(Minutes_by_use_case!$B$2:$B$9,MATCH($B36,Minutes_by_use_case!$A$2:$A$9,0)),Current_DTE_hours!U36),"-")</f>
        <v>133409.35004928565</v>
      </c>
      <c r="V36" s="189">
        <f>IFERROR(IF(ISBLANK(Current_DTE_hours!V36),INDEX(Minutes_by_use_case!$B$2:$B$9,MATCH($B36,Minutes_by_use_case!$A$2:$A$9,0)),Current_DTE_hours!V36),"-")</f>
        <v>133409.35004928565</v>
      </c>
      <c r="W36" s="189">
        <f>IFERROR(IF(ISBLANK(Current_DTE_hours!W36),INDEX(Minutes_by_use_case!$B$2:$B$9,MATCH($B36,Minutes_by_use_case!$A$2:$A$9,0)),Current_DTE_hours!W36),"-")</f>
        <v>133409.35004928565</v>
      </c>
    </row>
    <row r="37" spans="1:23" x14ac:dyDescent="0.3">
      <c r="A37" s="97" t="s">
        <v>46</v>
      </c>
      <c r="B37" s="105" t="s">
        <v>59</v>
      </c>
      <c r="C37" s="99"/>
      <c r="D37" s="189">
        <f>IFERROR(IF(ISBLANK(Current_DTE_hours!D37),INDEX(Minutes_by_use_case!$B$2:$B$9,MATCH($B37,Minutes_by_use_case!$A$2:$A$9,0)),Current_DTE_hours!D37),"-")</f>
        <v>171572.29579277776</v>
      </c>
      <c r="E37" s="189">
        <f>IFERROR(IF(ISBLANK(Current_DTE_hours!E37),INDEX(Minutes_by_use_case!$B$2:$B$9,MATCH($B37,Minutes_by_use_case!$A$2:$A$9,0)),Current_DTE_hours!E37),"-")</f>
        <v>171572.29579277776</v>
      </c>
      <c r="F37" s="189">
        <f>IFERROR(IF(ISBLANK(Current_DTE_hours!F37),INDEX(Minutes_by_use_case!$B$2:$B$9,MATCH($B37,Minutes_by_use_case!$A$2:$A$9,0)),Current_DTE_hours!F37),"-")</f>
        <v>171572.29579277776</v>
      </c>
      <c r="G37" s="189">
        <f>IFERROR(IF(ISBLANK(Current_DTE_hours!G37),INDEX(Minutes_by_use_case!$B$2:$B$9,MATCH($B37,Minutes_by_use_case!$A$2:$A$9,0)),Current_DTE_hours!G37),"-")</f>
        <v>171572.29579277776</v>
      </c>
      <c r="H37" s="189">
        <f>IFERROR(IF(ISBLANK(Current_DTE_hours!H37),INDEX(Minutes_by_use_case!$B$2:$B$9,MATCH($B37,Minutes_by_use_case!$A$2:$A$9,0)),Current_DTE_hours!H37),"-")</f>
        <v>171572.29579277776</v>
      </c>
      <c r="I37" s="189">
        <f>IFERROR(IF(ISBLANK(Current_DTE_hours!I37),INDEX(Minutes_by_use_case!$B$2:$B$9,MATCH($B37,Minutes_by_use_case!$A$2:$A$9,0)),Current_DTE_hours!I37),"-")</f>
        <v>171572.29579277776</v>
      </c>
      <c r="J37" s="189">
        <f>IFERROR(IF(ISBLANK(Current_DTE_hours!J37),INDEX(Minutes_by_use_case!$B$2:$B$9,MATCH($B37,Minutes_by_use_case!$A$2:$A$9,0)),Current_DTE_hours!J37),"-")</f>
        <v>171572.29579277776</v>
      </c>
      <c r="K37" s="189">
        <f>IFERROR(IF(ISBLANK(Current_DTE_hours!K37),INDEX(Minutes_by_use_case!$B$2:$B$9,MATCH($B37,Minutes_by_use_case!$A$2:$A$9,0)),Current_DTE_hours!K37),"-")</f>
        <v>171572.29579277776</v>
      </c>
      <c r="L37" s="189">
        <f>IFERROR(IF(ISBLANK(Current_DTE_hours!L37),INDEX(Minutes_by_use_case!$B$2:$B$9,MATCH($B37,Minutes_by_use_case!$A$2:$A$9,0)),Current_DTE_hours!L37),"-")</f>
        <v>171572.29579277776</v>
      </c>
      <c r="M37" s="189">
        <f>IFERROR(IF(ISBLANK(Current_DTE_hours!M37),INDEX(Minutes_by_use_case!$B$2:$B$9,MATCH($B37,Minutes_by_use_case!$A$2:$A$9,0)),Current_DTE_hours!M37),"-")</f>
        <v>171572.29579277776</v>
      </c>
      <c r="N37" s="189">
        <f>IFERROR(IF(ISBLANK(Current_DTE_hours!N37),INDEX(Minutes_by_use_case!$B$2:$B$9,MATCH($B37,Minutes_by_use_case!$A$2:$A$9,0)),Current_DTE_hours!N37),"-")</f>
        <v>171572.29579277776</v>
      </c>
      <c r="O37" s="189">
        <f>IFERROR(IF(ISBLANK(Current_DTE_hours!O37),INDEX(Minutes_by_use_case!$B$2:$B$9,MATCH($B37,Minutes_by_use_case!$A$2:$A$9,0)),Current_DTE_hours!O37),"-")</f>
        <v>171572.29579277776</v>
      </c>
      <c r="P37" s="189">
        <f>IFERROR(IF(ISBLANK(Current_DTE_hours!P37),INDEX(Minutes_by_use_case!$B$2:$B$9,MATCH($B37,Minutes_by_use_case!$A$2:$A$9,0)),Current_DTE_hours!P37),"-")</f>
        <v>171572.29579277776</v>
      </c>
      <c r="Q37" s="189">
        <f>IFERROR(IF(ISBLANK(Current_DTE_hours!Q37),INDEX(Minutes_by_use_case!$B$2:$B$9,MATCH($B37,Minutes_by_use_case!$A$2:$A$9,0)),Current_DTE_hours!Q37),"-")</f>
        <v>171572.29579277776</v>
      </c>
      <c r="R37" s="189">
        <f>IFERROR(IF(ISBLANK(Current_DTE_hours!R37),INDEX(Minutes_by_use_case!$B$2:$B$9,MATCH($B37,Minutes_by_use_case!$A$2:$A$9,0)),Current_DTE_hours!R37),"-")</f>
        <v>171572.29579277776</v>
      </c>
      <c r="S37" s="189">
        <f>IFERROR(IF(ISBLANK(Current_DTE_hours!S37),INDEX(Minutes_by_use_case!$B$2:$B$9,MATCH($B37,Minutes_by_use_case!$A$2:$A$9,0)),Current_DTE_hours!S37),"-")</f>
        <v>171572.29579277776</v>
      </c>
      <c r="T37" s="189">
        <f>IFERROR(IF(ISBLANK(Current_DTE_hours!T37),INDEX(Minutes_by_use_case!$B$2:$B$9,MATCH($B37,Minutes_by_use_case!$A$2:$A$9,0)),Current_DTE_hours!T37),"-")</f>
        <v>171572.29579277776</v>
      </c>
      <c r="U37" s="189">
        <f>IFERROR(IF(ISBLANK(Current_DTE_hours!U37),INDEX(Minutes_by_use_case!$B$2:$B$9,MATCH($B37,Minutes_by_use_case!$A$2:$A$9,0)),Current_DTE_hours!U37),"-")</f>
        <v>171572.29579277776</v>
      </c>
      <c r="V37" s="189">
        <f>IFERROR(IF(ISBLANK(Current_DTE_hours!V37),INDEX(Minutes_by_use_case!$B$2:$B$9,MATCH($B37,Minutes_by_use_case!$A$2:$A$9,0)),Current_DTE_hours!V37),"-")</f>
        <v>171572.29579277776</v>
      </c>
      <c r="W37" s="189">
        <f>IFERROR(IF(ISBLANK(Current_DTE_hours!W37),INDEX(Minutes_by_use_case!$B$2:$B$9,MATCH($B37,Minutes_by_use_case!$A$2:$A$9,0)),Current_DTE_hours!W37),"-")</f>
        <v>171572.29579277776</v>
      </c>
    </row>
    <row r="38" spans="1:23" x14ac:dyDescent="0.3">
      <c r="A38" s="97" t="s">
        <v>47</v>
      </c>
      <c r="B38" s="106" t="s">
        <v>64</v>
      </c>
      <c r="C38" s="99"/>
      <c r="D38" s="189" t="str">
        <f>IFERROR(IF(ISBLANK(Current_DTE_hours!D38),INDEX(Minutes_by_use_case!$B$2:$B$9,MATCH($B38,Minutes_by_use_case!$A$2:$A$9,0)),Current_DTE_hours!D38),"-")</f>
        <v>-</v>
      </c>
      <c r="E38" s="189" t="str">
        <f>IFERROR(IF(ISBLANK(Current_DTE_hours!E38),INDEX(Minutes_by_use_case!$B$2:$B$9,MATCH($B38,Minutes_by_use_case!$A$2:$A$9,0)),Current_DTE_hours!E38),"-")</f>
        <v>-</v>
      </c>
      <c r="F38" s="189" t="str">
        <f>IFERROR(IF(ISBLANK(Current_DTE_hours!F38),INDEX(Minutes_by_use_case!$B$2:$B$9,MATCH($B38,Minutes_by_use_case!$A$2:$A$9,0)),Current_DTE_hours!F38),"-")</f>
        <v>-</v>
      </c>
      <c r="G38" s="189" t="str">
        <f>IFERROR(IF(ISBLANK(Current_DTE_hours!G38),INDEX(Minutes_by_use_case!$B$2:$B$9,MATCH($B38,Minutes_by_use_case!$A$2:$A$9,0)),Current_DTE_hours!G38),"-")</f>
        <v>-</v>
      </c>
      <c r="H38" s="189" t="str">
        <f>IFERROR(IF(ISBLANK(Current_DTE_hours!H38),INDEX(Minutes_by_use_case!$B$2:$B$9,MATCH($B38,Minutes_by_use_case!$A$2:$A$9,0)),Current_DTE_hours!H38),"-")</f>
        <v>-</v>
      </c>
      <c r="I38" s="189" t="str">
        <f>IFERROR(IF(ISBLANK(Current_DTE_hours!I38),INDEX(Minutes_by_use_case!$B$2:$B$9,MATCH($B38,Minutes_by_use_case!$A$2:$A$9,0)),Current_DTE_hours!I38),"-")</f>
        <v>-</v>
      </c>
      <c r="J38" s="189" t="str">
        <f>IFERROR(IF(ISBLANK(Current_DTE_hours!J38),INDEX(Minutes_by_use_case!$B$2:$B$9,MATCH($B38,Minutes_by_use_case!$A$2:$A$9,0)),Current_DTE_hours!J38),"-")</f>
        <v>-</v>
      </c>
      <c r="K38" s="189" t="str">
        <f>IFERROR(IF(ISBLANK(Current_DTE_hours!K38),INDEX(Minutes_by_use_case!$B$2:$B$9,MATCH($B38,Minutes_by_use_case!$A$2:$A$9,0)),Current_DTE_hours!K38),"-")</f>
        <v>-</v>
      </c>
      <c r="L38" s="189" t="str">
        <f>IFERROR(IF(ISBLANK(Current_DTE_hours!L38),INDEX(Minutes_by_use_case!$B$2:$B$9,MATCH($B38,Minutes_by_use_case!$A$2:$A$9,0)),Current_DTE_hours!L38),"-")</f>
        <v>-</v>
      </c>
      <c r="M38" s="189" t="str">
        <f>IFERROR(IF(ISBLANK(Current_DTE_hours!M38),INDEX(Minutes_by_use_case!$B$2:$B$9,MATCH($B38,Minutes_by_use_case!$A$2:$A$9,0)),Current_DTE_hours!M38),"-")</f>
        <v>-</v>
      </c>
      <c r="N38" s="189" t="str">
        <f>IFERROR(IF(ISBLANK(Current_DTE_hours!N38),INDEX(Minutes_by_use_case!$B$2:$B$9,MATCH($B38,Minutes_by_use_case!$A$2:$A$9,0)),Current_DTE_hours!N38),"-")</f>
        <v>-</v>
      </c>
      <c r="O38" s="189" t="str">
        <f>IFERROR(IF(ISBLANK(Current_DTE_hours!O38),INDEX(Minutes_by_use_case!$B$2:$B$9,MATCH($B38,Minutes_by_use_case!$A$2:$A$9,0)),Current_DTE_hours!O38),"-")</f>
        <v>-</v>
      </c>
      <c r="P38" s="189" t="str">
        <f>IFERROR(IF(ISBLANK(Current_DTE_hours!P38),INDEX(Minutes_by_use_case!$B$2:$B$9,MATCH($B38,Minutes_by_use_case!$A$2:$A$9,0)),Current_DTE_hours!P38),"-")</f>
        <v>-</v>
      </c>
      <c r="Q38" s="189" t="str">
        <f>IFERROR(IF(ISBLANK(Current_DTE_hours!Q38),INDEX(Minutes_by_use_case!$B$2:$B$9,MATCH($B38,Minutes_by_use_case!$A$2:$A$9,0)),Current_DTE_hours!Q38),"-")</f>
        <v>-</v>
      </c>
      <c r="R38" s="189" t="str">
        <f>IFERROR(IF(ISBLANK(Current_DTE_hours!R38),INDEX(Minutes_by_use_case!$B$2:$B$9,MATCH($B38,Minutes_by_use_case!$A$2:$A$9,0)),Current_DTE_hours!R38),"-")</f>
        <v>-</v>
      </c>
      <c r="S38" s="189" t="str">
        <f>IFERROR(IF(ISBLANK(Current_DTE_hours!S38),INDEX(Minutes_by_use_case!$B$2:$B$9,MATCH($B38,Minutes_by_use_case!$A$2:$A$9,0)),Current_DTE_hours!S38),"-")</f>
        <v>-</v>
      </c>
      <c r="T38" s="189" t="str">
        <f>IFERROR(IF(ISBLANK(Current_DTE_hours!T38),INDEX(Minutes_by_use_case!$B$2:$B$9,MATCH($B38,Minutes_by_use_case!$A$2:$A$9,0)),Current_DTE_hours!T38),"-")</f>
        <v>-</v>
      </c>
      <c r="U38" s="189" t="str">
        <f>IFERROR(IF(ISBLANK(Current_DTE_hours!U38),INDEX(Minutes_by_use_case!$B$2:$B$9,MATCH($B38,Minutes_by_use_case!$A$2:$A$9,0)),Current_DTE_hours!U38),"-")</f>
        <v>-</v>
      </c>
      <c r="V38" s="189" t="str">
        <f>IFERROR(IF(ISBLANK(Current_DTE_hours!V38),INDEX(Minutes_by_use_case!$B$2:$B$9,MATCH($B38,Minutes_by_use_case!$A$2:$A$9,0)),Current_DTE_hours!V38),"-")</f>
        <v>-</v>
      </c>
      <c r="W38" s="189" t="str">
        <f>IFERROR(IF(ISBLANK(Current_DTE_hours!W38),INDEX(Minutes_by_use_case!$B$2:$B$9,MATCH($B38,Minutes_by_use_case!$A$2:$A$9,0)),Current_DTE_hours!W38),"-")</f>
        <v>-</v>
      </c>
    </row>
    <row r="39" spans="1:23" x14ac:dyDescent="0.3">
      <c r="A39" s="97" t="s">
        <v>48</v>
      </c>
      <c r="B39" s="106" t="s">
        <v>64</v>
      </c>
      <c r="C39" s="99"/>
      <c r="D39" s="189" t="str">
        <f>IFERROR(IF(ISBLANK(Current_DTE_hours!D39),INDEX(Minutes_by_use_case!$B$2:$B$9,MATCH($B39,Minutes_by_use_case!$A$2:$A$9,0)),Current_DTE_hours!D39),"-")</f>
        <v>-</v>
      </c>
      <c r="E39" s="189" t="str">
        <f>IFERROR(IF(ISBLANK(Current_DTE_hours!E39),INDEX(Minutes_by_use_case!$B$2:$B$9,MATCH($B39,Minutes_by_use_case!$A$2:$A$9,0)),Current_DTE_hours!E39),"-")</f>
        <v>-</v>
      </c>
      <c r="F39" s="189" t="str">
        <f>IFERROR(IF(ISBLANK(Current_DTE_hours!F39),INDEX(Minutes_by_use_case!$B$2:$B$9,MATCH($B39,Minutes_by_use_case!$A$2:$A$9,0)),Current_DTE_hours!F39),"-")</f>
        <v>-</v>
      </c>
      <c r="G39" s="189" t="str">
        <f>IFERROR(IF(ISBLANK(Current_DTE_hours!G39),INDEX(Minutes_by_use_case!$B$2:$B$9,MATCH($B39,Minutes_by_use_case!$A$2:$A$9,0)),Current_DTE_hours!G39),"-")</f>
        <v>-</v>
      </c>
      <c r="H39" s="189" t="str">
        <f>IFERROR(IF(ISBLANK(Current_DTE_hours!H39),INDEX(Minutes_by_use_case!$B$2:$B$9,MATCH($B39,Minutes_by_use_case!$A$2:$A$9,0)),Current_DTE_hours!H39),"-")</f>
        <v>-</v>
      </c>
      <c r="I39" s="189" t="str">
        <f>IFERROR(IF(ISBLANK(Current_DTE_hours!I39),INDEX(Minutes_by_use_case!$B$2:$B$9,MATCH($B39,Minutes_by_use_case!$A$2:$A$9,0)),Current_DTE_hours!I39),"-")</f>
        <v>-</v>
      </c>
      <c r="J39" s="189" t="str">
        <f>IFERROR(IF(ISBLANK(Current_DTE_hours!J39),INDEX(Minutes_by_use_case!$B$2:$B$9,MATCH($B39,Minutes_by_use_case!$A$2:$A$9,0)),Current_DTE_hours!J39),"-")</f>
        <v>-</v>
      </c>
      <c r="K39" s="189" t="str">
        <f>IFERROR(IF(ISBLANK(Current_DTE_hours!K39),INDEX(Minutes_by_use_case!$B$2:$B$9,MATCH($B39,Minutes_by_use_case!$A$2:$A$9,0)),Current_DTE_hours!K39),"-")</f>
        <v>-</v>
      </c>
      <c r="L39" s="189" t="str">
        <f>IFERROR(IF(ISBLANK(Current_DTE_hours!L39),INDEX(Minutes_by_use_case!$B$2:$B$9,MATCH($B39,Minutes_by_use_case!$A$2:$A$9,0)),Current_DTE_hours!L39),"-")</f>
        <v>-</v>
      </c>
      <c r="M39" s="189" t="str">
        <f>IFERROR(IF(ISBLANK(Current_DTE_hours!M39),INDEX(Minutes_by_use_case!$B$2:$B$9,MATCH($B39,Minutes_by_use_case!$A$2:$A$9,0)),Current_DTE_hours!M39),"-")</f>
        <v>-</v>
      </c>
      <c r="N39" s="189" t="str">
        <f>IFERROR(IF(ISBLANK(Current_DTE_hours!N39),INDEX(Minutes_by_use_case!$B$2:$B$9,MATCH($B39,Minutes_by_use_case!$A$2:$A$9,0)),Current_DTE_hours!N39),"-")</f>
        <v>-</v>
      </c>
      <c r="O39" s="189" t="str">
        <f>IFERROR(IF(ISBLANK(Current_DTE_hours!O39),INDEX(Minutes_by_use_case!$B$2:$B$9,MATCH($B39,Minutes_by_use_case!$A$2:$A$9,0)),Current_DTE_hours!O39),"-")</f>
        <v>-</v>
      </c>
      <c r="P39" s="189" t="str">
        <f>IFERROR(IF(ISBLANK(Current_DTE_hours!P39),INDEX(Minutes_by_use_case!$B$2:$B$9,MATCH($B39,Minutes_by_use_case!$A$2:$A$9,0)),Current_DTE_hours!P39),"-")</f>
        <v>-</v>
      </c>
      <c r="Q39" s="189" t="str">
        <f>IFERROR(IF(ISBLANK(Current_DTE_hours!Q39),INDEX(Minutes_by_use_case!$B$2:$B$9,MATCH($B39,Minutes_by_use_case!$A$2:$A$9,0)),Current_DTE_hours!Q39),"-")</f>
        <v>-</v>
      </c>
      <c r="R39" s="189" t="str">
        <f>IFERROR(IF(ISBLANK(Current_DTE_hours!R39),INDEX(Minutes_by_use_case!$B$2:$B$9,MATCH($B39,Minutes_by_use_case!$A$2:$A$9,0)),Current_DTE_hours!R39),"-")</f>
        <v>-</v>
      </c>
      <c r="S39" s="189" t="str">
        <f>IFERROR(IF(ISBLANK(Current_DTE_hours!S39),INDEX(Minutes_by_use_case!$B$2:$B$9,MATCH($B39,Minutes_by_use_case!$A$2:$A$9,0)),Current_DTE_hours!S39),"-")</f>
        <v>-</v>
      </c>
      <c r="T39" s="189" t="str">
        <f>IFERROR(IF(ISBLANK(Current_DTE_hours!T39),INDEX(Minutes_by_use_case!$B$2:$B$9,MATCH($B39,Minutes_by_use_case!$A$2:$A$9,0)),Current_DTE_hours!T39),"-")</f>
        <v>-</v>
      </c>
      <c r="U39" s="189" t="str">
        <f>IFERROR(IF(ISBLANK(Current_DTE_hours!U39),INDEX(Minutes_by_use_case!$B$2:$B$9,MATCH($B39,Minutes_by_use_case!$A$2:$A$9,0)),Current_DTE_hours!U39),"-")</f>
        <v>-</v>
      </c>
      <c r="V39" s="189" t="str">
        <f>IFERROR(IF(ISBLANK(Current_DTE_hours!V39),INDEX(Minutes_by_use_case!$B$2:$B$9,MATCH($B39,Minutes_by_use_case!$A$2:$A$9,0)),Current_DTE_hours!V39),"-")</f>
        <v>-</v>
      </c>
      <c r="W39" s="189" t="str">
        <f>IFERROR(IF(ISBLANK(Current_DTE_hours!W39),INDEX(Minutes_by_use_case!$B$2:$B$9,MATCH($B39,Minutes_by_use_case!$A$2:$A$9,0)),Current_DTE_hours!W39),"-")</f>
        <v>-</v>
      </c>
    </row>
    <row r="40" spans="1:23" x14ac:dyDescent="0.3">
      <c r="A40" s="97" t="s">
        <v>49</v>
      </c>
      <c r="B40" s="98" t="s">
        <v>57</v>
      </c>
      <c r="C40" s="99" t="s">
        <v>91</v>
      </c>
      <c r="D40" s="189">
        <f>IFERROR(IF(ISBLANK(Current_DTE_hours!D40),INDEX(Minutes_by_use_case!$B$2:$B$9,MATCH($B40,Minutes_by_use_case!$A$2:$A$9,0)),Current_DTE_hours!D40),"-")</f>
        <v>0</v>
      </c>
      <c r="E40" s="189">
        <f>IFERROR(IF(ISBLANK(Current_DTE_hours!E40),INDEX(Minutes_by_use_case!$B$2:$B$9,MATCH($B40,Minutes_by_use_case!$A$2:$A$9,0)),Current_DTE_hours!E40),"-")</f>
        <v>0</v>
      </c>
      <c r="F40" s="189">
        <f>IFERROR(IF(ISBLANK(Current_DTE_hours!F40),INDEX(Minutes_by_use_case!$B$2:$B$9,MATCH($B40,Minutes_by_use_case!$A$2:$A$9,0)),Current_DTE_hours!F40),"-")</f>
        <v>0</v>
      </c>
      <c r="G40" s="189">
        <f>IFERROR(IF(ISBLANK(Current_DTE_hours!G40),INDEX(Minutes_by_use_case!$B$2:$B$9,MATCH($B40,Minutes_by_use_case!$A$2:$A$9,0)),Current_DTE_hours!G40),"-")</f>
        <v>1368.9678622222223</v>
      </c>
      <c r="H40" s="189">
        <f>IFERROR(IF(ISBLANK(Current_DTE_hours!H40),INDEX(Minutes_by_use_case!$B$2:$B$9,MATCH($B40,Minutes_by_use_case!$A$2:$A$9,0)),Current_DTE_hours!H40),"-")</f>
        <v>1368.9678622222223</v>
      </c>
      <c r="I40" s="189">
        <f>IFERROR(IF(ISBLANK(Current_DTE_hours!I40),INDEX(Minutes_by_use_case!$B$2:$B$9,MATCH($B40,Minutes_by_use_case!$A$2:$A$9,0)),Current_DTE_hours!I40),"-")</f>
        <v>1368.9678622222223</v>
      </c>
      <c r="J40" s="189">
        <f>IFERROR(IF(ISBLANK(Current_DTE_hours!J40),INDEX(Minutes_by_use_case!$B$2:$B$9,MATCH($B40,Minutes_by_use_case!$A$2:$A$9,0)),Current_DTE_hours!J40),"-")</f>
        <v>1368.9678622222223</v>
      </c>
      <c r="K40" s="189">
        <f>IFERROR(IF(ISBLANK(Current_DTE_hours!K40),INDEX(Minutes_by_use_case!$B$2:$B$9,MATCH($B40,Minutes_by_use_case!$A$2:$A$9,0)),Current_DTE_hours!K40),"-")</f>
        <v>1368.9678622222223</v>
      </c>
      <c r="L40" s="189">
        <f>IFERROR(IF(ISBLANK(Current_DTE_hours!L40),INDEX(Minutes_by_use_case!$B$2:$B$9,MATCH($B40,Minutes_by_use_case!$A$2:$A$9,0)),Current_DTE_hours!L40),"-")</f>
        <v>1368.9678622222223</v>
      </c>
      <c r="M40" s="189">
        <f>IFERROR(IF(ISBLANK(Current_DTE_hours!M40),INDEX(Minutes_by_use_case!$B$2:$B$9,MATCH($B40,Minutes_by_use_case!$A$2:$A$9,0)),Current_DTE_hours!M40),"-")</f>
        <v>1368.9678622222223</v>
      </c>
      <c r="N40" s="189">
        <f>IFERROR(IF(ISBLANK(Current_DTE_hours!N40),INDEX(Minutes_by_use_case!$B$2:$B$9,MATCH($B40,Minutes_by_use_case!$A$2:$A$9,0)),Current_DTE_hours!N40),"-")</f>
        <v>1368.9678622222223</v>
      </c>
      <c r="O40" s="189">
        <f>IFERROR(IF(ISBLANK(Current_DTE_hours!O40),INDEX(Minutes_by_use_case!$B$2:$B$9,MATCH($B40,Minutes_by_use_case!$A$2:$A$9,0)),Current_DTE_hours!O40),"-")</f>
        <v>1368.9678622222223</v>
      </c>
      <c r="P40" s="189">
        <f>IFERROR(IF(ISBLANK(Current_DTE_hours!P40),INDEX(Minutes_by_use_case!$B$2:$B$9,MATCH($B40,Minutes_by_use_case!$A$2:$A$9,0)),Current_DTE_hours!P40),"-")</f>
        <v>1368.9678622222223</v>
      </c>
      <c r="Q40" s="189">
        <f>IFERROR(IF(ISBLANK(Current_DTE_hours!Q40),INDEX(Minutes_by_use_case!$B$2:$B$9,MATCH($B40,Minutes_by_use_case!$A$2:$A$9,0)),Current_DTE_hours!Q40),"-")</f>
        <v>1368.9678622222223</v>
      </c>
      <c r="R40" s="189">
        <f>IFERROR(IF(ISBLANK(Current_DTE_hours!R40),INDEX(Minutes_by_use_case!$B$2:$B$9,MATCH($B40,Minutes_by_use_case!$A$2:$A$9,0)),Current_DTE_hours!R40),"-")</f>
        <v>1368.9678622222223</v>
      </c>
      <c r="S40" s="189">
        <f>IFERROR(IF(ISBLANK(Current_DTE_hours!S40),INDEX(Minutes_by_use_case!$B$2:$B$9,MATCH($B40,Minutes_by_use_case!$A$2:$A$9,0)),Current_DTE_hours!S40),"-")</f>
        <v>1368.9678622222223</v>
      </c>
      <c r="T40" s="189">
        <f>IFERROR(IF(ISBLANK(Current_DTE_hours!T40),INDEX(Minutes_by_use_case!$B$2:$B$9,MATCH($B40,Minutes_by_use_case!$A$2:$A$9,0)),Current_DTE_hours!T40),"-")</f>
        <v>1368.9678622222223</v>
      </c>
      <c r="U40" s="189">
        <f>IFERROR(IF(ISBLANK(Current_DTE_hours!U40),INDEX(Minutes_by_use_case!$B$2:$B$9,MATCH($B40,Minutes_by_use_case!$A$2:$A$9,0)),Current_DTE_hours!U40),"-")</f>
        <v>1368.9678622222223</v>
      </c>
      <c r="V40" s="189">
        <f>IFERROR(IF(ISBLANK(Current_DTE_hours!V40),INDEX(Minutes_by_use_case!$B$2:$B$9,MATCH($B40,Minutes_by_use_case!$A$2:$A$9,0)),Current_DTE_hours!V40),"-")</f>
        <v>1368.9678622222223</v>
      </c>
      <c r="W40" s="189">
        <f>IFERROR(IF(ISBLANK(Current_DTE_hours!W40),INDEX(Minutes_by_use_case!$B$2:$B$9,MATCH($B40,Minutes_by_use_case!$A$2:$A$9,0)),Current_DTE_hours!W40),"-")</f>
        <v>1368.9678622222223</v>
      </c>
    </row>
    <row r="41" spans="1:23" x14ac:dyDescent="0.3">
      <c r="A41" s="97" t="s">
        <v>50</v>
      </c>
      <c r="B41" s="105" t="s">
        <v>61</v>
      </c>
      <c r="C41" s="99" t="s">
        <v>91</v>
      </c>
      <c r="D41" s="189">
        <f>IFERROR(IF(ISBLANK(Current_DTE_hours!D41),INDEX(Minutes_by_use_case!$B$2:$B$9,MATCH($B41,Minutes_by_use_case!$A$2:$A$9,0)),Current_DTE_hours!D41),"-")</f>
        <v>1321.6547222222223</v>
      </c>
      <c r="E41" s="189">
        <f>IFERROR(IF(ISBLANK(Current_DTE_hours!E41),INDEX(Minutes_by_use_case!$B$2:$B$9,MATCH($B41,Minutes_by_use_case!$A$2:$A$9,0)),Current_DTE_hours!E41),"-")</f>
        <v>1450.1822222222222</v>
      </c>
      <c r="F41" s="189">
        <f>IFERROR(IF(ISBLANK(Current_DTE_hours!F41),INDEX(Minutes_by_use_case!$B$2:$B$9,MATCH($B41,Minutes_by_use_case!$A$2:$A$9,0)),Current_DTE_hours!F41),"-")</f>
        <v>1386.2452777777776</v>
      </c>
      <c r="G41" s="189">
        <f>IFERROR(IF(ISBLANK(Current_DTE_hours!G41),INDEX(Minutes_by_use_case!$B$2:$B$9,MATCH($B41,Minutes_by_use_case!$A$2:$A$9,0)),Current_DTE_hours!G41),"-")</f>
        <v>1393.7255555555555</v>
      </c>
      <c r="H41" s="189">
        <f>IFERROR(IF(ISBLANK(Current_DTE_hours!H41),INDEX(Minutes_by_use_case!$B$2:$B$9,MATCH($B41,Minutes_by_use_case!$A$2:$A$9,0)),Current_DTE_hours!H41),"-")</f>
        <v>1393.7255555555555</v>
      </c>
      <c r="I41" s="189">
        <f>IFERROR(IF(ISBLANK(Current_DTE_hours!I41),INDEX(Minutes_by_use_case!$B$2:$B$9,MATCH($B41,Minutes_by_use_case!$A$2:$A$9,0)),Current_DTE_hours!I41),"-")</f>
        <v>1393.7255555555555</v>
      </c>
      <c r="J41" s="189">
        <f>IFERROR(IF(ISBLANK(Current_DTE_hours!J41),INDEX(Minutes_by_use_case!$B$2:$B$9,MATCH($B41,Minutes_by_use_case!$A$2:$A$9,0)),Current_DTE_hours!J41),"-")</f>
        <v>1393.7255555555555</v>
      </c>
      <c r="K41" s="189">
        <f>IFERROR(IF(ISBLANK(Current_DTE_hours!K41),INDEX(Minutes_by_use_case!$B$2:$B$9,MATCH($B41,Minutes_by_use_case!$A$2:$A$9,0)),Current_DTE_hours!K41),"-")</f>
        <v>1393.7255555555555</v>
      </c>
      <c r="L41" s="189">
        <f>IFERROR(IF(ISBLANK(Current_DTE_hours!L41),INDEX(Minutes_by_use_case!$B$2:$B$9,MATCH($B41,Minutes_by_use_case!$A$2:$A$9,0)),Current_DTE_hours!L41),"-")</f>
        <v>1393.7255555555555</v>
      </c>
      <c r="M41" s="189">
        <f>IFERROR(IF(ISBLANK(Current_DTE_hours!M41),INDEX(Minutes_by_use_case!$B$2:$B$9,MATCH($B41,Minutes_by_use_case!$A$2:$A$9,0)),Current_DTE_hours!M41),"-")</f>
        <v>1393.7255555555555</v>
      </c>
      <c r="N41" s="189">
        <f>IFERROR(IF(ISBLANK(Current_DTE_hours!N41),INDEX(Minutes_by_use_case!$B$2:$B$9,MATCH($B41,Minutes_by_use_case!$A$2:$A$9,0)),Current_DTE_hours!N41),"-")</f>
        <v>1393.7255555555555</v>
      </c>
      <c r="O41" s="189">
        <f>IFERROR(IF(ISBLANK(Current_DTE_hours!O41),INDEX(Minutes_by_use_case!$B$2:$B$9,MATCH($B41,Minutes_by_use_case!$A$2:$A$9,0)),Current_DTE_hours!O41),"-")</f>
        <v>1393.7255555555555</v>
      </c>
      <c r="P41" s="189">
        <f>IFERROR(IF(ISBLANK(Current_DTE_hours!P41),INDEX(Minutes_by_use_case!$B$2:$B$9,MATCH($B41,Minutes_by_use_case!$A$2:$A$9,0)),Current_DTE_hours!P41),"-")</f>
        <v>1393.7255555555555</v>
      </c>
      <c r="Q41" s="189">
        <f>IFERROR(IF(ISBLANK(Current_DTE_hours!Q41),INDEX(Minutes_by_use_case!$B$2:$B$9,MATCH($B41,Minutes_by_use_case!$A$2:$A$9,0)),Current_DTE_hours!Q41),"-")</f>
        <v>1393.7255555555555</v>
      </c>
      <c r="R41" s="189">
        <f>IFERROR(IF(ISBLANK(Current_DTE_hours!R41),INDEX(Minutes_by_use_case!$B$2:$B$9,MATCH($B41,Minutes_by_use_case!$A$2:$A$9,0)),Current_DTE_hours!R41),"-")</f>
        <v>1393.7255555555555</v>
      </c>
      <c r="S41" s="189">
        <f>IFERROR(IF(ISBLANK(Current_DTE_hours!S41),INDEX(Minutes_by_use_case!$B$2:$B$9,MATCH($B41,Minutes_by_use_case!$A$2:$A$9,0)),Current_DTE_hours!S41),"-")</f>
        <v>1393.7255555555555</v>
      </c>
      <c r="T41" s="189">
        <f>IFERROR(IF(ISBLANK(Current_DTE_hours!T41),INDEX(Minutes_by_use_case!$B$2:$B$9,MATCH($B41,Minutes_by_use_case!$A$2:$A$9,0)),Current_DTE_hours!T41),"-")</f>
        <v>1393.7255555555555</v>
      </c>
      <c r="U41" s="189">
        <f>IFERROR(IF(ISBLANK(Current_DTE_hours!U41),INDEX(Minutes_by_use_case!$B$2:$B$9,MATCH($B41,Minutes_by_use_case!$A$2:$A$9,0)),Current_DTE_hours!U41),"-")</f>
        <v>1393.7255555555555</v>
      </c>
      <c r="V41" s="189">
        <f>IFERROR(IF(ISBLANK(Current_DTE_hours!V41),INDEX(Minutes_by_use_case!$B$2:$B$9,MATCH($B41,Minutes_by_use_case!$A$2:$A$9,0)),Current_DTE_hours!V41),"-")</f>
        <v>1393.7255555555555</v>
      </c>
      <c r="W41" s="189">
        <f>IFERROR(IF(ISBLANK(Current_DTE_hours!W41),INDEX(Minutes_by_use_case!$B$2:$B$9,MATCH($B41,Minutes_by_use_case!$A$2:$A$9,0)),Current_DTE_hours!W41),"-")</f>
        <v>1393.7255555555555</v>
      </c>
    </row>
    <row r="42" spans="1:23" x14ac:dyDescent="0.3">
      <c r="A42" s="97" t="s">
        <v>79</v>
      </c>
      <c r="B42" s="105" t="s">
        <v>59</v>
      </c>
      <c r="C42" s="99"/>
      <c r="D42" s="189">
        <f>IFERROR(IF(ISBLANK(Current_DTE_hours!D42),INDEX(Minutes_by_use_case!$B$2:$B$9,MATCH($B42,Minutes_by_use_case!$A$2:$A$9,0)),Current_DTE_hours!D42),"-")</f>
        <v>171572.29579277776</v>
      </c>
      <c r="E42" s="189">
        <f>IFERROR(IF(ISBLANK(Current_DTE_hours!E42),INDEX(Minutes_by_use_case!$B$2:$B$9,MATCH($B42,Minutes_by_use_case!$A$2:$A$9,0)),Current_DTE_hours!E42),"-")</f>
        <v>171572.29579277776</v>
      </c>
      <c r="F42" s="189">
        <f>IFERROR(IF(ISBLANK(Current_DTE_hours!F42),INDEX(Minutes_by_use_case!$B$2:$B$9,MATCH($B42,Minutes_by_use_case!$A$2:$A$9,0)),Current_DTE_hours!F42),"-")</f>
        <v>171572.29579277776</v>
      </c>
      <c r="G42" s="189">
        <f>IFERROR(IF(ISBLANK(Current_DTE_hours!G42),INDEX(Minutes_by_use_case!$B$2:$B$9,MATCH($B42,Minutes_by_use_case!$A$2:$A$9,0)),Current_DTE_hours!G42),"-")</f>
        <v>171572.29579277776</v>
      </c>
      <c r="H42" s="189">
        <f>IFERROR(IF(ISBLANK(Current_DTE_hours!H42),INDEX(Minutes_by_use_case!$B$2:$B$9,MATCH($B42,Minutes_by_use_case!$A$2:$A$9,0)),Current_DTE_hours!H42),"-")</f>
        <v>171572.29579277776</v>
      </c>
      <c r="I42" s="189">
        <f>IFERROR(IF(ISBLANK(Current_DTE_hours!I42),INDEX(Minutes_by_use_case!$B$2:$B$9,MATCH($B42,Minutes_by_use_case!$A$2:$A$9,0)),Current_DTE_hours!I42),"-")</f>
        <v>171572.29579277776</v>
      </c>
      <c r="J42" s="189">
        <f>IFERROR(IF(ISBLANK(Current_DTE_hours!J42),INDEX(Minutes_by_use_case!$B$2:$B$9,MATCH($B42,Minutes_by_use_case!$A$2:$A$9,0)),Current_DTE_hours!J42),"-")</f>
        <v>171572.29579277776</v>
      </c>
      <c r="K42" s="189">
        <f>IFERROR(IF(ISBLANK(Current_DTE_hours!K42),INDEX(Minutes_by_use_case!$B$2:$B$9,MATCH($B42,Minutes_by_use_case!$A$2:$A$9,0)),Current_DTE_hours!K42),"-")</f>
        <v>171572.29579277776</v>
      </c>
      <c r="L42" s="189">
        <f>IFERROR(IF(ISBLANK(Current_DTE_hours!L42),INDEX(Minutes_by_use_case!$B$2:$B$9,MATCH($B42,Minutes_by_use_case!$A$2:$A$9,0)),Current_DTE_hours!L42),"-")</f>
        <v>171572.29579277776</v>
      </c>
      <c r="M42" s="189">
        <f>IFERROR(IF(ISBLANK(Current_DTE_hours!M42),INDEX(Minutes_by_use_case!$B$2:$B$9,MATCH($B42,Minutes_by_use_case!$A$2:$A$9,0)),Current_DTE_hours!M42),"-")</f>
        <v>171572.29579277776</v>
      </c>
      <c r="N42" s="189">
        <f>IFERROR(IF(ISBLANK(Current_DTE_hours!N42),INDEX(Minutes_by_use_case!$B$2:$B$9,MATCH($B42,Minutes_by_use_case!$A$2:$A$9,0)),Current_DTE_hours!N42),"-")</f>
        <v>171572.29579277776</v>
      </c>
      <c r="O42" s="189">
        <f>IFERROR(IF(ISBLANK(Current_DTE_hours!O42),INDEX(Minutes_by_use_case!$B$2:$B$9,MATCH($B42,Minutes_by_use_case!$A$2:$A$9,0)),Current_DTE_hours!O42),"-")</f>
        <v>171572.29579277776</v>
      </c>
      <c r="P42" s="189">
        <f>IFERROR(IF(ISBLANK(Current_DTE_hours!P42),INDEX(Minutes_by_use_case!$B$2:$B$9,MATCH($B42,Minutes_by_use_case!$A$2:$A$9,0)),Current_DTE_hours!P42),"-")</f>
        <v>171572.29579277776</v>
      </c>
      <c r="Q42" s="189">
        <f>IFERROR(IF(ISBLANK(Current_DTE_hours!Q42),INDEX(Minutes_by_use_case!$B$2:$B$9,MATCH($B42,Minutes_by_use_case!$A$2:$A$9,0)),Current_DTE_hours!Q42),"-")</f>
        <v>171572.29579277776</v>
      </c>
      <c r="R42" s="189">
        <f>IFERROR(IF(ISBLANK(Current_DTE_hours!R42),INDEX(Minutes_by_use_case!$B$2:$B$9,MATCH($B42,Minutes_by_use_case!$A$2:$A$9,0)),Current_DTE_hours!R42),"-")</f>
        <v>171572.29579277776</v>
      </c>
      <c r="S42" s="189">
        <f>IFERROR(IF(ISBLANK(Current_DTE_hours!S42),INDEX(Minutes_by_use_case!$B$2:$B$9,MATCH($B42,Minutes_by_use_case!$A$2:$A$9,0)),Current_DTE_hours!S42),"-")</f>
        <v>171572.29579277776</v>
      </c>
      <c r="T42" s="189">
        <f>IFERROR(IF(ISBLANK(Current_DTE_hours!T42),INDEX(Minutes_by_use_case!$B$2:$B$9,MATCH($B42,Minutes_by_use_case!$A$2:$A$9,0)),Current_DTE_hours!T42),"-")</f>
        <v>171572.29579277776</v>
      </c>
      <c r="U42" s="189">
        <f>IFERROR(IF(ISBLANK(Current_DTE_hours!U42),INDEX(Minutes_by_use_case!$B$2:$B$9,MATCH($B42,Minutes_by_use_case!$A$2:$A$9,0)),Current_DTE_hours!U42),"-")</f>
        <v>171572.29579277776</v>
      </c>
      <c r="V42" s="189">
        <f>IFERROR(IF(ISBLANK(Current_DTE_hours!V42),INDEX(Minutes_by_use_case!$B$2:$B$9,MATCH($B42,Minutes_by_use_case!$A$2:$A$9,0)),Current_DTE_hours!V42),"-")</f>
        <v>171572.29579277776</v>
      </c>
      <c r="W42" s="189">
        <f>IFERROR(IF(ISBLANK(Current_DTE_hours!W42),INDEX(Minutes_by_use_case!$B$2:$B$9,MATCH($B42,Minutes_by_use_case!$A$2:$A$9,0)),Current_DTE_hours!W42),"-")</f>
        <v>171572.29579277776</v>
      </c>
    </row>
    <row r="43" spans="1:23" x14ac:dyDescent="0.3">
      <c r="A43" s="97" t="s">
        <v>80</v>
      </c>
      <c r="B43" s="98" t="s">
        <v>62</v>
      </c>
      <c r="C43" s="99"/>
      <c r="D43" s="189" t="str">
        <f>IFERROR(IF(ISBLANK(Current_DTE_hours!D43),INDEX(Minutes_by_use_case!$B$2:$B$9,MATCH($B43,Minutes_by_use_case!$A$2:$A$9,0)),Current_DTE_hours!D43),"-")</f>
        <v>-</v>
      </c>
      <c r="E43" s="189" t="str">
        <f>IFERROR(IF(ISBLANK(Current_DTE_hours!E43),INDEX(Minutes_by_use_case!$B$2:$B$9,MATCH($B43,Minutes_by_use_case!$A$2:$A$9,0)),Current_DTE_hours!E43),"-")</f>
        <v>-</v>
      </c>
      <c r="F43" s="189" t="str">
        <f>IFERROR(IF(ISBLANK(Current_DTE_hours!F43),INDEX(Minutes_by_use_case!$B$2:$B$9,MATCH($B43,Minutes_by_use_case!$A$2:$A$9,0)),Current_DTE_hours!F43),"-")</f>
        <v>-</v>
      </c>
      <c r="G43" s="189" t="str">
        <f>IFERROR(IF(ISBLANK(Current_DTE_hours!G43),INDEX(Minutes_by_use_case!$B$2:$B$9,MATCH($B43,Minutes_by_use_case!$A$2:$A$9,0)),Current_DTE_hours!G43),"-")</f>
        <v>-</v>
      </c>
      <c r="H43" s="189" t="str">
        <f>IFERROR(IF(ISBLANK(Current_DTE_hours!H43),INDEX(Minutes_by_use_case!$B$2:$B$9,MATCH($B43,Minutes_by_use_case!$A$2:$A$9,0)),Current_DTE_hours!H43),"-")</f>
        <v>-</v>
      </c>
      <c r="I43" s="189" t="str">
        <f>IFERROR(IF(ISBLANK(Current_DTE_hours!I43),INDEX(Minutes_by_use_case!$B$2:$B$9,MATCH($B43,Minutes_by_use_case!$A$2:$A$9,0)),Current_DTE_hours!I43),"-")</f>
        <v>-</v>
      </c>
      <c r="J43" s="189" t="str">
        <f>IFERROR(IF(ISBLANK(Current_DTE_hours!J43),INDEX(Minutes_by_use_case!$B$2:$B$9,MATCH($B43,Minutes_by_use_case!$A$2:$A$9,0)),Current_DTE_hours!J43),"-")</f>
        <v>-</v>
      </c>
      <c r="K43" s="189" t="str">
        <f>IFERROR(IF(ISBLANK(Current_DTE_hours!K43),INDEX(Minutes_by_use_case!$B$2:$B$9,MATCH($B43,Minutes_by_use_case!$A$2:$A$9,0)),Current_DTE_hours!K43),"-")</f>
        <v>-</v>
      </c>
      <c r="L43" s="189" t="str">
        <f>IFERROR(IF(ISBLANK(Current_DTE_hours!L43),INDEX(Minutes_by_use_case!$B$2:$B$9,MATCH($B43,Minutes_by_use_case!$A$2:$A$9,0)),Current_DTE_hours!L43),"-")</f>
        <v>-</v>
      </c>
      <c r="M43" s="189" t="str">
        <f>IFERROR(IF(ISBLANK(Current_DTE_hours!M43),INDEX(Minutes_by_use_case!$B$2:$B$9,MATCH($B43,Minutes_by_use_case!$A$2:$A$9,0)),Current_DTE_hours!M43),"-")</f>
        <v>-</v>
      </c>
      <c r="N43" s="189" t="str">
        <f>IFERROR(IF(ISBLANK(Current_DTE_hours!N43),INDEX(Minutes_by_use_case!$B$2:$B$9,MATCH($B43,Minutes_by_use_case!$A$2:$A$9,0)),Current_DTE_hours!N43),"-")</f>
        <v>-</v>
      </c>
      <c r="O43" s="189" t="str">
        <f>IFERROR(IF(ISBLANK(Current_DTE_hours!O43),INDEX(Minutes_by_use_case!$B$2:$B$9,MATCH($B43,Minutes_by_use_case!$A$2:$A$9,0)),Current_DTE_hours!O43),"-")</f>
        <v>-</v>
      </c>
      <c r="P43" s="189" t="str">
        <f>IFERROR(IF(ISBLANK(Current_DTE_hours!P43),INDEX(Minutes_by_use_case!$B$2:$B$9,MATCH($B43,Minutes_by_use_case!$A$2:$A$9,0)),Current_DTE_hours!P43),"-")</f>
        <v>-</v>
      </c>
      <c r="Q43" s="189" t="str">
        <f>IFERROR(IF(ISBLANK(Current_DTE_hours!Q43),INDEX(Minutes_by_use_case!$B$2:$B$9,MATCH($B43,Minutes_by_use_case!$A$2:$A$9,0)),Current_DTE_hours!Q43),"-")</f>
        <v>-</v>
      </c>
      <c r="R43" s="189" t="str">
        <f>IFERROR(IF(ISBLANK(Current_DTE_hours!R43),INDEX(Minutes_by_use_case!$B$2:$B$9,MATCH($B43,Minutes_by_use_case!$A$2:$A$9,0)),Current_DTE_hours!R43),"-")</f>
        <v>-</v>
      </c>
      <c r="S43" s="189" t="str">
        <f>IFERROR(IF(ISBLANK(Current_DTE_hours!S43),INDEX(Minutes_by_use_case!$B$2:$B$9,MATCH($B43,Minutes_by_use_case!$A$2:$A$9,0)),Current_DTE_hours!S43),"-")</f>
        <v>-</v>
      </c>
      <c r="T43" s="189" t="str">
        <f>IFERROR(IF(ISBLANK(Current_DTE_hours!T43),INDEX(Minutes_by_use_case!$B$2:$B$9,MATCH($B43,Minutes_by_use_case!$A$2:$A$9,0)),Current_DTE_hours!T43),"-")</f>
        <v>-</v>
      </c>
      <c r="U43" s="189" t="str">
        <f>IFERROR(IF(ISBLANK(Current_DTE_hours!U43),INDEX(Minutes_by_use_case!$B$2:$B$9,MATCH($B43,Minutes_by_use_case!$A$2:$A$9,0)),Current_DTE_hours!U43),"-")</f>
        <v>-</v>
      </c>
      <c r="V43" s="189" t="str">
        <f>IFERROR(IF(ISBLANK(Current_DTE_hours!V43),INDEX(Minutes_by_use_case!$B$2:$B$9,MATCH($B43,Minutes_by_use_case!$A$2:$A$9,0)),Current_DTE_hours!V43),"-")</f>
        <v>-</v>
      </c>
      <c r="W43" s="189" t="str">
        <f>IFERROR(IF(ISBLANK(Current_DTE_hours!W43),INDEX(Minutes_by_use_case!$B$2:$B$9,MATCH($B43,Minutes_by_use_case!$A$2:$A$9,0)),Current_DTE_hours!W43),"-")</f>
        <v>-</v>
      </c>
    </row>
    <row r="44" spans="1:23" x14ac:dyDescent="0.3">
      <c r="A44" s="97" t="s">
        <v>81</v>
      </c>
      <c r="B44" s="98" t="s">
        <v>57</v>
      </c>
      <c r="C44" s="99" t="s">
        <v>91</v>
      </c>
      <c r="D44" s="189">
        <f>IFERROR(IF(ISBLANK(Current_DTE_hours!D44),INDEX(Minutes_by_use_case!$B$2:$B$9,MATCH($B44,Minutes_by_use_case!$A$2:$A$9,0)),Current_DTE_hours!D44),"-")</f>
        <v>3017.8666666666668</v>
      </c>
      <c r="E44" s="189">
        <f>IFERROR(IF(ISBLANK(Current_DTE_hours!E44),INDEX(Minutes_by_use_case!$B$2:$B$9,MATCH($B44,Minutes_by_use_case!$A$2:$A$9,0)),Current_DTE_hours!E44),"-")</f>
        <v>3078.4611111111108</v>
      </c>
      <c r="F44" s="189">
        <f>IFERROR(IF(ISBLANK(Current_DTE_hours!F44),INDEX(Minutes_by_use_case!$B$2:$B$9,MATCH($B44,Minutes_by_use_case!$A$2:$A$9,0)),Current_DTE_hours!F44),"-")</f>
        <v>2765.7895222222219</v>
      </c>
      <c r="G44" s="189">
        <f>IFERROR(IF(ISBLANK(Current_DTE_hours!G44),INDEX(Minutes_by_use_case!$B$2:$B$9,MATCH($B44,Minutes_by_use_case!$A$2:$A$9,0)),Current_DTE_hours!G44),"-")</f>
        <v>3000.2460561111111</v>
      </c>
      <c r="H44" s="189">
        <f>IFERROR(IF(ISBLANK(Current_DTE_hours!H44),INDEX(Minutes_by_use_case!$B$2:$B$9,MATCH($B44,Minutes_by_use_case!$A$2:$A$9,0)),Current_DTE_hours!H44),"-")</f>
        <v>3000.2460561111111</v>
      </c>
      <c r="I44" s="189">
        <f>IFERROR(IF(ISBLANK(Current_DTE_hours!I44),INDEX(Minutes_by_use_case!$B$2:$B$9,MATCH($B44,Minutes_by_use_case!$A$2:$A$9,0)),Current_DTE_hours!I44),"-")</f>
        <v>3000.2460561111111</v>
      </c>
      <c r="J44" s="189">
        <f>IFERROR(IF(ISBLANK(Current_DTE_hours!J44),INDEX(Minutes_by_use_case!$B$2:$B$9,MATCH($B44,Minutes_by_use_case!$A$2:$A$9,0)),Current_DTE_hours!J44),"-")</f>
        <v>3000.2460561111111</v>
      </c>
      <c r="K44" s="189">
        <f>IFERROR(IF(ISBLANK(Current_DTE_hours!K44),INDEX(Minutes_by_use_case!$B$2:$B$9,MATCH($B44,Minutes_by_use_case!$A$2:$A$9,0)),Current_DTE_hours!K44),"-")</f>
        <v>3000.2460561111111</v>
      </c>
      <c r="L44" s="189">
        <f>IFERROR(IF(ISBLANK(Current_DTE_hours!L44),INDEX(Minutes_by_use_case!$B$2:$B$9,MATCH($B44,Minutes_by_use_case!$A$2:$A$9,0)),Current_DTE_hours!L44),"-")</f>
        <v>3000.2460561111111</v>
      </c>
      <c r="M44" s="189">
        <f>IFERROR(IF(ISBLANK(Current_DTE_hours!M44),INDEX(Minutes_by_use_case!$B$2:$B$9,MATCH($B44,Minutes_by_use_case!$A$2:$A$9,0)),Current_DTE_hours!M44),"-")</f>
        <v>3000.2460561111111</v>
      </c>
      <c r="N44" s="189">
        <f>IFERROR(IF(ISBLANK(Current_DTE_hours!N44),INDEX(Minutes_by_use_case!$B$2:$B$9,MATCH($B44,Minutes_by_use_case!$A$2:$A$9,0)),Current_DTE_hours!N44),"-")</f>
        <v>3000.2460561111111</v>
      </c>
      <c r="O44" s="189">
        <f>IFERROR(IF(ISBLANK(Current_DTE_hours!O44),INDEX(Minutes_by_use_case!$B$2:$B$9,MATCH($B44,Minutes_by_use_case!$A$2:$A$9,0)),Current_DTE_hours!O44),"-")</f>
        <v>3000.2460561111111</v>
      </c>
      <c r="P44" s="189">
        <f>IFERROR(IF(ISBLANK(Current_DTE_hours!P44),INDEX(Minutes_by_use_case!$B$2:$B$9,MATCH($B44,Minutes_by_use_case!$A$2:$A$9,0)),Current_DTE_hours!P44),"-")</f>
        <v>3000.2460561111111</v>
      </c>
      <c r="Q44" s="189">
        <f>IFERROR(IF(ISBLANK(Current_DTE_hours!Q44),INDEX(Minutes_by_use_case!$B$2:$B$9,MATCH($B44,Minutes_by_use_case!$A$2:$A$9,0)),Current_DTE_hours!Q44),"-")</f>
        <v>3000.2460561111111</v>
      </c>
      <c r="R44" s="189">
        <f>IFERROR(IF(ISBLANK(Current_DTE_hours!R44),INDEX(Minutes_by_use_case!$B$2:$B$9,MATCH($B44,Minutes_by_use_case!$A$2:$A$9,0)),Current_DTE_hours!R44),"-")</f>
        <v>3000.2460561111111</v>
      </c>
      <c r="S44" s="189">
        <f>IFERROR(IF(ISBLANK(Current_DTE_hours!S44),INDEX(Minutes_by_use_case!$B$2:$B$9,MATCH($B44,Minutes_by_use_case!$A$2:$A$9,0)),Current_DTE_hours!S44),"-")</f>
        <v>3000.2460561111111</v>
      </c>
      <c r="T44" s="189">
        <f>IFERROR(IF(ISBLANK(Current_DTE_hours!T44),INDEX(Minutes_by_use_case!$B$2:$B$9,MATCH($B44,Minutes_by_use_case!$A$2:$A$9,0)),Current_DTE_hours!T44),"-")</f>
        <v>3000.2460561111111</v>
      </c>
      <c r="U44" s="189">
        <f>IFERROR(IF(ISBLANK(Current_DTE_hours!U44),INDEX(Minutes_by_use_case!$B$2:$B$9,MATCH($B44,Minutes_by_use_case!$A$2:$A$9,0)),Current_DTE_hours!U44),"-")</f>
        <v>3000.2460561111111</v>
      </c>
      <c r="V44" s="189">
        <f>IFERROR(IF(ISBLANK(Current_DTE_hours!V44),INDEX(Minutes_by_use_case!$B$2:$B$9,MATCH($B44,Minutes_by_use_case!$A$2:$A$9,0)),Current_DTE_hours!V44),"-")</f>
        <v>3000.2460561111111</v>
      </c>
      <c r="W44" s="189">
        <f>IFERROR(IF(ISBLANK(Current_DTE_hours!W44),INDEX(Minutes_by_use_case!$B$2:$B$9,MATCH($B44,Minutes_by_use_case!$A$2:$A$9,0)),Current_DTE_hours!W44),"-")</f>
        <v>3000.2460561111111</v>
      </c>
    </row>
    <row r="45" spans="1:23" x14ac:dyDescent="0.3">
      <c r="A45" s="97" t="s">
        <v>51</v>
      </c>
      <c r="B45" s="98" t="s">
        <v>56</v>
      </c>
      <c r="C45" s="99"/>
      <c r="D45" s="189">
        <f>IFERROR(IF(ISBLANK(Current_DTE_hours!D45),INDEX(Minutes_by_use_case!$B$2:$B$9,MATCH($B45,Minutes_by_use_case!$A$2:$A$9,0)),Current_DTE_hours!D45),"-")</f>
        <v>2140.4341038095235</v>
      </c>
      <c r="E45" s="189">
        <f>IFERROR(IF(ISBLANK(Current_DTE_hours!E45),INDEX(Minutes_by_use_case!$B$2:$B$9,MATCH($B45,Minutes_by_use_case!$A$2:$A$9,0)),Current_DTE_hours!E45),"-")</f>
        <v>2140.4341038095235</v>
      </c>
      <c r="F45" s="189">
        <f>IFERROR(IF(ISBLANK(Current_DTE_hours!F45),INDEX(Minutes_by_use_case!$B$2:$B$9,MATCH($B45,Minutes_by_use_case!$A$2:$A$9,0)),Current_DTE_hours!F45),"-")</f>
        <v>2140.4341038095235</v>
      </c>
      <c r="G45" s="189">
        <f>IFERROR(IF(ISBLANK(Current_DTE_hours!G45),INDEX(Minutes_by_use_case!$B$2:$B$9,MATCH($B45,Minutes_by_use_case!$A$2:$A$9,0)),Current_DTE_hours!G45),"-")</f>
        <v>2140.4341038095235</v>
      </c>
      <c r="H45" s="189">
        <f>IFERROR(IF(ISBLANK(Current_DTE_hours!H45),INDEX(Minutes_by_use_case!$B$2:$B$9,MATCH($B45,Minutes_by_use_case!$A$2:$A$9,0)),Current_DTE_hours!H45),"-")</f>
        <v>2140.4341038095235</v>
      </c>
      <c r="I45" s="189">
        <f>IFERROR(IF(ISBLANK(Current_DTE_hours!I45),INDEX(Minutes_by_use_case!$B$2:$B$9,MATCH($B45,Minutes_by_use_case!$A$2:$A$9,0)),Current_DTE_hours!I45),"-")</f>
        <v>2140.4341038095235</v>
      </c>
      <c r="J45" s="189">
        <f>IFERROR(IF(ISBLANK(Current_DTE_hours!J45),INDEX(Minutes_by_use_case!$B$2:$B$9,MATCH($B45,Minutes_by_use_case!$A$2:$A$9,0)),Current_DTE_hours!J45),"-")</f>
        <v>2140.4341038095235</v>
      </c>
      <c r="K45" s="189">
        <f>IFERROR(IF(ISBLANK(Current_DTE_hours!K45),INDEX(Minutes_by_use_case!$B$2:$B$9,MATCH($B45,Minutes_by_use_case!$A$2:$A$9,0)),Current_DTE_hours!K45),"-")</f>
        <v>2140.4341038095235</v>
      </c>
      <c r="L45" s="189">
        <f>IFERROR(IF(ISBLANK(Current_DTE_hours!L45),INDEX(Minutes_by_use_case!$B$2:$B$9,MATCH($B45,Minutes_by_use_case!$A$2:$A$9,0)),Current_DTE_hours!L45),"-")</f>
        <v>2140.4341038095235</v>
      </c>
      <c r="M45" s="189">
        <f>IFERROR(IF(ISBLANK(Current_DTE_hours!M45),INDEX(Minutes_by_use_case!$B$2:$B$9,MATCH($B45,Minutes_by_use_case!$A$2:$A$9,0)),Current_DTE_hours!M45),"-")</f>
        <v>2140.4341038095235</v>
      </c>
      <c r="N45" s="189">
        <f>IFERROR(IF(ISBLANK(Current_DTE_hours!N45),INDEX(Minutes_by_use_case!$B$2:$B$9,MATCH($B45,Minutes_by_use_case!$A$2:$A$9,0)),Current_DTE_hours!N45),"-")</f>
        <v>2140.4341038095235</v>
      </c>
      <c r="O45" s="189">
        <f>IFERROR(IF(ISBLANK(Current_DTE_hours!O45),INDEX(Minutes_by_use_case!$B$2:$B$9,MATCH($B45,Minutes_by_use_case!$A$2:$A$9,0)),Current_DTE_hours!O45),"-")</f>
        <v>2140.4341038095235</v>
      </c>
      <c r="P45" s="189">
        <f>IFERROR(IF(ISBLANK(Current_DTE_hours!P45),INDEX(Minutes_by_use_case!$B$2:$B$9,MATCH($B45,Minutes_by_use_case!$A$2:$A$9,0)),Current_DTE_hours!P45),"-")</f>
        <v>2140.4341038095235</v>
      </c>
      <c r="Q45" s="189">
        <f>IFERROR(IF(ISBLANK(Current_DTE_hours!Q45),INDEX(Minutes_by_use_case!$B$2:$B$9,MATCH($B45,Minutes_by_use_case!$A$2:$A$9,0)),Current_DTE_hours!Q45),"-")</f>
        <v>2140.4341038095235</v>
      </c>
      <c r="R45" s="189">
        <f>IFERROR(IF(ISBLANK(Current_DTE_hours!R45),INDEX(Minutes_by_use_case!$B$2:$B$9,MATCH($B45,Minutes_by_use_case!$A$2:$A$9,0)),Current_DTE_hours!R45),"-")</f>
        <v>2140.4341038095235</v>
      </c>
      <c r="S45" s="189">
        <f>IFERROR(IF(ISBLANK(Current_DTE_hours!S45),INDEX(Minutes_by_use_case!$B$2:$B$9,MATCH($B45,Minutes_by_use_case!$A$2:$A$9,0)),Current_DTE_hours!S45),"-")</f>
        <v>2140.4341038095235</v>
      </c>
      <c r="T45" s="189">
        <f>IFERROR(IF(ISBLANK(Current_DTE_hours!T45),INDEX(Minutes_by_use_case!$B$2:$B$9,MATCH($B45,Minutes_by_use_case!$A$2:$A$9,0)),Current_DTE_hours!T45),"-")</f>
        <v>2140.4341038095235</v>
      </c>
      <c r="U45" s="189">
        <f>IFERROR(IF(ISBLANK(Current_DTE_hours!U45),INDEX(Minutes_by_use_case!$B$2:$B$9,MATCH($B45,Minutes_by_use_case!$A$2:$A$9,0)),Current_DTE_hours!U45),"-")</f>
        <v>2140.4341038095235</v>
      </c>
      <c r="V45" s="189">
        <f>IFERROR(IF(ISBLANK(Current_DTE_hours!V45),INDEX(Minutes_by_use_case!$B$2:$B$9,MATCH($B45,Minutes_by_use_case!$A$2:$A$9,0)),Current_DTE_hours!V45),"-")</f>
        <v>2140.4341038095235</v>
      </c>
      <c r="W45" s="189">
        <f>IFERROR(IF(ISBLANK(Current_DTE_hours!W45),INDEX(Minutes_by_use_case!$B$2:$B$9,MATCH($B45,Minutes_by_use_case!$A$2:$A$9,0)),Current_DTE_hours!W45),"-")</f>
        <v>2140.4341038095235</v>
      </c>
    </row>
    <row r="46" spans="1:23" x14ac:dyDescent="0.3">
      <c r="A46" s="97" t="s">
        <v>52</v>
      </c>
      <c r="B46" s="98" t="s">
        <v>56</v>
      </c>
      <c r="C46" s="99"/>
      <c r="D46" s="189">
        <f>IFERROR(IF(ISBLANK(Current_DTE_hours!D46),INDEX(Minutes_by_use_case!$B$2:$B$9,MATCH($B46,Minutes_by_use_case!$A$2:$A$9,0)),Current_DTE_hours!D46),"-")</f>
        <v>2140.4341038095235</v>
      </c>
      <c r="E46" s="189">
        <f>IFERROR(IF(ISBLANK(Current_DTE_hours!E46),INDEX(Minutes_by_use_case!$B$2:$B$9,MATCH($B46,Minutes_by_use_case!$A$2:$A$9,0)),Current_DTE_hours!E46),"-")</f>
        <v>2140.4341038095235</v>
      </c>
      <c r="F46" s="189">
        <f>IFERROR(IF(ISBLANK(Current_DTE_hours!F46),INDEX(Minutes_by_use_case!$B$2:$B$9,MATCH($B46,Minutes_by_use_case!$A$2:$A$9,0)),Current_DTE_hours!F46),"-")</f>
        <v>2140.4341038095235</v>
      </c>
      <c r="G46" s="189">
        <f>IFERROR(IF(ISBLANK(Current_DTE_hours!G46),INDEX(Minutes_by_use_case!$B$2:$B$9,MATCH($B46,Minutes_by_use_case!$A$2:$A$9,0)),Current_DTE_hours!G46),"-")</f>
        <v>2140.4341038095235</v>
      </c>
      <c r="H46" s="189">
        <f>IFERROR(IF(ISBLANK(Current_DTE_hours!H46),INDEX(Minutes_by_use_case!$B$2:$B$9,MATCH($B46,Minutes_by_use_case!$A$2:$A$9,0)),Current_DTE_hours!H46),"-")</f>
        <v>2140.4341038095235</v>
      </c>
      <c r="I46" s="189">
        <f>IFERROR(IF(ISBLANK(Current_DTE_hours!I46),INDEX(Minutes_by_use_case!$B$2:$B$9,MATCH($B46,Minutes_by_use_case!$A$2:$A$9,0)),Current_DTE_hours!I46),"-")</f>
        <v>2140.4341038095235</v>
      </c>
      <c r="J46" s="189">
        <f>IFERROR(IF(ISBLANK(Current_DTE_hours!J46),INDEX(Minutes_by_use_case!$B$2:$B$9,MATCH($B46,Minutes_by_use_case!$A$2:$A$9,0)),Current_DTE_hours!J46),"-")</f>
        <v>2140.4341038095235</v>
      </c>
      <c r="K46" s="189">
        <f>IFERROR(IF(ISBLANK(Current_DTE_hours!K46),INDEX(Minutes_by_use_case!$B$2:$B$9,MATCH($B46,Minutes_by_use_case!$A$2:$A$9,0)),Current_DTE_hours!K46),"-")</f>
        <v>2140.4341038095235</v>
      </c>
      <c r="L46" s="189">
        <f>IFERROR(IF(ISBLANK(Current_DTE_hours!L46),INDEX(Minutes_by_use_case!$B$2:$B$9,MATCH($B46,Minutes_by_use_case!$A$2:$A$9,0)),Current_DTE_hours!L46),"-")</f>
        <v>2140.4341038095235</v>
      </c>
      <c r="M46" s="189">
        <f>IFERROR(IF(ISBLANK(Current_DTE_hours!M46),INDEX(Minutes_by_use_case!$B$2:$B$9,MATCH($B46,Minutes_by_use_case!$A$2:$A$9,0)),Current_DTE_hours!M46),"-")</f>
        <v>2140.4341038095235</v>
      </c>
      <c r="N46" s="189">
        <f>IFERROR(IF(ISBLANK(Current_DTE_hours!N46),INDEX(Minutes_by_use_case!$B$2:$B$9,MATCH($B46,Minutes_by_use_case!$A$2:$A$9,0)),Current_DTE_hours!N46),"-")</f>
        <v>2140.4341038095235</v>
      </c>
      <c r="O46" s="189">
        <f>IFERROR(IF(ISBLANK(Current_DTE_hours!O46),INDEX(Minutes_by_use_case!$B$2:$B$9,MATCH($B46,Minutes_by_use_case!$A$2:$A$9,0)),Current_DTE_hours!O46),"-")</f>
        <v>2140.4341038095235</v>
      </c>
      <c r="P46" s="189">
        <f>IFERROR(IF(ISBLANK(Current_DTE_hours!P46),INDEX(Minutes_by_use_case!$B$2:$B$9,MATCH($B46,Minutes_by_use_case!$A$2:$A$9,0)),Current_DTE_hours!P46),"-")</f>
        <v>2140.4341038095235</v>
      </c>
      <c r="Q46" s="189">
        <f>IFERROR(IF(ISBLANK(Current_DTE_hours!Q46),INDEX(Minutes_by_use_case!$B$2:$B$9,MATCH($B46,Minutes_by_use_case!$A$2:$A$9,0)),Current_DTE_hours!Q46),"-")</f>
        <v>2140.4341038095235</v>
      </c>
      <c r="R46" s="189">
        <f>IFERROR(IF(ISBLANK(Current_DTE_hours!R46),INDEX(Minutes_by_use_case!$B$2:$B$9,MATCH($B46,Minutes_by_use_case!$A$2:$A$9,0)),Current_DTE_hours!R46),"-")</f>
        <v>2140.4341038095235</v>
      </c>
      <c r="S46" s="189">
        <f>IFERROR(IF(ISBLANK(Current_DTE_hours!S46),INDEX(Minutes_by_use_case!$B$2:$B$9,MATCH($B46,Minutes_by_use_case!$A$2:$A$9,0)),Current_DTE_hours!S46),"-")</f>
        <v>2140.4341038095235</v>
      </c>
      <c r="T46" s="189">
        <f>IFERROR(IF(ISBLANK(Current_DTE_hours!T46),INDEX(Minutes_by_use_case!$B$2:$B$9,MATCH($B46,Minutes_by_use_case!$A$2:$A$9,0)),Current_DTE_hours!T46),"-")</f>
        <v>2140.4341038095235</v>
      </c>
      <c r="U46" s="189">
        <f>IFERROR(IF(ISBLANK(Current_DTE_hours!U46),INDEX(Minutes_by_use_case!$B$2:$B$9,MATCH($B46,Minutes_by_use_case!$A$2:$A$9,0)),Current_DTE_hours!U46),"-")</f>
        <v>2140.4341038095235</v>
      </c>
      <c r="V46" s="189">
        <f>IFERROR(IF(ISBLANK(Current_DTE_hours!V46),INDEX(Minutes_by_use_case!$B$2:$B$9,MATCH($B46,Minutes_by_use_case!$A$2:$A$9,0)),Current_DTE_hours!V46),"-")</f>
        <v>2140.4341038095235</v>
      </c>
      <c r="W46" s="189">
        <f>IFERROR(IF(ISBLANK(Current_DTE_hours!W46),INDEX(Minutes_by_use_case!$B$2:$B$9,MATCH($B46,Minutes_by_use_case!$A$2:$A$9,0)),Current_DTE_hours!W46),"-")</f>
        <v>2140.4341038095235</v>
      </c>
    </row>
    <row r="47" spans="1:23" x14ac:dyDescent="0.3">
      <c r="A47" s="97" t="s">
        <v>53</v>
      </c>
      <c r="B47" s="98" t="s">
        <v>56</v>
      </c>
      <c r="C47" s="99"/>
      <c r="D47" s="189">
        <f>IFERROR(IF(ISBLANK(Current_DTE_hours!D47),INDEX(Minutes_by_use_case!$B$2:$B$9,MATCH($B47,Minutes_by_use_case!$A$2:$A$9,0)),Current_DTE_hours!D47),"-")</f>
        <v>2140.4341038095235</v>
      </c>
      <c r="E47" s="189">
        <f>IFERROR(IF(ISBLANK(Current_DTE_hours!E47),INDEX(Minutes_by_use_case!$B$2:$B$9,MATCH($B47,Minutes_by_use_case!$A$2:$A$9,0)),Current_DTE_hours!E47),"-")</f>
        <v>2140.4341038095235</v>
      </c>
      <c r="F47" s="189">
        <f>IFERROR(IF(ISBLANK(Current_DTE_hours!F47),INDEX(Minutes_by_use_case!$B$2:$B$9,MATCH($B47,Minutes_by_use_case!$A$2:$A$9,0)),Current_DTE_hours!F47),"-")</f>
        <v>2140.4341038095235</v>
      </c>
      <c r="G47" s="189">
        <f>IFERROR(IF(ISBLANK(Current_DTE_hours!G47),INDEX(Minutes_by_use_case!$B$2:$B$9,MATCH($B47,Minutes_by_use_case!$A$2:$A$9,0)),Current_DTE_hours!G47),"-")</f>
        <v>2140.4341038095235</v>
      </c>
      <c r="H47" s="189">
        <f>IFERROR(IF(ISBLANK(Current_DTE_hours!H47),INDEX(Minutes_by_use_case!$B$2:$B$9,MATCH($B47,Minutes_by_use_case!$A$2:$A$9,0)),Current_DTE_hours!H47),"-")</f>
        <v>2140.4341038095235</v>
      </c>
      <c r="I47" s="189">
        <f>IFERROR(IF(ISBLANK(Current_DTE_hours!I47),INDEX(Minutes_by_use_case!$B$2:$B$9,MATCH($B47,Minutes_by_use_case!$A$2:$A$9,0)),Current_DTE_hours!I47),"-")</f>
        <v>2140.4341038095235</v>
      </c>
      <c r="J47" s="189">
        <f>IFERROR(IF(ISBLANK(Current_DTE_hours!J47),INDEX(Minutes_by_use_case!$B$2:$B$9,MATCH($B47,Minutes_by_use_case!$A$2:$A$9,0)),Current_DTE_hours!J47),"-")</f>
        <v>2140.4341038095235</v>
      </c>
      <c r="K47" s="189">
        <f>IFERROR(IF(ISBLANK(Current_DTE_hours!K47),INDEX(Minutes_by_use_case!$B$2:$B$9,MATCH($B47,Minutes_by_use_case!$A$2:$A$9,0)),Current_DTE_hours!K47),"-")</f>
        <v>2140.4341038095235</v>
      </c>
      <c r="L47" s="189">
        <f>IFERROR(IF(ISBLANK(Current_DTE_hours!L47),INDEX(Minutes_by_use_case!$B$2:$B$9,MATCH($B47,Minutes_by_use_case!$A$2:$A$9,0)),Current_DTE_hours!L47),"-")</f>
        <v>2140.4341038095235</v>
      </c>
      <c r="M47" s="189">
        <f>IFERROR(IF(ISBLANK(Current_DTE_hours!M47),INDEX(Minutes_by_use_case!$B$2:$B$9,MATCH($B47,Minutes_by_use_case!$A$2:$A$9,0)),Current_DTE_hours!M47),"-")</f>
        <v>2140.4341038095235</v>
      </c>
      <c r="N47" s="189">
        <f>IFERROR(IF(ISBLANK(Current_DTE_hours!N47),INDEX(Minutes_by_use_case!$B$2:$B$9,MATCH($B47,Minutes_by_use_case!$A$2:$A$9,0)),Current_DTE_hours!N47),"-")</f>
        <v>2140.4341038095235</v>
      </c>
      <c r="O47" s="189">
        <f>IFERROR(IF(ISBLANK(Current_DTE_hours!O47),INDEX(Minutes_by_use_case!$B$2:$B$9,MATCH($B47,Minutes_by_use_case!$A$2:$A$9,0)),Current_DTE_hours!O47),"-")</f>
        <v>2140.4341038095235</v>
      </c>
      <c r="P47" s="189">
        <f>IFERROR(IF(ISBLANK(Current_DTE_hours!P47),INDEX(Minutes_by_use_case!$B$2:$B$9,MATCH($B47,Minutes_by_use_case!$A$2:$A$9,0)),Current_DTE_hours!P47),"-")</f>
        <v>2140.4341038095235</v>
      </c>
      <c r="Q47" s="189">
        <f>IFERROR(IF(ISBLANK(Current_DTE_hours!Q47),INDEX(Minutes_by_use_case!$B$2:$B$9,MATCH($B47,Minutes_by_use_case!$A$2:$A$9,0)),Current_DTE_hours!Q47),"-")</f>
        <v>2140.4341038095235</v>
      </c>
      <c r="R47" s="189">
        <f>IFERROR(IF(ISBLANK(Current_DTE_hours!R47),INDEX(Minutes_by_use_case!$B$2:$B$9,MATCH($B47,Minutes_by_use_case!$A$2:$A$9,0)),Current_DTE_hours!R47),"-")</f>
        <v>2140.4341038095235</v>
      </c>
      <c r="S47" s="189">
        <f>IFERROR(IF(ISBLANK(Current_DTE_hours!S47),INDEX(Minutes_by_use_case!$B$2:$B$9,MATCH($B47,Minutes_by_use_case!$A$2:$A$9,0)),Current_DTE_hours!S47),"-")</f>
        <v>2140.4341038095235</v>
      </c>
      <c r="T47" s="189">
        <f>IFERROR(IF(ISBLANK(Current_DTE_hours!T47),INDEX(Minutes_by_use_case!$B$2:$B$9,MATCH($B47,Minutes_by_use_case!$A$2:$A$9,0)),Current_DTE_hours!T47),"-")</f>
        <v>2140.4341038095235</v>
      </c>
      <c r="U47" s="189">
        <f>IFERROR(IF(ISBLANK(Current_DTE_hours!U47),INDEX(Minutes_by_use_case!$B$2:$B$9,MATCH($B47,Minutes_by_use_case!$A$2:$A$9,0)),Current_DTE_hours!U47),"-")</f>
        <v>2140.4341038095235</v>
      </c>
      <c r="V47" s="189">
        <f>IFERROR(IF(ISBLANK(Current_DTE_hours!V47),INDEX(Minutes_by_use_case!$B$2:$B$9,MATCH($B47,Minutes_by_use_case!$A$2:$A$9,0)),Current_DTE_hours!V47),"-")</f>
        <v>2140.4341038095235</v>
      </c>
      <c r="W47" s="189">
        <f>IFERROR(IF(ISBLANK(Current_DTE_hours!W47),INDEX(Minutes_by_use_case!$B$2:$B$9,MATCH($B47,Minutes_by_use_case!$A$2:$A$9,0)),Current_DTE_hours!W47),"-")</f>
        <v>2140.4341038095235</v>
      </c>
    </row>
    <row r="48" spans="1:23" x14ac:dyDescent="0.3">
      <c r="A48" s="97" t="s">
        <v>54</v>
      </c>
      <c r="B48" s="98" t="s">
        <v>57</v>
      </c>
      <c r="C48" s="99"/>
      <c r="D48" s="189">
        <f>IFERROR(IF(ISBLANK(Current_DTE_hours!D48),INDEX(Minutes_by_use_case!$B$2:$B$9,MATCH($B48,Minutes_by_use_case!$A$2:$A$9,0)),Current_DTE_hours!D48),"-")</f>
        <v>133409.35004928565</v>
      </c>
      <c r="E48" s="189">
        <f>IFERROR(IF(ISBLANK(Current_DTE_hours!E48),INDEX(Minutes_by_use_case!$B$2:$B$9,MATCH($B48,Minutes_by_use_case!$A$2:$A$9,0)),Current_DTE_hours!E48),"-")</f>
        <v>133409.35004928565</v>
      </c>
      <c r="F48" s="189">
        <f>IFERROR(IF(ISBLANK(Current_DTE_hours!F48),INDEX(Minutes_by_use_case!$B$2:$B$9,MATCH($B48,Minutes_by_use_case!$A$2:$A$9,0)),Current_DTE_hours!F48),"-")</f>
        <v>133409.35004928565</v>
      </c>
      <c r="G48" s="189">
        <f>IFERROR(IF(ISBLANK(Current_DTE_hours!G48),INDEX(Minutes_by_use_case!$B$2:$B$9,MATCH($B48,Minutes_by_use_case!$A$2:$A$9,0)),Current_DTE_hours!G48),"-")</f>
        <v>133409.35004928565</v>
      </c>
      <c r="H48" s="189">
        <f>IFERROR(IF(ISBLANK(Current_DTE_hours!H48),INDEX(Minutes_by_use_case!$B$2:$B$9,MATCH($B48,Minutes_by_use_case!$A$2:$A$9,0)),Current_DTE_hours!H48),"-")</f>
        <v>133409.35004928565</v>
      </c>
      <c r="I48" s="189">
        <f>IFERROR(IF(ISBLANK(Current_DTE_hours!I48),INDEX(Minutes_by_use_case!$B$2:$B$9,MATCH($B48,Minutes_by_use_case!$A$2:$A$9,0)),Current_DTE_hours!I48),"-")</f>
        <v>133409.35004928565</v>
      </c>
      <c r="J48" s="189">
        <f>IFERROR(IF(ISBLANK(Current_DTE_hours!J48),INDEX(Minutes_by_use_case!$B$2:$B$9,MATCH($B48,Minutes_by_use_case!$A$2:$A$9,0)),Current_DTE_hours!J48),"-")</f>
        <v>133409.35004928565</v>
      </c>
      <c r="K48" s="189">
        <f>IFERROR(IF(ISBLANK(Current_DTE_hours!K48),INDEX(Minutes_by_use_case!$B$2:$B$9,MATCH($B48,Minutes_by_use_case!$A$2:$A$9,0)),Current_DTE_hours!K48),"-")</f>
        <v>133409.35004928565</v>
      </c>
      <c r="L48" s="189">
        <f>IFERROR(IF(ISBLANK(Current_DTE_hours!L48),INDEX(Minutes_by_use_case!$B$2:$B$9,MATCH($B48,Minutes_by_use_case!$A$2:$A$9,0)),Current_DTE_hours!L48),"-")</f>
        <v>133409.35004928565</v>
      </c>
      <c r="M48" s="189">
        <f>IFERROR(IF(ISBLANK(Current_DTE_hours!M48),INDEX(Minutes_by_use_case!$B$2:$B$9,MATCH($B48,Minutes_by_use_case!$A$2:$A$9,0)),Current_DTE_hours!M48),"-")</f>
        <v>133409.35004928565</v>
      </c>
      <c r="N48" s="189">
        <f>IFERROR(IF(ISBLANK(Current_DTE_hours!N48),INDEX(Minutes_by_use_case!$B$2:$B$9,MATCH($B48,Minutes_by_use_case!$A$2:$A$9,0)),Current_DTE_hours!N48),"-")</f>
        <v>133409.35004928565</v>
      </c>
      <c r="O48" s="189">
        <f>IFERROR(IF(ISBLANK(Current_DTE_hours!O48),INDEX(Minutes_by_use_case!$B$2:$B$9,MATCH($B48,Minutes_by_use_case!$A$2:$A$9,0)),Current_DTE_hours!O48),"-")</f>
        <v>133409.35004928565</v>
      </c>
      <c r="P48" s="189">
        <f>IFERROR(IF(ISBLANK(Current_DTE_hours!P48),INDEX(Minutes_by_use_case!$B$2:$B$9,MATCH($B48,Minutes_by_use_case!$A$2:$A$9,0)),Current_DTE_hours!P48),"-")</f>
        <v>133409.35004928565</v>
      </c>
      <c r="Q48" s="189">
        <f>IFERROR(IF(ISBLANK(Current_DTE_hours!Q48),INDEX(Minutes_by_use_case!$B$2:$B$9,MATCH($B48,Minutes_by_use_case!$A$2:$A$9,0)),Current_DTE_hours!Q48),"-")</f>
        <v>133409.35004928565</v>
      </c>
      <c r="R48" s="189">
        <f>IFERROR(IF(ISBLANK(Current_DTE_hours!R48),INDEX(Minutes_by_use_case!$B$2:$B$9,MATCH($B48,Minutes_by_use_case!$A$2:$A$9,0)),Current_DTE_hours!R48),"-")</f>
        <v>133409.35004928565</v>
      </c>
      <c r="S48" s="189">
        <f>IFERROR(IF(ISBLANK(Current_DTE_hours!S48),INDEX(Minutes_by_use_case!$B$2:$B$9,MATCH($B48,Minutes_by_use_case!$A$2:$A$9,0)),Current_DTE_hours!S48),"-")</f>
        <v>133409.35004928565</v>
      </c>
      <c r="T48" s="189">
        <f>IFERROR(IF(ISBLANK(Current_DTE_hours!T48),INDEX(Minutes_by_use_case!$B$2:$B$9,MATCH($B48,Minutes_by_use_case!$A$2:$A$9,0)),Current_DTE_hours!T48),"-")</f>
        <v>133409.35004928565</v>
      </c>
      <c r="U48" s="189">
        <f>IFERROR(IF(ISBLANK(Current_DTE_hours!U48),INDEX(Minutes_by_use_case!$B$2:$B$9,MATCH($B48,Minutes_by_use_case!$A$2:$A$9,0)),Current_DTE_hours!U48),"-")</f>
        <v>133409.35004928565</v>
      </c>
      <c r="V48" s="189">
        <f>IFERROR(IF(ISBLANK(Current_DTE_hours!V48),INDEX(Minutes_by_use_case!$B$2:$B$9,MATCH($B48,Minutes_by_use_case!$A$2:$A$9,0)),Current_DTE_hours!V48),"-")</f>
        <v>133409.35004928565</v>
      </c>
      <c r="W48" s="189">
        <f>IFERROR(IF(ISBLANK(Current_DTE_hours!W48),INDEX(Minutes_by_use_case!$B$2:$B$9,MATCH($B48,Minutes_by_use_case!$A$2:$A$9,0)),Current_DTE_hours!W48),"-")</f>
        <v>133409.35004928565</v>
      </c>
    </row>
    <row r="49" spans="1:23" x14ac:dyDescent="0.3">
      <c r="A49" s="97" t="str">
        <f>lifespans_all!A49</f>
        <v>New</v>
      </c>
      <c r="B49" s="97" t="str">
        <f>lifespans_all!B49</f>
        <v>Human Space Flight</v>
      </c>
      <c r="C49" s="97" t="str">
        <f>lifespans_all!C49</f>
        <v>-</v>
      </c>
      <c r="D49" s="189">
        <f>IFERROR(IF(ISBLANK(Current_DTE_hours!D49),INDEX(Minutes_by_use_case!$B$2:$B$9,MATCH($B49,Minutes_by_use_case!$A$2:$A$9,0)),Current_DTE_hours!D49),"-")</f>
        <v>171572.29579277776</v>
      </c>
      <c r="E49" s="189">
        <f>IFERROR(IF(ISBLANK(Current_DTE_hours!E49),INDEX(Minutes_by_use_case!$B$2:$B$9,MATCH($B49,Minutes_by_use_case!$A$2:$A$9,0)),Current_DTE_hours!E49),"-")</f>
        <v>171572.29579277776</v>
      </c>
      <c r="F49" s="189">
        <f>IFERROR(IF(ISBLANK(Current_DTE_hours!F49),INDEX(Minutes_by_use_case!$B$2:$B$9,MATCH($B49,Minutes_by_use_case!$A$2:$A$9,0)),Current_DTE_hours!F49),"-")</f>
        <v>171572.29579277776</v>
      </c>
      <c r="G49" s="189">
        <f>IFERROR(IF(ISBLANK(Current_DTE_hours!G49),INDEX(Minutes_by_use_case!$B$2:$B$9,MATCH($B49,Minutes_by_use_case!$A$2:$A$9,0)),Current_DTE_hours!G49),"-")</f>
        <v>171572.29579277776</v>
      </c>
      <c r="H49" s="189">
        <f>IFERROR(IF(ISBLANK(Current_DTE_hours!H49),INDEX(Minutes_by_use_case!$B$2:$B$9,MATCH($B49,Minutes_by_use_case!$A$2:$A$9,0)),Current_DTE_hours!H49),"-")</f>
        <v>171572.29579277776</v>
      </c>
      <c r="I49" s="189">
        <f>IFERROR(IF(ISBLANK(Current_DTE_hours!I49),INDEX(Minutes_by_use_case!$B$2:$B$9,MATCH($B49,Minutes_by_use_case!$A$2:$A$9,0)),Current_DTE_hours!I49),"-")</f>
        <v>171572.29579277776</v>
      </c>
      <c r="J49" s="189">
        <f>IFERROR(IF(ISBLANK(Current_DTE_hours!J49),INDEX(Minutes_by_use_case!$B$2:$B$9,MATCH($B49,Minutes_by_use_case!$A$2:$A$9,0)),Current_DTE_hours!J49),"-")</f>
        <v>171572.29579277776</v>
      </c>
      <c r="K49" s="189">
        <f>IFERROR(IF(ISBLANK(Current_DTE_hours!K49),INDEX(Minutes_by_use_case!$B$2:$B$9,MATCH($B49,Minutes_by_use_case!$A$2:$A$9,0)),Current_DTE_hours!K49),"-")</f>
        <v>171572.29579277776</v>
      </c>
      <c r="L49" s="189">
        <f>IFERROR(IF(ISBLANK(Current_DTE_hours!L49),INDEX(Minutes_by_use_case!$B$2:$B$9,MATCH($B49,Minutes_by_use_case!$A$2:$A$9,0)),Current_DTE_hours!L49),"-")</f>
        <v>171572.29579277776</v>
      </c>
      <c r="M49" s="189">
        <f>IFERROR(IF(ISBLANK(Current_DTE_hours!M49),INDEX(Minutes_by_use_case!$B$2:$B$9,MATCH($B49,Minutes_by_use_case!$A$2:$A$9,0)),Current_DTE_hours!M49),"-")</f>
        <v>171572.29579277776</v>
      </c>
      <c r="N49" s="189">
        <f>IFERROR(IF(ISBLANK(Current_DTE_hours!N49),INDEX(Minutes_by_use_case!$B$2:$B$9,MATCH($B49,Minutes_by_use_case!$A$2:$A$9,0)),Current_DTE_hours!N49),"-")</f>
        <v>171572.29579277776</v>
      </c>
      <c r="O49" s="189">
        <f>IFERROR(IF(ISBLANK(Current_DTE_hours!O49),INDEX(Minutes_by_use_case!$B$2:$B$9,MATCH($B49,Minutes_by_use_case!$A$2:$A$9,0)),Current_DTE_hours!O49),"-")</f>
        <v>171572.29579277776</v>
      </c>
      <c r="P49" s="189">
        <f>IFERROR(IF(ISBLANK(Current_DTE_hours!P49),INDEX(Minutes_by_use_case!$B$2:$B$9,MATCH($B49,Minutes_by_use_case!$A$2:$A$9,0)),Current_DTE_hours!P49),"-")</f>
        <v>171572.29579277776</v>
      </c>
      <c r="Q49" s="189">
        <f>IFERROR(IF(ISBLANK(Current_DTE_hours!Q49),INDEX(Minutes_by_use_case!$B$2:$B$9,MATCH($B49,Minutes_by_use_case!$A$2:$A$9,0)),Current_DTE_hours!Q49),"-")</f>
        <v>171572.29579277776</v>
      </c>
      <c r="R49" s="189">
        <f>IFERROR(IF(ISBLANK(Current_DTE_hours!R49),INDEX(Minutes_by_use_case!$B$2:$B$9,MATCH($B49,Minutes_by_use_case!$A$2:$A$9,0)),Current_DTE_hours!R49),"-")</f>
        <v>171572.29579277776</v>
      </c>
      <c r="S49" s="189">
        <f>IFERROR(IF(ISBLANK(Current_DTE_hours!S49),INDEX(Minutes_by_use_case!$B$2:$B$9,MATCH($B49,Minutes_by_use_case!$A$2:$A$9,0)),Current_DTE_hours!S49),"-")</f>
        <v>171572.29579277776</v>
      </c>
      <c r="T49" s="189">
        <f>IFERROR(IF(ISBLANK(Current_DTE_hours!T49),INDEX(Minutes_by_use_case!$B$2:$B$9,MATCH($B49,Minutes_by_use_case!$A$2:$A$9,0)),Current_DTE_hours!T49),"-")</f>
        <v>171572.29579277776</v>
      </c>
      <c r="U49" s="189">
        <f>IFERROR(IF(ISBLANK(Current_DTE_hours!U49),INDEX(Minutes_by_use_case!$B$2:$B$9,MATCH($B49,Minutes_by_use_case!$A$2:$A$9,0)),Current_DTE_hours!U49),"-")</f>
        <v>171572.29579277776</v>
      </c>
      <c r="V49" s="189">
        <f>IFERROR(IF(ISBLANK(Current_DTE_hours!V49),INDEX(Minutes_by_use_case!$B$2:$B$9,MATCH($B49,Minutes_by_use_case!$A$2:$A$9,0)),Current_DTE_hours!V49),"-")</f>
        <v>171572.29579277776</v>
      </c>
      <c r="W49" s="189">
        <f>IFERROR(IF(ISBLANK(Current_DTE_hours!W49),INDEX(Minutes_by_use_case!$B$2:$B$9,MATCH($B49,Minutes_by_use_case!$A$2:$A$9,0)),Current_DTE_hours!W49),"-")</f>
        <v>171572.29579277776</v>
      </c>
    </row>
    <row r="50" spans="1:23" x14ac:dyDescent="0.3">
      <c r="A50" s="97" t="str">
        <f>lifespans_all!A50</f>
        <v>New</v>
      </c>
      <c r="B50" s="97" t="str">
        <f>lifespans_all!B50</f>
        <v>Near Earth Robotic - LEO Science</v>
      </c>
      <c r="C50" s="97" t="str">
        <f>lifespans_all!C50</f>
        <v>-</v>
      </c>
      <c r="D50" s="189">
        <f>IFERROR(IF(ISBLANK(Current_DTE_hours!D50),INDEX(Minutes_by_use_case!$B$2:$B$9,MATCH($B50,Minutes_by_use_case!$A$2:$A$9,0)),Current_DTE_hours!D50),"-")</f>
        <v>26456.977183333336</v>
      </c>
      <c r="E50" s="189">
        <f>IFERROR(IF(ISBLANK(Current_DTE_hours!E50),INDEX(Minutes_by_use_case!$B$2:$B$9,MATCH($B50,Minutes_by_use_case!$A$2:$A$9,0)),Current_DTE_hours!E50),"-")</f>
        <v>25130.862380555554</v>
      </c>
      <c r="F50" s="189">
        <f>IFERROR(IF(ISBLANK(Current_DTE_hours!F50),INDEX(Minutes_by_use_case!$B$2:$B$9,MATCH($B50,Minutes_by_use_case!$A$2:$A$9,0)),Current_DTE_hours!F50),"-")</f>
        <v>21768.07003333333</v>
      </c>
      <c r="G50" s="189">
        <f>IFERROR(IF(ISBLANK(Current_DTE_hours!G50),INDEX(Minutes_by_use_case!$B$2:$B$9,MATCH($B50,Minutes_by_use_case!$A$2:$A$9,0)),Current_DTE_hours!G50),"-")</f>
        <v>26641.100873333336</v>
      </c>
      <c r="H50" s="189">
        <f>IFERROR(IF(ISBLANK(Current_DTE_hours!H50),INDEX(Minutes_by_use_case!$B$2:$B$9,MATCH($B50,Minutes_by_use_case!$A$2:$A$9,0)),Current_DTE_hours!H50),"-")</f>
        <v>26641.100873333336</v>
      </c>
      <c r="I50" s="189">
        <f>IFERROR(IF(ISBLANK(Current_DTE_hours!I50),INDEX(Minutes_by_use_case!$B$2:$B$9,MATCH($B50,Minutes_by_use_case!$A$2:$A$9,0)),Current_DTE_hours!I50),"-")</f>
        <v>26641.100873333336</v>
      </c>
      <c r="J50" s="189">
        <f>IFERROR(IF(ISBLANK(Current_DTE_hours!J50),INDEX(Minutes_by_use_case!$B$2:$B$9,MATCH($B50,Minutes_by_use_case!$A$2:$A$9,0)),Current_DTE_hours!J50),"-")</f>
        <v>26641.100873333336</v>
      </c>
      <c r="K50" s="189">
        <f>IFERROR(IF(ISBLANK(Current_DTE_hours!K50),INDEX(Minutes_by_use_case!$B$2:$B$9,MATCH($B50,Minutes_by_use_case!$A$2:$A$9,0)),Current_DTE_hours!K50),"-")</f>
        <v>26641.100873333336</v>
      </c>
      <c r="L50" s="189">
        <f>IFERROR(IF(ISBLANK(Current_DTE_hours!L50),INDEX(Minutes_by_use_case!$B$2:$B$9,MATCH($B50,Minutes_by_use_case!$A$2:$A$9,0)),Current_DTE_hours!L50),"-")</f>
        <v>26641.100873333336</v>
      </c>
      <c r="M50" s="189">
        <f>IFERROR(IF(ISBLANK(Current_DTE_hours!M50),INDEX(Minutes_by_use_case!$B$2:$B$9,MATCH($B50,Minutes_by_use_case!$A$2:$A$9,0)),Current_DTE_hours!M50),"-")</f>
        <v>26641.100873333336</v>
      </c>
      <c r="N50" s="189">
        <f>IFERROR(IF(ISBLANK(Current_DTE_hours!N50),INDEX(Minutes_by_use_case!$B$2:$B$9,MATCH($B50,Minutes_by_use_case!$A$2:$A$9,0)),Current_DTE_hours!N50),"-")</f>
        <v>26641.100873333336</v>
      </c>
      <c r="O50" s="189">
        <f>IFERROR(IF(ISBLANK(Current_DTE_hours!O50),INDEX(Minutes_by_use_case!$B$2:$B$9,MATCH($B50,Minutes_by_use_case!$A$2:$A$9,0)),Current_DTE_hours!O50),"-")</f>
        <v>26641.100873333336</v>
      </c>
      <c r="P50" s="189">
        <f>IFERROR(IF(ISBLANK(Current_DTE_hours!P50),INDEX(Minutes_by_use_case!$B$2:$B$9,MATCH($B50,Minutes_by_use_case!$A$2:$A$9,0)),Current_DTE_hours!P50),"-")</f>
        <v>26641.100873333336</v>
      </c>
      <c r="Q50" s="189">
        <f>IFERROR(IF(ISBLANK(Current_DTE_hours!Q50),INDEX(Minutes_by_use_case!$B$2:$B$9,MATCH($B50,Minutes_by_use_case!$A$2:$A$9,0)),Current_DTE_hours!Q50),"-")</f>
        <v>26641.100873333336</v>
      </c>
      <c r="R50" s="189">
        <f>IFERROR(IF(ISBLANK(Current_DTE_hours!R50),INDEX(Minutes_by_use_case!$B$2:$B$9,MATCH($B50,Minutes_by_use_case!$A$2:$A$9,0)),Current_DTE_hours!R50),"-")</f>
        <v>26641.100873333336</v>
      </c>
      <c r="S50" s="189">
        <f>IFERROR(IF(ISBLANK(Current_DTE_hours!S50),INDEX(Minutes_by_use_case!$B$2:$B$9,MATCH($B50,Minutes_by_use_case!$A$2:$A$9,0)),Current_DTE_hours!S50),"-")</f>
        <v>26641.100873333336</v>
      </c>
      <c r="T50" s="189">
        <f>IFERROR(IF(ISBLANK(Current_DTE_hours!T50),INDEX(Minutes_by_use_case!$B$2:$B$9,MATCH($B50,Minutes_by_use_case!$A$2:$A$9,0)),Current_DTE_hours!T50),"-")</f>
        <v>26641.100873333336</v>
      </c>
      <c r="U50" s="189">
        <f>IFERROR(IF(ISBLANK(Current_DTE_hours!U50),INDEX(Minutes_by_use_case!$B$2:$B$9,MATCH($B50,Minutes_by_use_case!$A$2:$A$9,0)),Current_DTE_hours!U50),"-")</f>
        <v>26641.100873333336</v>
      </c>
      <c r="V50" s="189">
        <f>IFERROR(IF(ISBLANK(Current_DTE_hours!V50),INDEX(Minutes_by_use_case!$B$2:$B$9,MATCH($B50,Minutes_by_use_case!$A$2:$A$9,0)),Current_DTE_hours!V50),"-")</f>
        <v>26641.100873333336</v>
      </c>
      <c r="W50" s="189">
        <f>IFERROR(IF(ISBLANK(Current_DTE_hours!W50),INDEX(Minutes_by_use_case!$B$2:$B$9,MATCH($B50,Minutes_by_use_case!$A$2:$A$9,0)),Current_DTE_hours!W50),"-")</f>
        <v>26641.100873333336</v>
      </c>
    </row>
    <row r="51" spans="1:23" x14ac:dyDescent="0.3">
      <c r="A51" s="97" t="str">
        <f>lifespans_all!A51</f>
        <v>New</v>
      </c>
      <c r="B51" s="97" t="str">
        <f>lifespans_all!B51</f>
        <v>Near Earth Robotic - GEO and Near Earth</v>
      </c>
      <c r="C51" s="97" t="str">
        <f>lifespans_all!C51</f>
        <v>-</v>
      </c>
      <c r="D51" s="189">
        <f>IFERROR(IF(ISBLANK(Current_DTE_hours!D51),INDEX(Minutes_by_use_case!$B$2:$B$9,MATCH($B51,Minutes_by_use_case!$A$2:$A$9,0)),Current_DTE_hours!D51),"-")</f>
        <v>2140.4341038095235</v>
      </c>
      <c r="E51" s="189">
        <f>IFERROR(IF(ISBLANK(Current_DTE_hours!E51),INDEX(Minutes_by_use_case!$B$2:$B$9,MATCH($B51,Minutes_by_use_case!$A$2:$A$9,0)),Current_DTE_hours!E51),"-")</f>
        <v>2140.4341038095235</v>
      </c>
      <c r="F51" s="189">
        <f>IFERROR(IF(ISBLANK(Current_DTE_hours!F51),INDEX(Minutes_by_use_case!$B$2:$B$9,MATCH($B51,Minutes_by_use_case!$A$2:$A$9,0)),Current_DTE_hours!F51),"-")</f>
        <v>2140.4341038095235</v>
      </c>
      <c r="G51" s="189">
        <f>IFERROR(IF(ISBLANK(Current_DTE_hours!G51),INDEX(Minutes_by_use_case!$B$2:$B$9,MATCH($B51,Minutes_by_use_case!$A$2:$A$9,0)),Current_DTE_hours!G51),"-")</f>
        <v>2140.4341038095235</v>
      </c>
      <c r="H51" s="189">
        <f>IFERROR(IF(ISBLANK(Current_DTE_hours!H51),INDEX(Minutes_by_use_case!$B$2:$B$9,MATCH($B51,Minutes_by_use_case!$A$2:$A$9,0)),Current_DTE_hours!H51),"-")</f>
        <v>2140.4341038095235</v>
      </c>
      <c r="I51" s="189">
        <f>IFERROR(IF(ISBLANK(Current_DTE_hours!I51),INDEX(Minutes_by_use_case!$B$2:$B$9,MATCH($B51,Minutes_by_use_case!$A$2:$A$9,0)),Current_DTE_hours!I51),"-")</f>
        <v>2140.4341038095235</v>
      </c>
      <c r="J51" s="189">
        <f>IFERROR(IF(ISBLANK(Current_DTE_hours!J51),INDEX(Minutes_by_use_case!$B$2:$B$9,MATCH($B51,Minutes_by_use_case!$A$2:$A$9,0)),Current_DTE_hours!J51),"-")</f>
        <v>2140.4341038095235</v>
      </c>
      <c r="K51" s="189">
        <f>IFERROR(IF(ISBLANK(Current_DTE_hours!K51),INDEX(Minutes_by_use_case!$B$2:$B$9,MATCH($B51,Minutes_by_use_case!$A$2:$A$9,0)),Current_DTE_hours!K51),"-")</f>
        <v>2140.4341038095235</v>
      </c>
      <c r="L51" s="189">
        <f>IFERROR(IF(ISBLANK(Current_DTE_hours!L51),INDEX(Minutes_by_use_case!$B$2:$B$9,MATCH($B51,Minutes_by_use_case!$A$2:$A$9,0)),Current_DTE_hours!L51),"-")</f>
        <v>2140.4341038095235</v>
      </c>
      <c r="M51" s="189">
        <f>IFERROR(IF(ISBLANK(Current_DTE_hours!M51),INDEX(Minutes_by_use_case!$B$2:$B$9,MATCH($B51,Minutes_by_use_case!$A$2:$A$9,0)),Current_DTE_hours!M51),"-")</f>
        <v>2140.4341038095235</v>
      </c>
      <c r="N51" s="189">
        <f>IFERROR(IF(ISBLANK(Current_DTE_hours!N51),INDEX(Minutes_by_use_case!$B$2:$B$9,MATCH($B51,Minutes_by_use_case!$A$2:$A$9,0)),Current_DTE_hours!N51),"-")</f>
        <v>2140.4341038095235</v>
      </c>
      <c r="O51" s="189">
        <f>IFERROR(IF(ISBLANK(Current_DTE_hours!O51),INDEX(Minutes_by_use_case!$B$2:$B$9,MATCH($B51,Minutes_by_use_case!$A$2:$A$9,0)),Current_DTE_hours!O51),"-")</f>
        <v>2140.4341038095235</v>
      </c>
      <c r="P51" s="189">
        <f>IFERROR(IF(ISBLANK(Current_DTE_hours!P51),INDEX(Minutes_by_use_case!$B$2:$B$9,MATCH($B51,Minutes_by_use_case!$A$2:$A$9,0)),Current_DTE_hours!P51),"-")</f>
        <v>2140.4341038095235</v>
      </c>
      <c r="Q51" s="189">
        <f>IFERROR(IF(ISBLANK(Current_DTE_hours!Q51),INDEX(Minutes_by_use_case!$B$2:$B$9,MATCH($B51,Minutes_by_use_case!$A$2:$A$9,0)),Current_DTE_hours!Q51),"-")</f>
        <v>2140.4341038095235</v>
      </c>
      <c r="R51" s="189">
        <f>IFERROR(IF(ISBLANK(Current_DTE_hours!R51),INDEX(Minutes_by_use_case!$B$2:$B$9,MATCH($B51,Minutes_by_use_case!$A$2:$A$9,0)),Current_DTE_hours!R51),"-")</f>
        <v>2140.4341038095235</v>
      </c>
      <c r="S51" s="189">
        <f>IFERROR(IF(ISBLANK(Current_DTE_hours!S51),INDEX(Minutes_by_use_case!$B$2:$B$9,MATCH($B51,Minutes_by_use_case!$A$2:$A$9,0)),Current_DTE_hours!S51),"-")</f>
        <v>2140.4341038095235</v>
      </c>
      <c r="T51" s="189">
        <f>IFERROR(IF(ISBLANK(Current_DTE_hours!T51),INDEX(Minutes_by_use_case!$B$2:$B$9,MATCH($B51,Minutes_by_use_case!$A$2:$A$9,0)),Current_DTE_hours!T51),"-")</f>
        <v>2140.4341038095235</v>
      </c>
      <c r="U51" s="189">
        <f>IFERROR(IF(ISBLANK(Current_DTE_hours!U51),INDEX(Minutes_by_use_case!$B$2:$B$9,MATCH($B51,Minutes_by_use_case!$A$2:$A$9,0)),Current_DTE_hours!U51),"-")</f>
        <v>2140.4341038095235</v>
      </c>
      <c r="V51" s="189">
        <f>IFERROR(IF(ISBLANK(Current_DTE_hours!V51),INDEX(Minutes_by_use_case!$B$2:$B$9,MATCH($B51,Minutes_by_use_case!$A$2:$A$9,0)),Current_DTE_hours!V51),"-")</f>
        <v>2140.4341038095235</v>
      </c>
      <c r="W51" s="189">
        <f>IFERROR(IF(ISBLANK(Current_DTE_hours!W51),INDEX(Minutes_by_use_case!$B$2:$B$9,MATCH($B51,Minutes_by_use_case!$A$2:$A$9,0)),Current_DTE_hours!W51),"-")</f>
        <v>2140.4341038095235</v>
      </c>
    </row>
    <row r="52" spans="1:23" x14ac:dyDescent="0.3">
      <c r="A52" s="97" t="str">
        <f>lifespans_all!A52</f>
        <v>New</v>
      </c>
      <c r="B52" s="97" t="str">
        <f>lifespans_all!B52</f>
        <v>Deep Space Robotic</v>
      </c>
      <c r="C52" s="97" t="str">
        <f>lifespans_all!C52</f>
        <v>-</v>
      </c>
      <c r="D52" s="189" t="str">
        <f>IFERROR(IF(ISBLANK(Current_DTE_hours!D52),INDEX(Minutes_by_use_case!$B$2:$B$9,MATCH($B52,Minutes_by_use_case!$A$2:$A$9,0)),Current_DTE_hours!D52),"-")</f>
        <v>-</v>
      </c>
      <c r="E52" s="189" t="str">
        <f>IFERROR(IF(ISBLANK(Current_DTE_hours!E52),INDEX(Minutes_by_use_case!$B$2:$B$9,MATCH($B52,Minutes_by_use_case!$A$2:$A$9,0)),Current_DTE_hours!E52),"-")</f>
        <v>-</v>
      </c>
      <c r="F52" s="189" t="str">
        <f>IFERROR(IF(ISBLANK(Current_DTE_hours!F52),INDEX(Minutes_by_use_case!$B$2:$B$9,MATCH($B52,Minutes_by_use_case!$A$2:$A$9,0)),Current_DTE_hours!F52),"-")</f>
        <v>-</v>
      </c>
      <c r="G52" s="189" t="str">
        <f>IFERROR(IF(ISBLANK(Current_DTE_hours!G52),INDEX(Minutes_by_use_case!$B$2:$B$9,MATCH($B52,Minutes_by_use_case!$A$2:$A$9,0)),Current_DTE_hours!G52),"-")</f>
        <v>-</v>
      </c>
      <c r="H52" s="189" t="str">
        <f>IFERROR(IF(ISBLANK(Current_DTE_hours!H52),INDEX(Minutes_by_use_case!$B$2:$B$9,MATCH($B52,Minutes_by_use_case!$A$2:$A$9,0)),Current_DTE_hours!H52),"-")</f>
        <v>-</v>
      </c>
      <c r="I52" s="189" t="str">
        <f>IFERROR(IF(ISBLANK(Current_DTE_hours!I52),INDEX(Minutes_by_use_case!$B$2:$B$9,MATCH($B52,Minutes_by_use_case!$A$2:$A$9,0)),Current_DTE_hours!I52),"-")</f>
        <v>-</v>
      </c>
      <c r="J52" s="189" t="str">
        <f>IFERROR(IF(ISBLANK(Current_DTE_hours!J52),INDEX(Minutes_by_use_case!$B$2:$B$9,MATCH($B52,Minutes_by_use_case!$A$2:$A$9,0)),Current_DTE_hours!J52),"-")</f>
        <v>-</v>
      </c>
      <c r="K52" s="189" t="str">
        <f>IFERROR(IF(ISBLANK(Current_DTE_hours!K52),INDEX(Minutes_by_use_case!$B$2:$B$9,MATCH($B52,Minutes_by_use_case!$A$2:$A$9,0)),Current_DTE_hours!K52),"-")</f>
        <v>-</v>
      </c>
      <c r="L52" s="189" t="str">
        <f>IFERROR(IF(ISBLANK(Current_DTE_hours!L52),INDEX(Minutes_by_use_case!$B$2:$B$9,MATCH($B52,Minutes_by_use_case!$A$2:$A$9,0)),Current_DTE_hours!L52),"-")</f>
        <v>-</v>
      </c>
      <c r="M52" s="189" t="str">
        <f>IFERROR(IF(ISBLANK(Current_DTE_hours!M52),INDEX(Minutes_by_use_case!$B$2:$B$9,MATCH($B52,Minutes_by_use_case!$A$2:$A$9,0)),Current_DTE_hours!M52),"-")</f>
        <v>-</v>
      </c>
      <c r="N52" s="189" t="str">
        <f>IFERROR(IF(ISBLANK(Current_DTE_hours!N52),INDEX(Minutes_by_use_case!$B$2:$B$9,MATCH($B52,Minutes_by_use_case!$A$2:$A$9,0)),Current_DTE_hours!N52),"-")</f>
        <v>-</v>
      </c>
      <c r="O52" s="189" t="str">
        <f>IFERROR(IF(ISBLANK(Current_DTE_hours!O52),INDEX(Minutes_by_use_case!$B$2:$B$9,MATCH($B52,Minutes_by_use_case!$A$2:$A$9,0)),Current_DTE_hours!O52),"-")</f>
        <v>-</v>
      </c>
      <c r="P52" s="189" t="str">
        <f>IFERROR(IF(ISBLANK(Current_DTE_hours!P52),INDEX(Minutes_by_use_case!$B$2:$B$9,MATCH($B52,Minutes_by_use_case!$A$2:$A$9,0)),Current_DTE_hours!P52),"-")</f>
        <v>-</v>
      </c>
      <c r="Q52" s="189" t="str">
        <f>IFERROR(IF(ISBLANK(Current_DTE_hours!Q52),INDEX(Minutes_by_use_case!$B$2:$B$9,MATCH($B52,Minutes_by_use_case!$A$2:$A$9,0)),Current_DTE_hours!Q52),"-")</f>
        <v>-</v>
      </c>
      <c r="R52" s="189" t="str">
        <f>IFERROR(IF(ISBLANK(Current_DTE_hours!R52),INDEX(Minutes_by_use_case!$B$2:$B$9,MATCH($B52,Minutes_by_use_case!$A$2:$A$9,0)),Current_DTE_hours!R52),"-")</f>
        <v>-</v>
      </c>
      <c r="S52" s="189" t="str">
        <f>IFERROR(IF(ISBLANK(Current_DTE_hours!S52),INDEX(Minutes_by_use_case!$B$2:$B$9,MATCH($B52,Minutes_by_use_case!$A$2:$A$9,0)),Current_DTE_hours!S52),"-")</f>
        <v>-</v>
      </c>
      <c r="T52" s="189" t="str">
        <f>IFERROR(IF(ISBLANK(Current_DTE_hours!T52),INDEX(Minutes_by_use_case!$B$2:$B$9,MATCH($B52,Minutes_by_use_case!$A$2:$A$9,0)),Current_DTE_hours!T52),"-")</f>
        <v>-</v>
      </c>
      <c r="U52" s="189" t="str">
        <f>IFERROR(IF(ISBLANK(Current_DTE_hours!U52),INDEX(Minutes_by_use_case!$B$2:$B$9,MATCH($B52,Minutes_by_use_case!$A$2:$A$9,0)),Current_DTE_hours!U52),"-")</f>
        <v>-</v>
      </c>
      <c r="V52" s="189" t="str">
        <f>IFERROR(IF(ISBLANK(Current_DTE_hours!V52),INDEX(Minutes_by_use_case!$B$2:$B$9,MATCH($B52,Minutes_by_use_case!$A$2:$A$9,0)),Current_DTE_hours!V52),"-")</f>
        <v>-</v>
      </c>
      <c r="W52" s="189" t="str">
        <f>IFERROR(IF(ISBLANK(Current_DTE_hours!W52),INDEX(Minutes_by_use_case!$B$2:$B$9,MATCH($B52,Minutes_by_use_case!$A$2:$A$9,0)),Current_DTE_hours!W52),"-")</f>
        <v>-</v>
      </c>
    </row>
    <row r="53" spans="1:23" x14ac:dyDescent="0.3">
      <c r="A53" s="97" t="str">
        <f>lifespans_all!A53</f>
        <v>New</v>
      </c>
      <c r="B53" s="97" t="str">
        <f>lifespans_all!B53</f>
        <v>Near Earth Robotic - Low Latency &amp; Complex Needs</v>
      </c>
      <c r="C53" s="97" t="str">
        <f>lifespans_all!C53</f>
        <v>-</v>
      </c>
      <c r="D53" s="189">
        <f>IFERROR(IF(ISBLANK(Current_DTE_hours!D53),INDEX(Minutes_by_use_case!$B$2:$B$9,MATCH($B53,Minutes_by_use_case!$A$2:$A$9,0)),Current_DTE_hours!D53),"-")</f>
        <v>0</v>
      </c>
      <c r="E53" s="189">
        <f>IFERROR(IF(ISBLANK(Current_DTE_hours!E53),INDEX(Minutes_by_use_case!$B$2:$B$9,MATCH($B53,Minutes_by_use_case!$A$2:$A$9,0)),Current_DTE_hours!E53),"-")</f>
        <v>0</v>
      </c>
      <c r="F53" s="189">
        <f>IFERROR(IF(ISBLANK(Current_DTE_hours!F53),INDEX(Minutes_by_use_case!$B$2:$B$9,MATCH($B53,Minutes_by_use_case!$A$2:$A$9,0)),Current_DTE_hours!F53),"-")</f>
        <v>0</v>
      </c>
      <c r="G53" s="189">
        <f>IFERROR(IF(ISBLANK(Current_DTE_hours!G53),INDEX(Minutes_by_use_case!$B$2:$B$9,MATCH($B53,Minutes_by_use_case!$A$2:$A$9,0)),Current_DTE_hours!G53),"-")</f>
        <v>0</v>
      </c>
      <c r="H53" s="189">
        <f>IFERROR(IF(ISBLANK(Current_DTE_hours!H53),INDEX(Minutes_by_use_case!$B$2:$B$9,MATCH($B53,Minutes_by_use_case!$A$2:$A$9,0)),Current_DTE_hours!H53),"-")</f>
        <v>0</v>
      </c>
      <c r="I53" s="189">
        <f>IFERROR(IF(ISBLANK(Current_DTE_hours!I53),INDEX(Minutes_by_use_case!$B$2:$B$9,MATCH($B53,Minutes_by_use_case!$A$2:$A$9,0)),Current_DTE_hours!I53),"-")</f>
        <v>0</v>
      </c>
      <c r="J53" s="189">
        <f>IFERROR(IF(ISBLANK(Current_DTE_hours!J53),INDEX(Minutes_by_use_case!$B$2:$B$9,MATCH($B53,Minutes_by_use_case!$A$2:$A$9,0)),Current_DTE_hours!J53),"-")</f>
        <v>0</v>
      </c>
      <c r="K53" s="189">
        <f>IFERROR(IF(ISBLANK(Current_DTE_hours!K53),INDEX(Minutes_by_use_case!$B$2:$B$9,MATCH($B53,Minutes_by_use_case!$A$2:$A$9,0)),Current_DTE_hours!K53),"-")</f>
        <v>0</v>
      </c>
      <c r="L53" s="189">
        <f>IFERROR(IF(ISBLANK(Current_DTE_hours!L53),INDEX(Minutes_by_use_case!$B$2:$B$9,MATCH($B53,Minutes_by_use_case!$A$2:$A$9,0)),Current_DTE_hours!L53),"-")</f>
        <v>0</v>
      </c>
      <c r="M53" s="189">
        <f>IFERROR(IF(ISBLANK(Current_DTE_hours!M53),INDEX(Minutes_by_use_case!$B$2:$B$9,MATCH($B53,Minutes_by_use_case!$A$2:$A$9,0)),Current_DTE_hours!M53),"-")</f>
        <v>0</v>
      </c>
      <c r="N53" s="189">
        <f>IFERROR(IF(ISBLANK(Current_DTE_hours!N53),INDEX(Minutes_by_use_case!$B$2:$B$9,MATCH($B53,Minutes_by_use_case!$A$2:$A$9,0)),Current_DTE_hours!N53),"-")</f>
        <v>0</v>
      </c>
      <c r="O53" s="189">
        <f>IFERROR(IF(ISBLANK(Current_DTE_hours!O53),INDEX(Minutes_by_use_case!$B$2:$B$9,MATCH($B53,Minutes_by_use_case!$A$2:$A$9,0)),Current_DTE_hours!O53),"-")</f>
        <v>0</v>
      </c>
      <c r="P53" s="189">
        <f>IFERROR(IF(ISBLANK(Current_DTE_hours!P53),INDEX(Minutes_by_use_case!$B$2:$B$9,MATCH($B53,Minutes_by_use_case!$A$2:$A$9,0)),Current_DTE_hours!P53),"-")</f>
        <v>0</v>
      </c>
      <c r="Q53" s="189">
        <f>IFERROR(IF(ISBLANK(Current_DTE_hours!Q53),INDEX(Minutes_by_use_case!$B$2:$B$9,MATCH($B53,Minutes_by_use_case!$A$2:$A$9,0)),Current_DTE_hours!Q53),"-")</f>
        <v>0</v>
      </c>
      <c r="R53" s="189">
        <f>IFERROR(IF(ISBLANK(Current_DTE_hours!R53),INDEX(Minutes_by_use_case!$B$2:$B$9,MATCH($B53,Minutes_by_use_case!$A$2:$A$9,0)),Current_DTE_hours!R53),"-")</f>
        <v>0</v>
      </c>
      <c r="S53" s="189">
        <f>IFERROR(IF(ISBLANK(Current_DTE_hours!S53),INDEX(Minutes_by_use_case!$B$2:$B$9,MATCH($B53,Minutes_by_use_case!$A$2:$A$9,0)),Current_DTE_hours!S53),"-")</f>
        <v>0</v>
      </c>
      <c r="T53" s="189">
        <f>IFERROR(IF(ISBLANK(Current_DTE_hours!T53),INDEX(Minutes_by_use_case!$B$2:$B$9,MATCH($B53,Minutes_by_use_case!$A$2:$A$9,0)),Current_DTE_hours!T53),"-")</f>
        <v>0</v>
      </c>
      <c r="U53" s="189">
        <f>IFERROR(IF(ISBLANK(Current_DTE_hours!U53),INDEX(Minutes_by_use_case!$B$2:$B$9,MATCH($B53,Minutes_by_use_case!$A$2:$A$9,0)),Current_DTE_hours!U53),"-")</f>
        <v>0</v>
      </c>
      <c r="V53" s="189">
        <f>IFERROR(IF(ISBLANK(Current_DTE_hours!V53),INDEX(Minutes_by_use_case!$B$2:$B$9,MATCH($B53,Minutes_by_use_case!$A$2:$A$9,0)),Current_DTE_hours!V53),"-")</f>
        <v>0</v>
      </c>
      <c r="W53" s="189">
        <f>IFERROR(IF(ISBLANK(Current_DTE_hours!W53),INDEX(Minutes_by_use_case!$B$2:$B$9,MATCH($B53,Minutes_by_use_case!$A$2:$A$9,0)),Current_DTE_hours!W53),"-")</f>
        <v>0</v>
      </c>
    </row>
    <row r="54" spans="1:23" x14ac:dyDescent="0.3">
      <c r="A54" s="97" t="str">
        <f>lifespans_all!A54</f>
        <v>New</v>
      </c>
      <c r="B54" s="97" t="str">
        <f>lifespans_all!B54</f>
        <v>Mission Operations</v>
      </c>
      <c r="C54" s="97" t="str">
        <f>lifespans_all!C54</f>
        <v>-</v>
      </c>
      <c r="D54" s="189" t="str">
        <f>IFERROR(IF(ISBLANK(Current_DTE_hours!D54),INDEX(Minutes_by_use_case!$B$2:$B$9,MATCH($B54,Minutes_by_use_case!$A$2:$A$9,0)),Current_DTE_hours!D54),"-")</f>
        <v>-</v>
      </c>
      <c r="E54" s="189" t="str">
        <f>IFERROR(IF(ISBLANK(Current_DTE_hours!E54),INDEX(Minutes_by_use_case!$B$2:$B$9,MATCH($B54,Minutes_by_use_case!$A$2:$A$9,0)),Current_DTE_hours!E54),"-")</f>
        <v>-</v>
      </c>
      <c r="F54" s="189" t="str">
        <f>IFERROR(IF(ISBLANK(Current_DTE_hours!F54),INDEX(Minutes_by_use_case!$B$2:$B$9,MATCH($B54,Minutes_by_use_case!$A$2:$A$9,0)),Current_DTE_hours!F54),"-")</f>
        <v>-</v>
      </c>
      <c r="G54" s="189" t="str">
        <f>IFERROR(IF(ISBLANK(Current_DTE_hours!G54),INDEX(Minutes_by_use_case!$B$2:$B$9,MATCH($B54,Minutes_by_use_case!$A$2:$A$9,0)),Current_DTE_hours!G54),"-")</f>
        <v>-</v>
      </c>
      <c r="H54" s="189" t="str">
        <f>IFERROR(IF(ISBLANK(Current_DTE_hours!H54),INDEX(Minutes_by_use_case!$B$2:$B$9,MATCH($B54,Minutes_by_use_case!$A$2:$A$9,0)),Current_DTE_hours!H54),"-")</f>
        <v>-</v>
      </c>
      <c r="I54" s="189" t="str">
        <f>IFERROR(IF(ISBLANK(Current_DTE_hours!I54),INDEX(Minutes_by_use_case!$B$2:$B$9,MATCH($B54,Minutes_by_use_case!$A$2:$A$9,0)),Current_DTE_hours!I54),"-")</f>
        <v>-</v>
      </c>
      <c r="J54" s="189" t="str">
        <f>IFERROR(IF(ISBLANK(Current_DTE_hours!J54),INDEX(Minutes_by_use_case!$B$2:$B$9,MATCH($B54,Minutes_by_use_case!$A$2:$A$9,0)),Current_DTE_hours!J54),"-")</f>
        <v>-</v>
      </c>
      <c r="K54" s="189" t="str">
        <f>IFERROR(IF(ISBLANK(Current_DTE_hours!K54),INDEX(Minutes_by_use_case!$B$2:$B$9,MATCH($B54,Minutes_by_use_case!$A$2:$A$9,0)),Current_DTE_hours!K54),"-")</f>
        <v>-</v>
      </c>
      <c r="L54" s="189" t="str">
        <f>IFERROR(IF(ISBLANK(Current_DTE_hours!L54),INDEX(Minutes_by_use_case!$B$2:$B$9,MATCH($B54,Minutes_by_use_case!$A$2:$A$9,0)),Current_DTE_hours!L54),"-")</f>
        <v>-</v>
      </c>
      <c r="M54" s="189" t="str">
        <f>IFERROR(IF(ISBLANK(Current_DTE_hours!M54),INDEX(Minutes_by_use_case!$B$2:$B$9,MATCH($B54,Minutes_by_use_case!$A$2:$A$9,0)),Current_DTE_hours!M54),"-")</f>
        <v>-</v>
      </c>
      <c r="N54" s="189" t="str">
        <f>IFERROR(IF(ISBLANK(Current_DTE_hours!N54),INDEX(Minutes_by_use_case!$B$2:$B$9,MATCH($B54,Minutes_by_use_case!$A$2:$A$9,0)),Current_DTE_hours!N54),"-")</f>
        <v>-</v>
      </c>
      <c r="O54" s="189" t="str">
        <f>IFERROR(IF(ISBLANK(Current_DTE_hours!O54),INDEX(Minutes_by_use_case!$B$2:$B$9,MATCH($B54,Minutes_by_use_case!$A$2:$A$9,0)),Current_DTE_hours!O54),"-")</f>
        <v>-</v>
      </c>
      <c r="P54" s="189" t="str">
        <f>IFERROR(IF(ISBLANK(Current_DTE_hours!P54),INDEX(Minutes_by_use_case!$B$2:$B$9,MATCH($B54,Minutes_by_use_case!$A$2:$A$9,0)),Current_DTE_hours!P54),"-")</f>
        <v>-</v>
      </c>
      <c r="Q54" s="189" t="str">
        <f>IFERROR(IF(ISBLANK(Current_DTE_hours!Q54),INDEX(Minutes_by_use_case!$B$2:$B$9,MATCH($B54,Minutes_by_use_case!$A$2:$A$9,0)),Current_DTE_hours!Q54),"-")</f>
        <v>-</v>
      </c>
      <c r="R54" s="189" t="str">
        <f>IFERROR(IF(ISBLANK(Current_DTE_hours!R54),INDEX(Minutes_by_use_case!$B$2:$B$9,MATCH($B54,Minutes_by_use_case!$A$2:$A$9,0)),Current_DTE_hours!R54),"-")</f>
        <v>-</v>
      </c>
      <c r="S54" s="189" t="str">
        <f>IFERROR(IF(ISBLANK(Current_DTE_hours!S54),INDEX(Minutes_by_use_case!$B$2:$B$9,MATCH($B54,Minutes_by_use_case!$A$2:$A$9,0)),Current_DTE_hours!S54),"-")</f>
        <v>-</v>
      </c>
      <c r="T54" s="189" t="str">
        <f>IFERROR(IF(ISBLANK(Current_DTE_hours!T54),INDEX(Minutes_by_use_case!$B$2:$B$9,MATCH($B54,Minutes_by_use_case!$A$2:$A$9,0)),Current_DTE_hours!T54),"-")</f>
        <v>-</v>
      </c>
      <c r="U54" s="189" t="str">
        <f>IFERROR(IF(ISBLANK(Current_DTE_hours!U54),INDEX(Minutes_by_use_case!$B$2:$B$9,MATCH($B54,Minutes_by_use_case!$A$2:$A$9,0)),Current_DTE_hours!U54),"-")</f>
        <v>-</v>
      </c>
      <c r="V54" s="189" t="str">
        <f>IFERROR(IF(ISBLANK(Current_DTE_hours!V54),INDEX(Minutes_by_use_case!$B$2:$B$9,MATCH($B54,Minutes_by_use_case!$A$2:$A$9,0)),Current_DTE_hours!V54),"-")</f>
        <v>-</v>
      </c>
      <c r="W54" s="189" t="str">
        <f>IFERROR(IF(ISBLANK(Current_DTE_hours!W54),INDEX(Minutes_by_use_case!$B$2:$B$9,MATCH($B54,Minutes_by_use_case!$A$2:$A$9,0)),Current_DTE_hours!W54),"-")</f>
        <v>-</v>
      </c>
    </row>
    <row r="55" spans="1:23" x14ac:dyDescent="0.3">
      <c r="A55" s="97" t="str">
        <f>lifespans_all!A55</f>
        <v>New</v>
      </c>
      <c r="B55" s="97" t="str">
        <f>lifespans_all!B55</f>
        <v>Launch Events</v>
      </c>
      <c r="C55" s="97" t="str">
        <f>lifespans_all!C55</f>
        <v>-</v>
      </c>
      <c r="D55" s="189">
        <f>IFERROR(IF(ISBLANK(Current_DTE_hours!D55),INDEX(Minutes_by_use_case!$B$2:$B$9,MATCH($B55,Minutes_by_use_case!$A$2:$A$9,0)),Current_DTE_hours!D55),"-")</f>
        <v>721.11352444444435</v>
      </c>
      <c r="E55" s="189">
        <f>IFERROR(IF(ISBLANK(Current_DTE_hours!E55),INDEX(Minutes_by_use_case!$B$2:$B$9,MATCH($B55,Minutes_by_use_case!$A$2:$A$9,0)),Current_DTE_hours!E55),"-")</f>
        <v>721.11352444444435</v>
      </c>
      <c r="F55" s="189">
        <f>IFERROR(IF(ISBLANK(Current_DTE_hours!F55),INDEX(Minutes_by_use_case!$B$2:$B$9,MATCH($B55,Minutes_by_use_case!$A$2:$A$9,0)),Current_DTE_hours!F55),"-")</f>
        <v>721.11352444444435</v>
      </c>
      <c r="G55" s="189">
        <f>IFERROR(IF(ISBLANK(Current_DTE_hours!G55),INDEX(Minutes_by_use_case!$B$2:$B$9,MATCH($B55,Minutes_by_use_case!$A$2:$A$9,0)),Current_DTE_hours!G55),"-")</f>
        <v>721.11352444444435</v>
      </c>
      <c r="H55" s="189">
        <f>IFERROR(IF(ISBLANK(Current_DTE_hours!H55),INDEX(Minutes_by_use_case!$B$2:$B$9,MATCH($B55,Minutes_by_use_case!$A$2:$A$9,0)),Current_DTE_hours!H55),"-")</f>
        <v>721.11352444444435</v>
      </c>
      <c r="I55" s="189">
        <f>IFERROR(IF(ISBLANK(Current_DTE_hours!I55),INDEX(Minutes_by_use_case!$B$2:$B$9,MATCH($B55,Minutes_by_use_case!$A$2:$A$9,0)),Current_DTE_hours!I55),"-")</f>
        <v>721.11352444444435</v>
      </c>
      <c r="J55" s="189">
        <f>IFERROR(IF(ISBLANK(Current_DTE_hours!J55),INDEX(Minutes_by_use_case!$B$2:$B$9,MATCH($B55,Minutes_by_use_case!$A$2:$A$9,0)),Current_DTE_hours!J55),"-")</f>
        <v>721.11352444444435</v>
      </c>
      <c r="K55" s="189">
        <f>IFERROR(IF(ISBLANK(Current_DTE_hours!K55),INDEX(Minutes_by_use_case!$B$2:$B$9,MATCH($B55,Minutes_by_use_case!$A$2:$A$9,0)),Current_DTE_hours!K55),"-")</f>
        <v>721.11352444444435</v>
      </c>
      <c r="L55" s="189">
        <f>IFERROR(IF(ISBLANK(Current_DTE_hours!L55),INDEX(Minutes_by_use_case!$B$2:$B$9,MATCH($B55,Minutes_by_use_case!$A$2:$A$9,0)),Current_DTE_hours!L55),"-")</f>
        <v>721.11352444444435</v>
      </c>
      <c r="M55" s="189">
        <f>IFERROR(IF(ISBLANK(Current_DTE_hours!M55),INDEX(Minutes_by_use_case!$B$2:$B$9,MATCH($B55,Minutes_by_use_case!$A$2:$A$9,0)),Current_DTE_hours!M55),"-")</f>
        <v>721.11352444444435</v>
      </c>
      <c r="N55" s="189">
        <f>IFERROR(IF(ISBLANK(Current_DTE_hours!N55),INDEX(Minutes_by_use_case!$B$2:$B$9,MATCH($B55,Minutes_by_use_case!$A$2:$A$9,0)),Current_DTE_hours!N55),"-")</f>
        <v>721.11352444444435</v>
      </c>
      <c r="O55" s="189">
        <f>IFERROR(IF(ISBLANK(Current_DTE_hours!O55),INDEX(Minutes_by_use_case!$B$2:$B$9,MATCH($B55,Minutes_by_use_case!$A$2:$A$9,0)),Current_DTE_hours!O55),"-")</f>
        <v>721.11352444444435</v>
      </c>
      <c r="P55" s="189">
        <f>IFERROR(IF(ISBLANK(Current_DTE_hours!P55),INDEX(Minutes_by_use_case!$B$2:$B$9,MATCH($B55,Minutes_by_use_case!$A$2:$A$9,0)),Current_DTE_hours!P55),"-")</f>
        <v>721.11352444444435</v>
      </c>
      <c r="Q55" s="189">
        <f>IFERROR(IF(ISBLANK(Current_DTE_hours!Q55),INDEX(Minutes_by_use_case!$B$2:$B$9,MATCH($B55,Minutes_by_use_case!$A$2:$A$9,0)),Current_DTE_hours!Q55),"-")</f>
        <v>721.11352444444435</v>
      </c>
      <c r="R55" s="189">
        <f>IFERROR(IF(ISBLANK(Current_DTE_hours!R55),INDEX(Minutes_by_use_case!$B$2:$B$9,MATCH($B55,Minutes_by_use_case!$A$2:$A$9,0)),Current_DTE_hours!R55),"-")</f>
        <v>721.11352444444435</v>
      </c>
      <c r="S55" s="189">
        <f>IFERROR(IF(ISBLANK(Current_DTE_hours!S55),INDEX(Minutes_by_use_case!$B$2:$B$9,MATCH($B55,Minutes_by_use_case!$A$2:$A$9,0)),Current_DTE_hours!S55),"-")</f>
        <v>721.11352444444435</v>
      </c>
      <c r="T55" s="189">
        <f>IFERROR(IF(ISBLANK(Current_DTE_hours!T55),INDEX(Minutes_by_use_case!$B$2:$B$9,MATCH($B55,Minutes_by_use_case!$A$2:$A$9,0)),Current_DTE_hours!T55),"-")</f>
        <v>721.11352444444435</v>
      </c>
      <c r="U55" s="189">
        <f>IFERROR(IF(ISBLANK(Current_DTE_hours!U55),INDEX(Minutes_by_use_case!$B$2:$B$9,MATCH($B55,Minutes_by_use_case!$A$2:$A$9,0)),Current_DTE_hours!U55),"-")</f>
        <v>721.11352444444435</v>
      </c>
      <c r="V55" s="189">
        <f>IFERROR(IF(ISBLANK(Current_DTE_hours!V55),INDEX(Minutes_by_use_case!$B$2:$B$9,MATCH($B55,Minutes_by_use_case!$A$2:$A$9,0)),Current_DTE_hours!V55),"-")</f>
        <v>721.11352444444435</v>
      </c>
      <c r="W55" s="189">
        <f>IFERROR(IF(ISBLANK(Current_DTE_hours!W55),INDEX(Minutes_by_use_case!$B$2:$B$9,MATCH($B55,Minutes_by_use_case!$A$2:$A$9,0)),Current_DTE_hours!W55),"-")</f>
        <v>721.11352444444435</v>
      </c>
    </row>
    <row r="56" spans="1:23" x14ac:dyDescent="0.3">
      <c r="A56" s="97" t="str">
        <f>lifespans_all!A56</f>
        <v>New</v>
      </c>
      <c r="B56" s="97" t="str">
        <f>lifespans_all!B56</f>
        <v>Terrestrial &amp; Aerial</v>
      </c>
      <c r="C56" s="97" t="str">
        <f>lifespans_all!C56</f>
        <v>-</v>
      </c>
      <c r="D56" s="189">
        <f>IFERROR(IF(ISBLANK(Current_DTE_hours!D56),INDEX(Minutes_by_use_case!$B$2:$B$9,MATCH($B56,Minutes_by_use_case!$A$2:$A$9,0)),Current_DTE_hours!D56),"-")</f>
        <v>89453.837836666688</v>
      </c>
      <c r="E56" s="189">
        <f>IFERROR(IF(ISBLANK(Current_DTE_hours!E56),INDEX(Minutes_by_use_case!$B$2:$B$9,MATCH($B56,Minutes_by_use_case!$A$2:$A$9,0)),Current_DTE_hours!E56),"-")</f>
        <v>89453.837836666688</v>
      </c>
      <c r="F56" s="189">
        <f>IFERROR(IF(ISBLANK(Current_DTE_hours!F56),INDEX(Minutes_by_use_case!$B$2:$B$9,MATCH($B56,Minutes_by_use_case!$A$2:$A$9,0)),Current_DTE_hours!F56),"-")</f>
        <v>89453.837836666688</v>
      </c>
      <c r="G56" s="189">
        <f>IFERROR(IF(ISBLANK(Current_DTE_hours!G56),INDEX(Minutes_by_use_case!$B$2:$B$9,MATCH($B56,Minutes_by_use_case!$A$2:$A$9,0)),Current_DTE_hours!G56),"-")</f>
        <v>89453.837836666688</v>
      </c>
      <c r="H56" s="189">
        <f>IFERROR(IF(ISBLANK(Current_DTE_hours!H56),INDEX(Minutes_by_use_case!$B$2:$B$9,MATCH($B56,Minutes_by_use_case!$A$2:$A$9,0)),Current_DTE_hours!H56),"-")</f>
        <v>89453.837836666688</v>
      </c>
      <c r="I56" s="189">
        <f>IFERROR(IF(ISBLANK(Current_DTE_hours!I56),INDEX(Minutes_by_use_case!$B$2:$B$9,MATCH($B56,Minutes_by_use_case!$A$2:$A$9,0)),Current_DTE_hours!I56),"-")</f>
        <v>89453.837836666688</v>
      </c>
      <c r="J56" s="189">
        <f>IFERROR(IF(ISBLANK(Current_DTE_hours!J56),INDEX(Minutes_by_use_case!$B$2:$B$9,MATCH($B56,Minutes_by_use_case!$A$2:$A$9,0)),Current_DTE_hours!J56),"-")</f>
        <v>89453.837836666688</v>
      </c>
      <c r="K56" s="189">
        <f>IFERROR(IF(ISBLANK(Current_DTE_hours!K56),INDEX(Minutes_by_use_case!$B$2:$B$9,MATCH($B56,Minutes_by_use_case!$A$2:$A$9,0)),Current_DTE_hours!K56),"-")</f>
        <v>89453.837836666688</v>
      </c>
      <c r="L56" s="189">
        <f>IFERROR(IF(ISBLANK(Current_DTE_hours!L56),INDEX(Minutes_by_use_case!$B$2:$B$9,MATCH($B56,Minutes_by_use_case!$A$2:$A$9,0)),Current_DTE_hours!L56),"-")</f>
        <v>89453.837836666688</v>
      </c>
      <c r="M56" s="189">
        <f>IFERROR(IF(ISBLANK(Current_DTE_hours!M56),INDEX(Minutes_by_use_case!$B$2:$B$9,MATCH($B56,Minutes_by_use_case!$A$2:$A$9,0)),Current_DTE_hours!M56),"-")</f>
        <v>89453.837836666688</v>
      </c>
      <c r="N56" s="189">
        <f>IFERROR(IF(ISBLANK(Current_DTE_hours!N56),INDEX(Minutes_by_use_case!$B$2:$B$9,MATCH($B56,Minutes_by_use_case!$A$2:$A$9,0)),Current_DTE_hours!N56),"-")</f>
        <v>89453.837836666688</v>
      </c>
      <c r="O56" s="189">
        <f>IFERROR(IF(ISBLANK(Current_DTE_hours!O56),INDEX(Minutes_by_use_case!$B$2:$B$9,MATCH($B56,Minutes_by_use_case!$A$2:$A$9,0)),Current_DTE_hours!O56),"-")</f>
        <v>89453.837836666688</v>
      </c>
      <c r="P56" s="189">
        <f>IFERROR(IF(ISBLANK(Current_DTE_hours!P56),INDEX(Minutes_by_use_case!$B$2:$B$9,MATCH($B56,Minutes_by_use_case!$A$2:$A$9,0)),Current_DTE_hours!P56),"-")</f>
        <v>89453.837836666688</v>
      </c>
      <c r="Q56" s="189">
        <f>IFERROR(IF(ISBLANK(Current_DTE_hours!Q56),INDEX(Minutes_by_use_case!$B$2:$B$9,MATCH($B56,Minutes_by_use_case!$A$2:$A$9,0)),Current_DTE_hours!Q56),"-")</f>
        <v>89453.837836666688</v>
      </c>
      <c r="R56" s="189">
        <f>IFERROR(IF(ISBLANK(Current_DTE_hours!R56),INDEX(Minutes_by_use_case!$B$2:$B$9,MATCH($B56,Minutes_by_use_case!$A$2:$A$9,0)),Current_DTE_hours!R56),"-")</f>
        <v>89453.837836666688</v>
      </c>
      <c r="S56" s="189">
        <f>IFERROR(IF(ISBLANK(Current_DTE_hours!S56),INDEX(Minutes_by_use_case!$B$2:$B$9,MATCH($B56,Minutes_by_use_case!$A$2:$A$9,0)),Current_DTE_hours!S56),"-")</f>
        <v>89453.837836666688</v>
      </c>
      <c r="T56" s="189">
        <f>IFERROR(IF(ISBLANK(Current_DTE_hours!T56),INDEX(Minutes_by_use_case!$B$2:$B$9,MATCH($B56,Minutes_by_use_case!$A$2:$A$9,0)),Current_DTE_hours!T56),"-")</f>
        <v>89453.837836666688</v>
      </c>
      <c r="U56" s="189">
        <f>IFERROR(IF(ISBLANK(Current_DTE_hours!U56),INDEX(Minutes_by_use_case!$B$2:$B$9,MATCH($B56,Minutes_by_use_case!$A$2:$A$9,0)),Current_DTE_hours!U56),"-")</f>
        <v>89453.837836666688</v>
      </c>
      <c r="V56" s="189">
        <f>IFERROR(IF(ISBLANK(Current_DTE_hours!V56),INDEX(Minutes_by_use_case!$B$2:$B$9,MATCH($B56,Minutes_by_use_case!$A$2:$A$9,0)),Current_DTE_hours!V56),"-")</f>
        <v>89453.837836666688</v>
      </c>
      <c r="W56" s="189">
        <f>IFERROR(IF(ISBLANK(Current_DTE_hours!W56),INDEX(Minutes_by_use_case!$B$2:$B$9,MATCH($B56,Minutes_by_use_case!$A$2:$A$9,0)),Current_DTE_hours!W56),"-")</f>
        <v>89453.837836666688</v>
      </c>
    </row>
    <row r="57" spans="1:23" x14ac:dyDescent="0.3">
      <c r="D57" s="80"/>
      <c r="E57" s="80"/>
      <c r="F57" s="80"/>
      <c r="G57" s="80"/>
      <c r="H57" s="80"/>
      <c r="I57" s="80"/>
      <c r="J57" s="80"/>
      <c r="K57" s="80"/>
      <c r="L57" s="80"/>
      <c r="M57" s="80"/>
      <c r="N57" s="80"/>
      <c r="O57" s="80"/>
      <c r="P57" s="80"/>
      <c r="Q57" s="80"/>
      <c r="R57" s="80"/>
      <c r="S57" s="80"/>
      <c r="T57" s="80"/>
      <c r="U57" s="80"/>
      <c r="V57" s="80"/>
      <c r="W57" s="80"/>
    </row>
    <row r="58" spans="1:23" x14ac:dyDescent="0.3">
      <c r="A58" s="175" t="s">
        <v>199</v>
      </c>
      <c r="D58" s="80"/>
      <c r="E58" s="80"/>
      <c r="F58" s="80"/>
      <c r="G58" s="80"/>
      <c r="H58" s="80"/>
      <c r="I58" s="80"/>
      <c r="J58" s="80"/>
      <c r="K58" s="80"/>
      <c r="L58" s="80"/>
      <c r="M58" s="80"/>
      <c r="N58" s="80"/>
      <c r="O58" s="80"/>
      <c r="P58" s="80"/>
      <c r="Q58" s="80"/>
      <c r="R58" s="80"/>
      <c r="S58" s="80"/>
      <c r="T58" s="80"/>
      <c r="U58" s="80"/>
      <c r="V58" s="80"/>
      <c r="W58" s="80"/>
    </row>
    <row r="59" spans="1:23" x14ac:dyDescent="0.3">
      <c r="D59" s="80"/>
      <c r="E59" s="80"/>
      <c r="F59" s="80"/>
      <c r="G59" s="80"/>
      <c r="H59" s="80"/>
      <c r="I59" s="80"/>
      <c r="J59" s="80"/>
      <c r="K59" s="80"/>
      <c r="L59" s="80"/>
      <c r="M59" s="80"/>
      <c r="N59" s="80"/>
      <c r="O59" s="80"/>
      <c r="P59" s="80"/>
      <c r="Q59" s="80"/>
      <c r="R59" s="80"/>
      <c r="S59" s="80"/>
      <c r="T59" s="80"/>
      <c r="U59" s="80"/>
      <c r="V59" s="80"/>
      <c r="W59" s="80"/>
    </row>
    <row r="60" spans="1:23" x14ac:dyDescent="0.3">
      <c r="D60" s="80"/>
      <c r="E60" s="80"/>
      <c r="F60" s="80"/>
      <c r="G60" s="80"/>
      <c r="H60" s="80"/>
      <c r="I60" s="80"/>
      <c r="J60" s="80"/>
      <c r="K60" s="80"/>
      <c r="L60" s="80"/>
      <c r="M60" s="80"/>
      <c r="N60" s="80"/>
      <c r="O60" s="80"/>
      <c r="P60" s="80"/>
      <c r="Q60" s="80"/>
      <c r="R60" s="80"/>
      <c r="S60" s="80"/>
      <c r="T60" s="80"/>
      <c r="U60" s="80"/>
      <c r="V60" s="80"/>
      <c r="W60" s="80"/>
    </row>
  </sheetData>
  <autoFilter ref="A1:W48" xr:uid="{3A8DBBC3-2F6E-4F74-9731-6A90B0FA0F89}">
    <sortState xmlns:xlrd2="http://schemas.microsoft.com/office/spreadsheetml/2017/richdata2" ref="A2:W48">
      <sortCondition ref="A1:A48"/>
    </sortState>
  </autoFilter>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4603A-5154-43C7-B277-1B55F054D077}">
  <sheetPr codeName="Sheet10">
    <tabColor rgb="FFFFFF00"/>
  </sheetPr>
  <dimension ref="A1:W240"/>
  <sheetViews>
    <sheetView topLeftCell="A213" zoomScale="130" zoomScaleNormal="130" workbookViewId="0">
      <selection activeCell="B241" sqref="B241"/>
    </sheetView>
  </sheetViews>
  <sheetFormatPr defaultRowHeight="13.8" x14ac:dyDescent="0.25"/>
  <cols>
    <col min="1" max="1" width="17.109375" style="3" customWidth="1"/>
    <col min="2" max="2" width="57.6640625" style="3" customWidth="1"/>
    <col min="3" max="3" width="9" style="3" bestFit="1" customWidth="1"/>
    <col min="4" max="8" width="12.21875" style="161" bestFit="1" customWidth="1"/>
    <col min="9" max="23" width="9.44140625" style="161" customWidth="1"/>
    <col min="24" max="16384" width="8.88671875" style="3"/>
  </cols>
  <sheetData>
    <row r="1" spans="1:23" s="12" customFormat="1" x14ac:dyDescent="0.25">
      <c r="A1" s="95" t="s">
        <v>32</v>
      </c>
      <c r="B1" s="95"/>
      <c r="C1" s="96" t="s">
        <v>90</v>
      </c>
      <c r="D1" s="95">
        <v>2021</v>
      </c>
      <c r="E1" s="96">
        <v>2022</v>
      </c>
      <c r="F1" s="95">
        <v>2023</v>
      </c>
      <c r="G1" s="96">
        <v>2024</v>
      </c>
      <c r="H1" s="95">
        <v>2025</v>
      </c>
      <c r="I1" s="96">
        <v>2026</v>
      </c>
      <c r="J1" s="95">
        <v>2027</v>
      </c>
      <c r="K1" s="96">
        <v>2028</v>
      </c>
      <c r="L1" s="95">
        <v>2029</v>
      </c>
      <c r="M1" s="96">
        <v>2030</v>
      </c>
      <c r="N1" s="95">
        <v>2031</v>
      </c>
      <c r="O1" s="96">
        <v>2032</v>
      </c>
      <c r="P1" s="95">
        <v>2033</v>
      </c>
      <c r="Q1" s="96">
        <v>2034</v>
      </c>
      <c r="R1" s="95">
        <v>2035</v>
      </c>
      <c r="S1" s="96">
        <v>2036</v>
      </c>
      <c r="T1" s="95">
        <v>2037</v>
      </c>
      <c r="U1" s="96">
        <v>2038</v>
      </c>
      <c r="V1" s="95">
        <v>2039</v>
      </c>
      <c r="W1" s="96">
        <v>2040</v>
      </c>
    </row>
    <row r="2" spans="1:23" x14ac:dyDescent="0.25">
      <c r="A2" s="97" t="s">
        <v>63</v>
      </c>
      <c r="B2" s="98" t="s">
        <v>57</v>
      </c>
      <c r="C2" s="110"/>
      <c r="D2" s="189">
        <f>IFERROR(lifespans_all!D2*DTE_mission_minutes!D2,"-")</f>
        <v>133409.35004928565</v>
      </c>
      <c r="E2" s="189">
        <f>IFERROR(lifespans_all!E2*DTE_mission_minutes!E2,"-")</f>
        <v>133409.35004928565</v>
      </c>
      <c r="F2" s="189">
        <f>IFERROR(lifespans_all!F2*DTE_mission_minutes!F2,"-")</f>
        <v>0</v>
      </c>
      <c r="G2" s="189">
        <f>IFERROR(lifespans_all!G2*DTE_mission_minutes!G2,"-")</f>
        <v>0</v>
      </c>
      <c r="H2" s="189">
        <f>IFERROR(lifespans_all!H2*DTE_mission_minutes!H2,"-")</f>
        <v>0</v>
      </c>
      <c r="I2" s="189">
        <f>IFERROR(lifespans_all!I2*DTE_mission_minutes!I2,"-")</f>
        <v>0</v>
      </c>
      <c r="J2" s="189">
        <f>IFERROR(lifespans_all!J2*DTE_mission_minutes!J2,"-")</f>
        <v>0</v>
      </c>
      <c r="K2" s="189">
        <f>IFERROR(lifespans_all!K2*DTE_mission_minutes!K2,"-")</f>
        <v>0</v>
      </c>
      <c r="L2" s="189">
        <f>IFERROR(lifespans_all!L2*DTE_mission_minutes!L2,"-")</f>
        <v>0</v>
      </c>
      <c r="M2" s="189">
        <f>IFERROR(lifespans_all!M2*DTE_mission_minutes!M2,"-")</f>
        <v>0</v>
      </c>
      <c r="N2" s="189">
        <f>IFERROR(lifespans_all!N2*DTE_mission_minutes!N2,"-")</f>
        <v>0</v>
      </c>
      <c r="O2" s="189">
        <f>IFERROR(lifespans_all!O2*DTE_mission_minutes!O2,"-")</f>
        <v>0</v>
      </c>
      <c r="P2" s="189">
        <f>IFERROR(lifespans_all!P2*DTE_mission_minutes!P2,"-")</f>
        <v>0</v>
      </c>
      <c r="Q2" s="189">
        <f>IFERROR(lifespans_all!Q2*DTE_mission_minutes!Q2,"-")</f>
        <v>0</v>
      </c>
      <c r="R2" s="189">
        <f>IFERROR(lifespans_all!R2*DTE_mission_minutes!R2,"-")</f>
        <v>0</v>
      </c>
      <c r="S2" s="189">
        <f>IFERROR(lifespans_all!S2*DTE_mission_minutes!S2,"-")</f>
        <v>0</v>
      </c>
      <c r="T2" s="189">
        <f>IFERROR(lifespans_all!T2*DTE_mission_minutes!T2,"-")</f>
        <v>0</v>
      </c>
      <c r="U2" s="189">
        <f>IFERROR(lifespans_all!U2*DTE_mission_minutes!U2,"-")</f>
        <v>0</v>
      </c>
      <c r="V2" s="189">
        <f>IFERROR(lifespans_all!V2*DTE_mission_minutes!V2,"-")</f>
        <v>0</v>
      </c>
      <c r="W2" s="189">
        <f>IFERROR(lifespans_all!W2*DTE_mission_minutes!W2,"-")</f>
        <v>0</v>
      </c>
    </row>
    <row r="3" spans="1:23" x14ac:dyDescent="0.25">
      <c r="A3" s="97" t="s">
        <v>33</v>
      </c>
      <c r="B3" s="98" t="s">
        <v>57</v>
      </c>
      <c r="C3" s="110" t="s">
        <v>91</v>
      </c>
      <c r="D3" s="189">
        <f>IFERROR(lifespans_all!D3*DTE_mission_minutes!D3,"-")</f>
        <v>2249.4702694444441</v>
      </c>
      <c r="E3" s="189">
        <f>IFERROR(lifespans_all!E3*DTE_mission_minutes!E3,"-")</f>
        <v>1189.7750000000001</v>
      </c>
      <c r="F3" s="189">
        <f>IFERROR(lifespans_all!F3*DTE_mission_minutes!F3,"-")</f>
        <v>649.57638888888891</v>
      </c>
      <c r="G3" s="189">
        <f>IFERROR(lifespans_all!G3*DTE_mission_minutes!G3,"-")</f>
        <v>1663.1641649999997</v>
      </c>
      <c r="H3" s="189">
        <f>IFERROR(lifespans_all!H3*DTE_mission_minutes!H3,"-")</f>
        <v>0</v>
      </c>
      <c r="I3" s="189">
        <f>IFERROR(lifespans_all!I3*DTE_mission_minutes!I3,"-")</f>
        <v>0</v>
      </c>
      <c r="J3" s="189">
        <f>IFERROR(lifespans_all!J3*DTE_mission_minutes!J3,"-")</f>
        <v>0</v>
      </c>
      <c r="K3" s="189">
        <f>IFERROR(lifespans_all!K3*DTE_mission_minutes!K3,"-")</f>
        <v>0</v>
      </c>
      <c r="L3" s="189">
        <f>IFERROR(lifespans_all!L3*DTE_mission_minutes!L3,"-")</f>
        <v>0</v>
      </c>
      <c r="M3" s="189">
        <f>IFERROR(lifespans_all!M3*DTE_mission_minutes!M3,"-")</f>
        <v>0</v>
      </c>
      <c r="N3" s="189">
        <f>IFERROR(lifespans_all!N3*DTE_mission_minutes!N3,"-")</f>
        <v>0</v>
      </c>
      <c r="O3" s="189">
        <f>IFERROR(lifespans_all!O3*DTE_mission_minutes!O3,"-")</f>
        <v>0</v>
      </c>
      <c r="P3" s="189">
        <f>IFERROR(lifespans_all!P3*DTE_mission_minutes!P3,"-")</f>
        <v>0</v>
      </c>
      <c r="Q3" s="189">
        <f>IFERROR(lifespans_all!Q3*DTE_mission_minutes!Q3,"-")</f>
        <v>0</v>
      </c>
      <c r="R3" s="189">
        <f>IFERROR(lifespans_all!R3*DTE_mission_minutes!R3,"-")</f>
        <v>0</v>
      </c>
      <c r="S3" s="189">
        <f>IFERROR(lifespans_all!S3*DTE_mission_minutes!S3,"-")</f>
        <v>0</v>
      </c>
      <c r="T3" s="189">
        <f>IFERROR(lifespans_all!T3*DTE_mission_minutes!T3,"-")</f>
        <v>0</v>
      </c>
      <c r="U3" s="189">
        <f>IFERROR(lifespans_all!U3*DTE_mission_minutes!U3,"-")</f>
        <v>0</v>
      </c>
      <c r="V3" s="189">
        <f>IFERROR(lifespans_all!V3*DTE_mission_minutes!V3,"-")</f>
        <v>0</v>
      </c>
      <c r="W3" s="189">
        <f>IFERROR(lifespans_all!W3*DTE_mission_minutes!W3,"-")</f>
        <v>0</v>
      </c>
    </row>
    <row r="4" spans="1:23" x14ac:dyDescent="0.25">
      <c r="A4" s="97" t="s">
        <v>65</v>
      </c>
      <c r="B4" s="98" t="s">
        <v>57</v>
      </c>
      <c r="C4" s="110" t="s">
        <v>91</v>
      </c>
      <c r="D4" s="189">
        <f>IFERROR(lifespans_all!D4*DTE_mission_minutes!D4,"-")</f>
        <v>1151.5091666666667</v>
      </c>
      <c r="E4" s="189">
        <f>IFERROR(lifespans_all!E4*DTE_mission_minutes!E4,"-")</f>
        <v>1164.4527777777778</v>
      </c>
      <c r="F4" s="189">
        <f>IFERROR(lifespans_all!F4*DTE_mission_minutes!F4,"-")</f>
        <v>862.00805555555553</v>
      </c>
      <c r="G4" s="189">
        <f>IFERROR(lifespans_all!G4*DTE_mission_minutes!G4,"-")</f>
        <v>1093.0107777777775</v>
      </c>
      <c r="H4" s="189">
        <f>IFERROR(lifespans_all!H4*DTE_mission_minutes!H4,"-")</f>
        <v>1093.0107777777775</v>
      </c>
      <c r="I4" s="189">
        <f>IFERROR(lifespans_all!I4*DTE_mission_minutes!I4,"-")</f>
        <v>1093.0107777777775</v>
      </c>
      <c r="J4" s="189">
        <f>IFERROR(lifespans_all!J4*DTE_mission_minutes!J4,"-")</f>
        <v>0</v>
      </c>
      <c r="K4" s="189">
        <f>IFERROR(lifespans_all!K4*DTE_mission_minutes!K4,"-")</f>
        <v>0</v>
      </c>
      <c r="L4" s="189">
        <f>IFERROR(lifespans_all!L4*DTE_mission_minutes!L4,"-")</f>
        <v>0</v>
      </c>
      <c r="M4" s="189">
        <f>IFERROR(lifespans_all!M4*DTE_mission_minutes!M4,"-")</f>
        <v>0</v>
      </c>
      <c r="N4" s="189">
        <f>IFERROR(lifespans_all!N4*DTE_mission_minutes!N4,"-")</f>
        <v>0</v>
      </c>
      <c r="O4" s="189">
        <f>IFERROR(lifespans_all!O4*DTE_mission_minutes!O4,"-")</f>
        <v>0</v>
      </c>
      <c r="P4" s="189">
        <f>IFERROR(lifespans_all!P4*DTE_mission_minutes!P4,"-")</f>
        <v>0</v>
      </c>
      <c r="Q4" s="189">
        <f>IFERROR(lifespans_all!Q4*DTE_mission_minutes!Q4,"-")</f>
        <v>0</v>
      </c>
      <c r="R4" s="189">
        <f>IFERROR(lifespans_all!R4*DTE_mission_minutes!R4,"-")</f>
        <v>0</v>
      </c>
      <c r="S4" s="189">
        <f>IFERROR(lifespans_all!S4*DTE_mission_minutes!S4,"-")</f>
        <v>0</v>
      </c>
      <c r="T4" s="189">
        <f>IFERROR(lifespans_all!T4*DTE_mission_minutes!T4,"-")</f>
        <v>0</v>
      </c>
      <c r="U4" s="189">
        <f>IFERROR(lifespans_all!U4*DTE_mission_minutes!U4,"-")</f>
        <v>0</v>
      </c>
      <c r="V4" s="189">
        <f>IFERROR(lifespans_all!V4*DTE_mission_minutes!V4,"-")</f>
        <v>0</v>
      </c>
      <c r="W4" s="189">
        <f>IFERROR(lifespans_all!W4*DTE_mission_minutes!W4,"-")</f>
        <v>0</v>
      </c>
    </row>
    <row r="5" spans="1:23" x14ac:dyDescent="0.25">
      <c r="A5" s="97" t="s">
        <v>66</v>
      </c>
      <c r="B5" s="104" t="s">
        <v>59</v>
      </c>
      <c r="C5" s="110"/>
      <c r="D5" s="189">
        <f>IFERROR(lifespans_all!D5*DTE_mission_minutes!D5,"-")</f>
        <v>171572.29579277776</v>
      </c>
      <c r="E5" s="189">
        <f>IFERROR(lifespans_all!E5*DTE_mission_minutes!E5,"-")</f>
        <v>171572.29579277776</v>
      </c>
      <c r="F5" s="189">
        <f>IFERROR(lifespans_all!F5*DTE_mission_minutes!F5,"-")</f>
        <v>171572.29579277776</v>
      </c>
      <c r="G5" s="189">
        <f>IFERROR(lifespans_all!G5*DTE_mission_minutes!G5,"-")</f>
        <v>171572.29579277776</v>
      </c>
      <c r="H5" s="189">
        <f>IFERROR(lifespans_all!H5*DTE_mission_minutes!H5,"-")</f>
        <v>171572.29579277776</v>
      </c>
      <c r="I5" s="189">
        <f>IFERROR(lifespans_all!I5*DTE_mission_minutes!I5,"-")</f>
        <v>171572.29579277776</v>
      </c>
      <c r="J5" s="189">
        <f>IFERROR(lifespans_all!J5*DTE_mission_minutes!J5,"-")</f>
        <v>171572.29579277776</v>
      </c>
      <c r="K5" s="189">
        <f>IFERROR(lifespans_all!K5*DTE_mission_minutes!K5,"-")</f>
        <v>171572.29579277776</v>
      </c>
      <c r="L5" s="189">
        <f>IFERROR(lifespans_all!L5*DTE_mission_minutes!L5,"-")</f>
        <v>171572.29579277776</v>
      </c>
      <c r="M5" s="189">
        <f>IFERROR(lifespans_all!M5*DTE_mission_minutes!M5,"-")</f>
        <v>171572.29579277776</v>
      </c>
      <c r="N5" s="189">
        <f>IFERROR(lifespans_all!N5*DTE_mission_minutes!N5,"-")</f>
        <v>171572.29579277776</v>
      </c>
      <c r="O5" s="189">
        <f>IFERROR(lifespans_all!O5*DTE_mission_minutes!O5,"-")</f>
        <v>171572.29579277776</v>
      </c>
      <c r="P5" s="189">
        <f>IFERROR(lifespans_all!P5*DTE_mission_minutes!P5,"-")</f>
        <v>171572.29579277776</v>
      </c>
      <c r="Q5" s="189">
        <f>IFERROR(lifespans_all!Q5*DTE_mission_minutes!Q5,"-")</f>
        <v>171572.29579277776</v>
      </c>
      <c r="R5" s="189">
        <f>IFERROR(lifespans_all!R5*DTE_mission_minutes!R5,"-")</f>
        <v>171572.29579277776</v>
      </c>
      <c r="S5" s="189">
        <f>IFERROR(lifespans_all!S5*DTE_mission_minutes!S5,"-")</f>
        <v>171572.29579277776</v>
      </c>
      <c r="T5" s="189">
        <f>IFERROR(lifespans_all!T5*DTE_mission_minutes!T5,"-")</f>
        <v>171572.29579277776</v>
      </c>
      <c r="U5" s="189">
        <f>IFERROR(lifespans_all!U5*DTE_mission_minutes!U5,"-")</f>
        <v>171572.29579277776</v>
      </c>
      <c r="V5" s="189">
        <f>IFERROR(lifespans_all!V5*DTE_mission_minutes!V5,"-")</f>
        <v>171572.29579277776</v>
      </c>
      <c r="W5" s="189">
        <f>IFERROR(lifespans_all!W5*DTE_mission_minutes!W5,"-")</f>
        <v>171572.29579277776</v>
      </c>
    </row>
    <row r="6" spans="1:23" x14ac:dyDescent="0.25">
      <c r="A6" s="97" t="s">
        <v>67</v>
      </c>
      <c r="B6" s="105" t="s">
        <v>58</v>
      </c>
      <c r="C6" s="110" t="s">
        <v>91</v>
      </c>
      <c r="D6" s="189">
        <f>IFERROR(lifespans_all!D6*DTE_mission_minutes!D6,"-")</f>
        <v>30.559216666666664</v>
      </c>
      <c r="E6" s="189">
        <f>IFERROR(lifespans_all!E6*DTE_mission_minutes!E6,"-")</f>
        <v>69.774163888888879</v>
      </c>
      <c r="F6" s="189">
        <f>IFERROR(lifespans_all!F6*DTE_mission_minutes!F6,"-")</f>
        <v>18.289311111111111</v>
      </c>
      <c r="G6" s="189">
        <f>IFERROR(lifespans_all!G6*DTE_mission_minutes!G6,"-")</f>
        <v>35.440637222222215</v>
      </c>
      <c r="H6" s="189">
        <f>IFERROR(lifespans_all!H6*DTE_mission_minutes!H6,"-")</f>
        <v>0</v>
      </c>
      <c r="I6" s="189">
        <f>IFERROR(lifespans_all!I6*DTE_mission_minutes!I6,"-")</f>
        <v>0</v>
      </c>
      <c r="J6" s="189">
        <f>IFERROR(lifespans_all!J6*DTE_mission_minutes!J6,"-")</f>
        <v>0</v>
      </c>
      <c r="K6" s="189">
        <f>IFERROR(lifespans_all!K6*DTE_mission_minutes!K6,"-")</f>
        <v>0</v>
      </c>
      <c r="L6" s="189">
        <f>IFERROR(lifespans_all!L6*DTE_mission_minutes!L6,"-")</f>
        <v>0</v>
      </c>
      <c r="M6" s="189">
        <f>IFERROR(lifespans_all!M6*DTE_mission_minutes!M6,"-")</f>
        <v>0</v>
      </c>
      <c r="N6" s="189">
        <f>IFERROR(lifespans_all!N6*DTE_mission_minutes!N6,"-")</f>
        <v>0</v>
      </c>
      <c r="O6" s="189">
        <f>IFERROR(lifespans_all!O6*DTE_mission_minutes!O6,"-")</f>
        <v>0</v>
      </c>
      <c r="P6" s="189">
        <f>IFERROR(lifespans_all!P6*DTE_mission_minutes!P6,"-")</f>
        <v>0</v>
      </c>
      <c r="Q6" s="189">
        <f>IFERROR(lifespans_all!Q6*DTE_mission_minutes!Q6,"-")</f>
        <v>0</v>
      </c>
      <c r="R6" s="189">
        <f>IFERROR(lifespans_all!R6*DTE_mission_minutes!R6,"-")</f>
        <v>0</v>
      </c>
      <c r="S6" s="189">
        <f>IFERROR(lifespans_all!S6*DTE_mission_minutes!S6,"-")</f>
        <v>0</v>
      </c>
      <c r="T6" s="189">
        <f>IFERROR(lifespans_all!T6*DTE_mission_minutes!T6,"-")</f>
        <v>0</v>
      </c>
      <c r="U6" s="189">
        <f>IFERROR(lifespans_all!U6*DTE_mission_minutes!U6,"-")</f>
        <v>0</v>
      </c>
      <c r="V6" s="189">
        <f>IFERROR(lifespans_all!V6*DTE_mission_minutes!V6,"-")</f>
        <v>0</v>
      </c>
      <c r="W6" s="189">
        <f>IFERROR(lifespans_all!W6*DTE_mission_minutes!W6,"-")</f>
        <v>0</v>
      </c>
    </row>
    <row r="7" spans="1:23" x14ac:dyDescent="0.25">
      <c r="A7" s="97" t="s">
        <v>68</v>
      </c>
      <c r="B7" s="98" t="s">
        <v>57</v>
      </c>
      <c r="C7" s="110" t="s">
        <v>91</v>
      </c>
      <c r="D7" s="189">
        <f>IFERROR(lifespans_all!D7*DTE_mission_minutes!D7,"-")</f>
        <v>667.42555555555555</v>
      </c>
      <c r="E7" s="189">
        <f>IFERROR(lifespans_all!E7*DTE_mission_minutes!E7,"-")</f>
        <v>707.53916666666669</v>
      </c>
      <c r="F7" s="189">
        <f>IFERROR(lifespans_all!F7*DTE_mission_minutes!F7,"-")</f>
        <v>608.43833333333339</v>
      </c>
      <c r="G7" s="189">
        <f>IFERROR(lifespans_all!G7*DTE_mission_minutes!G7,"-")</f>
        <v>671.11811111111115</v>
      </c>
      <c r="H7" s="189">
        <f>IFERROR(lifespans_all!H7*DTE_mission_minutes!H7,"-")</f>
        <v>671.11811111111115</v>
      </c>
      <c r="I7" s="189">
        <f>IFERROR(lifespans_all!I7*DTE_mission_minutes!I7,"-")</f>
        <v>671.11811111111115</v>
      </c>
      <c r="J7" s="189">
        <f>IFERROR(lifespans_all!J7*DTE_mission_minutes!J7,"-")</f>
        <v>0</v>
      </c>
      <c r="K7" s="189">
        <f>IFERROR(lifespans_all!K7*DTE_mission_minutes!K7,"-")</f>
        <v>0</v>
      </c>
      <c r="L7" s="189">
        <f>IFERROR(lifespans_all!L7*DTE_mission_minutes!L7,"-")</f>
        <v>0</v>
      </c>
      <c r="M7" s="189">
        <f>IFERROR(lifespans_all!M7*DTE_mission_minutes!M7,"-")</f>
        <v>0</v>
      </c>
      <c r="N7" s="189">
        <f>IFERROR(lifespans_all!N7*DTE_mission_minutes!N7,"-")</f>
        <v>0</v>
      </c>
      <c r="O7" s="189">
        <f>IFERROR(lifespans_all!O7*DTE_mission_minutes!O7,"-")</f>
        <v>0</v>
      </c>
      <c r="P7" s="189">
        <f>IFERROR(lifespans_all!P7*DTE_mission_minutes!P7,"-")</f>
        <v>0</v>
      </c>
      <c r="Q7" s="189">
        <f>IFERROR(lifespans_all!Q7*DTE_mission_minutes!Q7,"-")</f>
        <v>0</v>
      </c>
      <c r="R7" s="189">
        <f>IFERROR(lifespans_all!R7*DTE_mission_minutes!R7,"-")</f>
        <v>0</v>
      </c>
      <c r="S7" s="189">
        <f>IFERROR(lifespans_all!S7*DTE_mission_minutes!S7,"-")</f>
        <v>0</v>
      </c>
      <c r="T7" s="189">
        <f>IFERROR(lifespans_all!T7*DTE_mission_minutes!T7,"-")</f>
        <v>0</v>
      </c>
      <c r="U7" s="189">
        <f>IFERROR(lifespans_all!U7*DTE_mission_minutes!U7,"-")</f>
        <v>0</v>
      </c>
      <c r="V7" s="189">
        <f>IFERROR(lifespans_all!V7*DTE_mission_minutes!V7,"-")</f>
        <v>0</v>
      </c>
      <c r="W7" s="189">
        <f>IFERROR(lifespans_all!W7*DTE_mission_minutes!W7,"-")</f>
        <v>0</v>
      </c>
    </row>
    <row r="8" spans="1:23" x14ac:dyDescent="0.25">
      <c r="A8" s="97" t="s">
        <v>34</v>
      </c>
      <c r="B8" s="106" t="s">
        <v>64</v>
      </c>
      <c r="C8" s="110" t="s">
        <v>91</v>
      </c>
      <c r="D8" s="189">
        <f>IFERROR(lifespans_all!D8*DTE_mission_minutes!D8,"-")</f>
        <v>508.14004722222222</v>
      </c>
      <c r="E8" s="189">
        <f>IFERROR(lifespans_all!E8*DTE_mission_minutes!E8,"-")</f>
        <v>377.5913888888889</v>
      </c>
      <c r="F8" s="189">
        <f>IFERROR(lifespans_all!F8*DTE_mission_minutes!F8,"-")</f>
        <v>307.24861111111113</v>
      </c>
      <c r="G8" s="189">
        <f>IFERROR(lifespans_all!G8*DTE_mission_minutes!G8,"-")</f>
        <v>392.20349666666669</v>
      </c>
      <c r="H8" s="189">
        <f>IFERROR(lifespans_all!H8*DTE_mission_minutes!H8,"-")</f>
        <v>392.20349666666669</v>
      </c>
      <c r="I8" s="189">
        <f>IFERROR(lifespans_all!I8*DTE_mission_minutes!I8,"-")</f>
        <v>392.20349666666669</v>
      </c>
      <c r="J8" s="189">
        <f>IFERROR(lifespans_all!J8*DTE_mission_minutes!J8,"-")</f>
        <v>392.20349666666669</v>
      </c>
      <c r="K8" s="189">
        <f>IFERROR(lifespans_all!K8*DTE_mission_minutes!K8,"-")</f>
        <v>392.20349666666669</v>
      </c>
      <c r="L8" s="189">
        <f>IFERROR(lifespans_all!L8*DTE_mission_minutes!L8,"-")</f>
        <v>392.20349666666669</v>
      </c>
      <c r="M8" s="189">
        <f>IFERROR(lifespans_all!M8*DTE_mission_minutes!M8,"-")</f>
        <v>392.20349666666669</v>
      </c>
      <c r="N8" s="189">
        <f>IFERROR(lifespans_all!N8*DTE_mission_minutes!N8,"-")</f>
        <v>392.20349666666669</v>
      </c>
      <c r="O8" s="189">
        <f>IFERROR(lifespans_all!O8*DTE_mission_minutes!O8,"-")</f>
        <v>392.20349666666669</v>
      </c>
      <c r="P8" s="189">
        <f>IFERROR(lifespans_all!P8*DTE_mission_minutes!P8,"-")</f>
        <v>392.20349666666669</v>
      </c>
      <c r="Q8" s="189">
        <f>IFERROR(lifespans_all!Q8*DTE_mission_minutes!Q8,"-")</f>
        <v>392.20349666666669</v>
      </c>
      <c r="R8" s="189">
        <f>IFERROR(lifespans_all!R8*DTE_mission_minutes!R8,"-")</f>
        <v>392.20349666666669</v>
      </c>
      <c r="S8" s="189">
        <f>IFERROR(lifespans_all!S8*DTE_mission_minutes!S8,"-")</f>
        <v>392.20349666666669</v>
      </c>
      <c r="T8" s="189">
        <f>IFERROR(lifespans_all!T8*DTE_mission_minutes!T8,"-")</f>
        <v>392.20349666666669</v>
      </c>
      <c r="U8" s="189">
        <f>IFERROR(lifespans_all!U8*DTE_mission_minutes!U8,"-")</f>
        <v>392.20349666666669</v>
      </c>
      <c r="V8" s="189">
        <f>IFERROR(lifespans_all!V8*DTE_mission_minutes!V8,"-")</f>
        <v>392.20349666666669</v>
      </c>
      <c r="W8" s="189">
        <f>IFERROR(lifespans_all!W8*DTE_mission_minutes!W8,"-")</f>
        <v>392.20349666666669</v>
      </c>
    </row>
    <row r="9" spans="1:23" x14ac:dyDescent="0.25">
      <c r="A9" s="97" t="s">
        <v>69</v>
      </c>
      <c r="B9" s="98" t="s">
        <v>57</v>
      </c>
      <c r="C9" s="110"/>
      <c r="D9" s="189">
        <f>IFERROR(lifespans_all!D9*DTE_mission_minutes!D9,"-")</f>
        <v>0</v>
      </c>
      <c r="E9" s="189">
        <f>IFERROR(lifespans_all!E9*DTE_mission_minutes!E9,"-")</f>
        <v>0</v>
      </c>
      <c r="F9" s="189">
        <f>IFERROR(lifespans_all!F9*DTE_mission_minutes!F9,"-")</f>
        <v>0</v>
      </c>
      <c r="G9" s="189">
        <f>IFERROR(lifespans_all!G9*DTE_mission_minutes!G9,"-")</f>
        <v>0</v>
      </c>
      <c r="H9" s="189">
        <f>IFERROR(lifespans_all!H9*DTE_mission_minutes!H9,"-")</f>
        <v>0</v>
      </c>
      <c r="I9" s="189">
        <f>IFERROR(lifespans_all!I9*DTE_mission_minutes!I9,"-")</f>
        <v>0</v>
      </c>
      <c r="J9" s="189">
        <f>IFERROR(lifespans_all!J9*DTE_mission_minutes!J9,"-")</f>
        <v>0</v>
      </c>
      <c r="K9" s="189">
        <f>IFERROR(lifespans_all!K9*DTE_mission_minutes!K9,"-")</f>
        <v>0</v>
      </c>
      <c r="L9" s="189">
        <f>IFERROR(lifespans_all!L9*DTE_mission_minutes!L9,"-")</f>
        <v>0</v>
      </c>
      <c r="M9" s="189">
        <f>IFERROR(lifespans_all!M9*DTE_mission_minutes!M9,"-")</f>
        <v>0</v>
      </c>
      <c r="N9" s="189">
        <f>IFERROR(lifespans_all!N9*DTE_mission_minutes!N9,"-")</f>
        <v>0</v>
      </c>
      <c r="O9" s="189">
        <f>IFERROR(lifespans_all!O9*DTE_mission_minutes!O9,"-")</f>
        <v>0</v>
      </c>
      <c r="P9" s="189">
        <f>IFERROR(lifespans_all!P9*DTE_mission_minutes!P9,"-")</f>
        <v>0</v>
      </c>
      <c r="Q9" s="189">
        <f>IFERROR(lifespans_all!Q9*DTE_mission_minutes!Q9,"-")</f>
        <v>0</v>
      </c>
      <c r="R9" s="189">
        <f>IFERROR(lifespans_all!R9*DTE_mission_minutes!R9,"-")</f>
        <v>0</v>
      </c>
      <c r="S9" s="189">
        <f>IFERROR(lifespans_all!S9*DTE_mission_minutes!S9,"-")</f>
        <v>0</v>
      </c>
      <c r="T9" s="189">
        <f>IFERROR(lifespans_all!T9*DTE_mission_minutes!T9,"-")</f>
        <v>0</v>
      </c>
      <c r="U9" s="189">
        <f>IFERROR(lifespans_all!U9*DTE_mission_minutes!U9,"-")</f>
        <v>0</v>
      </c>
      <c r="V9" s="189">
        <f>IFERROR(lifespans_all!V9*DTE_mission_minutes!V9,"-")</f>
        <v>0</v>
      </c>
      <c r="W9" s="189">
        <f>IFERROR(lifespans_all!W9*DTE_mission_minutes!W9,"-")</f>
        <v>0</v>
      </c>
    </row>
    <row r="10" spans="1:23" x14ac:dyDescent="0.25">
      <c r="A10" s="97" t="s">
        <v>70</v>
      </c>
      <c r="B10" s="105" t="s">
        <v>59</v>
      </c>
      <c r="C10" s="110" t="s">
        <v>91</v>
      </c>
      <c r="D10" s="189">
        <f>IFERROR(lifespans_all!D10*DTE_mission_minutes!D10,"-")</f>
        <v>1178.5658305555555</v>
      </c>
      <c r="E10" s="189">
        <f>IFERROR(lifespans_all!E10*DTE_mission_minutes!E10,"-")</f>
        <v>779.39891388888896</v>
      </c>
      <c r="F10" s="189">
        <f>IFERROR(lifespans_all!F10*DTE_mission_minutes!F10,"-")</f>
        <v>4.2386111111111111</v>
      </c>
      <c r="G10" s="189">
        <f>IFERROR(lifespans_all!G10*DTE_mission_minutes!G10,"-")</f>
        <v>871.54136999999992</v>
      </c>
      <c r="H10" s="189">
        <f>IFERROR(lifespans_all!H10*DTE_mission_minutes!H10,"-")</f>
        <v>871.54136999999992</v>
      </c>
      <c r="I10" s="189">
        <f>IFERROR(lifespans_all!I10*DTE_mission_minutes!I10,"-")</f>
        <v>871.54136999999992</v>
      </c>
      <c r="J10" s="189">
        <f>IFERROR(lifespans_all!J10*DTE_mission_minutes!J10,"-")</f>
        <v>871.54136999999992</v>
      </c>
      <c r="K10" s="189">
        <f>IFERROR(lifespans_all!K10*DTE_mission_minutes!K10,"-")</f>
        <v>871.54136999999992</v>
      </c>
      <c r="L10" s="189">
        <f>IFERROR(lifespans_all!L10*DTE_mission_minutes!L10,"-")</f>
        <v>871.54136999999992</v>
      </c>
      <c r="M10" s="189">
        <f>IFERROR(lifespans_all!M10*DTE_mission_minutes!M10,"-")</f>
        <v>871.54136999999992</v>
      </c>
      <c r="N10" s="189">
        <f>IFERROR(lifespans_all!N10*DTE_mission_minutes!N10,"-")</f>
        <v>0</v>
      </c>
      <c r="O10" s="189">
        <f>IFERROR(lifespans_all!O10*DTE_mission_minutes!O10,"-")</f>
        <v>0</v>
      </c>
      <c r="P10" s="189">
        <f>IFERROR(lifespans_all!P10*DTE_mission_minutes!P10,"-")</f>
        <v>0</v>
      </c>
      <c r="Q10" s="189">
        <f>IFERROR(lifespans_all!Q10*DTE_mission_minutes!Q10,"-")</f>
        <v>0</v>
      </c>
      <c r="R10" s="189">
        <f>IFERROR(lifespans_all!R10*DTE_mission_minutes!R10,"-")</f>
        <v>0</v>
      </c>
      <c r="S10" s="189">
        <f>IFERROR(lifespans_all!S10*DTE_mission_minutes!S10,"-")</f>
        <v>0</v>
      </c>
      <c r="T10" s="189">
        <f>IFERROR(lifespans_all!T10*DTE_mission_minutes!T10,"-")</f>
        <v>0</v>
      </c>
      <c r="U10" s="189">
        <f>IFERROR(lifespans_all!U10*DTE_mission_minutes!U10,"-")</f>
        <v>0</v>
      </c>
      <c r="V10" s="189">
        <f>IFERROR(lifespans_all!V10*DTE_mission_minutes!V10,"-")</f>
        <v>0</v>
      </c>
      <c r="W10" s="189">
        <f>IFERROR(lifespans_all!W10*DTE_mission_minutes!W10,"-")</f>
        <v>0</v>
      </c>
    </row>
    <row r="11" spans="1:23" x14ac:dyDescent="0.25">
      <c r="A11" s="97" t="s">
        <v>71</v>
      </c>
      <c r="B11" s="105" t="s">
        <v>58</v>
      </c>
      <c r="C11" s="110"/>
      <c r="D11" s="189">
        <f>IFERROR(lifespans_all!D11*DTE_mission_minutes!D11,"-")</f>
        <v>721.11352444444435</v>
      </c>
      <c r="E11" s="189">
        <f>IFERROR(lifespans_all!E11*DTE_mission_minutes!E11,"-")</f>
        <v>721.11352444444435</v>
      </c>
      <c r="F11" s="189">
        <f>IFERROR(lifespans_all!F11*DTE_mission_minutes!F11,"-")</f>
        <v>721.11352444444435</v>
      </c>
      <c r="G11" s="189">
        <f>IFERROR(lifespans_all!G11*DTE_mission_minutes!G11,"-")</f>
        <v>721.11352444444435</v>
      </c>
      <c r="H11" s="189">
        <f>IFERROR(lifespans_all!H11*DTE_mission_minutes!H11,"-")</f>
        <v>721.11352444444435</v>
      </c>
      <c r="I11" s="189">
        <f>IFERROR(lifespans_all!I11*DTE_mission_minutes!I11,"-")</f>
        <v>721.11352444444435</v>
      </c>
      <c r="J11" s="189">
        <f>IFERROR(lifespans_all!J11*DTE_mission_minutes!J11,"-")</f>
        <v>721.11352444444435</v>
      </c>
      <c r="K11" s="189">
        <f>IFERROR(lifespans_all!K11*DTE_mission_minutes!K11,"-")</f>
        <v>721.11352444444435</v>
      </c>
      <c r="L11" s="189">
        <f>IFERROR(lifespans_all!L11*DTE_mission_minutes!L11,"-")</f>
        <v>721.11352444444435</v>
      </c>
      <c r="M11" s="189">
        <f>IFERROR(lifespans_all!M11*DTE_mission_minutes!M11,"-")</f>
        <v>721.11352444444435</v>
      </c>
      <c r="N11" s="189">
        <f>IFERROR(lifespans_all!N11*DTE_mission_minutes!N11,"-")</f>
        <v>721.11352444444435</v>
      </c>
      <c r="O11" s="189">
        <f>IFERROR(lifespans_all!O11*DTE_mission_minutes!O11,"-")</f>
        <v>721.11352444444435</v>
      </c>
      <c r="P11" s="189">
        <f>IFERROR(lifespans_all!P11*DTE_mission_minutes!P11,"-")</f>
        <v>721.11352444444435</v>
      </c>
      <c r="Q11" s="189">
        <f>IFERROR(lifespans_all!Q11*DTE_mission_minutes!Q11,"-")</f>
        <v>721.11352444444435</v>
      </c>
      <c r="R11" s="189">
        <f>IFERROR(lifespans_all!R11*DTE_mission_minutes!R11,"-")</f>
        <v>721.11352444444435</v>
      </c>
      <c r="S11" s="189">
        <f>IFERROR(lifespans_all!S11*DTE_mission_minutes!S11,"-")</f>
        <v>721.11352444444435</v>
      </c>
      <c r="T11" s="189">
        <f>IFERROR(lifespans_all!T11*DTE_mission_minutes!T11,"-")</f>
        <v>721.11352444444435</v>
      </c>
      <c r="U11" s="189">
        <f>IFERROR(lifespans_all!U11*DTE_mission_minutes!U11,"-")</f>
        <v>721.11352444444435</v>
      </c>
      <c r="V11" s="189">
        <f>IFERROR(lifespans_all!V11*DTE_mission_minutes!V11,"-")</f>
        <v>721.11352444444435</v>
      </c>
      <c r="W11" s="189">
        <f>IFERROR(lifespans_all!W11*DTE_mission_minutes!W11,"-")</f>
        <v>721.11352444444435</v>
      </c>
    </row>
    <row r="12" spans="1:23" x14ac:dyDescent="0.25">
      <c r="A12" s="97" t="s">
        <v>72</v>
      </c>
      <c r="B12" s="104" t="s">
        <v>59</v>
      </c>
      <c r="C12" s="110"/>
      <c r="D12" s="189">
        <f>IFERROR(lifespans_all!D12*DTE_mission_minutes!D12,"-")</f>
        <v>171572.29579277776</v>
      </c>
      <c r="E12" s="189">
        <f>IFERROR(lifespans_all!E12*DTE_mission_minutes!E12,"-")</f>
        <v>171572.29579277776</v>
      </c>
      <c r="F12" s="189">
        <f>IFERROR(lifespans_all!F12*DTE_mission_minutes!F12,"-")</f>
        <v>171572.29579277776</v>
      </c>
      <c r="G12" s="189">
        <f>IFERROR(lifespans_all!G12*DTE_mission_minutes!G12,"-")</f>
        <v>171572.29579277776</v>
      </c>
      <c r="H12" s="189">
        <f>IFERROR(lifespans_all!H12*DTE_mission_minutes!H12,"-")</f>
        <v>171572.29579277776</v>
      </c>
      <c r="I12" s="189">
        <f>IFERROR(lifespans_all!I12*DTE_mission_minutes!I12,"-")</f>
        <v>171572.29579277776</v>
      </c>
      <c r="J12" s="189">
        <f>IFERROR(lifespans_all!J12*DTE_mission_minutes!J12,"-")</f>
        <v>171572.29579277776</v>
      </c>
      <c r="K12" s="189">
        <f>IFERROR(lifespans_all!K12*DTE_mission_minutes!K12,"-")</f>
        <v>171572.29579277776</v>
      </c>
      <c r="L12" s="189">
        <f>IFERROR(lifespans_all!L12*DTE_mission_minutes!L12,"-")</f>
        <v>171572.29579277776</v>
      </c>
      <c r="M12" s="189">
        <f>IFERROR(lifespans_all!M12*DTE_mission_minutes!M12,"-")</f>
        <v>171572.29579277776</v>
      </c>
      <c r="N12" s="189">
        <f>IFERROR(lifespans_all!N12*DTE_mission_minutes!N12,"-")</f>
        <v>171572.29579277776</v>
      </c>
      <c r="O12" s="189">
        <f>IFERROR(lifespans_all!O12*DTE_mission_minutes!O12,"-")</f>
        <v>171572.29579277776</v>
      </c>
      <c r="P12" s="189">
        <f>IFERROR(lifespans_all!P12*DTE_mission_minutes!P12,"-")</f>
        <v>171572.29579277776</v>
      </c>
      <c r="Q12" s="189">
        <f>IFERROR(lifespans_all!Q12*DTE_mission_minutes!Q12,"-")</f>
        <v>171572.29579277776</v>
      </c>
      <c r="R12" s="189">
        <f>IFERROR(lifespans_all!R12*DTE_mission_minutes!R12,"-")</f>
        <v>171572.29579277776</v>
      </c>
      <c r="S12" s="189">
        <f>IFERROR(lifespans_all!S12*DTE_mission_minutes!S12,"-")</f>
        <v>171572.29579277776</v>
      </c>
      <c r="T12" s="189">
        <f>IFERROR(lifespans_all!T12*DTE_mission_minutes!T12,"-")</f>
        <v>171572.29579277776</v>
      </c>
      <c r="U12" s="189">
        <f>IFERROR(lifespans_all!U12*DTE_mission_minutes!U12,"-")</f>
        <v>171572.29579277776</v>
      </c>
      <c r="V12" s="189">
        <f>IFERROR(lifespans_all!V12*DTE_mission_minutes!V12,"-")</f>
        <v>171572.29579277776</v>
      </c>
      <c r="W12" s="189">
        <f>IFERROR(lifespans_all!W12*DTE_mission_minutes!W12,"-")</f>
        <v>171572.29579277776</v>
      </c>
    </row>
    <row r="13" spans="1:23" x14ac:dyDescent="0.25">
      <c r="A13" s="97" t="s">
        <v>82</v>
      </c>
      <c r="B13" s="106" t="s">
        <v>64</v>
      </c>
      <c r="C13" s="110"/>
      <c r="D13" s="189" t="str">
        <f>IFERROR(lifespans_all!D13*DTE_mission_minutes!D13,"-")</f>
        <v>-</v>
      </c>
      <c r="E13" s="189" t="str">
        <f>IFERROR(lifespans_all!E13*DTE_mission_minutes!E13,"-")</f>
        <v>-</v>
      </c>
      <c r="F13" s="189" t="str">
        <f>IFERROR(lifespans_all!F13*DTE_mission_minutes!F13,"-")</f>
        <v>-</v>
      </c>
      <c r="G13" s="189" t="str">
        <f>IFERROR(lifespans_all!G13*DTE_mission_minutes!G13,"-")</f>
        <v>-</v>
      </c>
      <c r="H13" s="189" t="str">
        <f>IFERROR(lifespans_all!H13*DTE_mission_minutes!H13,"-")</f>
        <v>-</v>
      </c>
      <c r="I13" s="189" t="str">
        <f>IFERROR(lifespans_all!I13*DTE_mission_minutes!I13,"-")</f>
        <v>-</v>
      </c>
      <c r="J13" s="189" t="str">
        <f>IFERROR(lifespans_all!J13*DTE_mission_minutes!J13,"-")</f>
        <v>-</v>
      </c>
      <c r="K13" s="189" t="str">
        <f>IFERROR(lifespans_all!K13*DTE_mission_minutes!K13,"-")</f>
        <v>-</v>
      </c>
      <c r="L13" s="189" t="str">
        <f>IFERROR(lifespans_all!L13*DTE_mission_minutes!L13,"-")</f>
        <v>-</v>
      </c>
      <c r="M13" s="189" t="str">
        <f>IFERROR(lifespans_all!M13*DTE_mission_minutes!M13,"-")</f>
        <v>-</v>
      </c>
      <c r="N13" s="189" t="str">
        <f>IFERROR(lifespans_all!N13*DTE_mission_minutes!N13,"-")</f>
        <v>-</v>
      </c>
      <c r="O13" s="189" t="str">
        <f>IFERROR(lifespans_all!O13*DTE_mission_minutes!O13,"-")</f>
        <v>-</v>
      </c>
      <c r="P13" s="189" t="str">
        <f>IFERROR(lifespans_all!P13*DTE_mission_minutes!P13,"-")</f>
        <v>-</v>
      </c>
      <c r="Q13" s="189" t="str">
        <f>IFERROR(lifespans_all!Q13*DTE_mission_minutes!Q13,"-")</f>
        <v>-</v>
      </c>
      <c r="R13" s="189" t="str">
        <f>IFERROR(lifespans_all!R13*DTE_mission_minutes!R13,"-")</f>
        <v>-</v>
      </c>
      <c r="S13" s="189" t="str">
        <f>IFERROR(lifespans_all!S13*DTE_mission_minutes!S13,"-")</f>
        <v>-</v>
      </c>
      <c r="T13" s="189" t="str">
        <f>IFERROR(lifespans_all!T13*DTE_mission_minutes!T13,"-")</f>
        <v>-</v>
      </c>
      <c r="U13" s="189" t="str">
        <f>IFERROR(lifespans_all!U13*DTE_mission_minutes!U13,"-")</f>
        <v>-</v>
      </c>
      <c r="V13" s="189" t="str">
        <f>IFERROR(lifespans_all!V13*DTE_mission_minutes!V13,"-")</f>
        <v>-</v>
      </c>
      <c r="W13" s="189" t="str">
        <f>IFERROR(lifespans_all!W13*DTE_mission_minutes!W13,"-")</f>
        <v>-</v>
      </c>
    </row>
    <row r="14" spans="1:23" x14ac:dyDescent="0.25">
      <c r="A14" s="97" t="s">
        <v>35</v>
      </c>
      <c r="B14" s="98" t="s">
        <v>57</v>
      </c>
      <c r="C14" s="110" t="s">
        <v>91</v>
      </c>
      <c r="D14" s="189">
        <f>IFERROR(lifespans_all!D14*DTE_mission_minutes!D14,"-")</f>
        <v>851.36055555555549</v>
      </c>
      <c r="E14" s="189">
        <f>IFERROR(lifespans_all!E14*DTE_mission_minutes!E14,"-")</f>
        <v>921.41561944444436</v>
      </c>
      <c r="F14" s="189">
        <f>IFERROR(lifespans_all!F14*DTE_mission_minutes!F14,"-")</f>
        <v>793.34499999999991</v>
      </c>
      <c r="G14" s="189">
        <f>IFERROR(lifespans_all!G14*DTE_mission_minutes!G14,"-")</f>
        <v>796.60534611111109</v>
      </c>
      <c r="H14" s="189">
        <f>IFERROR(lifespans_all!H14*DTE_mission_minutes!H14,"-")</f>
        <v>796.60534611111109</v>
      </c>
      <c r="I14" s="189">
        <f>IFERROR(lifespans_all!I14*DTE_mission_minutes!I14,"-")</f>
        <v>796.60534611111109</v>
      </c>
      <c r="J14" s="189">
        <f>IFERROR(lifespans_all!J14*DTE_mission_minutes!J14,"-")</f>
        <v>796.60534611111109</v>
      </c>
      <c r="K14" s="189">
        <f>IFERROR(lifespans_all!K14*DTE_mission_minutes!K14,"-")</f>
        <v>0</v>
      </c>
      <c r="L14" s="189">
        <f>IFERROR(lifespans_all!L14*DTE_mission_minutes!L14,"-")</f>
        <v>0</v>
      </c>
      <c r="M14" s="189">
        <f>IFERROR(lifespans_all!M14*DTE_mission_minutes!M14,"-")</f>
        <v>0</v>
      </c>
      <c r="N14" s="189">
        <f>IFERROR(lifespans_all!N14*DTE_mission_minutes!N14,"-")</f>
        <v>0</v>
      </c>
      <c r="O14" s="189">
        <f>IFERROR(lifespans_all!O14*DTE_mission_minutes!O14,"-")</f>
        <v>0</v>
      </c>
      <c r="P14" s="189">
        <f>IFERROR(lifespans_all!P14*DTE_mission_minutes!P14,"-")</f>
        <v>0</v>
      </c>
      <c r="Q14" s="189">
        <f>IFERROR(lifespans_all!Q14*DTE_mission_minutes!Q14,"-")</f>
        <v>0</v>
      </c>
      <c r="R14" s="189">
        <f>IFERROR(lifespans_all!R14*DTE_mission_minutes!R14,"-")</f>
        <v>0</v>
      </c>
      <c r="S14" s="189">
        <f>IFERROR(lifespans_all!S14*DTE_mission_minutes!S14,"-")</f>
        <v>0</v>
      </c>
      <c r="T14" s="189">
        <f>IFERROR(lifespans_all!T14*DTE_mission_minutes!T14,"-")</f>
        <v>0</v>
      </c>
      <c r="U14" s="189">
        <f>IFERROR(lifespans_all!U14*DTE_mission_minutes!U14,"-")</f>
        <v>0</v>
      </c>
      <c r="V14" s="189">
        <f>IFERROR(lifespans_all!V14*DTE_mission_minutes!V14,"-")</f>
        <v>0</v>
      </c>
      <c r="W14" s="189">
        <f>IFERROR(lifespans_all!W14*DTE_mission_minutes!W14,"-")</f>
        <v>0</v>
      </c>
    </row>
    <row r="15" spans="1:23" x14ac:dyDescent="0.25">
      <c r="A15" s="110" t="s">
        <v>83</v>
      </c>
      <c r="B15" s="98" t="s">
        <v>56</v>
      </c>
      <c r="C15" s="110"/>
      <c r="D15" s="189">
        <f>IFERROR(lifespans_all!D15*DTE_mission_minutes!D15,"-")</f>
        <v>2140.4341038095235</v>
      </c>
      <c r="E15" s="189">
        <f>IFERROR(lifespans_all!E15*DTE_mission_minutes!E15,"-")</f>
        <v>2140.4341038095235</v>
      </c>
      <c r="F15" s="189">
        <f>IFERROR(lifespans_all!F15*DTE_mission_minutes!F15,"-")</f>
        <v>2140.4341038095235</v>
      </c>
      <c r="G15" s="189">
        <f>IFERROR(lifespans_all!G15*DTE_mission_minutes!G15,"-")</f>
        <v>2140.4341038095235</v>
      </c>
      <c r="H15" s="189">
        <f>IFERROR(lifespans_all!H15*DTE_mission_minutes!H15,"-")</f>
        <v>2140.4341038095235</v>
      </c>
      <c r="I15" s="189">
        <f>IFERROR(lifespans_all!I15*DTE_mission_minutes!I15,"-")</f>
        <v>2140.4341038095235</v>
      </c>
      <c r="J15" s="189">
        <f>IFERROR(lifespans_all!J15*DTE_mission_minutes!J15,"-")</f>
        <v>2140.4341038095235</v>
      </c>
      <c r="K15" s="189">
        <f>IFERROR(lifespans_all!K15*DTE_mission_minutes!K15,"-")</f>
        <v>2140.4341038095235</v>
      </c>
      <c r="L15" s="189">
        <f>IFERROR(lifespans_all!L15*DTE_mission_minutes!L15,"-")</f>
        <v>2140.4341038095235</v>
      </c>
      <c r="M15" s="189">
        <f>IFERROR(lifespans_all!M15*DTE_mission_minutes!M15,"-")</f>
        <v>2140.4341038095235</v>
      </c>
      <c r="N15" s="189">
        <f>IFERROR(lifespans_all!N15*DTE_mission_minutes!N15,"-")</f>
        <v>2140.4341038095235</v>
      </c>
      <c r="O15" s="189">
        <f>IFERROR(lifespans_all!O15*DTE_mission_minutes!O15,"-")</f>
        <v>2140.4341038095235</v>
      </c>
      <c r="P15" s="189">
        <f>IFERROR(lifespans_all!P15*DTE_mission_minutes!P15,"-")</f>
        <v>2140.4341038095235</v>
      </c>
      <c r="Q15" s="189">
        <f>IFERROR(lifespans_all!Q15*DTE_mission_minutes!Q15,"-")</f>
        <v>2140.4341038095235</v>
      </c>
      <c r="R15" s="189">
        <f>IFERROR(lifespans_all!R15*DTE_mission_minutes!R15,"-")</f>
        <v>2140.4341038095235</v>
      </c>
      <c r="S15" s="189">
        <f>IFERROR(lifespans_all!S15*DTE_mission_minutes!S15,"-")</f>
        <v>2140.4341038095235</v>
      </c>
      <c r="T15" s="189">
        <f>IFERROR(lifespans_all!T15*DTE_mission_minutes!T15,"-")</f>
        <v>2140.4341038095235</v>
      </c>
      <c r="U15" s="189">
        <f>IFERROR(lifespans_all!U15*DTE_mission_minutes!U15,"-")</f>
        <v>2140.4341038095235</v>
      </c>
      <c r="V15" s="189">
        <f>IFERROR(lifespans_all!V15*DTE_mission_minutes!V15,"-")</f>
        <v>2140.4341038095235</v>
      </c>
      <c r="W15" s="189">
        <f>IFERROR(lifespans_all!W15*DTE_mission_minutes!W15,"-")</f>
        <v>2140.4341038095235</v>
      </c>
    </row>
    <row r="16" spans="1:23" x14ac:dyDescent="0.25">
      <c r="A16" s="110" t="s">
        <v>84</v>
      </c>
      <c r="B16" s="98" t="s">
        <v>56</v>
      </c>
      <c r="C16" s="110"/>
      <c r="D16" s="189">
        <f>IFERROR(lifespans_all!D16*DTE_mission_minutes!D16,"-")</f>
        <v>2140.4341038095235</v>
      </c>
      <c r="E16" s="189">
        <f>IFERROR(lifespans_all!E16*DTE_mission_minutes!E16,"-")</f>
        <v>2140.4341038095235</v>
      </c>
      <c r="F16" s="189">
        <f>IFERROR(lifespans_all!F16*DTE_mission_minutes!F16,"-")</f>
        <v>2140.4341038095235</v>
      </c>
      <c r="G16" s="189">
        <f>IFERROR(lifespans_all!G16*DTE_mission_minutes!G16,"-")</f>
        <v>2140.4341038095235</v>
      </c>
      <c r="H16" s="189">
        <f>IFERROR(lifespans_all!H16*DTE_mission_minutes!H16,"-")</f>
        <v>2140.4341038095235</v>
      </c>
      <c r="I16" s="189">
        <f>IFERROR(lifespans_all!I16*DTE_mission_minutes!I16,"-")</f>
        <v>2140.4341038095235</v>
      </c>
      <c r="J16" s="189">
        <f>IFERROR(lifespans_all!J16*DTE_mission_minutes!J16,"-")</f>
        <v>2140.4341038095235</v>
      </c>
      <c r="K16" s="189">
        <f>IFERROR(lifespans_all!K16*DTE_mission_minutes!K16,"-")</f>
        <v>2140.4341038095235</v>
      </c>
      <c r="L16" s="189">
        <f>IFERROR(lifespans_all!L16*DTE_mission_minutes!L16,"-")</f>
        <v>2140.4341038095235</v>
      </c>
      <c r="M16" s="189">
        <f>IFERROR(lifespans_all!M16*DTE_mission_minutes!M16,"-")</f>
        <v>2140.4341038095235</v>
      </c>
      <c r="N16" s="189">
        <f>IFERROR(lifespans_all!N16*DTE_mission_minutes!N16,"-")</f>
        <v>2140.4341038095235</v>
      </c>
      <c r="O16" s="189">
        <f>IFERROR(lifespans_all!O16*DTE_mission_minutes!O16,"-")</f>
        <v>2140.4341038095235</v>
      </c>
      <c r="P16" s="189">
        <f>IFERROR(lifespans_all!P16*DTE_mission_minutes!P16,"-")</f>
        <v>2140.4341038095235</v>
      </c>
      <c r="Q16" s="189">
        <f>IFERROR(lifespans_all!Q16*DTE_mission_minutes!Q16,"-")</f>
        <v>2140.4341038095235</v>
      </c>
      <c r="R16" s="189">
        <f>IFERROR(lifespans_all!R16*DTE_mission_minutes!R16,"-")</f>
        <v>2140.4341038095235</v>
      </c>
      <c r="S16" s="189">
        <f>IFERROR(lifespans_all!S16*DTE_mission_minutes!S16,"-")</f>
        <v>2140.4341038095235</v>
      </c>
      <c r="T16" s="189">
        <f>IFERROR(lifespans_all!T16*DTE_mission_minutes!T16,"-")</f>
        <v>2140.4341038095235</v>
      </c>
      <c r="U16" s="189">
        <f>IFERROR(lifespans_all!U16*DTE_mission_minutes!U16,"-")</f>
        <v>2140.4341038095235</v>
      </c>
      <c r="V16" s="189">
        <f>IFERROR(lifespans_all!V16*DTE_mission_minutes!V16,"-")</f>
        <v>2140.4341038095235</v>
      </c>
      <c r="W16" s="189">
        <f>IFERROR(lifespans_all!W16*DTE_mission_minutes!W16,"-")</f>
        <v>2140.4341038095235</v>
      </c>
    </row>
    <row r="17" spans="1:23" x14ac:dyDescent="0.25">
      <c r="A17" s="110" t="s">
        <v>85</v>
      </c>
      <c r="B17" s="98" t="s">
        <v>56</v>
      </c>
      <c r="C17" s="110"/>
      <c r="D17" s="189">
        <f>IFERROR(lifespans_all!D17*DTE_mission_minutes!D17,"-")</f>
        <v>2140.4341038095235</v>
      </c>
      <c r="E17" s="189">
        <f>IFERROR(lifespans_all!E17*DTE_mission_minutes!E17,"-")</f>
        <v>2140.4341038095235</v>
      </c>
      <c r="F17" s="189">
        <f>IFERROR(lifespans_all!F17*DTE_mission_minutes!F17,"-")</f>
        <v>2140.4341038095235</v>
      </c>
      <c r="G17" s="189">
        <f>IFERROR(lifespans_all!G17*DTE_mission_minutes!G17,"-")</f>
        <v>2140.4341038095235</v>
      </c>
      <c r="H17" s="189">
        <f>IFERROR(lifespans_all!H17*DTE_mission_minutes!H17,"-")</f>
        <v>2140.4341038095235</v>
      </c>
      <c r="I17" s="189">
        <f>IFERROR(lifespans_all!I17*DTE_mission_minutes!I17,"-")</f>
        <v>2140.4341038095235</v>
      </c>
      <c r="J17" s="189">
        <f>IFERROR(lifespans_all!J17*DTE_mission_minutes!J17,"-")</f>
        <v>2140.4341038095235</v>
      </c>
      <c r="K17" s="189">
        <f>IFERROR(lifespans_all!K17*DTE_mission_minutes!K17,"-")</f>
        <v>2140.4341038095235</v>
      </c>
      <c r="L17" s="189">
        <f>IFERROR(lifespans_all!L17*DTE_mission_minutes!L17,"-")</f>
        <v>2140.4341038095235</v>
      </c>
      <c r="M17" s="189">
        <f>IFERROR(lifespans_all!M17*DTE_mission_minutes!M17,"-")</f>
        <v>2140.4341038095235</v>
      </c>
      <c r="N17" s="189">
        <f>IFERROR(lifespans_all!N17*DTE_mission_minutes!N17,"-")</f>
        <v>2140.4341038095235</v>
      </c>
      <c r="O17" s="189">
        <f>IFERROR(lifespans_all!O17*DTE_mission_minutes!O17,"-")</f>
        <v>2140.4341038095235</v>
      </c>
      <c r="P17" s="189">
        <f>IFERROR(lifespans_all!P17*DTE_mission_minutes!P17,"-")</f>
        <v>2140.4341038095235</v>
      </c>
      <c r="Q17" s="189">
        <f>IFERROR(lifespans_all!Q17*DTE_mission_minutes!Q17,"-")</f>
        <v>2140.4341038095235</v>
      </c>
      <c r="R17" s="189">
        <f>IFERROR(lifespans_all!R17*DTE_mission_minutes!R17,"-")</f>
        <v>2140.4341038095235</v>
      </c>
      <c r="S17" s="189">
        <f>IFERROR(lifespans_all!S17*DTE_mission_minutes!S17,"-")</f>
        <v>2140.4341038095235</v>
      </c>
      <c r="T17" s="189">
        <f>IFERROR(lifespans_all!T17*DTE_mission_minutes!T17,"-")</f>
        <v>2140.4341038095235</v>
      </c>
      <c r="U17" s="189">
        <f>IFERROR(lifespans_all!U17*DTE_mission_minutes!U17,"-")</f>
        <v>2140.4341038095235</v>
      </c>
      <c r="V17" s="189">
        <f>IFERROR(lifespans_all!V17*DTE_mission_minutes!V17,"-")</f>
        <v>2140.4341038095235</v>
      </c>
      <c r="W17" s="189">
        <f>IFERROR(lifespans_all!W17*DTE_mission_minutes!W17,"-")</f>
        <v>2140.4341038095235</v>
      </c>
    </row>
    <row r="18" spans="1:23" x14ac:dyDescent="0.25">
      <c r="A18" s="110" t="s">
        <v>86</v>
      </c>
      <c r="B18" s="98" t="s">
        <v>56</v>
      </c>
      <c r="C18" s="110"/>
      <c r="D18" s="189">
        <f>IFERROR(lifespans_all!D18*DTE_mission_minutes!D18,"-")</f>
        <v>2140.4341038095235</v>
      </c>
      <c r="E18" s="189">
        <f>IFERROR(lifespans_all!E18*DTE_mission_minutes!E18,"-")</f>
        <v>2140.4341038095235</v>
      </c>
      <c r="F18" s="189">
        <f>IFERROR(lifespans_all!F18*DTE_mission_minutes!F18,"-")</f>
        <v>2140.4341038095235</v>
      </c>
      <c r="G18" s="189">
        <f>IFERROR(lifespans_all!G18*DTE_mission_minutes!G18,"-")</f>
        <v>2140.4341038095235</v>
      </c>
      <c r="H18" s="189">
        <f>IFERROR(lifespans_all!H18*DTE_mission_minutes!H18,"-")</f>
        <v>2140.4341038095235</v>
      </c>
      <c r="I18" s="189">
        <f>IFERROR(lifespans_all!I18*DTE_mission_minutes!I18,"-")</f>
        <v>2140.4341038095235</v>
      </c>
      <c r="J18" s="189">
        <f>IFERROR(lifespans_all!J18*DTE_mission_minutes!J18,"-")</f>
        <v>2140.4341038095235</v>
      </c>
      <c r="K18" s="189">
        <f>IFERROR(lifespans_all!K18*DTE_mission_minutes!K18,"-")</f>
        <v>2140.4341038095235</v>
      </c>
      <c r="L18" s="189">
        <f>IFERROR(lifespans_all!L18*DTE_mission_minutes!L18,"-")</f>
        <v>2140.4341038095235</v>
      </c>
      <c r="M18" s="189">
        <f>IFERROR(lifespans_all!M18*DTE_mission_minutes!M18,"-")</f>
        <v>2140.4341038095235</v>
      </c>
      <c r="N18" s="189">
        <f>IFERROR(lifespans_all!N18*DTE_mission_minutes!N18,"-")</f>
        <v>2140.4341038095235</v>
      </c>
      <c r="O18" s="189">
        <f>IFERROR(lifespans_all!O18*DTE_mission_minutes!O18,"-")</f>
        <v>2140.4341038095235</v>
      </c>
      <c r="P18" s="189">
        <f>IFERROR(lifespans_all!P18*DTE_mission_minutes!P18,"-")</f>
        <v>2140.4341038095235</v>
      </c>
      <c r="Q18" s="189">
        <f>IFERROR(lifespans_all!Q18*DTE_mission_minutes!Q18,"-")</f>
        <v>2140.4341038095235</v>
      </c>
      <c r="R18" s="189">
        <f>IFERROR(lifespans_all!R18*DTE_mission_minutes!R18,"-")</f>
        <v>2140.4341038095235</v>
      </c>
      <c r="S18" s="189">
        <f>IFERROR(lifespans_all!S18*DTE_mission_minutes!S18,"-")</f>
        <v>2140.4341038095235</v>
      </c>
      <c r="T18" s="189">
        <f>IFERROR(lifespans_all!T18*DTE_mission_minutes!T18,"-")</f>
        <v>2140.4341038095235</v>
      </c>
      <c r="U18" s="189">
        <f>IFERROR(lifespans_all!U18*DTE_mission_minutes!U18,"-")</f>
        <v>2140.4341038095235</v>
      </c>
      <c r="V18" s="189">
        <f>IFERROR(lifespans_all!V18*DTE_mission_minutes!V18,"-")</f>
        <v>2140.4341038095235</v>
      </c>
      <c r="W18" s="189">
        <f>IFERROR(lifespans_all!W18*DTE_mission_minutes!W18,"-")</f>
        <v>2140.4341038095235</v>
      </c>
    </row>
    <row r="19" spans="1:23" x14ac:dyDescent="0.25">
      <c r="A19" s="97" t="s">
        <v>36</v>
      </c>
      <c r="B19" s="98" t="s">
        <v>57</v>
      </c>
      <c r="C19" s="110" t="s">
        <v>91</v>
      </c>
      <c r="D19" s="189">
        <f>IFERROR(lifespans_all!D19*DTE_mission_minutes!D19,"-")</f>
        <v>3121.1464916666664</v>
      </c>
      <c r="E19" s="189">
        <f>IFERROR(lifespans_all!E19*DTE_mission_minutes!E19,"-")</f>
        <v>3157.8943527777778</v>
      </c>
      <c r="F19" s="189">
        <f>IFERROR(lifespans_all!F19*DTE_mission_minutes!F19,"-")</f>
        <v>2937.5030555555554</v>
      </c>
      <c r="G19" s="189">
        <f>IFERROR(lifespans_all!G19*DTE_mission_minutes!G19,"-")</f>
        <v>3137.9728877777775</v>
      </c>
      <c r="H19" s="189">
        <f>IFERROR(lifespans_all!H19*DTE_mission_minutes!H19,"-")</f>
        <v>3137.9728877777775</v>
      </c>
      <c r="I19" s="189">
        <f>IFERROR(lifespans_all!I19*DTE_mission_minutes!I19,"-")</f>
        <v>3137.9728877777775</v>
      </c>
      <c r="J19" s="189">
        <f>IFERROR(lifespans_all!J19*DTE_mission_minutes!J19,"-")</f>
        <v>3137.9728877777775</v>
      </c>
      <c r="K19" s="189">
        <f>IFERROR(lifespans_all!K19*DTE_mission_minutes!K19,"-")</f>
        <v>3137.9728877777775</v>
      </c>
      <c r="L19" s="189">
        <f>IFERROR(lifespans_all!L19*DTE_mission_minutes!L19,"-")</f>
        <v>3137.9728877777775</v>
      </c>
      <c r="M19" s="189">
        <f>IFERROR(lifespans_all!M19*DTE_mission_minutes!M19,"-")</f>
        <v>3137.9728877777775</v>
      </c>
      <c r="N19" s="189">
        <f>IFERROR(lifespans_all!N19*DTE_mission_minutes!N19,"-")</f>
        <v>3137.9728877777775</v>
      </c>
      <c r="O19" s="189">
        <f>IFERROR(lifespans_all!O19*DTE_mission_minutes!O19,"-")</f>
        <v>3137.9728877777775</v>
      </c>
      <c r="P19" s="189">
        <f>IFERROR(lifespans_all!P19*DTE_mission_minutes!P19,"-")</f>
        <v>3137.9728877777775</v>
      </c>
      <c r="Q19" s="189">
        <f>IFERROR(lifespans_all!Q19*DTE_mission_minutes!Q19,"-")</f>
        <v>3137.9728877777775</v>
      </c>
      <c r="R19" s="189">
        <f>IFERROR(lifespans_all!R19*DTE_mission_minutes!R19,"-")</f>
        <v>3137.9728877777775</v>
      </c>
      <c r="S19" s="189">
        <f>IFERROR(lifespans_all!S19*DTE_mission_minutes!S19,"-")</f>
        <v>3137.9728877777775</v>
      </c>
      <c r="T19" s="189">
        <f>IFERROR(lifespans_all!T19*DTE_mission_minutes!T19,"-")</f>
        <v>3137.9728877777775</v>
      </c>
      <c r="U19" s="189">
        <f>IFERROR(lifespans_all!U19*DTE_mission_minutes!U19,"-")</f>
        <v>3137.9728877777775</v>
      </c>
      <c r="V19" s="189">
        <f>IFERROR(lifespans_all!V19*DTE_mission_minutes!V19,"-")</f>
        <v>3137.9728877777775</v>
      </c>
      <c r="W19" s="189">
        <f>IFERROR(lifespans_all!W19*DTE_mission_minutes!W19,"-")</f>
        <v>3137.9728877777775</v>
      </c>
    </row>
    <row r="20" spans="1:23" x14ac:dyDescent="0.25">
      <c r="A20" s="97" t="s">
        <v>37</v>
      </c>
      <c r="B20" s="98" t="s">
        <v>57</v>
      </c>
      <c r="C20" s="110" t="s">
        <v>91</v>
      </c>
      <c r="D20" s="189">
        <f>IFERROR(lifespans_all!D20*DTE_mission_minutes!D20,"-")</f>
        <v>3653.0924999999997</v>
      </c>
      <c r="E20" s="189">
        <f>IFERROR(lifespans_all!E20*DTE_mission_minutes!E20,"-")</f>
        <v>3468.0533333333337</v>
      </c>
      <c r="F20" s="189">
        <f>IFERROR(lifespans_all!F20*DTE_mission_minutes!F20,"-")</f>
        <v>3224.0014777777778</v>
      </c>
      <c r="G20" s="189">
        <f>IFERROR(lifespans_all!G20*DTE_mission_minutes!G20,"-")</f>
        <v>3454.7784394444448</v>
      </c>
      <c r="H20" s="189">
        <f>IFERROR(lifespans_all!H20*DTE_mission_minutes!H20,"-")</f>
        <v>3454.7784394444448</v>
      </c>
      <c r="I20" s="189">
        <f>IFERROR(lifespans_all!I20*DTE_mission_minutes!I20,"-")</f>
        <v>0</v>
      </c>
      <c r="J20" s="189">
        <f>IFERROR(lifespans_all!J20*DTE_mission_minutes!J20,"-")</f>
        <v>0</v>
      </c>
      <c r="K20" s="189">
        <f>IFERROR(lifespans_all!K20*DTE_mission_minutes!K20,"-")</f>
        <v>0</v>
      </c>
      <c r="L20" s="189">
        <f>IFERROR(lifespans_all!L20*DTE_mission_minutes!L20,"-")</f>
        <v>0</v>
      </c>
      <c r="M20" s="189">
        <f>IFERROR(lifespans_all!M20*DTE_mission_minutes!M20,"-")</f>
        <v>0</v>
      </c>
      <c r="N20" s="189">
        <f>IFERROR(lifespans_all!N20*DTE_mission_minutes!N20,"-")</f>
        <v>0</v>
      </c>
      <c r="O20" s="189">
        <f>IFERROR(lifespans_all!O20*DTE_mission_minutes!O20,"-")</f>
        <v>0</v>
      </c>
      <c r="P20" s="189">
        <f>IFERROR(lifespans_all!P20*DTE_mission_minutes!P20,"-")</f>
        <v>0</v>
      </c>
      <c r="Q20" s="189">
        <f>IFERROR(lifespans_all!Q20*DTE_mission_minutes!Q20,"-")</f>
        <v>0</v>
      </c>
      <c r="R20" s="189">
        <f>IFERROR(lifespans_all!R20*DTE_mission_minutes!R20,"-")</f>
        <v>0</v>
      </c>
      <c r="S20" s="189">
        <f>IFERROR(lifespans_all!S20*DTE_mission_minutes!S20,"-")</f>
        <v>0</v>
      </c>
      <c r="T20" s="189">
        <f>IFERROR(lifespans_all!T20*DTE_mission_minutes!T20,"-")</f>
        <v>0</v>
      </c>
      <c r="U20" s="189">
        <f>IFERROR(lifespans_all!U20*DTE_mission_minutes!U20,"-")</f>
        <v>0</v>
      </c>
      <c r="V20" s="189">
        <f>IFERROR(lifespans_all!V20*DTE_mission_minutes!V20,"-")</f>
        <v>0</v>
      </c>
      <c r="W20" s="189">
        <f>IFERROR(lifespans_all!W20*DTE_mission_minutes!W20,"-")</f>
        <v>0</v>
      </c>
    </row>
    <row r="21" spans="1:23" x14ac:dyDescent="0.25">
      <c r="A21" s="97" t="s">
        <v>40</v>
      </c>
      <c r="B21" s="111" t="s">
        <v>58</v>
      </c>
      <c r="C21" s="110"/>
      <c r="D21" s="189">
        <f>IFERROR(lifespans_all!D21*DTE_mission_minutes!D21,"-")</f>
        <v>0</v>
      </c>
      <c r="E21" s="189">
        <f>IFERROR(lifespans_all!E21*DTE_mission_minutes!E21,"-")</f>
        <v>0</v>
      </c>
      <c r="F21" s="189">
        <f>IFERROR(lifespans_all!F21*DTE_mission_minutes!F21,"-")</f>
        <v>0</v>
      </c>
      <c r="G21" s="189">
        <f>IFERROR(lifespans_all!G21*DTE_mission_minutes!G21,"-")</f>
        <v>0</v>
      </c>
      <c r="H21" s="189">
        <f>IFERROR(lifespans_all!H21*DTE_mission_minutes!H21,"-")</f>
        <v>0</v>
      </c>
      <c r="I21" s="189">
        <f>IFERROR(lifespans_all!I21*DTE_mission_minutes!I21,"-")</f>
        <v>0</v>
      </c>
      <c r="J21" s="189">
        <f>IFERROR(lifespans_all!J21*DTE_mission_minutes!J21,"-")</f>
        <v>0</v>
      </c>
      <c r="K21" s="189">
        <f>IFERROR(lifespans_all!K21*DTE_mission_minutes!K21,"-")</f>
        <v>0</v>
      </c>
      <c r="L21" s="189">
        <f>IFERROR(lifespans_all!L21*DTE_mission_minutes!L21,"-")</f>
        <v>0</v>
      </c>
      <c r="M21" s="189">
        <f>IFERROR(lifespans_all!M21*DTE_mission_minutes!M21,"-")</f>
        <v>0</v>
      </c>
      <c r="N21" s="189">
        <f>IFERROR(lifespans_all!N21*DTE_mission_minutes!N21,"-")</f>
        <v>0</v>
      </c>
      <c r="O21" s="189">
        <f>IFERROR(lifespans_all!O21*DTE_mission_minutes!O21,"-")</f>
        <v>0</v>
      </c>
      <c r="P21" s="189">
        <f>IFERROR(lifespans_all!P21*DTE_mission_minutes!P21,"-")</f>
        <v>0</v>
      </c>
      <c r="Q21" s="189">
        <f>IFERROR(lifespans_all!Q21*DTE_mission_minutes!Q21,"-")</f>
        <v>0</v>
      </c>
      <c r="R21" s="189">
        <f>IFERROR(lifespans_all!R21*DTE_mission_minutes!R21,"-")</f>
        <v>0</v>
      </c>
      <c r="S21" s="189">
        <f>IFERROR(lifespans_all!S21*DTE_mission_minutes!S21,"-")</f>
        <v>0</v>
      </c>
      <c r="T21" s="189">
        <f>IFERROR(lifespans_all!T21*DTE_mission_minutes!T21,"-")</f>
        <v>0</v>
      </c>
      <c r="U21" s="189">
        <f>IFERROR(lifespans_all!U21*DTE_mission_minutes!U21,"-")</f>
        <v>0</v>
      </c>
      <c r="V21" s="189">
        <f>IFERROR(lifespans_all!V21*DTE_mission_minutes!V21,"-")</f>
        <v>0</v>
      </c>
      <c r="W21" s="189">
        <f>IFERROR(lifespans_all!W21*DTE_mission_minutes!W21,"-")</f>
        <v>0</v>
      </c>
    </row>
    <row r="22" spans="1:23" x14ac:dyDescent="0.25">
      <c r="A22" s="97" t="s">
        <v>73</v>
      </c>
      <c r="B22" s="98" t="s">
        <v>57</v>
      </c>
      <c r="C22" s="110"/>
      <c r="D22" s="189">
        <f>IFERROR(lifespans_all!D22*DTE_mission_minutes!D22,"-")</f>
        <v>133409.35004928565</v>
      </c>
      <c r="E22" s="189">
        <f>IFERROR(lifespans_all!E22*DTE_mission_minutes!E22,"-")</f>
        <v>133409.35004928565</v>
      </c>
      <c r="F22" s="189">
        <f>IFERROR(lifespans_all!F22*DTE_mission_minutes!F22,"-")</f>
        <v>133409.35004928565</v>
      </c>
      <c r="G22" s="189">
        <f>IFERROR(lifespans_all!G22*DTE_mission_minutes!G22,"-")</f>
        <v>133409.35004928565</v>
      </c>
      <c r="H22" s="189">
        <f>IFERROR(lifespans_all!H22*DTE_mission_minutes!H22,"-")</f>
        <v>133409.35004928565</v>
      </c>
      <c r="I22" s="189">
        <f>IFERROR(lifespans_all!I22*DTE_mission_minutes!I22,"-")</f>
        <v>0</v>
      </c>
      <c r="J22" s="189">
        <f>IFERROR(lifespans_all!J22*DTE_mission_minutes!J22,"-")</f>
        <v>0</v>
      </c>
      <c r="K22" s="189">
        <f>IFERROR(lifespans_all!K22*DTE_mission_minutes!K22,"-")</f>
        <v>0</v>
      </c>
      <c r="L22" s="189">
        <f>IFERROR(lifespans_all!L22*DTE_mission_minutes!L22,"-")</f>
        <v>0</v>
      </c>
      <c r="M22" s="189">
        <f>IFERROR(lifespans_all!M22*DTE_mission_minutes!M22,"-")</f>
        <v>0</v>
      </c>
      <c r="N22" s="189">
        <f>IFERROR(lifespans_all!N22*DTE_mission_minutes!N22,"-")</f>
        <v>0</v>
      </c>
      <c r="O22" s="189">
        <f>IFERROR(lifespans_all!O22*DTE_mission_minutes!O22,"-")</f>
        <v>0</v>
      </c>
      <c r="P22" s="189">
        <f>IFERROR(lifespans_all!P22*DTE_mission_minutes!P22,"-")</f>
        <v>0</v>
      </c>
      <c r="Q22" s="189">
        <f>IFERROR(lifespans_all!Q22*DTE_mission_minutes!Q22,"-")</f>
        <v>0</v>
      </c>
      <c r="R22" s="189">
        <f>IFERROR(lifespans_all!R22*DTE_mission_minutes!R22,"-")</f>
        <v>0</v>
      </c>
      <c r="S22" s="189">
        <f>IFERROR(lifespans_all!S22*DTE_mission_minutes!S22,"-")</f>
        <v>0</v>
      </c>
      <c r="T22" s="189">
        <f>IFERROR(lifespans_all!T22*DTE_mission_minutes!T22,"-")</f>
        <v>0</v>
      </c>
      <c r="U22" s="189">
        <f>IFERROR(lifespans_all!U22*DTE_mission_minutes!U22,"-")</f>
        <v>0</v>
      </c>
      <c r="V22" s="189">
        <f>IFERROR(lifespans_all!V22*DTE_mission_minutes!V22,"-")</f>
        <v>0</v>
      </c>
      <c r="W22" s="189">
        <f>IFERROR(lifespans_all!W22*DTE_mission_minutes!W22,"-")</f>
        <v>0</v>
      </c>
    </row>
    <row r="23" spans="1:23" x14ac:dyDescent="0.25">
      <c r="A23" s="97" t="s">
        <v>38</v>
      </c>
      <c r="B23" s="98" t="s">
        <v>57</v>
      </c>
      <c r="C23" s="110" t="s">
        <v>91</v>
      </c>
      <c r="D23" s="189">
        <f>IFERROR(lifespans_all!D23*DTE_mission_minutes!D23,"-")</f>
        <v>21.986611111111113</v>
      </c>
      <c r="E23" s="189">
        <f>IFERROR(lifespans_all!E23*DTE_mission_minutes!E23,"-")</f>
        <v>1.1333333333333333</v>
      </c>
      <c r="F23" s="189">
        <f>IFERROR(lifespans_all!F23*DTE_mission_minutes!F23,"-")</f>
        <v>3.7333333333333334</v>
      </c>
      <c r="G23" s="189">
        <f>IFERROR(lifespans_all!G23*DTE_mission_minutes!G23,"-")</f>
        <v>23.303841111111115</v>
      </c>
      <c r="H23" s="189">
        <f>IFERROR(lifespans_all!H23*DTE_mission_minutes!H23,"-")</f>
        <v>0</v>
      </c>
      <c r="I23" s="189">
        <f>IFERROR(lifespans_all!I23*DTE_mission_minutes!I23,"-")</f>
        <v>0</v>
      </c>
      <c r="J23" s="189">
        <f>IFERROR(lifespans_all!J23*DTE_mission_minutes!J23,"-")</f>
        <v>0</v>
      </c>
      <c r="K23" s="189">
        <f>IFERROR(lifespans_all!K23*DTE_mission_minutes!K23,"-")</f>
        <v>0</v>
      </c>
      <c r="L23" s="189">
        <f>IFERROR(lifespans_all!L23*DTE_mission_minutes!L23,"-")</f>
        <v>0</v>
      </c>
      <c r="M23" s="189">
        <f>IFERROR(lifespans_all!M23*DTE_mission_minutes!M23,"-")</f>
        <v>0</v>
      </c>
      <c r="N23" s="189">
        <f>IFERROR(lifespans_all!N23*DTE_mission_minutes!N23,"-")</f>
        <v>0</v>
      </c>
      <c r="O23" s="189">
        <f>IFERROR(lifespans_all!O23*DTE_mission_minutes!O23,"-")</f>
        <v>0</v>
      </c>
      <c r="P23" s="189">
        <f>IFERROR(lifespans_all!P23*DTE_mission_minutes!P23,"-")</f>
        <v>0</v>
      </c>
      <c r="Q23" s="189">
        <f>IFERROR(lifespans_all!Q23*DTE_mission_minutes!Q23,"-")</f>
        <v>0</v>
      </c>
      <c r="R23" s="189">
        <f>IFERROR(lifespans_all!R23*DTE_mission_minutes!R23,"-")</f>
        <v>0</v>
      </c>
      <c r="S23" s="189">
        <f>IFERROR(lifespans_all!S23*DTE_mission_minutes!S23,"-")</f>
        <v>0</v>
      </c>
      <c r="T23" s="189">
        <f>IFERROR(lifespans_all!T23*DTE_mission_minutes!T23,"-")</f>
        <v>0</v>
      </c>
      <c r="U23" s="189">
        <f>IFERROR(lifespans_all!U23*DTE_mission_minutes!U23,"-")</f>
        <v>0</v>
      </c>
      <c r="V23" s="189">
        <f>IFERROR(lifespans_all!V23*DTE_mission_minutes!V23,"-")</f>
        <v>0</v>
      </c>
      <c r="W23" s="189">
        <f>IFERROR(lifespans_all!W23*DTE_mission_minutes!W23,"-")</f>
        <v>0</v>
      </c>
    </row>
    <row r="24" spans="1:23" s="138" customFormat="1" x14ac:dyDescent="0.25">
      <c r="A24" s="180" t="s">
        <v>39</v>
      </c>
      <c r="B24" s="181" t="s">
        <v>59</v>
      </c>
      <c r="C24" s="110" t="s">
        <v>91</v>
      </c>
      <c r="D24" s="189">
        <f>IFERROR(lifespans_all!D24*DTE_mission_minutes!D24,"-")</f>
        <v>7757.52</v>
      </c>
      <c r="E24" s="189">
        <f>IFERROR(lifespans_all!E24*DTE_mission_minutes!E24,"-")</f>
        <v>7884.0724999999993</v>
      </c>
      <c r="F24" s="189">
        <f>IFERROR(lifespans_all!F24*DTE_mission_minutes!F24,"-")</f>
        <v>7411.0455555555554</v>
      </c>
      <c r="G24" s="189">
        <f>IFERROR(lifespans_all!G24*DTE_mission_minutes!G24,"-")</f>
        <v>7749.4853583333334</v>
      </c>
      <c r="H24" s="189">
        <f>IFERROR(lifespans_all!H24*DTE_mission_minutes!H24,"-")</f>
        <v>7749.4853583333334</v>
      </c>
      <c r="I24" s="189">
        <f>IFERROR(lifespans_all!I24*DTE_mission_minutes!I24,"-")</f>
        <v>7749.4853583333334</v>
      </c>
      <c r="J24" s="189">
        <f>IFERROR(lifespans_all!J24*DTE_mission_minutes!J24,"-")</f>
        <v>7749.4853583333334</v>
      </c>
      <c r="K24" s="189">
        <f>IFERROR(lifespans_all!K24*DTE_mission_minutes!K24,"-")</f>
        <v>7749.4853583333334</v>
      </c>
      <c r="L24" s="189">
        <f>IFERROR(lifespans_all!L24*DTE_mission_minutes!L24,"-")</f>
        <v>7749.4853583333334</v>
      </c>
      <c r="M24" s="189">
        <f>IFERROR(lifespans_all!M24*DTE_mission_minutes!M24,"-")</f>
        <v>7749.4853583333334</v>
      </c>
      <c r="N24" s="189">
        <f>IFERROR(lifespans_all!N24*DTE_mission_minutes!N24,"-")</f>
        <v>0</v>
      </c>
      <c r="O24" s="189">
        <f>IFERROR(lifespans_all!O24*DTE_mission_minutes!O24,"-")</f>
        <v>0</v>
      </c>
      <c r="P24" s="189">
        <f>IFERROR(lifespans_all!P24*DTE_mission_minutes!P24,"-")</f>
        <v>0</v>
      </c>
      <c r="Q24" s="189">
        <f>IFERROR(lifespans_all!Q24*DTE_mission_minutes!Q24,"-")</f>
        <v>0</v>
      </c>
      <c r="R24" s="189">
        <f>IFERROR(lifespans_all!R24*DTE_mission_minutes!R24,"-")</f>
        <v>0</v>
      </c>
      <c r="S24" s="189">
        <f>IFERROR(lifespans_all!S24*DTE_mission_minutes!S24,"-")</f>
        <v>0</v>
      </c>
      <c r="T24" s="189">
        <f>IFERROR(lifespans_all!T24*DTE_mission_minutes!T24,"-")</f>
        <v>0</v>
      </c>
      <c r="U24" s="189">
        <f>IFERROR(lifespans_all!U24*DTE_mission_minutes!U24,"-")</f>
        <v>0</v>
      </c>
      <c r="V24" s="189">
        <f>IFERROR(lifespans_all!V24*DTE_mission_minutes!V24,"-")</f>
        <v>0</v>
      </c>
      <c r="W24" s="189">
        <f>IFERROR(lifespans_all!W24*DTE_mission_minutes!W24,"-")</f>
        <v>0</v>
      </c>
    </row>
    <row r="25" spans="1:23" x14ac:dyDescent="0.25">
      <c r="A25" s="97" t="s">
        <v>41</v>
      </c>
      <c r="B25" s="98" t="s">
        <v>60</v>
      </c>
      <c r="C25" s="110"/>
      <c r="D25" s="189">
        <f>IFERROR(lifespans_all!D25*DTE_mission_minutes!D25,"-")</f>
        <v>0</v>
      </c>
      <c r="E25" s="189">
        <f>IFERROR(lifespans_all!E25*DTE_mission_minutes!E25,"-")</f>
        <v>0</v>
      </c>
      <c r="F25" s="189">
        <f>IFERROR(lifespans_all!F25*DTE_mission_minutes!F25,"-")</f>
        <v>0</v>
      </c>
      <c r="G25" s="189">
        <f>IFERROR(lifespans_all!G25*DTE_mission_minutes!G25,"-")</f>
        <v>0</v>
      </c>
      <c r="H25" s="189">
        <f>IFERROR(lifespans_all!H25*DTE_mission_minutes!H25,"-")</f>
        <v>0</v>
      </c>
      <c r="I25" s="189">
        <f>IFERROR(lifespans_all!I25*DTE_mission_minutes!I25,"-")</f>
        <v>0</v>
      </c>
      <c r="J25" s="189">
        <f>IFERROR(lifespans_all!J25*DTE_mission_minutes!J25,"-")</f>
        <v>0</v>
      </c>
      <c r="K25" s="189">
        <f>IFERROR(lifespans_all!K25*DTE_mission_minutes!K25,"-")</f>
        <v>0</v>
      </c>
      <c r="L25" s="189">
        <f>IFERROR(lifespans_all!L25*DTE_mission_minutes!L25,"-")</f>
        <v>0</v>
      </c>
      <c r="M25" s="189">
        <f>IFERROR(lifespans_all!M25*DTE_mission_minutes!M25,"-")</f>
        <v>0</v>
      </c>
      <c r="N25" s="189">
        <f>IFERROR(lifespans_all!N25*DTE_mission_minutes!N25,"-")</f>
        <v>0</v>
      </c>
      <c r="O25" s="189">
        <f>IFERROR(lifespans_all!O25*DTE_mission_minutes!O25,"-")</f>
        <v>0</v>
      </c>
      <c r="P25" s="189">
        <f>IFERROR(lifespans_all!P25*DTE_mission_minutes!P25,"-")</f>
        <v>0</v>
      </c>
      <c r="Q25" s="189">
        <f>IFERROR(lifespans_all!Q25*DTE_mission_minutes!Q25,"-")</f>
        <v>0</v>
      </c>
      <c r="R25" s="189">
        <f>IFERROR(lifespans_all!R25*DTE_mission_minutes!R25,"-")</f>
        <v>0</v>
      </c>
      <c r="S25" s="189">
        <f>IFERROR(lifespans_all!S25*DTE_mission_minutes!S25,"-")</f>
        <v>0</v>
      </c>
      <c r="T25" s="189">
        <f>IFERROR(lifespans_all!T25*DTE_mission_minutes!T25,"-")</f>
        <v>0</v>
      </c>
      <c r="U25" s="189">
        <f>IFERROR(lifespans_all!U25*DTE_mission_minutes!U25,"-")</f>
        <v>0</v>
      </c>
      <c r="V25" s="189">
        <f>IFERROR(lifespans_all!V25*DTE_mission_minutes!V25,"-")</f>
        <v>0</v>
      </c>
      <c r="W25" s="189">
        <f>IFERROR(lifespans_all!W25*DTE_mission_minutes!W25,"-")</f>
        <v>0</v>
      </c>
    </row>
    <row r="26" spans="1:23" x14ac:dyDescent="0.25">
      <c r="A26" s="97" t="s">
        <v>74</v>
      </c>
      <c r="B26" s="98" t="s">
        <v>57</v>
      </c>
      <c r="C26" s="110"/>
      <c r="D26" s="189">
        <f>IFERROR(lifespans_all!D26*DTE_mission_minutes!D26,"-")</f>
        <v>133409.35004928565</v>
      </c>
      <c r="E26" s="189">
        <f>IFERROR(lifespans_all!E26*DTE_mission_minutes!E26,"-")</f>
        <v>0</v>
      </c>
      <c r="F26" s="189">
        <f>IFERROR(lifespans_all!F26*DTE_mission_minutes!F26,"-")</f>
        <v>0</v>
      </c>
      <c r="G26" s="189">
        <f>IFERROR(lifespans_all!G26*DTE_mission_minutes!G26,"-")</f>
        <v>0</v>
      </c>
      <c r="H26" s="189">
        <f>IFERROR(lifespans_all!H26*DTE_mission_minutes!H26,"-")</f>
        <v>0</v>
      </c>
      <c r="I26" s="189">
        <f>IFERROR(lifespans_all!I26*DTE_mission_minutes!I26,"-")</f>
        <v>0</v>
      </c>
      <c r="J26" s="189">
        <f>IFERROR(lifespans_all!J26*DTE_mission_minutes!J26,"-")</f>
        <v>0</v>
      </c>
      <c r="K26" s="189">
        <f>IFERROR(lifespans_all!K26*DTE_mission_minutes!K26,"-")</f>
        <v>0</v>
      </c>
      <c r="L26" s="189">
        <f>IFERROR(lifespans_all!L26*DTE_mission_minutes!L26,"-")</f>
        <v>0</v>
      </c>
      <c r="M26" s="189">
        <f>IFERROR(lifespans_all!M26*DTE_mission_minutes!M26,"-")</f>
        <v>0</v>
      </c>
      <c r="N26" s="189">
        <f>IFERROR(lifespans_all!N26*DTE_mission_minutes!N26,"-")</f>
        <v>0</v>
      </c>
      <c r="O26" s="189">
        <f>IFERROR(lifespans_all!O26*DTE_mission_minutes!O26,"-")</f>
        <v>0</v>
      </c>
      <c r="P26" s="189">
        <f>IFERROR(lifespans_all!P26*DTE_mission_minutes!P26,"-")</f>
        <v>0</v>
      </c>
      <c r="Q26" s="189">
        <f>IFERROR(lifespans_all!Q26*DTE_mission_minutes!Q26,"-")</f>
        <v>0</v>
      </c>
      <c r="R26" s="189">
        <f>IFERROR(lifespans_all!R26*DTE_mission_minutes!R26,"-")</f>
        <v>0</v>
      </c>
      <c r="S26" s="189">
        <f>IFERROR(lifespans_all!S26*DTE_mission_minutes!S26,"-")</f>
        <v>0</v>
      </c>
      <c r="T26" s="189">
        <f>IFERROR(lifespans_all!T26*DTE_mission_minutes!T26,"-")</f>
        <v>0</v>
      </c>
      <c r="U26" s="189">
        <f>IFERROR(lifespans_all!U26*DTE_mission_minutes!U26,"-")</f>
        <v>0</v>
      </c>
      <c r="V26" s="189">
        <f>IFERROR(lifespans_all!V26*DTE_mission_minutes!V26,"-")</f>
        <v>0</v>
      </c>
      <c r="W26" s="189">
        <f>IFERROR(lifespans_all!W26*DTE_mission_minutes!W26,"-")</f>
        <v>0</v>
      </c>
    </row>
    <row r="27" spans="1:23" x14ac:dyDescent="0.25">
      <c r="A27" s="97" t="s">
        <v>75</v>
      </c>
      <c r="B27" s="98" t="s">
        <v>57</v>
      </c>
      <c r="C27" s="110"/>
      <c r="D27" s="189">
        <f>IFERROR(lifespans_all!D27*DTE_mission_minutes!D27,"-")</f>
        <v>133409.35004928565</v>
      </c>
      <c r="E27" s="189">
        <f>IFERROR(lifespans_all!E27*DTE_mission_minutes!E27,"-")</f>
        <v>133409.35004928565</v>
      </c>
      <c r="F27" s="189">
        <f>IFERROR(lifespans_all!F27*DTE_mission_minutes!F27,"-")</f>
        <v>133409.35004928565</v>
      </c>
      <c r="G27" s="189">
        <f>IFERROR(lifespans_all!G27*DTE_mission_minutes!G27,"-")</f>
        <v>0</v>
      </c>
      <c r="H27" s="189">
        <f>IFERROR(lifespans_all!H27*DTE_mission_minutes!H27,"-")</f>
        <v>0</v>
      </c>
      <c r="I27" s="189">
        <f>IFERROR(lifespans_all!I27*DTE_mission_minutes!I27,"-")</f>
        <v>0</v>
      </c>
      <c r="J27" s="189">
        <f>IFERROR(lifespans_all!J27*DTE_mission_minutes!J27,"-")</f>
        <v>0</v>
      </c>
      <c r="K27" s="189">
        <f>IFERROR(lifespans_all!K27*DTE_mission_minutes!K27,"-")</f>
        <v>0</v>
      </c>
      <c r="L27" s="189">
        <f>IFERROR(lifespans_all!L27*DTE_mission_minutes!L27,"-")</f>
        <v>0</v>
      </c>
      <c r="M27" s="189">
        <f>IFERROR(lifespans_all!M27*DTE_mission_minutes!M27,"-")</f>
        <v>0</v>
      </c>
      <c r="N27" s="189">
        <f>IFERROR(lifespans_all!N27*DTE_mission_minutes!N27,"-")</f>
        <v>0</v>
      </c>
      <c r="O27" s="189">
        <f>IFERROR(lifespans_all!O27*DTE_mission_minutes!O27,"-")</f>
        <v>0</v>
      </c>
      <c r="P27" s="189">
        <f>IFERROR(lifespans_all!P27*DTE_mission_minutes!P27,"-")</f>
        <v>0</v>
      </c>
      <c r="Q27" s="189">
        <f>IFERROR(lifespans_all!Q27*DTE_mission_minutes!Q27,"-")</f>
        <v>0</v>
      </c>
      <c r="R27" s="189">
        <f>IFERROR(lifespans_all!R27*DTE_mission_minutes!R27,"-")</f>
        <v>0</v>
      </c>
      <c r="S27" s="189">
        <f>IFERROR(lifespans_all!S27*DTE_mission_minutes!S27,"-")</f>
        <v>0</v>
      </c>
      <c r="T27" s="189">
        <f>IFERROR(lifespans_all!T27*DTE_mission_minutes!T27,"-")</f>
        <v>0</v>
      </c>
      <c r="U27" s="189">
        <f>IFERROR(lifespans_all!U27*DTE_mission_minutes!U27,"-")</f>
        <v>0</v>
      </c>
      <c r="V27" s="189">
        <f>IFERROR(lifespans_all!V27*DTE_mission_minutes!V27,"-")</f>
        <v>0</v>
      </c>
      <c r="W27" s="189">
        <f>IFERROR(lifespans_all!W27*DTE_mission_minutes!W27,"-")</f>
        <v>0</v>
      </c>
    </row>
    <row r="28" spans="1:23" x14ac:dyDescent="0.25">
      <c r="A28" s="97" t="s">
        <v>76</v>
      </c>
      <c r="B28" s="98" t="s">
        <v>57</v>
      </c>
      <c r="C28" s="110"/>
      <c r="D28" s="189">
        <f>IFERROR(lifespans_all!D28*DTE_mission_minutes!D28,"-")</f>
        <v>133409.35004928565</v>
      </c>
      <c r="E28" s="189">
        <f>IFERROR(lifespans_all!E28*DTE_mission_minutes!E28,"-")</f>
        <v>133409.35004928565</v>
      </c>
      <c r="F28" s="189">
        <f>IFERROR(lifespans_all!F28*DTE_mission_minutes!F28,"-")</f>
        <v>133409.35004928565</v>
      </c>
      <c r="G28" s="189">
        <f>IFERROR(lifespans_all!G28*DTE_mission_minutes!G28,"-")</f>
        <v>133409.35004928565</v>
      </c>
      <c r="H28" s="189">
        <f>IFERROR(lifespans_all!H28*DTE_mission_minutes!H28,"-")</f>
        <v>133409.35004928565</v>
      </c>
      <c r="I28" s="189">
        <f>IFERROR(lifespans_all!I28*DTE_mission_minutes!I28,"-")</f>
        <v>133409.35004928565</v>
      </c>
      <c r="J28" s="189">
        <f>IFERROR(lifespans_all!J28*DTE_mission_minutes!J28,"-")</f>
        <v>0</v>
      </c>
      <c r="K28" s="189">
        <f>IFERROR(lifespans_all!K28*DTE_mission_minutes!K28,"-")</f>
        <v>0</v>
      </c>
      <c r="L28" s="189">
        <f>IFERROR(lifespans_all!L28*DTE_mission_minutes!L28,"-")</f>
        <v>0</v>
      </c>
      <c r="M28" s="189">
        <f>IFERROR(lifespans_all!M28*DTE_mission_minutes!M28,"-")</f>
        <v>0</v>
      </c>
      <c r="N28" s="189">
        <f>IFERROR(lifespans_all!N28*DTE_mission_minutes!N28,"-")</f>
        <v>0</v>
      </c>
      <c r="O28" s="189">
        <f>IFERROR(lifespans_all!O28*DTE_mission_minutes!O28,"-")</f>
        <v>0</v>
      </c>
      <c r="P28" s="189">
        <f>IFERROR(lifespans_all!P28*DTE_mission_minutes!P28,"-")</f>
        <v>0</v>
      </c>
      <c r="Q28" s="189">
        <f>IFERROR(lifespans_all!Q28*DTE_mission_minutes!Q28,"-")</f>
        <v>0</v>
      </c>
      <c r="R28" s="189">
        <f>IFERROR(lifespans_all!R28*DTE_mission_minutes!R28,"-")</f>
        <v>0</v>
      </c>
      <c r="S28" s="189">
        <f>IFERROR(lifespans_all!S28*DTE_mission_minutes!S28,"-")</f>
        <v>0</v>
      </c>
      <c r="T28" s="189">
        <f>IFERROR(lifespans_all!T28*DTE_mission_minutes!T28,"-")</f>
        <v>0</v>
      </c>
      <c r="U28" s="189">
        <f>IFERROR(lifespans_all!U28*DTE_mission_minutes!U28,"-")</f>
        <v>0</v>
      </c>
      <c r="V28" s="189">
        <f>IFERROR(lifespans_all!V28*DTE_mission_minutes!V28,"-")</f>
        <v>0</v>
      </c>
      <c r="W28" s="189">
        <f>IFERROR(lifespans_all!W28*DTE_mission_minutes!W28,"-")</f>
        <v>0</v>
      </c>
    </row>
    <row r="29" spans="1:23" x14ac:dyDescent="0.25">
      <c r="A29" s="97" t="s">
        <v>42</v>
      </c>
      <c r="B29" s="105" t="s">
        <v>61</v>
      </c>
      <c r="C29" s="110"/>
      <c r="D29" s="189">
        <f>IFERROR(lifespans_all!D29*DTE_mission_minutes!D29,"-")</f>
        <v>89453.837836666688</v>
      </c>
      <c r="E29" s="189">
        <f>IFERROR(lifespans_all!E29*DTE_mission_minutes!E29,"-")</f>
        <v>89453.837836666688</v>
      </c>
      <c r="F29" s="189">
        <f>IFERROR(lifespans_all!F29*DTE_mission_minutes!F29,"-")</f>
        <v>89453.837836666688</v>
      </c>
      <c r="G29" s="189">
        <f>IFERROR(lifespans_all!G29*DTE_mission_minutes!G29,"-")</f>
        <v>89453.837836666688</v>
      </c>
      <c r="H29" s="189">
        <f>IFERROR(lifespans_all!H29*DTE_mission_minutes!H29,"-")</f>
        <v>89453.837836666688</v>
      </c>
      <c r="I29" s="189">
        <f>IFERROR(lifespans_all!I29*DTE_mission_minutes!I29,"-")</f>
        <v>89453.837836666688</v>
      </c>
      <c r="J29" s="189">
        <f>IFERROR(lifespans_all!J29*DTE_mission_minutes!J29,"-")</f>
        <v>89453.837836666688</v>
      </c>
      <c r="K29" s="189">
        <f>IFERROR(lifespans_all!K29*DTE_mission_minutes!K29,"-")</f>
        <v>89453.837836666688</v>
      </c>
      <c r="L29" s="189">
        <f>IFERROR(lifespans_all!L29*DTE_mission_minutes!L29,"-")</f>
        <v>89453.837836666688</v>
      </c>
      <c r="M29" s="189">
        <f>IFERROR(lifespans_all!M29*DTE_mission_minutes!M29,"-")</f>
        <v>89453.837836666688</v>
      </c>
      <c r="N29" s="189">
        <f>IFERROR(lifespans_all!N29*DTE_mission_minutes!N29,"-")</f>
        <v>89453.837836666688</v>
      </c>
      <c r="O29" s="189">
        <f>IFERROR(lifespans_all!O29*DTE_mission_minutes!O29,"-")</f>
        <v>89453.837836666688</v>
      </c>
      <c r="P29" s="189">
        <f>IFERROR(lifespans_all!P29*DTE_mission_minutes!P29,"-")</f>
        <v>89453.837836666688</v>
      </c>
      <c r="Q29" s="189">
        <f>IFERROR(lifespans_all!Q29*DTE_mission_minutes!Q29,"-")</f>
        <v>89453.837836666688</v>
      </c>
      <c r="R29" s="189">
        <f>IFERROR(lifespans_all!R29*DTE_mission_minutes!R29,"-")</f>
        <v>89453.837836666688</v>
      </c>
      <c r="S29" s="189">
        <f>IFERROR(lifespans_all!S29*DTE_mission_minutes!S29,"-")</f>
        <v>89453.837836666688</v>
      </c>
      <c r="T29" s="189">
        <f>IFERROR(lifespans_all!T29*DTE_mission_minutes!T29,"-")</f>
        <v>89453.837836666688</v>
      </c>
      <c r="U29" s="189">
        <f>IFERROR(lifespans_all!U29*DTE_mission_minutes!U29,"-")</f>
        <v>89453.837836666688</v>
      </c>
      <c r="V29" s="189">
        <f>IFERROR(lifespans_all!V29*DTE_mission_minutes!V29,"-")</f>
        <v>89453.837836666688</v>
      </c>
      <c r="W29" s="189">
        <f>IFERROR(lifespans_all!W29*DTE_mission_minutes!W29,"-")</f>
        <v>89453.837836666688</v>
      </c>
    </row>
    <row r="30" spans="1:23" x14ac:dyDescent="0.25">
      <c r="A30" s="97" t="s">
        <v>77</v>
      </c>
      <c r="B30" s="105" t="s">
        <v>58</v>
      </c>
      <c r="C30" s="110"/>
      <c r="D30" s="189">
        <f>IFERROR(lifespans_all!D30*DTE_mission_minutes!D30,"-")</f>
        <v>721.11352444444435</v>
      </c>
      <c r="E30" s="189">
        <f>IFERROR(lifespans_all!E30*DTE_mission_minutes!E30,"-")</f>
        <v>721.11352444444435</v>
      </c>
      <c r="F30" s="189">
        <f>IFERROR(lifespans_all!F30*DTE_mission_minutes!F30,"-")</f>
        <v>721.11352444444435</v>
      </c>
      <c r="G30" s="189">
        <f>IFERROR(lifespans_all!G30*DTE_mission_minutes!G30,"-")</f>
        <v>721.11352444444435</v>
      </c>
      <c r="H30" s="189">
        <f>IFERROR(lifespans_all!H30*DTE_mission_minutes!H30,"-")</f>
        <v>721.11352444444435</v>
      </c>
      <c r="I30" s="189">
        <f>IFERROR(lifespans_all!I30*DTE_mission_minutes!I30,"-")</f>
        <v>721.11352444444435</v>
      </c>
      <c r="J30" s="189">
        <f>IFERROR(lifespans_all!J30*DTE_mission_minutes!J30,"-")</f>
        <v>721.11352444444435</v>
      </c>
      <c r="K30" s="189">
        <f>IFERROR(lifespans_all!K30*DTE_mission_minutes!K30,"-")</f>
        <v>721.11352444444435</v>
      </c>
      <c r="L30" s="189">
        <f>IFERROR(lifespans_all!L30*DTE_mission_minutes!L30,"-")</f>
        <v>721.11352444444435</v>
      </c>
      <c r="M30" s="189">
        <f>IFERROR(lifespans_all!M30*DTE_mission_minutes!M30,"-")</f>
        <v>721.11352444444435</v>
      </c>
      <c r="N30" s="189">
        <f>IFERROR(lifespans_all!N30*DTE_mission_minutes!N30,"-")</f>
        <v>721.11352444444435</v>
      </c>
      <c r="O30" s="189">
        <f>IFERROR(lifespans_all!O30*DTE_mission_minutes!O30,"-")</f>
        <v>721.11352444444435</v>
      </c>
      <c r="P30" s="189">
        <f>IFERROR(lifespans_all!P30*DTE_mission_minutes!P30,"-")</f>
        <v>721.11352444444435</v>
      </c>
      <c r="Q30" s="189">
        <f>IFERROR(lifespans_all!Q30*DTE_mission_minutes!Q30,"-")</f>
        <v>721.11352444444435</v>
      </c>
      <c r="R30" s="189">
        <f>IFERROR(lifespans_all!R30*DTE_mission_minutes!R30,"-")</f>
        <v>721.11352444444435</v>
      </c>
      <c r="S30" s="189">
        <f>IFERROR(lifespans_all!S30*DTE_mission_minutes!S30,"-")</f>
        <v>721.11352444444435</v>
      </c>
      <c r="T30" s="189">
        <f>IFERROR(lifespans_all!T30*DTE_mission_minutes!T30,"-")</f>
        <v>721.11352444444435</v>
      </c>
      <c r="U30" s="189">
        <f>IFERROR(lifespans_all!U30*DTE_mission_minutes!U30,"-")</f>
        <v>721.11352444444435</v>
      </c>
      <c r="V30" s="189">
        <f>IFERROR(lifespans_all!V30*DTE_mission_minutes!V30,"-")</f>
        <v>721.11352444444435</v>
      </c>
      <c r="W30" s="189">
        <f>IFERROR(lifespans_all!W30*DTE_mission_minutes!W30,"-")</f>
        <v>721.11352444444435</v>
      </c>
    </row>
    <row r="31" spans="1:23" x14ac:dyDescent="0.25">
      <c r="A31" s="97" t="s">
        <v>87</v>
      </c>
      <c r="B31" s="98" t="s">
        <v>56</v>
      </c>
      <c r="C31" s="110" t="s">
        <v>91</v>
      </c>
      <c r="D31" s="189">
        <f>IFERROR(lifespans_all!D31*DTE_mission_minutes!D31,"-")</f>
        <v>221.29177222222222</v>
      </c>
      <c r="E31" s="189">
        <f>IFERROR(lifespans_all!E31*DTE_mission_minutes!E31,"-")</f>
        <v>244.03194444444446</v>
      </c>
      <c r="F31" s="189">
        <f>IFERROR(lifespans_all!F31*DTE_mission_minutes!F31,"-")</f>
        <v>0</v>
      </c>
      <c r="G31" s="189">
        <f>IFERROR(lifespans_all!G31*DTE_mission_minutes!G31,"-")</f>
        <v>0</v>
      </c>
      <c r="H31" s="189">
        <f>IFERROR(lifespans_all!H31*DTE_mission_minutes!H31,"-")</f>
        <v>0</v>
      </c>
      <c r="I31" s="189">
        <f>IFERROR(lifespans_all!I31*DTE_mission_minutes!I31,"-")</f>
        <v>0</v>
      </c>
      <c r="J31" s="189">
        <f>IFERROR(lifespans_all!J31*DTE_mission_minutes!J31,"-")</f>
        <v>0</v>
      </c>
      <c r="K31" s="189">
        <f>IFERROR(lifespans_all!K31*DTE_mission_minutes!K31,"-")</f>
        <v>0</v>
      </c>
      <c r="L31" s="189">
        <f>IFERROR(lifespans_all!L31*DTE_mission_minutes!L31,"-")</f>
        <v>0</v>
      </c>
      <c r="M31" s="189">
        <f>IFERROR(lifespans_all!M31*DTE_mission_minutes!M31,"-")</f>
        <v>0</v>
      </c>
      <c r="N31" s="189">
        <f>IFERROR(lifespans_all!N31*DTE_mission_minutes!N31,"-")</f>
        <v>0</v>
      </c>
      <c r="O31" s="189">
        <f>IFERROR(lifespans_all!O31*DTE_mission_minutes!O31,"-")</f>
        <v>0</v>
      </c>
      <c r="P31" s="189">
        <f>IFERROR(lifespans_all!P31*DTE_mission_minutes!P31,"-")</f>
        <v>0</v>
      </c>
      <c r="Q31" s="189">
        <f>IFERROR(lifespans_all!Q31*DTE_mission_minutes!Q31,"-")</f>
        <v>0</v>
      </c>
      <c r="R31" s="189">
        <f>IFERROR(lifespans_all!R31*DTE_mission_minutes!R31,"-")</f>
        <v>0</v>
      </c>
      <c r="S31" s="189">
        <f>IFERROR(lifespans_all!S31*DTE_mission_minutes!S31,"-")</f>
        <v>0</v>
      </c>
      <c r="T31" s="189">
        <f>IFERROR(lifespans_all!T31*DTE_mission_minutes!T31,"-")</f>
        <v>0</v>
      </c>
      <c r="U31" s="189">
        <f>IFERROR(lifespans_all!U31*DTE_mission_minutes!U31,"-")</f>
        <v>0</v>
      </c>
      <c r="V31" s="189">
        <f>IFERROR(lifespans_all!V31*DTE_mission_minutes!V31,"-")</f>
        <v>0</v>
      </c>
      <c r="W31" s="189">
        <f>IFERROR(lifespans_all!W31*DTE_mission_minutes!W31,"-")</f>
        <v>0</v>
      </c>
    </row>
    <row r="32" spans="1:23" x14ac:dyDescent="0.25">
      <c r="A32" s="97" t="s">
        <v>43</v>
      </c>
      <c r="B32" s="105" t="s">
        <v>61</v>
      </c>
      <c r="C32" s="110" t="s">
        <v>91</v>
      </c>
      <c r="D32" s="189">
        <f>IFERROR(lifespans_all!D32*DTE_mission_minutes!D32,"-")</f>
        <v>64.996111111111119</v>
      </c>
      <c r="E32" s="189">
        <f>IFERROR(lifespans_all!E32*DTE_mission_minutes!E32,"-")</f>
        <v>0</v>
      </c>
      <c r="F32" s="189">
        <f>IFERROR(lifespans_all!F32*DTE_mission_minutes!F32,"-")</f>
        <v>0</v>
      </c>
      <c r="G32" s="189">
        <f>IFERROR(lifespans_all!G32*DTE_mission_minutes!G32,"-")</f>
        <v>0</v>
      </c>
      <c r="H32" s="189">
        <f>IFERROR(lifespans_all!H32*DTE_mission_minutes!H32,"-")</f>
        <v>0</v>
      </c>
      <c r="I32" s="189">
        <f>IFERROR(lifespans_all!I32*DTE_mission_minutes!I32,"-")</f>
        <v>0</v>
      </c>
      <c r="J32" s="189">
        <f>IFERROR(lifespans_all!J32*DTE_mission_minutes!J32,"-")</f>
        <v>0</v>
      </c>
      <c r="K32" s="189">
        <f>IFERROR(lifespans_all!K32*DTE_mission_minutes!K32,"-")</f>
        <v>0</v>
      </c>
      <c r="L32" s="189">
        <f>IFERROR(lifespans_all!L32*DTE_mission_minutes!L32,"-")</f>
        <v>0</v>
      </c>
      <c r="M32" s="189">
        <f>IFERROR(lifespans_all!M32*DTE_mission_minutes!M32,"-")</f>
        <v>0</v>
      </c>
      <c r="N32" s="189">
        <f>IFERROR(lifespans_all!N32*DTE_mission_minutes!N32,"-")</f>
        <v>0</v>
      </c>
      <c r="O32" s="189">
        <f>IFERROR(lifespans_all!O32*DTE_mission_minutes!O32,"-")</f>
        <v>0</v>
      </c>
      <c r="P32" s="189">
        <f>IFERROR(lifespans_all!P32*DTE_mission_minutes!P32,"-")</f>
        <v>0</v>
      </c>
      <c r="Q32" s="189">
        <f>IFERROR(lifespans_all!Q32*DTE_mission_minutes!Q32,"-")</f>
        <v>0</v>
      </c>
      <c r="R32" s="189">
        <f>IFERROR(lifespans_all!R32*DTE_mission_minutes!R32,"-")</f>
        <v>0</v>
      </c>
      <c r="S32" s="189">
        <f>IFERROR(lifespans_all!S32*DTE_mission_minutes!S32,"-")</f>
        <v>0</v>
      </c>
      <c r="T32" s="189">
        <f>IFERROR(lifespans_all!T32*DTE_mission_minutes!T32,"-")</f>
        <v>0</v>
      </c>
      <c r="U32" s="189">
        <f>IFERROR(lifespans_all!U32*DTE_mission_minutes!U32,"-")</f>
        <v>0</v>
      </c>
      <c r="V32" s="189">
        <f>IFERROR(lifespans_all!V32*DTE_mission_minutes!V32,"-")</f>
        <v>0</v>
      </c>
      <c r="W32" s="189">
        <f>IFERROR(lifespans_all!W32*DTE_mission_minutes!W32,"-")</f>
        <v>0</v>
      </c>
    </row>
    <row r="33" spans="1:23" x14ac:dyDescent="0.25">
      <c r="A33" s="97" t="s">
        <v>55</v>
      </c>
      <c r="B33" s="98" t="s">
        <v>57</v>
      </c>
      <c r="C33" s="110" t="s">
        <v>91</v>
      </c>
      <c r="D33" s="189">
        <f>IFERROR(lifespans_all!D33*DTE_mission_minutes!D33,"-")</f>
        <v>575.81194444444441</v>
      </c>
      <c r="E33" s="189">
        <f>IFERROR(lifespans_all!E33*DTE_mission_minutes!E33,"-")</f>
        <v>580.59861111111104</v>
      </c>
      <c r="F33" s="189">
        <f>IFERROR(lifespans_all!F33*DTE_mission_minutes!F33,"-")</f>
        <v>499.24888888888893</v>
      </c>
      <c r="G33" s="189">
        <f>IFERROR(lifespans_all!G33*DTE_mission_minutes!G33,"-")</f>
        <v>565.82727777777768</v>
      </c>
      <c r="H33" s="189">
        <f>IFERROR(lifespans_all!H33*DTE_mission_minutes!H33,"-")</f>
        <v>0</v>
      </c>
      <c r="I33" s="189">
        <f>IFERROR(lifespans_all!I33*DTE_mission_minutes!I33,"-")</f>
        <v>0</v>
      </c>
      <c r="J33" s="189">
        <f>IFERROR(lifespans_all!J33*DTE_mission_minutes!J33,"-")</f>
        <v>0</v>
      </c>
      <c r="K33" s="189">
        <f>IFERROR(lifespans_all!K33*DTE_mission_minutes!K33,"-")</f>
        <v>0</v>
      </c>
      <c r="L33" s="189">
        <f>IFERROR(lifespans_all!L33*DTE_mission_minutes!L33,"-")</f>
        <v>0</v>
      </c>
      <c r="M33" s="189">
        <f>IFERROR(lifespans_all!M33*DTE_mission_minutes!M33,"-")</f>
        <v>0</v>
      </c>
      <c r="N33" s="189">
        <f>IFERROR(lifespans_all!N33*DTE_mission_minutes!N33,"-")</f>
        <v>0</v>
      </c>
      <c r="O33" s="189">
        <f>IFERROR(lifespans_all!O33*DTE_mission_minutes!O33,"-")</f>
        <v>0</v>
      </c>
      <c r="P33" s="189">
        <f>IFERROR(lifespans_all!P33*DTE_mission_minutes!P33,"-")</f>
        <v>0</v>
      </c>
      <c r="Q33" s="189">
        <f>IFERROR(lifespans_all!Q33*DTE_mission_minutes!Q33,"-")</f>
        <v>0</v>
      </c>
      <c r="R33" s="189">
        <f>IFERROR(lifespans_all!R33*DTE_mission_minutes!R33,"-")</f>
        <v>0</v>
      </c>
      <c r="S33" s="189">
        <f>IFERROR(lifespans_all!S33*DTE_mission_minutes!S33,"-")</f>
        <v>0</v>
      </c>
      <c r="T33" s="189">
        <f>IFERROR(lifespans_all!T33*DTE_mission_minutes!T33,"-")</f>
        <v>0</v>
      </c>
      <c r="U33" s="189">
        <f>IFERROR(lifespans_all!U33*DTE_mission_minutes!U33,"-")</f>
        <v>0</v>
      </c>
      <c r="V33" s="189">
        <f>IFERROR(lifespans_all!V33*DTE_mission_minutes!V33,"-")</f>
        <v>0</v>
      </c>
      <c r="W33" s="189">
        <f>IFERROR(lifespans_all!W33*DTE_mission_minutes!W33,"-")</f>
        <v>0</v>
      </c>
    </row>
    <row r="34" spans="1:23" x14ac:dyDescent="0.25">
      <c r="A34" s="97" t="s">
        <v>44</v>
      </c>
      <c r="B34" s="97"/>
      <c r="C34" s="110"/>
      <c r="D34" s="189" t="str">
        <f>IFERROR(lifespans_all!D34*DTE_mission_minutes!D34,"-")</f>
        <v>-</v>
      </c>
      <c r="E34" s="189" t="str">
        <f>IFERROR(lifespans_all!E34*DTE_mission_minutes!E34,"-")</f>
        <v>-</v>
      </c>
      <c r="F34" s="189" t="str">
        <f>IFERROR(lifespans_all!F34*DTE_mission_minutes!F34,"-")</f>
        <v>-</v>
      </c>
      <c r="G34" s="189" t="str">
        <f>IFERROR(lifespans_all!G34*DTE_mission_minutes!G34,"-")</f>
        <v>-</v>
      </c>
      <c r="H34" s="189" t="str">
        <f>IFERROR(lifespans_all!H34*DTE_mission_minutes!H34,"-")</f>
        <v>-</v>
      </c>
      <c r="I34" s="189" t="str">
        <f>IFERROR(lifespans_all!I34*DTE_mission_minutes!I34,"-")</f>
        <v>-</v>
      </c>
      <c r="J34" s="189" t="str">
        <f>IFERROR(lifespans_all!J34*DTE_mission_minutes!J34,"-")</f>
        <v>-</v>
      </c>
      <c r="K34" s="189" t="str">
        <f>IFERROR(lifespans_all!K34*DTE_mission_minutes!K34,"-")</f>
        <v>-</v>
      </c>
      <c r="L34" s="189" t="str">
        <f>IFERROR(lifespans_all!L34*DTE_mission_minutes!L34,"-")</f>
        <v>-</v>
      </c>
      <c r="M34" s="189" t="str">
        <f>IFERROR(lifespans_all!M34*DTE_mission_minutes!M34,"-")</f>
        <v>-</v>
      </c>
      <c r="N34" s="189" t="str">
        <f>IFERROR(lifespans_all!N34*DTE_mission_minutes!N34,"-")</f>
        <v>-</v>
      </c>
      <c r="O34" s="189" t="str">
        <f>IFERROR(lifespans_all!O34*DTE_mission_minutes!O34,"-")</f>
        <v>-</v>
      </c>
      <c r="P34" s="189" t="str">
        <f>IFERROR(lifespans_all!P34*DTE_mission_minutes!P34,"-")</f>
        <v>-</v>
      </c>
      <c r="Q34" s="189" t="str">
        <f>IFERROR(lifespans_all!Q34*DTE_mission_minutes!Q34,"-")</f>
        <v>-</v>
      </c>
      <c r="R34" s="189" t="str">
        <f>IFERROR(lifespans_all!R34*DTE_mission_minutes!R34,"-")</f>
        <v>-</v>
      </c>
      <c r="S34" s="189" t="str">
        <f>IFERROR(lifespans_all!S34*DTE_mission_minutes!S34,"-")</f>
        <v>-</v>
      </c>
      <c r="T34" s="189" t="str">
        <f>IFERROR(lifespans_all!T34*DTE_mission_minutes!T34,"-")</f>
        <v>-</v>
      </c>
      <c r="U34" s="189" t="str">
        <f>IFERROR(lifespans_all!U34*DTE_mission_minutes!U34,"-")</f>
        <v>-</v>
      </c>
      <c r="V34" s="189" t="str">
        <f>IFERROR(lifespans_all!V34*DTE_mission_minutes!V34,"-")</f>
        <v>-</v>
      </c>
      <c r="W34" s="189" t="str">
        <f>IFERROR(lifespans_all!W34*DTE_mission_minutes!W34,"-")</f>
        <v>-</v>
      </c>
    </row>
    <row r="35" spans="1:23" x14ac:dyDescent="0.25">
      <c r="A35" s="97" t="s">
        <v>78</v>
      </c>
      <c r="B35" s="98" t="s">
        <v>57</v>
      </c>
      <c r="C35" s="110" t="s">
        <v>91</v>
      </c>
      <c r="D35" s="189">
        <f>IFERROR(lifespans_all!D35*DTE_mission_minutes!D35,"-")</f>
        <v>64.579722222222216</v>
      </c>
      <c r="E35" s="189">
        <f>IFERROR(lifespans_all!E35*DTE_mission_minutes!E35,"-")</f>
        <v>56.487941666666664</v>
      </c>
      <c r="F35" s="189">
        <f>IFERROR(lifespans_all!F35*DTE_mission_minutes!F35,"-")</f>
        <v>49.259444444444441</v>
      </c>
      <c r="G35" s="189">
        <f>IFERROR(lifespans_all!G35*DTE_mission_minutes!G35,"-")</f>
        <v>60.035777777777774</v>
      </c>
      <c r="H35" s="189">
        <f>IFERROR(lifespans_all!H35*DTE_mission_minutes!H35,"-")</f>
        <v>60.035777777777774</v>
      </c>
      <c r="I35" s="189">
        <f>IFERROR(lifespans_all!I35*DTE_mission_minutes!I35,"-")</f>
        <v>0</v>
      </c>
      <c r="J35" s="189">
        <f>IFERROR(lifespans_all!J35*DTE_mission_minutes!J35,"-")</f>
        <v>0</v>
      </c>
      <c r="K35" s="189">
        <f>IFERROR(lifespans_all!K35*DTE_mission_minutes!K35,"-")</f>
        <v>0</v>
      </c>
      <c r="L35" s="189">
        <f>IFERROR(lifespans_all!L35*DTE_mission_minutes!L35,"-")</f>
        <v>0</v>
      </c>
      <c r="M35" s="189">
        <f>IFERROR(lifespans_all!M35*DTE_mission_minutes!M35,"-")</f>
        <v>0</v>
      </c>
      <c r="N35" s="189">
        <f>IFERROR(lifespans_all!N35*DTE_mission_minutes!N35,"-")</f>
        <v>0</v>
      </c>
      <c r="O35" s="189">
        <f>IFERROR(lifespans_all!O35*DTE_mission_minutes!O35,"-")</f>
        <v>0</v>
      </c>
      <c r="P35" s="189">
        <f>IFERROR(lifespans_all!P35*DTE_mission_minutes!P35,"-")</f>
        <v>0</v>
      </c>
      <c r="Q35" s="189">
        <f>IFERROR(lifespans_all!Q35*DTE_mission_minutes!Q35,"-")</f>
        <v>0</v>
      </c>
      <c r="R35" s="189">
        <f>IFERROR(lifespans_all!R35*DTE_mission_minutes!R35,"-")</f>
        <v>0</v>
      </c>
      <c r="S35" s="189">
        <f>IFERROR(lifespans_all!S35*DTE_mission_minutes!S35,"-")</f>
        <v>0</v>
      </c>
      <c r="T35" s="189">
        <f>IFERROR(lifespans_all!T35*DTE_mission_minutes!T35,"-")</f>
        <v>0</v>
      </c>
      <c r="U35" s="189">
        <f>IFERROR(lifespans_all!U35*DTE_mission_minutes!U35,"-")</f>
        <v>0</v>
      </c>
      <c r="V35" s="189">
        <f>IFERROR(lifespans_all!V35*DTE_mission_minutes!V35,"-")</f>
        <v>0</v>
      </c>
      <c r="W35" s="189">
        <f>IFERROR(lifespans_all!W35*DTE_mission_minutes!W35,"-")</f>
        <v>0</v>
      </c>
    </row>
    <row r="36" spans="1:23" x14ac:dyDescent="0.25">
      <c r="A36" s="97" t="s">
        <v>45</v>
      </c>
      <c r="B36" s="98" t="s">
        <v>57</v>
      </c>
      <c r="C36" s="110"/>
      <c r="D36" s="189">
        <f>IFERROR(lifespans_all!D36*DTE_mission_minutes!D36,"-")</f>
        <v>133409.35004928565</v>
      </c>
      <c r="E36" s="189">
        <f>IFERROR(lifespans_all!E36*DTE_mission_minutes!E36,"-")</f>
        <v>133409.35004928565</v>
      </c>
      <c r="F36" s="189">
        <f>IFERROR(lifespans_all!F36*DTE_mission_minutes!F36,"-")</f>
        <v>133409.35004928565</v>
      </c>
      <c r="G36" s="189">
        <f>IFERROR(lifespans_all!G36*DTE_mission_minutes!G36,"-")</f>
        <v>0</v>
      </c>
      <c r="H36" s="189">
        <f>IFERROR(lifespans_all!H36*DTE_mission_minutes!H36,"-")</f>
        <v>0</v>
      </c>
      <c r="I36" s="189">
        <f>IFERROR(lifespans_all!I36*DTE_mission_minutes!I36,"-")</f>
        <v>0</v>
      </c>
      <c r="J36" s="189">
        <f>IFERROR(lifespans_all!J36*DTE_mission_minutes!J36,"-")</f>
        <v>0</v>
      </c>
      <c r="K36" s="189">
        <f>IFERROR(lifespans_all!K36*DTE_mission_minutes!K36,"-")</f>
        <v>0</v>
      </c>
      <c r="L36" s="189">
        <f>IFERROR(lifespans_all!L36*DTE_mission_minutes!L36,"-")</f>
        <v>0</v>
      </c>
      <c r="M36" s="189">
        <f>IFERROR(lifespans_all!M36*DTE_mission_minutes!M36,"-")</f>
        <v>0</v>
      </c>
      <c r="N36" s="189">
        <f>IFERROR(lifespans_all!N36*DTE_mission_minutes!N36,"-")</f>
        <v>0</v>
      </c>
      <c r="O36" s="189">
        <f>IFERROR(lifespans_all!O36*DTE_mission_minutes!O36,"-")</f>
        <v>0</v>
      </c>
      <c r="P36" s="189">
        <f>IFERROR(lifespans_all!P36*DTE_mission_minutes!P36,"-")</f>
        <v>0</v>
      </c>
      <c r="Q36" s="189">
        <f>IFERROR(lifespans_all!Q36*DTE_mission_minutes!Q36,"-")</f>
        <v>0</v>
      </c>
      <c r="R36" s="189">
        <f>IFERROR(lifespans_all!R36*DTE_mission_minutes!R36,"-")</f>
        <v>0</v>
      </c>
      <c r="S36" s="189">
        <f>IFERROR(lifespans_all!S36*DTE_mission_minutes!S36,"-")</f>
        <v>0</v>
      </c>
      <c r="T36" s="189">
        <f>IFERROR(lifespans_all!T36*DTE_mission_minutes!T36,"-")</f>
        <v>0</v>
      </c>
      <c r="U36" s="189">
        <f>IFERROR(lifespans_all!U36*DTE_mission_minutes!U36,"-")</f>
        <v>0</v>
      </c>
      <c r="V36" s="189">
        <f>IFERROR(lifespans_all!V36*DTE_mission_minutes!V36,"-")</f>
        <v>0</v>
      </c>
      <c r="W36" s="189">
        <f>IFERROR(lifespans_all!W36*DTE_mission_minutes!W36,"-")</f>
        <v>0</v>
      </c>
    </row>
    <row r="37" spans="1:23" x14ac:dyDescent="0.25">
      <c r="A37" s="97" t="s">
        <v>46</v>
      </c>
      <c r="B37" s="105" t="s">
        <v>59</v>
      </c>
      <c r="C37" s="110"/>
      <c r="D37" s="189">
        <f>IFERROR(lifespans_all!D37*DTE_mission_minutes!D37,"-")</f>
        <v>171572.29579277776</v>
      </c>
      <c r="E37" s="189">
        <f>IFERROR(lifespans_all!E37*DTE_mission_minutes!E37,"-")</f>
        <v>171572.29579277776</v>
      </c>
      <c r="F37" s="189">
        <f>IFERROR(lifespans_all!F37*DTE_mission_minutes!F37,"-")</f>
        <v>171572.29579277776</v>
      </c>
      <c r="G37" s="189">
        <f>IFERROR(lifespans_all!G37*DTE_mission_minutes!G37,"-")</f>
        <v>171572.29579277776</v>
      </c>
      <c r="H37" s="189">
        <f>IFERROR(lifespans_all!H37*DTE_mission_minutes!H37,"-")</f>
        <v>171572.29579277776</v>
      </c>
      <c r="I37" s="189">
        <f>IFERROR(lifespans_all!I37*DTE_mission_minutes!I37,"-")</f>
        <v>171572.29579277776</v>
      </c>
      <c r="J37" s="189">
        <f>IFERROR(lifespans_all!J37*DTE_mission_minutes!J37,"-")</f>
        <v>171572.29579277776</v>
      </c>
      <c r="K37" s="189">
        <f>IFERROR(lifespans_all!K37*DTE_mission_minutes!K37,"-")</f>
        <v>171572.29579277776</v>
      </c>
      <c r="L37" s="189">
        <f>IFERROR(lifespans_all!L37*DTE_mission_minutes!L37,"-")</f>
        <v>171572.29579277776</v>
      </c>
      <c r="M37" s="189">
        <f>IFERROR(lifespans_all!M37*DTE_mission_minutes!M37,"-")</f>
        <v>171572.29579277776</v>
      </c>
      <c r="N37" s="189">
        <f>IFERROR(lifespans_all!N37*DTE_mission_minutes!N37,"-")</f>
        <v>171572.29579277776</v>
      </c>
      <c r="O37" s="189">
        <f>IFERROR(lifespans_all!O37*DTE_mission_minutes!O37,"-")</f>
        <v>171572.29579277776</v>
      </c>
      <c r="P37" s="189">
        <f>IFERROR(lifespans_all!P37*DTE_mission_minutes!P37,"-")</f>
        <v>171572.29579277776</v>
      </c>
      <c r="Q37" s="189">
        <f>IFERROR(lifespans_all!Q37*DTE_mission_minutes!Q37,"-")</f>
        <v>171572.29579277776</v>
      </c>
      <c r="R37" s="189">
        <f>IFERROR(lifespans_all!R37*DTE_mission_minutes!R37,"-")</f>
        <v>171572.29579277776</v>
      </c>
      <c r="S37" s="189">
        <f>IFERROR(lifespans_all!S37*DTE_mission_minutes!S37,"-")</f>
        <v>171572.29579277776</v>
      </c>
      <c r="T37" s="189">
        <f>IFERROR(lifespans_all!T37*DTE_mission_minutes!T37,"-")</f>
        <v>171572.29579277776</v>
      </c>
      <c r="U37" s="189">
        <f>IFERROR(lifespans_all!U37*DTE_mission_minutes!U37,"-")</f>
        <v>171572.29579277776</v>
      </c>
      <c r="V37" s="189">
        <f>IFERROR(lifespans_all!V37*DTE_mission_minutes!V37,"-")</f>
        <v>171572.29579277776</v>
      </c>
      <c r="W37" s="189">
        <f>IFERROR(lifespans_all!W37*DTE_mission_minutes!W37,"-")</f>
        <v>171572.29579277776</v>
      </c>
    </row>
    <row r="38" spans="1:23" x14ac:dyDescent="0.25">
      <c r="A38" s="97" t="s">
        <v>47</v>
      </c>
      <c r="B38" s="106" t="s">
        <v>64</v>
      </c>
      <c r="C38" s="110"/>
      <c r="D38" s="189" t="str">
        <f>IFERROR(lifespans_all!D38*DTE_mission_minutes!D38,"-")</f>
        <v>-</v>
      </c>
      <c r="E38" s="189" t="str">
        <f>IFERROR(lifespans_all!E38*DTE_mission_minutes!E38,"-")</f>
        <v>-</v>
      </c>
      <c r="F38" s="189" t="str">
        <f>IFERROR(lifespans_all!F38*DTE_mission_minutes!F38,"-")</f>
        <v>-</v>
      </c>
      <c r="G38" s="189" t="str">
        <f>IFERROR(lifespans_all!G38*DTE_mission_minutes!G38,"-")</f>
        <v>-</v>
      </c>
      <c r="H38" s="189" t="str">
        <f>IFERROR(lifespans_all!H38*DTE_mission_minutes!H38,"-")</f>
        <v>-</v>
      </c>
      <c r="I38" s="189" t="str">
        <f>IFERROR(lifespans_all!I38*DTE_mission_minutes!I38,"-")</f>
        <v>-</v>
      </c>
      <c r="J38" s="189" t="str">
        <f>IFERROR(lifespans_all!J38*DTE_mission_minutes!J38,"-")</f>
        <v>-</v>
      </c>
      <c r="K38" s="189" t="str">
        <f>IFERROR(lifespans_all!K38*DTE_mission_minutes!K38,"-")</f>
        <v>-</v>
      </c>
      <c r="L38" s="189" t="str">
        <f>IFERROR(lifespans_all!L38*DTE_mission_minutes!L38,"-")</f>
        <v>-</v>
      </c>
      <c r="M38" s="189" t="str">
        <f>IFERROR(lifespans_all!M38*DTE_mission_minutes!M38,"-")</f>
        <v>-</v>
      </c>
      <c r="N38" s="189" t="str">
        <f>IFERROR(lifespans_all!N38*DTE_mission_minutes!N38,"-")</f>
        <v>-</v>
      </c>
      <c r="O38" s="189" t="str">
        <f>IFERROR(lifespans_all!O38*DTE_mission_minutes!O38,"-")</f>
        <v>-</v>
      </c>
      <c r="P38" s="189" t="str">
        <f>IFERROR(lifespans_all!P38*DTE_mission_minutes!P38,"-")</f>
        <v>-</v>
      </c>
      <c r="Q38" s="189" t="str">
        <f>IFERROR(lifespans_all!Q38*DTE_mission_minutes!Q38,"-")</f>
        <v>-</v>
      </c>
      <c r="R38" s="189" t="str">
        <f>IFERROR(lifespans_all!R38*DTE_mission_minutes!R38,"-")</f>
        <v>-</v>
      </c>
      <c r="S38" s="189" t="str">
        <f>IFERROR(lifespans_all!S38*DTE_mission_minutes!S38,"-")</f>
        <v>-</v>
      </c>
      <c r="T38" s="189" t="str">
        <f>IFERROR(lifespans_all!T38*DTE_mission_minutes!T38,"-")</f>
        <v>-</v>
      </c>
      <c r="U38" s="189" t="str">
        <f>IFERROR(lifespans_all!U38*DTE_mission_minutes!U38,"-")</f>
        <v>-</v>
      </c>
      <c r="V38" s="189" t="str">
        <f>IFERROR(lifespans_all!V38*DTE_mission_minutes!V38,"-")</f>
        <v>-</v>
      </c>
      <c r="W38" s="189" t="str">
        <f>IFERROR(lifespans_all!W38*DTE_mission_minutes!W38,"-")</f>
        <v>-</v>
      </c>
    </row>
    <row r="39" spans="1:23" x14ac:dyDescent="0.25">
      <c r="A39" s="97" t="s">
        <v>48</v>
      </c>
      <c r="B39" s="106" t="s">
        <v>64</v>
      </c>
      <c r="C39" s="110"/>
      <c r="D39" s="189" t="str">
        <f>IFERROR(lifespans_all!D39*DTE_mission_minutes!D39,"-")</f>
        <v>-</v>
      </c>
      <c r="E39" s="189" t="str">
        <f>IFERROR(lifespans_all!E39*DTE_mission_minutes!E39,"-")</f>
        <v>-</v>
      </c>
      <c r="F39" s="189" t="str">
        <f>IFERROR(lifespans_all!F39*DTE_mission_minutes!F39,"-")</f>
        <v>-</v>
      </c>
      <c r="G39" s="189" t="str">
        <f>IFERROR(lifespans_all!G39*DTE_mission_minutes!G39,"-")</f>
        <v>-</v>
      </c>
      <c r="H39" s="189" t="str">
        <f>IFERROR(lifespans_all!H39*DTE_mission_minutes!H39,"-")</f>
        <v>-</v>
      </c>
      <c r="I39" s="189" t="str">
        <f>IFERROR(lifespans_all!I39*DTE_mission_minutes!I39,"-")</f>
        <v>-</v>
      </c>
      <c r="J39" s="189" t="str">
        <f>IFERROR(lifespans_all!J39*DTE_mission_minutes!J39,"-")</f>
        <v>-</v>
      </c>
      <c r="K39" s="189" t="str">
        <f>IFERROR(lifespans_all!K39*DTE_mission_minutes!K39,"-")</f>
        <v>-</v>
      </c>
      <c r="L39" s="189" t="str">
        <f>IFERROR(lifespans_all!L39*DTE_mission_minutes!L39,"-")</f>
        <v>-</v>
      </c>
      <c r="M39" s="189" t="str">
        <f>IFERROR(lifespans_all!M39*DTE_mission_minutes!M39,"-")</f>
        <v>-</v>
      </c>
      <c r="N39" s="189" t="str">
        <f>IFERROR(lifespans_all!N39*DTE_mission_minutes!N39,"-")</f>
        <v>-</v>
      </c>
      <c r="O39" s="189" t="str">
        <f>IFERROR(lifespans_all!O39*DTE_mission_minutes!O39,"-")</f>
        <v>-</v>
      </c>
      <c r="P39" s="189" t="str">
        <f>IFERROR(lifespans_all!P39*DTE_mission_minutes!P39,"-")</f>
        <v>-</v>
      </c>
      <c r="Q39" s="189" t="str">
        <f>IFERROR(lifespans_all!Q39*DTE_mission_minutes!Q39,"-")</f>
        <v>-</v>
      </c>
      <c r="R39" s="189" t="str">
        <f>IFERROR(lifespans_all!R39*DTE_mission_minutes!R39,"-")</f>
        <v>-</v>
      </c>
      <c r="S39" s="189" t="str">
        <f>IFERROR(lifespans_all!S39*DTE_mission_minutes!S39,"-")</f>
        <v>-</v>
      </c>
      <c r="T39" s="189" t="str">
        <f>IFERROR(lifespans_all!T39*DTE_mission_minutes!T39,"-")</f>
        <v>-</v>
      </c>
      <c r="U39" s="189" t="str">
        <f>IFERROR(lifespans_all!U39*DTE_mission_minutes!U39,"-")</f>
        <v>-</v>
      </c>
      <c r="V39" s="189" t="str">
        <f>IFERROR(lifespans_all!V39*DTE_mission_minutes!V39,"-")</f>
        <v>-</v>
      </c>
      <c r="W39" s="189" t="str">
        <f>IFERROR(lifespans_all!W39*DTE_mission_minutes!W39,"-")</f>
        <v>-</v>
      </c>
    </row>
    <row r="40" spans="1:23" x14ac:dyDescent="0.25">
      <c r="A40" s="97" t="s">
        <v>49</v>
      </c>
      <c r="B40" s="98" t="s">
        <v>57</v>
      </c>
      <c r="C40" s="110" t="s">
        <v>91</v>
      </c>
      <c r="D40" s="189">
        <f>IFERROR(lifespans_all!D40*DTE_mission_minutes!D40,"-")</f>
        <v>0</v>
      </c>
      <c r="E40" s="189">
        <f>IFERROR(lifespans_all!E40*DTE_mission_minutes!E40,"-")</f>
        <v>0</v>
      </c>
      <c r="F40" s="189">
        <f>IFERROR(lifespans_all!F40*DTE_mission_minutes!F40,"-")</f>
        <v>0</v>
      </c>
      <c r="G40" s="189">
        <f>IFERROR(lifespans_all!G40*DTE_mission_minutes!G40,"-")</f>
        <v>0</v>
      </c>
      <c r="H40" s="189">
        <f>IFERROR(lifespans_all!H40*DTE_mission_minutes!H40,"-")</f>
        <v>0</v>
      </c>
      <c r="I40" s="189">
        <f>IFERROR(lifespans_all!I40*DTE_mission_minutes!I40,"-")</f>
        <v>0</v>
      </c>
      <c r="J40" s="189">
        <f>IFERROR(lifespans_all!J40*DTE_mission_minutes!J40,"-")</f>
        <v>0</v>
      </c>
      <c r="K40" s="189">
        <f>IFERROR(lifespans_all!K40*DTE_mission_minutes!K40,"-")</f>
        <v>0</v>
      </c>
      <c r="L40" s="189">
        <f>IFERROR(lifespans_all!L40*DTE_mission_minutes!L40,"-")</f>
        <v>0</v>
      </c>
      <c r="M40" s="189">
        <f>IFERROR(lifespans_all!M40*DTE_mission_minutes!M40,"-")</f>
        <v>0</v>
      </c>
      <c r="N40" s="189">
        <f>IFERROR(lifespans_all!N40*DTE_mission_minutes!N40,"-")</f>
        <v>0</v>
      </c>
      <c r="O40" s="189">
        <f>IFERROR(lifespans_all!O40*DTE_mission_minutes!O40,"-")</f>
        <v>0</v>
      </c>
      <c r="P40" s="189">
        <f>IFERROR(lifespans_all!P40*DTE_mission_minutes!P40,"-")</f>
        <v>0</v>
      </c>
      <c r="Q40" s="189">
        <f>IFERROR(lifespans_all!Q40*DTE_mission_minutes!Q40,"-")</f>
        <v>0</v>
      </c>
      <c r="R40" s="189">
        <f>IFERROR(lifespans_all!R40*DTE_mission_minutes!R40,"-")</f>
        <v>0</v>
      </c>
      <c r="S40" s="189">
        <f>IFERROR(lifespans_all!S40*DTE_mission_minutes!S40,"-")</f>
        <v>0</v>
      </c>
      <c r="T40" s="189">
        <f>IFERROR(lifespans_all!T40*DTE_mission_minutes!T40,"-")</f>
        <v>0</v>
      </c>
      <c r="U40" s="189">
        <f>IFERROR(lifespans_all!U40*DTE_mission_minutes!U40,"-")</f>
        <v>0</v>
      </c>
      <c r="V40" s="189">
        <f>IFERROR(lifespans_all!V40*DTE_mission_minutes!V40,"-")</f>
        <v>0</v>
      </c>
      <c r="W40" s="189">
        <f>IFERROR(lifespans_all!W40*DTE_mission_minutes!W40,"-")</f>
        <v>0</v>
      </c>
    </row>
    <row r="41" spans="1:23" x14ac:dyDescent="0.25">
      <c r="A41" s="97" t="s">
        <v>50</v>
      </c>
      <c r="B41" s="105" t="s">
        <v>61</v>
      </c>
      <c r="C41" s="110" t="s">
        <v>91</v>
      </c>
      <c r="D41" s="189">
        <f>IFERROR(lifespans_all!D41*DTE_mission_minutes!D41,"-")</f>
        <v>1321.6547222222223</v>
      </c>
      <c r="E41" s="189">
        <f>IFERROR(lifespans_all!E41*DTE_mission_minutes!E41,"-")</f>
        <v>1450.1822222222222</v>
      </c>
      <c r="F41" s="189">
        <f>IFERROR(lifespans_all!F41*DTE_mission_minutes!F41,"-")</f>
        <v>1386.2452777777776</v>
      </c>
      <c r="G41" s="189">
        <f>IFERROR(lifespans_all!G41*DTE_mission_minutes!G41,"-")</f>
        <v>1393.7255555555555</v>
      </c>
      <c r="H41" s="189">
        <f>IFERROR(lifespans_all!H41*DTE_mission_minutes!H41,"-")</f>
        <v>1393.7255555555555</v>
      </c>
      <c r="I41" s="189">
        <f>IFERROR(lifespans_all!I41*DTE_mission_minutes!I41,"-")</f>
        <v>0</v>
      </c>
      <c r="J41" s="189">
        <f>IFERROR(lifespans_all!J41*DTE_mission_minutes!J41,"-")</f>
        <v>0</v>
      </c>
      <c r="K41" s="189">
        <f>IFERROR(lifespans_all!K41*DTE_mission_minutes!K41,"-")</f>
        <v>0</v>
      </c>
      <c r="L41" s="189">
        <f>IFERROR(lifespans_all!L41*DTE_mission_minutes!L41,"-")</f>
        <v>0</v>
      </c>
      <c r="M41" s="189">
        <f>IFERROR(lifespans_all!M41*DTE_mission_minutes!M41,"-")</f>
        <v>0</v>
      </c>
      <c r="N41" s="189">
        <f>IFERROR(lifespans_all!N41*DTE_mission_minutes!N41,"-")</f>
        <v>0</v>
      </c>
      <c r="O41" s="189">
        <f>IFERROR(lifespans_all!O41*DTE_mission_minutes!O41,"-")</f>
        <v>0</v>
      </c>
      <c r="P41" s="189">
        <f>IFERROR(lifespans_all!P41*DTE_mission_minutes!P41,"-")</f>
        <v>0</v>
      </c>
      <c r="Q41" s="189">
        <f>IFERROR(lifespans_all!Q41*DTE_mission_minutes!Q41,"-")</f>
        <v>0</v>
      </c>
      <c r="R41" s="189">
        <f>IFERROR(lifespans_all!R41*DTE_mission_minutes!R41,"-")</f>
        <v>0</v>
      </c>
      <c r="S41" s="189">
        <f>IFERROR(lifespans_all!S41*DTE_mission_minutes!S41,"-")</f>
        <v>0</v>
      </c>
      <c r="T41" s="189">
        <f>IFERROR(lifespans_all!T41*DTE_mission_minutes!T41,"-")</f>
        <v>0</v>
      </c>
      <c r="U41" s="189">
        <f>IFERROR(lifespans_all!U41*DTE_mission_minutes!U41,"-")</f>
        <v>0</v>
      </c>
      <c r="V41" s="189">
        <f>IFERROR(lifespans_all!V41*DTE_mission_minutes!V41,"-")</f>
        <v>0</v>
      </c>
      <c r="W41" s="189">
        <f>IFERROR(lifespans_all!W41*DTE_mission_minutes!W41,"-")</f>
        <v>0</v>
      </c>
    </row>
    <row r="42" spans="1:23" x14ac:dyDescent="0.25">
      <c r="A42" s="97" t="s">
        <v>79</v>
      </c>
      <c r="B42" s="105" t="s">
        <v>59</v>
      </c>
      <c r="C42" s="110"/>
      <c r="D42" s="189">
        <f>IFERROR(lifespans_all!D42*DTE_mission_minutes!D42,"-")</f>
        <v>171572.29579277776</v>
      </c>
      <c r="E42" s="189">
        <f>IFERROR(lifespans_all!E42*DTE_mission_minutes!E42,"-")</f>
        <v>171572.29579277776</v>
      </c>
      <c r="F42" s="189">
        <f>IFERROR(lifespans_all!F42*DTE_mission_minutes!F42,"-")</f>
        <v>171572.29579277776</v>
      </c>
      <c r="G42" s="189">
        <f>IFERROR(lifespans_all!G42*DTE_mission_minutes!G42,"-")</f>
        <v>171572.29579277776</v>
      </c>
      <c r="H42" s="189">
        <f>IFERROR(lifespans_all!H42*DTE_mission_minutes!H42,"-")</f>
        <v>171572.29579277776</v>
      </c>
      <c r="I42" s="189">
        <f>IFERROR(lifespans_all!I42*DTE_mission_minutes!I42,"-")</f>
        <v>171572.29579277776</v>
      </c>
      <c r="J42" s="189">
        <f>IFERROR(lifespans_all!J42*DTE_mission_minutes!J42,"-")</f>
        <v>171572.29579277776</v>
      </c>
      <c r="K42" s="189">
        <f>IFERROR(lifespans_all!K42*DTE_mission_minutes!K42,"-")</f>
        <v>171572.29579277776</v>
      </c>
      <c r="L42" s="189">
        <f>IFERROR(lifespans_all!L42*DTE_mission_minutes!L42,"-")</f>
        <v>171572.29579277776</v>
      </c>
      <c r="M42" s="189">
        <f>IFERROR(lifespans_all!M42*DTE_mission_minutes!M42,"-")</f>
        <v>171572.29579277776</v>
      </c>
      <c r="N42" s="189">
        <f>IFERROR(lifespans_all!N42*DTE_mission_minutes!N42,"-")</f>
        <v>171572.29579277776</v>
      </c>
      <c r="O42" s="189">
        <f>IFERROR(lifespans_all!O42*DTE_mission_minutes!O42,"-")</f>
        <v>171572.29579277776</v>
      </c>
      <c r="P42" s="189">
        <f>IFERROR(lifespans_all!P42*DTE_mission_minutes!P42,"-")</f>
        <v>171572.29579277776</v>
      </c>
      <c r="Q42" s="189">
        <f>IFERROR(lifespans_all!Q42*DTE_mission_minutes!Q42,"-")</f>
        <v>171572.29579277776</v>
      </c>
      <c r="R42" s="189">
        <f>IFERROR(lifespans_all!R42*DTE_mission_minutes!R42,"-")</f>
        <v>171572.29579277776</v>
      </c>
      <c r="S42" s="189">
        <f>IFERROR(lifespans_all!S42*DTE_mission_minutes!S42,"-")</f>
        <v>171572.29579277776</v>
      </c>
      <c r="T42" s="189">
        <f>IFERROR(lifespans_all!T42*DTE_mission_minutes!T42,"-")</f>
        <v>171572.29579277776</v>
      </c>
      <c r="U42" s="189">
        <f>IFERROR(lifespans_all!U42*DTE_mission_minutes!U42,"-")</f>
        <v>171572.29579277776</v>
      </c>
      <c r="V42" s="189">
        <f>IFERROR(lifespans_all!V42*DTE_mission_minutes!V42,"-")</f>
        <v>171572.29579277776</v>
      </c>
      <c r="W42" s="189">
        <f>IFERROR(lifespans_all!W42*DTE_mission_minutes!W42,"-")</f>
        <v>171572.29579277776</v>
      </c>
    </row>
    <row r="43" spans="1:23" x14ac:dyDescent="0.25">
      <c r="A43" s="97" t="s">
        <v>80</v>
      </c>
      <c r="B43" s="98" t="s">
        <v>62</v>
      </c>
      <c r="C43" s="110"/>
      <c r="D43" s="189" t="str">
        <f>IFERROR(lifespans_all!D43*DTE_mission_minutes!D43,"-")</f>
        <v>-</v>
      </c>
      <c r="E43" s="189" t="str">
        <f>IFERROR(lifespans_all!E43*DTE_mission_minutes!E43,"-")</f>
        <v>-</v>
      </c>
      <c r="F43" s="189" t="str">
        <f>IFERROR(lifespans_all!F43*DTE_mission_minutes!F43,"-")</f>
        <v>-</v>
      </c>
      <c r="G43" s="189" t="str">
        <f>IFERROR(lifespans_all!G43*DTE_mission_minutes!G43,"-")</f>
        <v>-</v>
      </c>
      <c r="H43" s="189" t="str">
        <f>IFERROR(lifespans_all!H43*DTE_mission_minutes!H43,"-")</f>
        <v>-</v>
      </c>
      <c r="I43" s="189" t="str">
        <f>IFERROR(lifespans_all!I43*DTE_mission_minutes!I43,"-")</f>
        <v>-</v>
      </c>
      <c r="J43" s="189" t="str">
        <f>IFERROR(lifespans_all!J43*DTE_mission_minutes!J43,"-")</f>
        <v>-</v>
      </c>
      <c r="K43" s="189" t="str">
        <f>IFERROR(lifespans_all!K43*DTE_mission_minutes!K43,"-")</f>
        <v>-</v>
      </c>
      <c r="L43" s="189" t="str">
        <f>IFERROR(lifespans_all!L43*DTE_mission_minutes!L43,"-")</f>
        <v>-</v>
      </c>
      <c r="M43" s="189" t="str">
        <f>IFERROR(lifespans_all!M43*DTE_mission_minutes!M43,"-")</f>
        <v>-</v>
      </c>
      <c r="N43" s="189" t="str">
        <f>IFERROR(lifespans_all!N43*DTE_mission_minutes!N43,"-")</f>
        <v>-</v>
      </c>
      <c r="O43" s="189" t="str">
        <f>IFERROR(lifespans_all!O43*DTE_mission_minutes!O43,"-")</f>
        <v>-</v>
      </c>
      <c r="P43" s="189" t="str">
        <f>IFERROR(lifespans_all!P43*DTE_mission_minutes!P43,"-")</f>
        <v>-</v>
      </c>
      <c r="Q43" s="189" t="str">
        <f>IFERROR(lifespans_all!Q43*DTE_mission_minutes!Q43,"-")</f>
        <v>-</v>
      </c>
      <c r="R43" s="189" t="str">
        <f>IFERROR(lifespans_all!R43*DTE_mission_minutes!R43,"-")</f>
        <v>-</v>
      </c>
      <c r="S43" s="189" t="str">
        <f>IFERROR(lifespans_all!S43*DTE_mission_minutes!S43,"-")</f>
        <v>-</v>
      </c>
      <c r="T43" s="189" t="str">
        <f>IFERROR(lifespans_all!T43*DTE_mission_minutes!T43,"-")</f>
        <v>-</v>
      </c>
      <c r="U43" s="189" t="str">
        <f>IFERROR(lifespans_all!U43*DTE_mission_minutes!U43,"-")</f>
        <v>-</v>
      </c>
      <c r="V43" s="189" t="str">
        <f>IFERROR(lifespans_all!V43*DTE_mission_minutes!V43,"-")</f>
        <v>-</v>
      </c>
      <c r="W43" s="189" t="str">
        <f>IFERROR(lifespans_all!W43*DTE_mission_minutes!W43,"-")</f>
        <v>-</v>
      </c>
    </row>
    <row r="44" spans="1:23" x14ac:dyDescent="0.25">
      <c r="A44" s="97" t="s">
        <v>81</v>
      </c>
      <c r="B44" s="98" t="s">
        <v>57</v>
      </c>
      <c r="C44" s="110" t="s">
        <v>91</v>
      </c>
      <c r="D44" s="189">
        <f>IFERROR(lifespans_all!D44*DTE_mission_minutes!D44,"-")</f>
        <v>3017.8666666666668</v>
      </c>
      <c r="E44" s="189">
        <f>IFERROR(lifespans_all!E44*DTE_mission_minutes!E44,"-")</f>
        <v>3078.4611111111108</v>
      </c>
      <c r="F44" s="189">
        <f>IFERROR(lifespans_all!F44*DTE_mission_minutes!F44,"-")</f>
        <v>2765.7895222222219</v>
      </c>
      <c r="G44" s="189">
        <f>IFERROR(lifespans_all!G44*DTE_mission_minutes!G44,"-")</f>
        <v>3000.2460561111111</v>
      </c>
      <c r="H44" s="189">
        <f>IFERROR(lifespans_all!H44*DTE_mission_minutes!H44,"-")</f>
        <v>3000.2460561111111</v>
      </c>
      <c r="I44" s="189">
        <f>IFERROR(lifespans_all!I44*DTE_mission_minutes!I44,"-")</f>
        <v>3000.2460561111111</v>
      </c>
      <c r="J44" s="189">
        <f>IFERROR(lifespans_all!J44*DTE_mission_minutes!J44,"-")</f>
        <v>3000.2460561111111</v>
      </c>
      <c r="K44" s="189">
        <f>IFERROR(lifespans_all!K44*DTE_mission_minutes!K44,"-")</f>
        <v>0</v>
      </c>
      <c r="L44" s="189">
        <f>IFERROR(lifespans_all!L44*DTE_mission_minutes!L44,"-")</f>
        <v>0</v>
      </c>
      <c r="M44" s="189">
        <f>IFERROR(lifespans_all!M44*DTE_mission_minutes!M44,"-")</f>
        <v>0</v>
      </c>
      <c r="N44" s="189">
        <f>IFERROR(lifespans_all!N44*DTE_mission_minutes!N44,"-")</f>
        <v>0</v>
      </c>
      <c r="O44" s="189">
        <f>IFERROR(lifespans_all!O44*DTE_mission_minutes!O44,"-")</f>
        <v>0</v>
      </c>
      <c r="P44" s="189">
        <f>IFERROR(lifespans_all!P44*DTE_mission_minutes!P44,"-")</f>
        <v>0</v>
      </c>
      <c r="Q44" s="189">
        <f>IFERROR(lifespans_all!Q44*DTE_mission_minutes!Q44,"-")</f>
        <v>0</v>
      </c>
      <c r="R44" s="189">
        <f>IFERROR(lifespans_all!R44*DTE_mission_minutes!R44,"-")</f>
        <v>0</v>
      </c>
      <c r="S44" s="189">
        <f>IFERROR(lifespans_all!S44*DTE_mission_minutes!S44,"-")</f>
        <v>0</v>
      </c>
      <c r="T44" s="189">
        <f>IFERROR(lifespans_all!T44*DTE_mission_minutes!T44,"-")</f>
        <v>0</v>
      </c>
      <c r="U44" s="189">
        <f>IFERROR(lifespans_all!U44*DTE_mission_minutes!U44,"-")</f>
        <v>0</v>
      </c>
      <c r="V44" s="189">
        <f>IFERROR(lifespans_all!V44*DTE_mission_minutes!V44,"-")</f>
        <v>0</v>
      </c>
      <c r="W44" s="189">
        <f>IFERROR(lifespans_all!W44*DTE_mission_minutes!W44,"-")</f>
        <v>0</v>
      </c>
    </row>
    <row r="45" spans="1:23" x14ac:dyDescent="0.25">
      <c r="A45" s="97" t="s">
        <v>51</v>
      </c>
      <c r="B45" s="98" t="s">
        <v>56</v>
      </c>
      <c r="C45" s="110"/>
      <c r="D45" s="189">
        <f>IFERROR(lifespans_all!D45*DTE_mission_minutes!D45,"-")</f>
        <v>2140.4341038095235</v>
      </c>
      <c r="E45" s="189">
        <f>IFERROR(lifespans_all!E45*DTE_mission_minutes!E45,"-")</f>
        <v>2140.4341038095235</v>
      </c>
      <c r="F45" s="189">
        <f>IFERROR(lifespans_all!F45*DTE_mission_minutes!F45,"-")</f>
        <v>0</v>
      </c>
      <c r="G45" s="189">
        <f>IFERROR(lifespans_all!G45*DTE_mission_minutes!G45,"-")</f>
        <v>0</v>
      </c>
      <c r="H45" s="189">
        <f>IFERROR(lifespans_all!H45*DTE_mission_minutes!H45,"-")</f>
        <v>0</v>
      </c>
      <c r="I45" s="189">
        <f>IFERROR(lifespans_all!I45*DTE_mission_minutes!I45,"-")</f>
        <v>0</v>
      </c>
      <c r="J45" s="189">
        <f>IFERROR(lifespans_all!J45*DTE_mission_minutes!J45,"-")</f>
        <v>0</v>
      </c>
      <c r="K45" s="189">
        <f>IFERROR(lifespans_all!K45*DTE_mission_minutes!K45,"-")</f>
        <v>0</v>
      </c>
      <c r="L45" s="189">
        <f>IFERROR(lifespans_all!L45*DTE_mission_minutes!L45,"-")</f>
        <v>0</v>
      </c>
      <c r="M45" s="189">
        <f>IFERROR(lifespans_all!M45*DTE_mission_minutes!M45,"-")</f>
        <v>0</v>
      </c>
      <c r="N45" s="189">
        <f>IFERROR(lifespans_all!N45*DTE_mission_minutes!N45,"-")</f>
        <v>0</v>
      </c>
      <c r="O45" s="189">
        <f>IFERROR(lifespans_all!O45*DTE_mission_minutes!O45,"-")</f>
        <v>0</v>
      </c>
      <c r="P45" s="189">
        <f>IFERROR(lifespans_all!P45*DTE_mission_minutes!P45,"-")</f>
        <v>0</v>
      </c>
      <c r="Q45" s="189">
        <f>IFERROR(lifespans_all!Q45*DTE_mission_minutes!Q45,"-")</f>
        <v>0</v>
      </c>
      <c r="R45" s="189">
        <f>IFERROR(lifespans_all!R45*DTE_mission_minutes!R45,"-")</f>
        <v>0</v>
      </c>
      <c r="S45" s="189">
        <f>IFERROR(lifespans_all!S45*DTE_mission_minutes!S45,"-")</f>
        <v>0</v>
      </c>
      <c r="T45" s="189">
        <f>IFERROR(lifespans_all!T45*DTE_mission_minutes!T45,"-")</f>
        <v>0</v>
      </c>
      <c r="U45" s="189">
        <f>IFERROR(lifespans_all!U45*DTE_mission_minutes!U45,"-")</f>
        <v>0</v>
      </c>
      <c r="V45" s="189">
        <f>IFERROR(lifespans_all!V45*DTE_mission_minutes!V45,"-")</f>
        <v>0</v>
      </c>
      <c r="W45" s="189">
        <f>IFERROR(lifespans_all!W45*DTE_mission_minutes!W45,"-")</f>
        <v>0</v>
      </c>
    </row>
    <row r="46" spans="1:23" x14ac:dyDescent="0.25">
      <c r="A46" s="97" t="s">
        <v>52</v>
      </c>
      <c r="B46" s="98" t="s">
        <v>56</v>
      </c>
      <c r="C46" s="110"/>
      <c r="D46" s="189">
        <f>IFERROR(lifespans_all!D46*DTE_mission_minutes!D46,"-")</f>
        <v>2140.4341038095235</v>
      </c>
      <c r="E46" s="189">
        <f>IFERROR(lifespans_all!E46*DTE_mission_minutes!E46,"-")</f>
        <v>2140.4341038095235</v>
      </c>
      <c r="F46" s="189">
        <f>IFERROR(lifespans_all!F46*DTE_mission_minutes!F46,"-")</f>
        <v>0</v>
      </c>
      <c r="G46" s="189">
        <f>IFERROR(lifespans_all!G46*DTE_mission_minutes!G46,"-")</f>
        <v>0</v>
      </c>
      <c r="H46" s="189">
        <f>IFERROR(lifespans_all!H46*DTE_mission_minutes!H46,"-")</f>
        <v>0</v>
      </c>
      <c r="I46" s="189">
        <f>IFERROR(lifespans_all!I46*DTE_mission_minutes!I46,"-")</f>
        <v>0</v>
      </c>
      <c r="J46" s="189">
        <f>IFERROR(lifespans_all!J46*DTE_mission_minutes!J46,"-")</f>
        <v>0</v>
      </c>
      <c r="K46" s="189">
        <f>IFERROR(lifespans_all!K46*DTE_mission_minutes!K46,"-")</f>
        <v>0</v>
      </c>
      <c r="L46" s="189">
        <f>IFERROR(lifespans_all!L46*DTE_mission_minutes!L46,"-")</f>
        <v>0</v>
      </c>
      <c r="M46" s="189">
        <f>IFERROR(lifespans_all!M46*DTE_mission_minutes!M46,"-")</f>
        <v>0</v>
      </c>
      <c r="N46" s="189">
        <f>IFERROR(lifespans_all!N46*DTE_mission_minutes!N46,"-")</f>
        <v>0</v>
      </c>
      <c r="O46" s="189">
        <f>IFERROR(lifespans_all!O46*DTE_mission_minutes!O46,"-")</f>
        <v>0</v>
      </c>
      <c r="P46" s="189">
        <f>IFERROR(lifespans_all!P46*DTE_mission_minutes!P46,"-")</f>
        <v>0</v>
      </c>
      <c r="Q46" s="189">
        <f>IFERROR(lifespans_all!Q46*DTE_mission_minutes!Q46,"-")</f>
        <v>0</v>
      </c>
      <c r="R46" s="189">
        <f>IFERROR(lifespans_all!R46*DTE_mission_minutes!R46,"-")</f>
        <v>0</v>
      </c>
      <c r="S46" s="189">
        <f>IFERROR(lifespans_all!S46*DTE_mission_minutes!S46,"-")</f>
        <v>0</v>
      </c>
      <c r="T46" s="189">
        <f>IFERROR(lifespans_all!T46*DTE_mission_minutes!T46,"-")</f>
        <v>0</v>
      </c>
      <c r="U46" s="189">
        <f>IFERROR(lifespans_all!U46*DTE_mission_minutes!U46,"-")</f>
        <v>0</v>
      </c>
      <c r="V46" s="189">
        <f>IFERROR(lifespans_all!V46*DTE_mission_minutes!V46,"-")</f>
        <v>0</v>
      </c>
      <c r="W46" s="189">
        <f>IFERROR(lifespans_all!W46*DTE_mission_minutes!W46,"-")</f>
        <v>0</v>
      </c>
    </row>
    <row r="47" spans="1:23" x14ac:dyDescent="0.25">
      <c r="A47" s="97" t="s">
        <v>53</v>
      </c>
      <c r="B47" s="98" t="s">
        <v>56</v>
      </c>
      <c r="C47" s="110"/>
      <c r="D47" s="189">
        <f>IFERROR(lifespans_all!D47*DTE_mission_minutes!D47,"-")</f>
        <v>2140.4341038095235</v>
      </c>
      <c r="E47" s="189">
        <f>IFERROR(lifespans_all!E47*DTE_mission_minutes!E47,"-")</f>
        <v>2140.4341038095235</v>
      </c>
      <c r="F47" s="189">
        <f>IFERROR(lifespans_all!F47*DTE_mission_minutes!F47,"-")</f>
        <v>0</v>
      </c>
      <c r="G47" s="189">
        <f>IFERROR(lifespans_all!G47*DTE_mission_minutes!G47,"-")</f>
        <v>0</v>
      </c>
      <c r="H47" s="189">
        <f>IFERROR(lifespans_all!H47*DTE_mission_minutes!H47,"-")</f>
        <v>0</v>
      </c>
      <c r="I47" s="189">
        <f>IFERROR(lifespans_all!I47*DTE_mission_minutes!I47,"-")</f>
        <v>0</v>
      </c>
      <c r="J47" s="189">
        <f>IFERROR(lifespans_all!J47*DTE_mission_minutes!J47,"-")</f>
        <v>0</v>
      </c>
      <c r="K47" s="189">
        <f>IFERROR(lifespans_all!K47*DTE_mission_minutes!K47,"-")</f>
        <v>0</v>
      </c>
      <c r="L47" s="189">
        <f>IFERROR(lifespans_all!L47*DTE_mission_minutes!L47,"-")</f>
        <v>0</v>
      </c>
      <c r="M47" s="189">
        <f>IFERROR(lifespans_all!M47*DTE_mission_minutes!M47,"-")</f>
        <v>0</v>
      </c>
      <c r="N47" s="189">
        <f>IFERROR(lifespans_all!N47*DTE_mission_minutes!N47,"-")</f>
        <v>0</v>
      </c>
      <c r="O47" s="189">
        <f>IFERROR(lifespans_all!O47*DTE_mission_minutes!O47,"-")</f>
        <v>0</v>
      </c>
      <c r="P47" s="189">
        <f>IFERROR(lifespans_all!P47*DTE_mission_minutes!P47,"-")</f>
        <v>0</v>
      </c>
      <c r="Q47" s="189">
        <f>IFERROR(lifespans_all!Q47*DTE_mission_minutes!Q47,"-")</f>
        <v>0</v>
      </c>
      <c r="R47" s="189">
        <f>IFERROR(lifespans_all!R47*DTE_mission_minutes!R47,"-")</f>
        <v>0</v>
      </c>
      <c r="S47" s="189">
        <f>IFERROR(lifespans_all!S47*DTE_mission_minutes!S47,"-")</f>
        <v>0</v>
      </c>
      <c r="T47" s="189">
        <f>IFERROR(lifespans_all!T47*DTE_mission_minutes!T47,"-")</f>
        <v>0</v>
      </c>
      <c r="U47" s="189">
        <f>IFERROR(lifespans_all!U47*DTE_mission_minutes!U47,"-")</f>
        <v>0</v>
      </c>
      <c r="V47" s="189">
        <f>IFERROR(lifespans_all!V47*DTE_mission_minutes!V47,"-")</f>
        <v>0</v>
      </c>
      <c r="W47" s="189">
        <f>IFERROR(lifespans_all!W47*DTE_mission_minutes!W47,"-")</f>
        <v>0</v>
      </c>
    </row>
    <row r="48" spans="1:23" x14ac:dyDescent="0.25">
      <c r="A48" s="97" t="s">
        <v>54</v>
      </c>
      <c r="B48" s="98" t="s">
        <v>57</v>
      </c>
      <c r="C48" s="110"/>
      <c r="D48" s="189">
        <f>IFERROR(lifespans_all!D48*DTE_mission_minutes!D48,"-")</f>
        <v>133409.35004928565</v>
      </c>
      <c r="E48" s="189">
        <f>IFERROR(lifespans_all!E48*DTE_mission_minutes!E48,"-")</f>
        <v>0</v>
      </c>
      <c r="F48" s="189">
        <f>IFERROR(lifespans_all!F48*DTE_mission_minutes!F48,"-")</f>
        <v>0</v>
      </c>
      <c r="G48" s="189">
        <f>IFERROR(lifespans_all!G48*DTE_mission_minutes!G48,"-")</f>
        <v>0</v>
      </c>
      <c r="H48" s="189">
        <f>IFERROR(lifespans_all!H48*DTE_mission_minutes!H48,"-")</f>
        <v>0</v>
      </c>
      <c r="I48" s="189">
        <f>IFERROR(lifespans_all!I48*DTE_mission_minutes!I48,"-")</f>
        <v>0</v>
      </c>
      <c r="J48" s="189">
        <f>IFERROR(lifespans_all!J48*DTE_mission_minutes!J48,"-")</f>
        <v>0</v>
      </c>
      <c r="K48" s="189">
        <f>IFERROR(lifespans_all!K48*DTE_mission_minutes!K48,"-")</f>
        <v>0</v>
      </c>
      <c r="L48" s="189">
        <f>IFERROR(lifespans_all!L48*DTE_mission_minutes!L48,"-")</f>
        <v>0</v>
      </c>
      <c r="M48" s="189">
        <f>IFERROR(lifespans_all!M48*DTE_mission_minutes!M48,"-")</f>
        <v>0</v>
      </c>
      <c r="N48" s="189">
        <f>IFERROR(lifespans_all!N48*DTE_mission_minutes!N48,"-")</f>
        <v>0</v>
      </c>
      <c r="O48" s="189">
        <f>IFERROR(lifespans_all!O48*DTE_mission_minutes!O48,"-")</f>
        <v>0</v>
      </c>
      <c r="P48" s="189">
        <f>IFERROR(lifespans_all!P48*DTE_mission_minutes!P48,"-")</f>
        <v>0</v>
      </c>
      <c r="Q48" s="189">
        <f>IFERROR(lifespans_all!Q48*DTE_mission_minutes!Q48,"-")</f>
        <v>0</v>
      </c>
      <c r="R48" s="189">
        <f>IFERROR(lifespans_all!R48*DTE_mission_minutes!R48,"-")</f>
        <v>0</v>
      </c>
      <c r="S48" s="189">
        <f>IFERROR(lifespans_all!S48*DTE_mission_minutes!S48,"-")</f>
        <v>0</v>
      </c>
      <c r="T48" s="189">
        <f>IFERROR(lifespans_all!T48*DTE_mission_minutes!T48,"-")</f>
        <v>0</v>
      </c>
      <c r="U48" s="189">
        <f>IFERROR(lifespans_all!U48*DTE_mission_minutes!U48,"-")</f>
        <v>0</v>
      </c>
      <c r="V48" s="189">
        <f>IFERROR(lifespans_all!V48*DTE_mission_minutes!V48,"-")</f>
        <v>0</v>
      </c>
      <c r="W48" s="189">
        <f>IFERROR(lifespans_all!W48*DTE_mission_minutes!W48,"-")</f>
        <v>0</v>
      </c>
    </row>
    <row r="49" spans="1:23" x14ac:dyDescent="0.25">
      <c r="A49" s="89" t="str">
        <f>DTE_mission_minutes!A49</f>
        <v>New</v>
      </c>
      <c r="B49" s="89" t="str">
        <f>DTE_mission_minutes!B49</f>
        <v>Human Space Flight</v>
      </c>
      <c r="C49" s="89"/>
      <c r="D49" s="189">
        <f>IFERROR((lifespans_all!D49*DTE_mission_minutes!D49)*POWER(1+(Settings!$D$28/100),D$1-2021),"-")</f>
        <v>17157.229579277777</v>
      </c>
      <c r="E49" s="189">
        <f>IFERROR((lifespans_all!E49*DTE_mission_minutes!E49)*POWER(1+(Settings!$D$28/100),E$1-2021),"-")</f>
        <v>35000.748341726663</v>
      </c>
      <c r="F49" s="189">
        <f>IFERROR((lifespans_all!F49*DTE_mission_minutes!F49)*POWER(1+(Settings!$D$28/100),F$1-2021),"-")</f>
        <v>53551.144962841798</v>
      </c>
      <c r="G49" s="189">
        <f>IFERROR((lifespans_all!G49*DTE_mission_minutes!G49)*POWER(1+(Settings!$D$28/100),G$1-2021),"-")</f>
        <v>72829.557149464832</v>
      </c>
      <c r="H49" s="189">
        <f>IFERROR((lifespans_all!H49*DTE_mission_minutes!H49)*POWER(1+(Settings!$D$28/100),H$1-2021),"-")</f>
        <v>92857.685365567668</v>
      </c>
      <c r="I49" s="189">
        <f>IFERROR((lifespans_all!I49*DTE_mission_minutes!I49)*POWER(1+(Settings!$D$28/100),I$1-2021),"-")</f>
        <v>113657.80688745483</v>
      </c>
      <c r="J49" s="189">
        <f>IFERROR((lifespans_all!J49*DTE_mission_minutes!J49)*POWER(1+(Settings!$D$28/100),J$1-2021),"-")</f>
        <v>135252.79019607126</v>
      </c>
      <c r="K49" s="189">
        <f>IFERROR((lifespans_all!K49*DTE_mission_minutes!K49)*POWER(1+(Settings!$D$28/100),K$1-2021),"-")</f>
        <v>157666.10971427729</v>
      </c>
      <c r="L49" s="189">
        <f>IFERROR((lifespans_all!L49*DTE_mission_minutes!L49)*POWER(1+(Settings!$D$28/100),L$1-2021),"-")</f>
        <v>180921.86089713321</v>
      </c>
      <c r="M49" s="189">
        <f>IFERROR((lifespans_all!M49*DTE_mission_minutes!M49)*POWER(1+(Settings!$D$28/100),M$1-2021),"-")</f>
        <v>205044.77568341763</v>
      </c>
      <c r="N49" s="189">
        <f>IFERROR((lifespans_all!N49*DTE_mission_minutes!N49)*POWER(1+(Settings!$D$28/100),N$1-2021),"-")</f>
        <v>627437.01359125809</v>
      </c>
      <c r="O49" s="189">
        <f>IFERROR((lifespans_all!O49*DTE_mission_minutes!O49)*POWER(1+(Settings!$D$28/100),O$1-2021),"-")</f>
        <v>639985.75386308308</v>
      </c>
      <c r="P49" s="189">
        <f>IFERROR((lifespans_all!P49*DTE_mission_minutes!P49)*POWER(1+(Settings!$D$28/100),P$1-2021),"-")</f>
        <v>652785.46894034487</v>
      </c>
      <c r="Q49" s="189">
        <f>IFERROR((lifespans_all!Q49*DTE_mission_minutes!Q49)*POWER(1+(Settings!$D$28/100),Q$1-2021),"-")</f>
        <v>665841.17831915175</v>
      </c>
      <c r="R49" s="189">
        <f>IFERROR((lifespans_all!R49*DTE_mission_minutes!R49)*POWER(1+(Settings!$D$28/100),R$1-2021),"-")</f>
        <v>679158.00188553485</v>
      </c>
      <c r="S49" s="189">
        <f>IFERROR((lifespans_all!S49*DTE_mission_minutes!S49)*POWER(1+(Settings!$D$28/100),S$1-2021),"-")</f>
        <v>692741.16192324529</v>
      </c>
      <c r="T49" s="189">
        <f>IFERROR((lifespans_all!T49*DTE_mission_minutes!T49)*POWER(1+(Settings!$D$28/100),T$1-2021),"-")</f>
        <v>706595.98516171041</v>
      </c>
      <c r="U49" s="189">
        <f>IFERROR((lifespans_all!U49*DTE_mission_minutes!U49)*POWER(1+(Settings!$D$28/100),U$1-2021),"-")</f>
        <v>720727.90486494463</v>
      </c>
      <c r="V49" s="189">
        <f>IFERROR((lifespans_all!V49*DTE_mission_minutes!V49)*POWER(1+(Settings!$D$28/100),V$1-2021),"-")</f>
        <v>735142.46296224347</v>
      </c>
      <c r="W49" s="189">
        <f>IFERROR((lifespans_all!W49*DTE_mission_minutes!W49)*POWER(1+(Settings!$D$28/100),W$1-2021),"-")</f>
        <v>749845.31222148833</v>
      </c>
    </row>
    <row r="50" spans="1:23" x14ac:dyDescent="0.25">
      <c r="A50" s="89" t="str">
        <f>DTE_mission_minutes!A50</f>
        <v>New</v>
      </c>
      <c r="B50" s="89" t="str">
        <f>DTE_mission_minutes!B50</f>
        <v>Near Earth Robotic - LEO Science</v>
      </c>
      <c r="C50" s="89" t="str">
        <f>DTE_mission_minutes!C49</f>
        <v>-</v>
      </c>
      <c r="D50" s="189">
        <f>IFERROR((lifespans_all!D50*DTE_mission_minutes!D50)*POWER(1+(Settings!$D$28/100),D$1-2021),"-")</f>
        <v>15874.186310000001</v>
      </c>
      <c r="E50" s="189">
        <f>IFERROR((lifespans_all!E50*DTE_mission_minutes!E50)*POWER(1+(Settings!$D$28/100),E$1-2021),"-")</f>
        <v>82027.134810133328</v>
      </c>
      <c r="F50" s="189">
        <f>IFERROR((lifespans_all!F50*DTE_mission_minutes!F50)*POWER(1+(Settings!$D$28/100),F$1-2021),"-")</f>
        <v>108708.00030086399</v>
      </c>
      <c r="G50" s="189">
        <f>IFERROR((lifespans_all!G50*DTE_mission_minutes!G50)*POWER(1+(Settings!$D$28/100),G$1-2021),"-")</f>
        <v>209210.94537935356</v>
      </c>
      <c r="H50" s="189">
        <f>IFERROR((lifespans_all!H50*DTE_mission_minutes!H50)*POWER(1+(Settings!$D$28/100),H$1-2021),"-")</f>
        <v>317209.02799410099</v>
      </c>
      <c r="I50" s="189">
        <f>IFERROR((lifespans_all!I50*DTE_mission_minutes!I50)*POWER(1+(Settings!$D$28/100),I$1-2021),"-")</f>
        <v>429443.34953528654</v>
      </c>
      <c r="J50" s="189">
        <f>IFERROR((lifespans_all!J50*DTE_mission_minutes!J50)*POWER(1+(Settings!$D$28/100),J$1-2021),"-")</f>
        <v>546040.16032692185</v>
      </c>
      <c r="K50" s="189">
        <f>IFERROR((lifespans_all!K50*DTE_mission_minutes!K50)*POWER(1+(Settings!$D$28/100),K$1-2021),"-")</f>
        <v>636526.81546681176</v>
      </c>
      <c r="L50" s="189">
        <f>IFERROR((lifespans_all!L50*DTE_mission_minutes!L50)*POWER(1+(Settings!$D$28/100),L$1-2021),"-")</f>
        <v>667985.92923122912</v>
      </c>
      <c r="M50" s="189">
        <f>IFERROR((lifespans_all!M50*DTE_mission_minutes!M50)*POWER(1+(Settings!$D$28/100),M$1-2021),"-")</f>
        <v>700448.7968200366</v>
      </c>
      <c r="N50" s="189">
        <f>IFERROR((lifespans_all!N50*DTE_mission_minutes!N50)*POWER(1+(Settings!$D$28/100),N$1-2021),"-")</f>
        <v>714457.77275643742</v>
      </c>
      <c r="O50" s="189">
        <f>IFERROR((lifespans_all!O50*DTE_mission_minutes!O50)*POWER(1+(Settings!$D$28/100),O$1-2021),"-")</f>
        <v>728746.92821156594</v>
      </c>
      <c r="P50" s="189">
        <f>IFERROR((lifespans_all!P50*DTE_mission_minutes!P50)*POWER(1+(Settings!$D$28/100),P$1-2021),"-")</f>
        <v>743321.86677579745</v>
      </c>
      <c r="Q50" s="189">
        <f>IFERROR((lifespans_all!Q50*DTE_mission_minutes!Q50)*POWER(1+(Settings!$D$28/100),Q$1-2021),"-")</f>
        <v>758188.30411131331</v>
      </c>
      <c r="R50" s="189">
        <f>IFERROR((lifespans_all!R50*DTE_mission_minutes!R50)*POWER(1+(Settings!$D$28/100),R$1-2021),"-")</f>
        <v>773352.07019353972</v>
      </c>
      <c r="S50" s="189">
        <f>IFERROR((lifespans_all!S50*DTE_mission_minutes!S50)*POWER(1+(Settings!$D$28/100),S$1-2021),"-")</f>
        <v>788819.11159741029</v>
      </c>
      <c r="T50" s="189">
        <f>IFERROR((lifespans_all!T50*DTE_mission_minutes!T50)*POWER(1+(Settings!$D$28/100),T$1-2021),"-")</f>
        <v>804595.4938293586</v>
      </c>
      <c r="U50" s="189">
        <f>IFERROR((lifespans_all!U50*DTE_mission_minutes!U50)*POWER(1+(Settings!$D$28/100),U$1-2021),"-")</f>
        <v>820687.40370594582</v>
      </c>
      <c r="V50" s="189">
        <f>IFERROR((lifespans_all!V50*DTE_mission_minutes!V50)*POWER(1+(Settings!$D$28/100),V$1-2021),"-")</f>
        <v>837101.15178006468</v>
      </c>
      <c r="W50" s="189">
        <f>IFERROR((lifespans_all!W50*DTE_mission_minutes!W50)*POWER(1+(Settings!$D$28/100),W$1-2021),"-")</f>
        <v>853843.17481566593</v>
      </c>
    </row>
    <row r="51" spans="1:23" x14ac:dyDescent="0.25">
      <c r="A51" s="89" t="str">
        <f>DTE_mission_minutes!A51</f>
        <v>New</v>
      </c>
      <c r="B51" s="89" t="str">
        <f>DTE_mission_minutes!B51</f>
        <v>Near Earth Robotic - GEO and Near Earth</v>
      </c>
      <c r="C51" s="89" t="str">
        <f>DTE_mission_minutes!C50</f>
        <v>-</v>
      </c>
      <c r="D51" s="189">
        <f>IFERROR((lifespans_all!D51*DTE_mission_minutes!D51)*POWER(1+(Settings!$D$28/100),D$1-2021),"-")</f>
        <v>428.08682076190473</v>
      </c>
      <c r="E51" s="189">
        <f>IFERROR((lifespans_all!E51*DTE_mission_minutes!E51)*POWER(1+(Settings!$D$28/100),E$1-2021),"-")</f>
        <v>873.29711435428567</v>
      </c>
      <c r="F51" s="189">
        <f>IFERROR((lifespans_all!F51*DTE_mission_minutes!F51)*POWER(1+(Settings!$D$28/100),F$1-2021),"-")</f>
        <v>10243.775151375768</v>
      </c>
      <c r="G51" s="189">
        <f>IFERROR((lifespans_all!G51*DTE_mission_minutes!G51)*POWER(1+(Settings!$D$28/100),G$1-2021),"-")</f>
        <v>10902.939813290384</v>
      </c>
      <c r="H51" s="189">
        <f>IFERROR((lifespans_all!H51*DTE_mission_minutes!H51)*POWER(1+(Settings!$D$28/100),H$1-2021),"-")</f>
        <v>11584.373551621033</v>
      </c>
      <c r="I51" s="189">
        <f>IFERROR((lifespans_all!I51*DTE_mission_minutes!I51)*POWER(1+(Settings!$D$28/100),I$1-2021),"-")</f>
        <v>12288.703463559594</v>
      </c>
      <c r="J51" s="189">
        <f>IFERROR((lifespans_all!J51*DTE_mission_minutes!J51)*POWER(1+(Settings!$D$28/100),J$1-2021),"-")</f>
        <v>13016.572822555048</v>
      </c>
      <c r="K51" s="189">
        <f>IFERROR((lifespans_all!K51*DTE_mission_minutes!K51)*POWER(1+(Settings!$D$28/100),K$1-2021),"-")</f>
        <v>13768.641474524889</v>
      </c>
      <c r="L51" s="189">
        <f>IFERROR((lifespans_all!L51*DTE_mission_minutes!L51)*POWER(1+(Settings!$D$28/100),L$1-2021),"-")</f>
        <v>14545.58624344451</v>
      </c>
      <c r="M51" s="189">
        <f>IFERROR((lifespans_all!M51*DTE_mission_minutes!M51)*POWER(1+(Settings!$D$28/100),M$1-2021),"-")</f>
        <v>15348.101346531104</v>
      </c>
      <c r="N51" s="189">
        <f>IFERROR((lifespans_all!N51*DTE_mission_minutes!N51)*POWER(1+(Settings!$D$28/100),N$1-2021),"-")</f>
        <v>15655.063373461728</v>
      </c>
      <c r="O51" s="189">
        <f>IFERROR((lifespans_all!O51*DTE_mission_minutes!O51)*POWER(1+(Settings!$D$28/100),O$1-2021),"-")</f>
        <v>15968.16464093096</v>
      </c>
      <c r="P51" s="189">
        <f>IFERROR((lifespans_all!P51*DTE_mission_minutes!P51)*POWER(1+(Settings!$D$28/100),P$1-2021),"-")</f>
        <v>16287.527933749581</v>
      </c>
      <c r="Q51" s="189">
        <f>IFERROR((lifespans_all!Q51*DTE_mission_minutes!Q51)*POWER(1+(Settings!$D$28/100),Q$1-2021),"-")</f>
        <v>16613.278492424572</v>
      </c>
      <c r="R51" s="189">
        <f>IFERROR((lifespans_all!R51*DTE_mission_minutes!R51)*POWER(1+(Settings!$D$28/100),R$1-2021),"-")</f>
        <v>16945.544062273064</v>
      </c>
      <c r="S51" s="189">
        <f>IFERROR((lifespans_all!S51*DTE_mission_minutes!S51)*POWER(1+(Settings!$D$28/100),S$1-2021),"-")</f>
        <v>17284.454943518522</v>
      </c>
      <c r="T51" s="189">
        <f>IFERROR((lifespans_all!T51*DTE_mission_minutes!T51)*POWER(1+(Settings!$D$28/100),T$1-2021),"-")</f>
        <v>17630.144042388896</v>
      </c>
      <c r="U51" s="189">
        <f>IFERROR((lifespans_all!U51*DTE_mission_minutes!U51)*POWER(1+(Settings!$D$28/100),U$1-2021),"-")</f>
        <v>17982.746923236675</v>
      </c>
      <c r="V51" s="189">
        <f>IFERROR((lifespans_all!V51*DTE_mission_minutes!V51)*POWER(1+(Settings!$D$28/100),V$1-2021),"-")</f>
        <v>18342.401861701404</v>
      </c>
      <c r="W51" s="189">
        <f>IFERROR((lifespans_all!W51*DTE_mission_minutes!W51)*POWER(1+(Settings!$D$28/100),W$1-2021),"-")</f>
        <v>18709.249898935432</v>
      </c>
    </row>
    <row r="52" spans="1:23" x14ac:dyDescent="0.25">
      <c r="A52" s="89" t="str">
        <f>DTE_mission_minutes!A52</f>
        <v>New</v>
      </c>
      <c r="B52" s="89" t="str">
        <f>DTE_mission_minutes!B52</f>
        <v>Deep Space Robotic</v>
      </c>
      <c r="C52" s="89" t="str">
        <f>DTE_mission_minutes!C51</f>
        <v>-</v>
      </c>
      <c r="D52" s="189" t="str">
        <f>IFERROR((lifespans_all!D52*DTE_mission_minutes!D52)*POWER(1+(Settings!$D$28/100),D$1-2021),"-")</f>
        <v>-</v>
      </c>
      <c r="E52" s="189" t="str">
        <f>IFERROR((lifespans_all!E52*DTE_mission_minutes!E52)*POWER(1+(Settings!$D$28/100),E$1-2021),"-")</f>
        <v>-</v>
      </c>
      <c r="F52" s="189" t="str">
        <f>IFERROR((lifespans_all!F52*DTE_mission_minutes!F52)*POWER(1+(Settings!$D$28/100),F$1-2021),"-")</f>
        <v>-</v>
      </c>
      <c r="G52" s="189" t="str">
        <f>IFERROR((lifespans_all!G52*DTE_mission_minutes!G52)*POWER(1+(Settings!$D$28/100),G$1-2021),"-")</f>
        <v>-</v>
      </c>
      <c r="H52" s="189" t="str">
        <f>IFERROR((lifespans_all!H52*DTE_mission_minutes!H52)*POWER(1+(Settings!$D$28/100),H$1-2021),"-")</f>
        <v>-</v>
      </c>
      <c r="I52" s="189" t="str">
        <f>IFERROR((lifespans_all!I52*DTE_mission_minutes!I52)*POWER(1+(Settings!$D$28/100),I$1-2021),"-")</f>
        <v>-</v>
      </c>
      <c r="J52" s="189" t="str">
        <f>IFERROR((lifespans_all!J52*DTE_mission_minutes!J52)*POWER(1+(Settings!$D$28/100),J$1-2021),"-")</f>
        <v>-</v>
      </c>
      <c r="K52" s="189" t="str">
        <f>IFERROR((lifespans_all!K52*DTE_mission_minutes!K52)*POWER(1+(Settings!$D$28/100),K$1-2021),"-")</f>
        <v>-</v>
      </c>
      <c r="L52" s="189" t="str">
        <f>IFERROR((lifespans_all!L52*DTE_mission_minutes!L52)*POWER(1+(Settings!$D$28/100),L$1-2021),"-")</f>
        <v>-</v>
      </c>
      <c r="M52" s="189" t="str">
        <f>IFERROR((lifespans_all!M52*DTE_mission_minutes!M52)*POWER(1+(Settings!$D$28/100),M$1-2021),"-")</f>
        <v>-</v>
      </c>
      <c r="N52" s="189" t="str">
        <f>IFERROR((lifespans_all!N52*DTE_mission_minutes!N52)*POWER(1+(Settings!$D$28/100),N$1-2021),"-")</f>
        <v>-</v>
      </c>
      <c r="O52" s="189" t="str">
        <f>IFERROR((lifespans_all!O52*DTE_mission_minutes!O52)*POWER(1+(Settings!$D$28/100),O$1-2021),"-")</f>
        <v>-</v>
      </c>
      <c r="P52" s="189" t="str">
        <f>IFERROR((lifespans_all!P52*DTE_mission_minutes!P52)*POWER(1+(Settings!$D$28/100),P$1-2021),"-")</f>
        <v>-</v>
      </c>
      <c r="Q52" s="189" t="str">
        <f>IFERROR((lifespans_all!Q52*DTE_mission_minutes!Q52)*POWER(1+(Settings!$D$28/100),Q$1-2021),"-")</f>
        <v>-</v>
      </c>
      <c r="R52" s="189" t="str">
        <f>IFERROR((lifespans_all!R52*DTE_mission_minutes!R52)*POWER(1+(Settings!$D$28/100),R$1-2021),"-")</f>
        <v>-</v>
      </c>
      <c r="S52" s="189" t="str">
        <f>IFERROR((lifespans_all!S52*DTE_mission_minutes!S52)*POWER(1+(Settings!$D$28/100),S$1-2021),"-")</f>
        <v>-</v>
      </c>
      <c r="T52" s="189" t="str">
        <f>IFERROR((lifespans_all!T52*DTE_mission_minutes!T52)*POWER(1+(Settings!$D$28/100),T$1-2021),"-")</f>
        <v>-</v>
      </c>
      <c r="U52" s="189" t="str">
        <f>IFERROR((lifespans_all!U52*DTE_mission_minutes!U52)*POWER(1+(Settings!$D$28/100),U$1-2021),"-")</f>
        <v>-</v>
      </c>
      <c r="V52" s="189" t="str">
        <f>IFERROR((lifespans_all!V52*DTE_mission_minutes!V52)*POWER(1+(Settings!$D$28/100),V$1-2021),"-")</f>
        <v>-</v>
      </c>
      <c r="W52" s="189" t="str">
        <f>IFERROR((lifespans_all!W52*DTE_mission_minutes!W52)*POWER(1+(Settings!$D$28/100),W$1-2021),"-")</f>
        <v>-</v>
      </c>
    </row>
    <row r="53" spans="1:23" x14ac:dyDescent="0.25">
      <c r="A53" s="89" t="str">
        <f>DTE_mission_minutes!A53</f>
        <v>New</v>
      </c>
      <c r="B53" s="89" t="str">
        <f>DTE_mission_minutes!B53</f>
        <v>Near Earth Robotic - Low Latency &amp; Complex Needs</v>
      </c>
      <c r="C53" s="89" t="str">
        <f>DTE_mission_minutes!C52</f>
        <v>-</v>
      </c>
      <c r="D53" s="189">
        <f>IFERROR((lifespans_all!D53*DTE_mission_minutes!D53)*POWER(1+(Settings!$D$28/100),D$1-2021),"-")</f>
        <v>0</v>
      </c>
      <c r="E53" s="189">
        <f>IFERROR((lifespans_all!E53*DTE_mission_minutes!E53)*POWER(1+(Settings!$D$28/100),E$1-2021),"-")</f>
        <v>0</v>
      </c>
      <c r="F53" s="189">
        <f>IFERROR((lifespans_all!F53*DTE_mission_minutes!F53)*POWER(1+(Settings!$D$28/100),F$1-2021),"-")</f>
        <v>0</v>
      </c>
      <c r="G53" s="189">
        <f>IFERROR((lifespans_all!G53*DTE_mission_minutes!G53)*POWER(1+(Settings!$D$28/100),G$1-2021),"-")</f>
        <v>0</v>
      </c>
      <c r="H53" s="189">
        <f>IFERROR((lifespans_all!H53*DTE_mission_minutes!H53)*POWER(1+(Settings!$D$28/100),H$1-2021),"-")</f>
        <v>0</v>
      </c>
      <c r="I53" s="189">
        <f>IFERROR((lifespans_all!I53*DTE_mission_minutes!I53)*POWER(1+(Settings!$D$28/100),I$1-2021),"-")</f>
        <v>0</v>
      </c>
      <c r="J53" s="189">
        <f>IFERROR((lifespans_all!J53*DTE_mission_minutes!J53)*POWER(1+(Settings!$D$28/100),J$1-2021),"-")</f>
        <v>0</v>
      </c>
      <c r="K53" s="189">
        <f>IFERROR((lifespans_all!K53*DTE_mission_minutes!K53)*POWER(1+(Settings!$D$28/100),K$1-2021),"-")</f>
        <v>0</v>
      </c>
      <c r="L53" s="189">
        <f>IFERROR((lifespans_all!L53*DTE_mission_minutes!L53)*POWER(1+(Settings!$D$28/100),L$1-2021),"-")</f>
        <v>0</v>
      </c>
      <c r="M53" s="189">
        <f>IFERROR((lifespans_all!M53*DTE_mission_minutes!M53)*POWER(1+(Settings!$D$28/100),M$1-2021),"-")</f>
        <v>0</v>
      </c>
      <c r="N53" s="189">
        <f>IFERROR((lifespans_all!N53*DTE_mission_minutes!N53)*POWER(1+(Settings!$D$28/100),N$1-2021),"-")</f>
        <v>0</v>
      </c>
      <c r="O53" s="189">
        <f>IFERROR((lifespans_all!O53*DTE_mission_minutes!O53)*POWER(1+(Settings!$D$28/100),O$1-2021),"-")</f>
        <v>0</v>
      </c>
      <c r="P53" s="189">
        <f>IFERROR((lifespans_all!P53*DTE_mission_minutes!P53)*POWER(1+(Settings!$D$28/100),P$1-2021),"-")</f>
        <v>0</v>
      </c>
      <c r="Q53" s="189">
        <f>IFERROR((lifespans_all!Q53*DTE_mission_minutes!Q53)*POWER(1+(Settings!$D$28/100),Q$1-2021),"-")</f>
        <v>0</v>
      </c>
      <c r="R53" s="189">
        <f>IFERROR((lifespans_all!R53*DTE_mission_minutes!R53)*POWER(1+(Settings!$D$28/100),R$1-2021),"-")</f>
        <v>0</v>
      </c>
      <c r="S53" s="189">
        <f>IFERROR((lifespans_all!S53*DTE_mission_minutes!S53)*POWER(1+(Settings!$D$28/100),S$1-2021),"-")</f>
        <v>0</v>
      </c>
      <c r="T53" s="189">
        <f>IFERROR((lifespans_all!T53*DTE_mission_minutes!T53)*POWER(1+(Settings!$D$28/100),T$1-2021),"-")</f>
        <v>0</v>
      </c>
      <c r="U53" s="189">
        <f>IFERROR((lifespans_all!U53*DTE_mission_minutes!U53)*POWER(1+(Settings!$D$28/100),U$1-2021),"-")</f>
        <v>0</v>
      </c>
      <c r="V53" s="189">
        <f>IFERROR((lifespans_all!V53*DTE_mission_minutes!V53)*POWER(1+(Settings!$D$28/100),V$1-2021),"-")</f>
        <v>0</v>
      </c>
      <c r="W53" s="189">
        <f>IFERROR((lifespans_all!W53*DTE_mission_minutes!W53)*POWER(1+(Settings!$D$28/100),W$1-2021),"-")</f>
        <v>0</v>
      </c>
    </row>
    <row r="54" spans="1:23" x14ac:dyDescent="0.25">
      <c r="A54" s="89" t="str">
        <f>DTE_mission_minutes!A54</f>
        <v>New</v>
      </c>
      <c r="B54" s="89" t="str">
        <f>DTE_mission_minutes!B54</f>
        <v>Mission Operations</v>
      </c>
      <c r="C54" s="89" t="str">
        <f>DTE_mission_minutes!C53</f>
        <v>-</v>
      </c>
      <c r="D54" s="189" t="str">
        <f>IFERROR((lifespans_all!D54*DTE_mission_minutes!D54)*POWER(1+(Settings!$D$28/100),D$1-2021),"-")</f>
        <v>-</v>
      </c>
      <c r="E54" s="189" t="str">
        <f>IFERROR((lifespans_all!E54*DTE_mission_minutes!E54)*POWER(1+(Settings!$D$28/100),E$1-2021),"-")</f>
        <v>-</v>
      </c>
      <c r="F54" s="189" t="str">
        <f>IFERROR((lifespans_all!F54*DTE_mission_minutes!F54)*POWER(1+(Settings!$D$28/100),F$1-2021),"-")</f>
        <v>-</v>
      </c>
      <c r="G54" s="189" t="str">
        <f>IFERROR((lifespans_all!G54*DTE_mission_minutes!G54)*POWER(1+(Settings!$D$28/100),G$1-2021),"-")</f>
        <v>-</v>
      </c>
      <c r="H54" s="189" t="str">
        <f>IFERROR((lifespans_all!H54*DTE_mission_minutes!H54)*POWER(1+(Settings!$D$28/100),H$1-2021),"-")</f>
        <v>-</v>
      </c>
      <c r="I54" s="189" t="str">
        <f>IFERROR((lifespans_all!I54*DTE_mission_minutes!I54)*POWER(1+(Settings!$D$28/100),I$1-2021),"-")</f>
        <v>-</v>
      </c>
      <c r="J54" s="189" t="str">
        <f>IFERROR((lifespans_all!J54*DTE_mission_minutes!J54)*POWER(1+(Settings!$D$28/100),J$1-2021),"-")</f>
        <v>-</v>
      </c>
      <c r="K54" s="189" t="str">
        <f>IFERROR((lifespans_all!K54*DTE_mission_minutes!K54)*POWER(1+(Settings!$D$28/100),K$1-2021),"-")</f>
        <v>-</v>
      </c>
      <c r="L54" s="189" t="str">
        <f>IFERROR((lifespans_all!L54*DTE_mission_minutes!L54)*POWER(1+(Settings!$D$28/100),L$1-2021),"-")</f>
        <v>-</v>
      </c>
      <c r="M54" s="189" t="str">
        <f>IFERROR((lifespans_all!M54*DTE_mission_minutes!M54)*POWER(1+(Settings!$D$28/100),M$1-2021),"-")</f>
        <v>-</v>
      </c>
      <c r="N54" s="189" t="str">
        <f>IFERROR((lifespans_all!N54*DTE_mission_minutes!N54)*POWER(1+(Settings!$D$28/100),N$1-2021),"-")</f>
        <v>-</v>
      </c>
      <c r="O54" s="189" t="str">
        <f>IFERROR((lifespans_all!O54*DTE_mission_minutes!O54)*POWER(1+(Settings!$D$28/100),O$1-2021),"-")</f>
        <v>-</v>
      </c>
      <c r="P54" s="189" t="str">
        <f>IFERROR((lifespans_all!P54*DTE_mission_minutes!P54)*POWER(1+(Settings!$D$28/100),P$1-2021),"-")</f>
        <v>-</v>
      </c>
      <c r="Q54" s="189" t="str">
        <f>IFERROR((lifespans_all!Q54*DTE_mission_minutes!Q54)*POWER(1+(Settings!$D$28/100),Q$1-2021),"-")</f>
        <v>-</v>
      </c>
      <c r="R54" s="189" t="str">
        <f>IFERROR((lifespans_all!R54*DTE_mission_minutes!R54)*POWER(1+(Settings!$D$28/100),R$1-2021),"-")</f>
        <v>-</v>
      </c>
      <c r="S54" s="189" t="str">
        <f>IFERROR((lifespans_all!S54*DTE_mission_minutes!S54)*POWER(1+(Settings!$D$28/100),S$1-2021),"-")</f>
        <v>-</v>
      </c>
      <c r="T54" s="189" t="str">
        <f>IFERROR((lifespans_all!T54*DTE_mission_minutes!T54)*POWER(1+(Settings!$D$28/100),T$1-2021),"-")</f>
        <v>-</v>
      </c>
      <c r="U54" s="189" t="str">
        <f>IFERROR((lifespans_all!U54*DTE_mission_minutes!U54)*POWER(1+(Settings!$D$28/100),U$1-2021),"-")</f>
        <v>-</v>
      </c>
      <c r="V54" s="189" t="str">
        <f>IFERROR((lifespans_all!V54*DTE_mission_minutes!V54)*POWER(1+(Settings!$D$28/100),V$1-2021),"-")</f>
        <v>-</v>
      </c>
      <c r="W54" s="189" t="str">
        <f>IFERROR((lifespans_all!W54*DTE_mission_minutes!W54)*POWER(1+(Settings!$D$28/100),W$1-2021),"-")</f>
        <v>-</v>
      </c>
    </row>
    <row r="55" spans="1:23" x14ac:dyDescent="0.25">
      <c r="A55" s="89" t="str">
        <f>DTE_mission_minutes!A55</f>
        <v>New</v>
      </c>
      <c r="B55" s="89" t="str">
        <f>DTE_mission_minutes!B55</f>
        <v>Launch Events</v>
      </c>
      <c r="C55" s="89" t="str">
        <f>DTE_mission_minutes!C54</f>
        <v>-</v>
      </c>
      <c r="D55" s="189">
        <f>IFERROR((lifespans_all!D55*DTE_mission_minutes!D55)*POWER(1+(Settings!$D$28/100),D$1-2021),"-")</f>
        <v>144.22270488888887</v>
      </c>
      <c r="E55" s="189">
        <f>IFERROR((lifespans_all!E55*DTE_mission_minutes!E55)*POWER(1+(Settings!$D$28/100),E$1-2021),"-")</f>
        <v>294.21431797333332</v>
      </c>
      <c r="F55" s="189">
        <f>IFERROR((lifespans_all!F55*DTE_mission_minutes!F55)*POWER(1+(Settings!$D$28/100),F$1-2021),"-")</f>
        <v>450.14790649920002</v>
      </c>
      <c r="G55" s="189">
        <f>IFERROR((lifespans_all!G55*DTE_mission_minutes!G55)*POWER(1+(Settings!$D$28/100),G$1-2021),"-")</f>
        <v>612.20115283891187</v>
      </c>
      <c r="H55" s="189">
        <f>IFERROR((lifespans_all!H55*DTE_mission_minutes!H55)*POWER(1+(Settings!$D$28/100),H$1-2021),"-")</f>
        <v>1561.1129397392253</v>
      </c>
      <c r="I55" s="189">
        <f>IFERROR((lifespans_all!I55*DTE_mission_minutes!I55)*POWER(1+(Settings!$D$28/100),I$1-2021),"-")</f>
        <v>1751.5687183874111</v>
      </c>
      <c r="J55" s="189">
        <f>IFERROR((lifespans_all!J55*DTE_mission_minutes!J55)*POWER(1+(Settings!$D$28/100),J$1-2021),"-")</f>
        <v>1949.0182830056283</v>
      </c>
      <c r="K55" s="189">
        <f>IFERROR((lifespans_all!K55*DTE_mission_minutes!K55)*POWER(1+(Settings!$D$28/100),K$1-2021),"-")</f>
        <v>2153.6652027212185</v>
      </c>
      <c r="L55" s="189">
        <f>IFERROR((lifespans_all!L55*DTE_mission_minutes!L55)*POWER(1+(Settings!$D$28/100),L$1-2021),"-")</f>
        <v>2365.7183919122308</v>
      </c>
      <c r="M55" s="189">
        <f>IFERROR((lifespans_all!M55*DTE_mission_minutes!M55)*POWER(1+(Settings!$D$28/100),M$1-2021),"-")</f>
        <v>2585.3922425897954</v>
      </c>
      <c r="N55" s="189">
        <f>IFERROR((lifespans_all!N55*DTE_mission_minutes!N55)*POWER(1+(Settings!$D$28/100),N$1-2021),"-")</f>
        <v>2637.1000874415913</v>
      </c>
      <c r="O55" s="189">
        <f>IFERROR((lifespans_all!O55*DTE_mission_minutes!O55)*POWER(1+(Settings!$D$28/100),O$1-2021),"-")</f>
        <v>2689.8420891904229</v>
      </c>
      <c r="P55" s="189">
        <f>IFERROR((lifespans_all!P55*DTE_mission_minutes!P55)*POWER(1+(Settings!$D$28/100),P$1-2021),"-")</f>
        <v>2743.6389309742317</v>
      </c>
      <c r="Q55" s="189">
        <f>IFERROR((lifespans_all!Q55*DTE_mission_minutes!Q55)*POWER(1+(Settings!$D$28/100),Q$1-2021),"-")</f>
        <v>2798.5117095937162</v>
      </c>
      <c r="R55" s="189">
        <f>IFERROR((lifespans_all!R55*DTE_mission_minutes!R55)*POWER(1+(Settings!$D$28/100),R$1-2021),"-")</f>
        <v>2854.4819437855908</v>
      </c>
      <c r="S55" s="189">
        <f>IFERROR((lifespans_all!S55*DTE_mission_minutes!S55)*POWER(1+(Settings!$D$28/100),S$1-2021),"-")</f>
        <v>2911.5715826613018</v>
      </c>
      <c r="T55" s="189">
        <f>IFERROR((lifespans_all!T55*DTE_mission_minutes!T55)*POWER(1+(Settings!$D$28/100),T$1-2021),"-")</f>
        <v>2969.8030143145284</v>
      </c>
      <c r="U55" s="189">
        <f>IFERROR((lifespans_all!U55*DTE_mission_minutes!U55)*POWER(1+(Settings!$D$28/100),U$1-2021),"-")</f>
        <v>3029.1990746008191</v>
      </c>
      <c r="V55" s="189">
        <f>IFERROR((lifespans_all!V55*DTE_mission_minutes!V55)*POWER(1+(Settings!$D$28/100),V$1-2021),"-")</f>
        <v>3089.7830560928351</v>
      </c>
      <c r="W55" s="189">
        <f>IFERROR((lifespans_all!W55*DTE_mission_minutes!W55)*POWER(1+(Settings!$D$28/100),W$1-2021),"-")</f>
        <v>3151.578717214692</v>
      </c>
    </row>
    <row r="56" spans="1:23" x14ac:dyDescent="0.25">
      <c r="A56" s="89" t="str">
        <f>DTE_mission_minutes!A56</f>
        <v>New</v>
      </c>
      <c r="B56" s="89" t="str">
        <f>DTE_mission_minutes!B56</f>
        <v>Terrestrial &amp; Aerial</v>
      </c>
      <c r="C56" s="89" t="str">
        <f>DTE_mission_minutes!C55</f>
        <v>-</v>
      </c>
      <c r="D56" s="189">
        <f>IFERROR((lifespans_all!D56*DTE_mission_minutes!D56)*POWER(1+(Settings!$D$28/100),D$1-2021),"-")</f>
        <v>8945.3837836666698</v>
      </c>
      <c r="E56" s="189">
        <f>IFERROR((lifespans_all!E56*DTE_mission_minutes!E56)*POWER(1+(Settings!$D$28/100),E$1-2021),"-")</f>
        <v>109491.49751208002</v>
      </c>
      <c r="F56" s="189">
        <f>IFERROR((lifespans_all!F56*DTE_mission_minutes!F56)*POWER(1+(Settings!$D$28/100),F$1-2021),"-")</f>
        <v>120988.10475084843</v>
      </c>
      <c r="G56" s="189">
        <f>IFERROR((lifespans_all!G56*DTE_mission_minutes!G56)*POWER(1+(Settings!$D$28/100),G$1-2021),"-")</f>
        <v>132900.77968016273</v>
      </c>
      <c r="H56" s="189">
        <f>IFERROR((lifespans_all!H56*DTE_mission_minutes!H56)*POWER(1+(Settings!$D$28/100),H$1-2021),"-")</f>
        <v>145241.56636474928</v>
      </c>
      <c r="I56" s="189">
        <f>IFERROR((lifespans_all!I56*DTE_mission_minutes!I56)*POWER(1+(Settings!$D$28/100),I$1-2021),"-")</f>
        <v>256787.08933287673</v>
      </c>
      <c r="J56" s="189">
        <f>IFERROR((lifespans_all!J56*DTE_mission_minutes!J56)*POWER(1+(Settings!$D$28/100),J$1-2021),"-")</f>
        <v>271996.78616259329</v>
      </c>
      <c r="K56" s="189">
        <f>IFERROR((lifespans_all!K56*DTE_mission_minutes!K56)*POWER(1+(Settings!$D$28/100),K$1-2021),"-")</f>
        <v>287712.15602976526</v>
      </c>
      <c r="L56" s="189">
        <f>IFERROR((lifespans_all!L56*DTE_mission_minutes!L56)*POWER(1+(Settings!$D$28/100),L$1-2021),"-")</f>
        <v>303947.3419771592</v>
      </c>
      <c r="M56" s="189">
        <f>IFERROR((lifespans_all!M56*DTE_mission_minutes!M56)*POWER(1+(Settings!$D$28/100),M$1-2021),"-")</f>
        <v>320716.85050003696</v>
      </c>
      <c r="N56" s="189">
        <f>IFERROR((lifespans_all!N56*DTE_mission_minutes!N56)*POWER(1+(Settings!$D$28/100),N$1-2021),"-")</f>
        <v>327131.18751003774</v>
      </c>
      <c r="O56" s="189">
        <f>IFERROR((lifespans_all!O56*DTE_mission_minutes!O56)*POWER(1+(Settings!$D$28/100),O$1-2021),"-")</f>
        <v>333673.81126023841</v>
      </c>
      <c r="P56" s="189">
        <f>IFERROR((lifespans_all!P56*DTE_mission_minutes!P56)*POWER(1+(Settings!$D$28/100),P$1-2021),"-")</f>
        <v>340347.28748544323</v>
      </c>
      <c r="Q56" s="189">
        <f>IFERROR((lifespans_all!Q56*DTE_mission_minutes!Q56)*POWER(1+(Settings!$D$28/100),Q$1-2021),"-")</f>
        <v>347154.23323515209</v>
      </c>
      <c r="R56" s="189">
        <f>IFERROR((lifespans_all!R56*DTE_mission_minutes!R56)*POWER(1+(Settings!$D$28/100),R$1-2021),"-")</f>
        <v>354097.31789985514</v>
      </c>
      <c r="S56" s="189">
        <f>IFERROR((lifespans_all!S56*DTE_mission_minutes!S56)*POWER(1+(Settings!$D$28/100),S$1-2021),"-")</f>
        <v>361179.26425785216</v>
      </c>
      <c r="T56" s="189">
        <f>IFERROR((lifespans_all!T56*DTE_mission_minutes!T56)*POWER(1+(Settings!$D$28/100),T$1-2021),"-")</f>
        <v>368402.84954300924</v>
      </c>
      <c r="U56" s="189">
        <f>IFERROR((lifespans_all!U56*DTE_mission_minutes!U56)*POWER(1+(Settings!$D$28/100),U$1-2021),"-")</f>
        <v>375770.90653386951</v>
      </c>
      <c r="V56" s="189">
        <f>IFERROR((lifespans_all!V56*DTE_mission_minutes!V56)*POWER(1+(Settings!$D$28/100),V$1-2021),"-")</f>
        <v>383286.32466454682</v>
      </c>
      <c r="W56" s="189">
        <f>IFERROR((lifespans_all!W56*DTE_mission_minutes!W56)*POWER(1+(Settings!$D$28/100),W$1-2021),"-")</f>
        <v>390952.05115783773</v>
      </c>
    </row>
    <row r="57" spans="1:23" x14ac:dyDescent="0.25">
      <c r="D57" s="3"/>
      <c r="E57" s="3"/>
      <c r="F57" s="3"/>
      <c r="G57" s="3"/>
      <c r="H57" s="3"/>
      <c r="I57" s="3"/>
      <c r="J57" s="3"/>
      <c r="K57" s="3"/>
      <c r="L57" s="3"/>
      <c r="M57" s="3"/>
      <c r="N57" s="3"/>
      <c r="O57" s="3"/>
      <c r="P57" s="3"/>
      <c r="Q57" s="3"/>
      <c r="R57" s="3"/>
      <c r="S57" s="3"/>
      <c r="T57" s="3"/>
      <c r="U57" s="3"/>
      <c r="V57" s="3"/>
      <c r="W57" s="3"/>
    </row>
    <row r="58" spans="1:23" x14ac:dyDescent="0.25">
      <c r="D58" s="91">
        <f t="shared" ref="D58:W58" si="0">SUM(D2:D56)</f>
        <v>1795039.8235102613</v>
      </c>
      <c r="E58" s="91">
        <f t="shared" si="0"/>
        <v>1712032.7915065847</v>
      </c>
      <c r="F58" s="91">
        <f t="shared" si="0"/>
        <v>1634845.5286081433</v>
      </c>
      <c r="G58" s="91">
        <f t="shared" si="0"/>
        <v>1503930.5668433644</v>
      </c>
      <c r="H58" s="91">
        <f t="shared" si="0"/>
        <v>1643640.1739629209</v>
      </c>
      <c r="I58" s="91">
        <f t="shared" si="0"/>
        <v>1750797.0358626444</v>
      </c>
      <c r="J58" s="91">
        <f t="shared" si="0"/>
        <v>1769950.3667780515</v>
      </c>
      <c r="K58" s="91">
        <f t="shared" si="0"/>
        <v>1895725.5754727831</v>
      </c>
      <c r="L58" s="91">
        <f t="shared" si="0"/>
        <v>1967664.6243255609</v>
      </c>
      <c r="M58" s="91">
        <f t="shared" si="0"/>
        <v>2042042.1041772945</v>
      </c>
      <c r="N58" s="91">
        <f t="shared" si="0"/>
        <v>2476595.2981749857</v>
      </c>
      <c r="O58" s="91">
        <f t="shared" si="0"/>
        <v>2510341.660921358</v>
      </c>
      <c r="P58" s="91">
        <f t="shared" si="0"/>
        <v>2544762.9509226582</v>
      </c>
      <c r="Q58" s="91">
        <f t="shared" si="0"/>
        <v>2579872.6667239843</v>
      </c>
      <c r="R58" s="91">
        <f t="shared" si="0"/>
        <v>2615684.5768413381</v>
      </c>
      <c r="S58" s="91">
        <f t="shared" si="0"/>
        <v>2652212.7251610369</v>
      </c>
      <c r="T58" s="91">
        <f t="shared" si="0"/>
        <v>2689471.4364471314</v>
      </c>
      <c r="U58" s="91">
        <f t="shared" si="0"/>
        <v>2727475.3219589465</v>
      </c>
      <c r="V58" s="91">
        <f t="shared" si="0"/>
        <v>2766239.2851809985</v>
      </c>
      <c r="W58" s="91">
        <f t="shared" si="0"/>
        <v>2805778.5276674908</v>
      </c>
    </row>
    <row r="60" spans="1:23" ht="14.4" thickBot="1" x14ac:dyDescent="0.3">
      <c r="B60" s="3" t="s">
        <v>8</v>
      </c>
      <c r="M60" s="123"/>
      <c r="N60" s="123"/>
    </row>
    <row r="61" spans="1:23" x14ac:dyDescent="0.25">
      <c r="B61" s="132" t="s">
        <v>104</v>
      </c>
      <c r="D61" s="152">
        <f>D1</f>
        <v>2021</v>
      </c>
      <c r="E61" s="152">
        <f t="shared" ref="E61:W61" si="1">E1</f>
        <v>2022</v>
      </c>
      <c r="F61" s="152">
        <f t="shared" si="1"/>
        <v>2023</v>
      </c>
      <c r="G61" s="152">
        <f t="shared" si="1"/>
        <v>2024</v>
      </c>
      <c r="H61" s="152">
        <f t="shared" si="1"/>
        <v>2025</v>
      </c>
      <c r="I61" s="152">
        <f t="shared" si="1"/>
        <v>2026</v>
      </c>
      <c r="J61" s="152">
        <f t="shared" si="1"/>
        <v>2027</v>
      </c>
      <c r="K61" s="152">
        <f t="shared" si="1"/>
        <v>2028</v>
      </c>
      <c r="L61" s="152">
        <f t="shared" si="1"/>
        <v>2029</v>
      </c>
      <c r="M61" s="152">
        <f t="shared" si="1"/>
        <v>2030</v>
      </c>
      <c r="N61" s="152">
        <f t="shared" si="1"/>
        <v>2031</v>
      </c>
      <c r="O61" s="152">
        <f t="shared" si="1"/>
        <v>2032</v>
      </c>
      <c r="P61" s="152">
        <f t="shared" si="1"/>
        <v>2033</v>
      </c>
      <c r="Q61" s="152">
        <f t="shared" si="1"/>
        <v>2034</v>
      </c>
      <c r="R61" s="152">
        <f t="shared" si="1"/>
        <v>2035</v>
      </c>
      <c r="S61" s="152">
        <f t="shared" si="1"/>
        <v>2036</v>
      </c>
      <c r="T61" s="152">
        <f t="shared" si="1"/>
        <v>2037</v>
      </c>
      <c r="U61" s="152">
        <f t="shared" si="1"/>
        <v>2038</v>
      </c>
      <c r="V61" s="152">
        <f t="shared" si="1"/>
        <v>2039</v>
      </c>
      <c r="W61" s="152">
        <f t="shared" si="1"/>
        <v>2040</v>
      </c>
    </row>
    <row r="62" spans="1:23" x14ac:dyDescent="0.25">
      <c r="B62" s="101" t="s">
        <v>59</v>
      </c>
      <c r="D62" s="102">
        <f>SUMIF($B2:$B56,$B62,D$2:D$56)</f>
        <v>712382.49858094449</v>
      </c>
      <c r="E62" s="102">
        <f t="shared" ref="E62:W62" si="2">SUMIF($B2:$B56,$B62,E$2:E$56)</f>
        <v>729953.40292672673</v>
      </c>
      <c r="F62" s="102">
        <f t="shared" si="2"/>
        <v>747255.61230061948</v>
      </c>
      <c r="G62" s="102">
        <f t="shared" si="2"/>
        <v>767739.76704890921</v>
      </c>
      <c r="H62" s="102">
        <f t="shared" si="2"/>
        <v>787767.89526501205</v>
      </c>
      <c r="I62" s="102">
        <f t="shared" si="2"/>
        <v>808568.01678689918</v>
      </c>
      <c r="J62" s="102">
        <f t="shared" si="2"/>
        <v>830163.00009551563</v>
      </c>
      <c r="K62" s="102">
        <f t="shared" si="2"/>
        <v>852576.31961372169</v>
      </c>
      <c r="L62" s="102">
        <f t="shared" si="2"/>
        <v>875832.07079657761</v>
      </c>
      <c r="M62" s="102">
        <f t="shared" si="2"/>
        <v>899954.98558286205</v>
      </c>
      <c r="N62" s="102">
        <f t="shared" si="2"/>
        <v>1313726.196762369</v>
      </c>
      <c r="O62" s="102">
        <f t="shared" si="2"/>
        <v>1326274.9370341941</v>
      </c>
      <c r="P62" s="102">
        <f t="shared" si="2"/>
        <v>1339074.6521114558</v>
      </c>
      <c r="Q62" s="102">
        <f t="shared" si="2"/>
        <v>1352130.3614902627</v>
      </c>
      <c r="R62" s="102">
        <f t="shared" si="2"/>
        <v>1365447.1850566459</v>
      </c>
      <c r="S62" s="102">
        <f t="shared" si="2"/>
        <v>1379030.3450943562</v>
      </c>
      <c r="T62" s="102">
        <f t="shared" si="2"/>
        <v>1392885.1683328215</v>
      </c>
      <c r="U62" s="102">
        <f t="shared" si="2"/>
        <v>1407017.0880360557</v>
      </c>
      <c r="V62" s="102">
        <f t="shared" si="2"/>
        <v>1421431.6461333544</v>
      </c>
      <c r="W62" s="102">
        <f t="shared" si="2"/>
        <v>1436134.4953925994</v>
      </c>
    </row>
    <row r="63" spans="1:23" x14ac:dyDescent="0.25">
      <c r="B63" s="101" t="s">
        <v>57</v>
      </c>
      <c r="D63" s="102">
        <f>SUMIF($B2:$B56,$B63,D$2:D$56)</f>
        <v>965113.88613833301</v>
      </c>
      <c r="E63" s="102">
        <f t="shared" ref="E63:W63" si="3">SUMIF($B2:$B56,$B63,E$2:E$56)</f>
        <v>763399.6963037838</v>
      </c>
      <c r="F63" s="102">
        <f t="shared" si="3"/>
        <v>654738.30399800662</v>
      </c>
      <c r="G63" s="102">
        <f t="shared" si="3"/>
        <v>490495.70815792494</v>
      </c>
      <c r="H63" s="102">
        <f t="shared" si="3"/>
        <v>596241.49548878346</v>
      </c>
      <c r="I63" s="102">
        <f t="shared" si="3"/>
        <v>571551.65276346111</v>
      </c>
      <c r="J63" s="102">
        <f t="shared" si="3"/>
        <v>552974.98461692187</v>
      </c>
      <c r="K63" s="102">
        <f t="shared" si="3"/>
        <v>639664.78835458949</v>
      </c>
      <c r="L63" s="102">
        <f t="shared" si="3"/>
        <v>671123.90211900685</v>
      </c>
      <c r="M63" s="102">
        <f t="shared" si="3"/>
        <v>703586.76970781432</v>
      </c>
      <c r="N63" s="102">
        <f t="shared" si="3"/>
        <v>717595.74564421515</v>
      </c>
      <c r="O63" s="102">
        <f t="shared" si="3"/>
        <v>731884.90109934367</v>
      </c>
      <c r="P63" s="102">
        <f t="shared" si="3"/>
        <v>746459.83966357517</v>
      </c>
      <c r="Q63" s="102">
        <f t="shared" si="3"/>
        <v>761326.27699909103</v>
      </c>
      <c r="R63" s="102">
        <f t="shared" si="3"/>
        <v>776490.04308131745</v>
      </c>
      <c r="S63" s="102">
        <f t="shared" si="3"/>
        <v>791957.08448518801</v>
      </c>
      <c r="T63" s="102">
        <f t="shared" si="3"/>
        <v>807733.46671713633</v>
      </c>
      <c r="U63" s="102">
        <f t="shared" si="3"/>
        <v>823825.37659372354</v>
      </c>
      <c r="V63" s="102">
        <f t="shared" si="3"/>
        <v>840239.12466784241</v>
      </c>
      <c r="W63" s="102">
        <f t="shared" si="3"/>
        <v>856981.14770344365</v>
      </c>
    </row>
    <row r="64" spans="1:23" x14ac:dyDescent="0.25">
      <c r="B64" s="101" t="s">
        <v>56</v>
      </c>
      <c r="D64" s="102">
        <f>SUMIF($B2:$B56,$B64,D$2:D$56)</f>
        <v>15632.417319650789</v>
      </c>
      <c r="E64" s="102">
        <f t="shared" ref="E64:W64" si="4">SUMIF($B2:$B56,$B64,E$2:E$56)</f>
        <v>16100.367785465394</v>
      </c>
      <c r="F64" s="102">
        <f t="shared" si="4"/>
        <v>18805.511566613863</v>
      </c>
      <c r="G64" s="102">
        <f t="shared" si="4"/>
        <v>19464.676228528479</v>
      </c>
      <c r="H64" s="102">
        <f t="shared" si="4"/>
        <v>20146.109966859127</v>
      </c>
      <c r="I64" s="102">
        <f t="shared" si="4"/>
        <v>20850.43987879769</v>
      </c>
      <c r="J64" s="102">
        <f t="shared" si="4"/>
        <v>21578.309237793143</v>
      </c>
      <c r="K64" s="102">
        <f t="shared" si="4"/>
        <v>22330.377889762982</v>
      </c>
      <c r="L64" s="102">
        <f t="shared" si="4"/>
        <v>23107.322658682606</v>
      </c>
      <c r="M64" s="102">
        <f t="shared" si="4"/>
        <v>23909.837761769199</v>
      </c>
      <c r="N64" s="102">
        <f t="shared" si="4"/>
        <v>24216.79978869982</v>
      </c>
      <c r="O64" s="102">
        <f t="shared" si="4"/>
        <v>24529.901056169052</v>
      </c>
      <c r="P64" s="102">
        <f t="shared" si="4"/>
        <v>24849.264348987675</v>
      </c>
      <c r="Q64" s="102">
        <f t="shared" si="4"/>
        <v>25175.014907662666</v>
      </c>
      <c r="R64" s="102">
        <f t="shared" si="4"/>
        <v>25507.280477511158</v>
      </c>
      <c r="S64" s="102">
        <f t="shared" si="4"/>
        <v>25846.191358756616</v>
      </c>
      <c r="T64" s="102">
        <f t="shared" si="4"/>
        <v>26191.88045762699</v>
      </c>
      <c r="U64" s="102">
        <f t="shared" si="4"/>
        <v>26544.483338474769</v>
      </c>
      <c r="V64" s="102">
        <f t="shared" si="4"/>
        <v>26904.138276939499</v>
      </c>
      <c r="W64" s="102">
        <f t="shared" si="4"/>
        <v>27270.986314173526</v>
      </c>
    </row>
    <row r="65" spans="1:23" x14ac:dyDescent="0.25">
      <c r="B65" s="101" t="s">
        <v>102</v>
      </c>
      <c r="D65" s="102">
        <f>SUMIF($B2:$B56,$B65,D$2:D$56)</f>
        <v>0</v>
      </c>
      <c r="E65" s="102">
        <f t="shared" ref="E65:W65" si="5">SUMIF($B2:$B56,$B65,E$2:E$56)</f>
        <v>0</v>
      </c>
      <c r="F65" s="102">
        <f t="shared" si="5"/>
        <v>0</v>
      </c>
      <c r="G65" s="102">
        <f t="shared" si="5"/>
        <v>0</v>
      </c>
      <c r="H65" s="102">
        <f t="shared" si="5"/>
        <v>0</v>
      </c>
      <c r="I65" s="102">
        <f t="shared" si="5"/>
        <v>0</v>
      </c>
      <c r="J65" s="102">
        <f t="shared" si="5"/>
        <v>0</v>
      </c>
      <c r="K65" s="102">
        <f t="shared" si="5"/>
        <v>0</v>
      </c>
      <c r="L65" s="102">
        <f t="shared" si="5"/>
        <v>0</v>
      </c>
      <c r="M65" s="102">
        <f t="shared" si="5"/>
        <v>0</v>
      </c>
      <c r="N65" s="102">
        <f t="shared" si="5"/>
        <v>0</v>
      </c>
      <c r="O65" s="102">
        <f t="shared" si="5"/>
        <v>0</v>
      </c>
      <c r="P65" s="102">
        <f t="shared" si="5"/>
        <v>0</v>
      </c>
      <c r="Q65" s="102">
        <f t="shared" si="5"/>
        <v>0</v>
      </c>
      <c r="R65" s="102">
        <f t="shared" si="5"/>
        <v>0</v>
      </c>
      <c r="S65" s="102">
        <f t="shared" si="5"/>
        <v>0</v>
      </c>
      <c r="T65" s="102">
        <f t="shared" si="5"/>
        <v>0</v>
      </c>
      <c r="U65" s="102">
        <f t="shared" si="5"/>
        <v>0</v>
      </c>
      <c r="V65" s="102">
        <f t="shared" si="5"/>
        <v>0</v>
      </c>
      <c r="W65" s="102">
        <f t="shared" si="5"/>
        <v>0</v>
      </c>
    </row>
    <row r="66" spans="1:23" x14ac:dyDescent="0.25">
      <c r="B66" s="101" t="s">
        <v>60</v>
      </c>
      <c r="D66" s="102">
        <f>SUMIF($B2:$B56,$B66,D$2:D$56)</f>
        <v>0</v>
      </c>
      <c r="E66" s="102">
        <f t="shared" ref="E66:W66" si="6">SUMIF($B2:$B56,$B66,E$2:E$56)</f>
        <v>0</v>
      </c>
      <c r="F66" s="102">
        <f t="shared" si="6"/>
        <v>0</v>
      </c>
      <c r="G66" s="102">
        <f t="shared" si="6"/>
        <v>0</v>
      </c>
      <c r="H66" s="102">
        <f t="shared" si="6"/>
        <v>0</v>
      </c>
      <c r="I66" s="102">
        <f t="shared" si="6"/>
        <v>0</v>
      </c>
      <c r="J66" s="102">
        <f t="shared" si="6"/>
        <v>0</v>
      </c>
      <c r="K66" s="102">
        <f t="shared" si="6"/>
        <v>0</v>
      </c>
      <c r="L66" s="102">
        <f>SUMIF($B2:$B56,$B66,L$2:L$56)</f>
        <v>0</v>
      </c>
      <c r="M66" s="102">
        <f t="shared" si="6"/>
        <v>0</v>
      </c>
      <c r="N66" s="102">
        <f t="shared" si="6"/>
        <v>0</v>
      </c>
      <c r="O66" s="102">
        <f t="shared" si="6"/>
        <v>0</v>
      </c>
      <c r="P66" s="102">
        <f t="shared" si="6"/>
        <v>0</v>
      </c>
      <c r="Q66" s="102">
        <f t="shared" si="6"/>
        <v>0</v>
      </c>
      <c r="R66" s="102">
        <f t="shared" si="6"/>
        <v>0</v>
      </c>
      <c r="S66" s="102">
        <f t="shared" si="6"/>
        <v>0</v>
      </c>
      <c r="T66" s="102">
        <f t="shared" si="6"/>
        <v>0</v>
      </c>
      <c r="U66" s="102">
        <f t="shared" si="6"/>
        <v>0</v>
      </c>
      <c r="V66" s="102">
        <f t="shared" si="6"/>
        <v>0</v>
      </c>
      <c r="W66" s="102">
        <f t="shared" si="6"/>
        <v>0</v>
      </c>
    </row>
    <row r="67" spans="1:23" x14ac:dyDescent="0.25">
      <c r="B67" s="101" t="s">
        <v>103</v>
      </c>
      <c r="D67" s="102">
        <f>SUMIF($B2:$B56,$B67,D$2:D$56)</f>
        <v>0</v>
      </c>
      <c r="E67" s="102">
        <f t="shared" ref="E67:W67" si="7">SUMIF($B2:$B56,$B67,E$2:E$56)</f>
        <v>0</v>
      </c>
      <c r="F67" s="102">
        <f t="shared" si="7"/>
        <v>0</v>
      </c>
      <c r="G67" s="102">
        <f t="shared" si="7"/>
        <v>0</v>
      </c>
      <c r="H67" s="102">
        <f t="shared" si="7"/>
        <v>0</v>
      </c>
      <c r="I67" s="102">
        <f t="shared" si="7"/>
        <v>0</v>
      </c>
      <c r="J67" s="102">
        <f t="shared" si="7"/>
        <v>0</v>
      </c>
      <c r="K67" s="102">
        <f t="shared" si="7"/>
        <v>0</v>
      </c>
      <c r="L67" s="102">
        <f t="shared" si="7"/>
        <v>0</v>
      </c>
      <c r="M67" s="102">
        <f t="shared" si="7"/>
        <v>0</v>
      </c>
      <c r="N67" s="102">
        <f t="shared" si="7"/>
        <v>0</v>
      </c>
      <c r="O67" s="102">
        <f t="shared" si="7"/>
        <v>0</v>
      </c>
      <c r="P67" s="102">
        <f t="shared" si="7"/>
        <v>0</v>
      </c>
      <c r="Q67" s="102">
        <f t="shared" si="7"/>
        <v>0</v>
      </c>
      <c r="R67" s="102">
        <f t="shared" si="7"/>
        <v>0</v>
      </c>
      <c r="S67" s="102">
        <f t="shared" si="7"/>
        <v>0</v>
      </c>
      <c r="T67" s="102">
        <f t="shared" si="7"/>
        <v>0</v>
      </c>
      <c r="U67" s="102">
        <f t="shared" si="7"/>
        <v>0</v>
      </c>
      <c r="V67" s="102">
        <f t="shared" si="7"/>
        <v>0</v>
      </c>
      <c r="W67" s="102">
        <f t="shared" si="7"/>
        <v>0</v>
      </c>
    </row>
    <row r="68" spans="1:23" x14ac:dyDescent="0.25">
      <c r="B68" s="101" t="s">
        <v>58</v>
      </c>
      <c r="D68" s="102">
        <f>SUMIF($B2:$B56,$B68,D$2:D$56)</f>
        <v>1617.0089704444445</v>
      </c>
      <c r="E68" s="102">
        <f t="shared" ref="E68:W68" si="8">SUMIF($B2:$B56,$B68,E$2:E$56)</f>
        <v>1806.2155307511111</v>
      </c>
      <c r="F68" s="102">
        <f t="shared" si="8"/>
        <v>1910.6642664991998</v>
      </c>
      <c r="G68" s="102">
        <f t="shared" si="8"/>
        <v>2089.868838950023</v>
      </c>
      <c r="H68" s="102">
        <f t="shared" si="8"/>
        <v>3003.339988628114</v>
      </c>
      <c r="I68" s="102">
        <f t="shared" si="8"/>
        <v>3193.7957672762996</v>
      </c>
      <c r="J68" s="102">
        <f t="shared" si="8"/>
        <v>3391.2453318945172</v>
      </c>
      <c r="K68" s="102">
        <f t="shared" si="8"/>
        <v>3595.8922516101075</v>
      </c>
      <c r="L68" s="102">
        <f t="shared" si="8"/>
        <v>3807.9454408011197</v>
      </c>
      <c r="M68" s="102">
        <f t="shared" si="8"/>
        <v>4027.6192914786843</v>
      </c>
      <c r="N68" s="102">
        <f t="shared" si="8"/>
        <v>4079.3271363304802</v>
      </c>
      <c r="O68" s="102">
        <f t="shared" si="8"/>
        <v>4132.0691380793114</v>
      </c>
      <c r="P68" s="102">
        <f t="shared" si="8"/>
        <v>4185.8659798631206</v>
      </c>
      <c r="Q68" s="102">
        <f t="shared" si="8"/>
        <v>4240.7387584826047</v>
      </c>
      <c r="R68" s="102">
        <f t="shared" si="8"/>
        <v>4296.7089926744793</v>
      </c>
      <c r="S68" s="102">
        <f t="shared" si="8"/>
        <v>4353.7986315501903</v>
      </c>
      <c r="T68" s="102">
        <f t="shared" si="8"/>
        <v>4412.0300632034168</v>
      </c>
      <c r="U68" s="102">
        <f t="shared" si="8"/>
        <v>4471.4261234897076</v>
      </c>
      <c r="V68" s="102">
        <f t="shared" si="8"/>
        <v>4532.010104981724</v>
      </c>
      <c r="W68" s="102">
        <f t="shared" si="8"/>
        <v>4593.8057661035809</v>
      </c>
    </row>
    <row r="69" spans="1:23" ht="14.4" thickBot="1" x14ac:dyDescent="0.3">
      <c r="B69" s="107" t="s">
        <v>61</v>
      </c>
      <c r="D69" s="102">
        <f>SUMIF($B2:$B56,$B69,D$2:D$56)</f>
        <v>99785.872453666685</v>
      </c>
      <c r="E69" s="102">
        <f t="shared" ref="E69:W69" si="9">SUMIF($B2:$B56,$B69,E$2:E$56)</f>
        <v>200395.51757096895</v>
      </c>
      <c r="F69" s="102">
        <f t="shared" si="9"/>
        <v>211828.18786529289</v>
      </c>
      <c r="G69" s="102">
        <f t="shared" si="9"/>
        <v>223748.34307238497</v>
      </c>
      <c r="H69" s="102">
        <f t="shared" si="9"/>
        <v>236089.12975697152</v>
      </c>
      <c r="I69" s="102">
        <f t="shared" si="9"/>
        <v>346240.9271695434</v>
      </c>
      <c r="J69" s="102">
        <f t="shared" si="9"/>
        <v>361450.62399925996</v>
      </c>
      <c r="K69" s="102">
        <f t="shared" si="9"/>
        <v>377165.99386643193</v>
      </c>
      <c r="L69" s="102">
        <f t="shared" si="9"/>
        <v>393401.17981382587</v>
      </c>
      <c r="M69" s="102">
        <f t="shared" si="9"/>
        <v>410170.68833670364</v>
      </c>
      <c r="N69" s="102">
        <f t="shared" si="9"/>
        <v>416585.02534670441</v>
      </c>
      <c r="O69" s="102">
        <f t="shared" si="9"/>
        <v>423127.64909690508</v>
      </c>
      <c r="P69" s="102">
        <f t="shared" si="9"/>
        <v>429801.1253221099</v>
      </c>
      <c r="Q69" s="102">
        <f t="shared" si="9"/>
        <v>436608.07107181876</v>
      </c>
      <c r="R69" s="102">
        <f t="shared" si="9"/>
        <v>443551.15573652182</v>
      </c>
      <c r="S69" s="102">
        <f t="shared" si="9"/>
        <v>450633.10209451884</v>
      </c>
      <c r="T69" s="102">
        <f t="shared" si="9"/>
        <v>457856.68737967592</v>
      </c>
      <c r="U69" s="102">
        <f t="shared" si="9"/>
        <v>465224.74437053618</v>
      </c>
      <c r="V69" s="102">
        <f t="shared" si="9"/>
        <v>472740.16250121349</v>
      </c>
      <c r="W69" s="102">
        <f t="shared" si="9"/>
        <v>480405.88899450441</v>
      </c>
    </row>
    <row r="70" spans="1:23" x14ac:dyDescent="0.25">
      <c r="M70" s="123"/>
      <c r="N70" s="123"/>
    </row>
    <row r="71" spans="1:23" x14ac:dyDescent="0.25">
      <c r="D71" s="91">
        <f>SUM(D62:D69)</f>
        <v>1794531.6834630396</v>
      </c>
      <c r="E71" s="91">
        <f t="shared" ref="E71:W71" si="10">SUM(E62:E69)</f>
        <v>1711655.2001176961</v>
      </c>
      <c r="F71" s="91">
        <f t="shared" si="10"/>
        <v>1634538.2799970319</v>
      </c>
      <c r="G71" s="91">
        <f t="shared" si="10"/>
        <v>1503538.3633466978</v>
      </c>
      <c r="H71" s="91">
        <f t="shared" si="10"/>
        <v>1643247.9704662543</v>
      </c>
      <c r="I71" s="91">
        <f t="shared" si="10"/>
        <v>1750404.8323659776</v>
      </c>
      <c r="J71" s="91">
        <f t="shared" si="10"/>
        <v>1769558.1632813851</v>
      </c>
      <c r="K71" s="91">
        <f t="shared" si="10"/>
        <v>1895333.3719761164</v>
      </c>
      <c r="L71" s="91">
        <f t="shared" si="10"/>
        <v>1967272.4208288942</v>
      </c>
      <c r="M71" s="194">
        <f t="shared" si="10"/>
        <v>2041649.9006806281</v>
      </c>
      <c r="N71" s="194">
        <f t="shared" si="10"/>
        <v>2476203.0946783186</v>
      </c>
      <c r="O71" s="91">
        <f t="shared" si="10"/>
        <v>2509949.4574246914</v>
      </c>
      <c r="P71" s="91">
        <f t="shared" si="10"/>
        <v>2544370.747425992</v>
      </c>
      <c r="Q71" s="91">
        <f t="shared" si="10"/>
        <v>2579480.4632273177</v>
      </c>
      <c r="R71" s="91">
        <f t="shared" si="10"/>
        <v>2615292.373344671</v>
      </c>
      <c r="S71" s="91">
        <f t="shared" si="10"/>
        <v>2651820.5216643703</v>
      </c>
      <c r="T71" s="91">
        <f t="shared" si="10"/>
        <v>2689079.2329504644</v>
      </c>
      <c r="U71" s="91">
        <f t="shared" si="10"/>
        <v>2727083.1184622794</v>
      </c>
      <c r="V71" s="91">
        <f t="shared" si="10"/>
        <v>2765847.0816843314</v>
      </c>
      <c r="W71" s="91">
        <f t="shared" si="10"/>
        <v>2805386.3241708241</v>
      </c>
    </row>
    <row r="72" spans="1:23" x14ac:dyDescent="0.25">
      <c r="D72" s="172"/>
      <c r="E72" s="172"/>
      <c r="F72" s="172"/>
      <c r="G72" s="172"/>
      <c r="H72" s="172"/>
      <c r="I72" s="172"/>
      <c r="J72" s="172"/>
      <c r="K72" s="172"/>
      <c r="L72" s="172"/>
      <c r="M72" s="192"/>
      <c r="N72" s="192"/>
      <c r="O72" s="172"/>
      <c r="P72" s="172"/>
      <c r="Q72" s="172"/>
      <c r="R72" s="172"/>
      <c r="S72" s="172"/>
      <c r="T72" s="172"/>
      <c r="U72" s="172"/>
      <c r="V72" s="172"/>
      <c r="W72" s="172"/>
    </row>
    <row r="73" spans="1:23" ht="14.4" thickBot="1" x14ac:dyDescent="0.3">
      <c r="B73" s="3" t="s">
        <v>97</v>
      </c>
      <c r="M73" s="123"/>
      <c r="N73" s="123"/>
    </row>
    <row r="74" spans="1:23" x14ac:dyDescent="0.25">
      <c r="B74" s="132" t="s">
        <v>104</v>
      </c>
      <c r="D74" s="152">
        <v>2021</v>
      </c>
      <c r="E74" s="152">
        <v>2022</v>
      </c>
      <c r="F74" s="152">
        <v>2023</v>
      </c>
      <c r="G74" s="152">
        <v>2024</v>
      </c>
      <c r="H74" s="152">
        <v>2025</v>
      </c>
      <c r="I74" s="152">
        <v>2026</v>
      </c>
      <c r="J74" s="152">
        <v>2027</v>
      </c>
      <c r="K74" s="152">
        <v>2028</v>
      </c>
      <c r="L74" s="152">
        <v>2029</v>
      </c>
      <c r="M74" s="152">
        <v>2030</v>
      </c>
      <c r="N74" s="152">
        <v>2031</v>
      </c>
      <c r="O74" s="152">
        <v>2032</v>
      </c>
      <c r="P74" s="152">
        <v>2033</v>
      </c>
      <c r="Q74" s="152">
        <v>2034</v>
      </c>
      <c r="R74" s="152">
        <v>2035</v>
      </c>
      <c r="S74" s="152">
        <v>2036</v>
      </c>
      <c r="T74" s="152">
        <v>2037</v>
      </c>
      <c r="U74" s="152">
        <v>2038</v>
      </c>
      <c r="V74" s="152">
        <v>2039</v>
      </c>
      <c r="W74" s="152">
        <v>2040</v>
      </c>
    </row>
    <row r="75" spans="1:23" x14ac:dyDescent="0.25">
      <c r="B75" s="101" t="s">
        <v>154</v>
      </c>
      <c r="D75" s="191">
        <f>SUM(D2:D48)</f>
        <v>1752490.7143116661</v>
      </c>
      <c r="E75" s="191">
        <f t="shared" ref="E75:W75" si="11">SUM(E2:E48)</f>
        <v>1484345.8994103172</v>
      </c>
      <c r="F75" s="191">
        <f t="shared" si="11"/>
        <v>1340904.3555357142</v>
      </c>
      <c r="G75" s="191">
        <f t="shared" si="11"/>
        <v>1077474.1436682539</v>
      </c>
      <c r="H75" s="191">
        <f t="shared" si="11"/>
        <v>1075186.4077471427</v>
      </c>
      <c r="I75" s="191">
        <f t="shared" si="11"/>
        <v>936868.51792507921</v>
      </c>
      <c r="J75" s="191">
        <f t="shared" si="11"/>
        <v>801695.03898690466</v>
      </c>
      <c r="K75" s="191">
        <f t="shared" si="11"/>
        <v>797898.18758468248</v>
      </c>
      <c r="L75" s="191">
        <f t="shared" si="11"/>
        <v>797898.18758468248</v>
      </c>
      <c r="M75" s="191">
        <f t="shared" si="11"/>
        <v>797898.18758468248</v>
      </c>
      <c r="N75" s="191">
        <f t="shared" si="11"/>
        <v>789277.16085634916</v>
      </c>
      <c r="O75" s="191">
        <f t="shared" si="11"/>
        <v>789277.16085634916</v>
      </c>
      <c r="P75" s="191">
        <f t="shared" si="11"/>
        <v>789277.16085634916</v>
      </c>
      <c r="Q75" s="191">
        <f t="shared" si="11"/>
        <v>789277.16085634916</v>
      </c>
      <c r="R75" s="191">
        <f t="shared" si="11"/>
        <v>789277.16085634916</v>
      </c>
      <c r="S75" s="191">
        <f t="shared" si="11"/>
        <v>789277.16085634916</v>
      </c>
      <c r="T75" s="191">
        <f t="shared" si="11"/>
        <v>789277.16085634916</v>
      </c>
      <c r="U75" s="191">
        <f t="shared" si="11"/>
        <v>789277.16085634916</v>
      </c>
      <c r="V75" s="191">
        <f t="shared" si="11"/>
        <v>789277.16085634916</v>
      </c>
      <c r="W75" s="191">
        <f t="shared" si="11"/>
        <v>789277.16085634916</v>
      </c>
    </row>
    <row r="76" spans="1:23" x14ac:dyDescent="0.25">
      <c r="B76" s="101" t="s">
        <v>155</v>
      </c>
      <c r="D76" s="174">
        <f>SUM(D49:D56)</f>
        <v>42549.109198595244</v>
      </c>
      <c r="E76" s="174">
        <f t="shared" ref="E76:W76" si="12">SUM(E49:E56)</f>
        <v>227686.89209626763</v>
      </c>
      <c r="F76" s="174">
        <f t="shared" si="12"/>
        <v>293941.17307242914</v>
      </c>
      <c r="G76" s="174">
        <f t="shared" si="12"/>
        <v>426456.42317511037</v>
      </c>
      <c r="H76" s="174">
        <f t="shared" si="12"/>
        <v>568453.76621577819</v>
      </c>
      <c r="I76" s="174">
        <f t="shared" si="12"/>
        <v>813928.51793756511</v>
      </c>
      <c r="J76" s="174">
        <f t="shared" si="12"/>
        <v>968255.32779114705</v>
      </c>
      <c r="K76" s="174">
        <f t="shared" si="12"/>
        <v>1097827.3878881005</v>
      </c>
      <c r="L76" s="174">
        <f t="shared" si="12"/>
        <v>1169766.4367408783</v>
      </c>
      <c r="M76" s="174">
        <f t="shared" si="12"/>
        <v>1244143.9165926122</v>
      </c>
      <c r="N76" s="174">
        <f t="shared" si="12"/>
        <v>1687318.1373186368</v>
      </c>
      <c r="O76" s="174">
        <f t="shared" si="12"/>
        <v>1721064.5000650086</v>
      </c>
      <c r="P76" s="174">
        <f t="shared" si="12"/>
        <v>1755485.7900663095</v>
      </c>
      <c r="Q76" s="174">
        <f t="shared" si="12"/>
        <v>1790595.5058676354</v>
      </c>
      <c r="R76" s="174">
        <f t="shared" si="12"/>
        <v>1826407.4159849884</v>
      </c>
      <c r="S76" s="174">
        <f t="shared" si="12"/>
        <v>1862935.5643046875</v>
      </c>
      <c r="T76" s="174">
        <f t="shared" si="12"/>
        <v>1900194.2755907816</v>
      </c>
      <c r="U76" s="174">
        <f t="shared" si="12"/>
        <v>1938198.1611025974</v>
      </c>
      <c r="V76" s="174">
        <f t="shared" si="12"/>
        <v>1976962.1243246493</v>
      </c>
      <c r="W76" s="174">
        <f t="shared" si="12"/>
        <v>2016501.3668111423</v>
      </c>
    </row>
    <row r="78" spans="1:23" x14ac:dyDescent="0.25">
      <c r="D78" s="91">
        <f>SUM(D75:D76)</f>
        <v>1795039.8235102613</v>
      </c>
      <c r="E78" s="91">
        <f t="shared" ref="E78:W78" si="13">SUM(E75:E76)</f>
        <v>1712032.7915065847</v>
      </c>
      <c r="F78" s="91">
        <f t="shared" si="13"/>
        <v>1634845.5286081433</v>
      </c>
      <c r="G78" s="91">
        <f t="shared" si="13"/>
        <v>1503930.5668433644</v>
      </c>
      <c r="H78" s="91">
        <f t="shared" si="13"/>
        <v>1643640.1739629209</v>
      </c>
      <c r="I78" s="91">
        <f t="shared" si="13"/>
        <v>1750797.0358626442</v>
      </c>
      <c r="J78" s="91">
        <f t="shared" si="13"/>
        <v>1769950.3667780517</v>
      </c>
      <c r="K78" s="91">
        <f t="shared" si="13"/>
        <v>1895725.5754727828</v>
      </c>
      <c r="L78" s="91">
        <f t="shared" si="13"/>
        <v>1967664.6243255609</v>
      </c>
      <c r="M78" s="91">
        <f t="shared" si="13"/>
        <v>2042042.1041772948</v>
      </c>
      <c r="N78" s="91">
        <f t="shared" si="13"/>
        <v>2476595.2981749857</v>
      </c>
      <c r="O78" s="91">
        <f t="shared" si="13"/>
        <v>2510341.6609213576</v>
      </c>
      <c r="P78" s="91">
        <f t="shared" si="13"/>
        <v>2544762.9509226587</v>
      </c>
      <c r="Q78" s="91">
        <f t="shared" si="13"/>
        <v>2579872.6667239843</v>
      </c>
      <c r="R78" s="91">
        <f t="shared" si="13"/>
        <v>2615684.5768413376</v>
      </c>
      <c r="S78" s="91">
        <f t="shared" si="13"/>
        <v>2652212.7251610365</v>
      </c>
      <c r="T78" s="91">
        <f t="shared" si="13"/>
        <v>2689471.4364471305</v>
      </c>
      <c r="U78" s="91">
        <f t="shared" si="13"/>
        <v>2727475.3219589465</v>
      </c>
      <c r="V78" s="91">
        <f t="shared" si="13"/>
        <v>2766239.2851809985</v>
      </c>
      <c r="W78" s="91">
        <f t="shared" si="13"/>
        <v>2805778.5276674917</v>
      </c>
    </row>
    <row r="80" spans="1:23" x14ac:dyDescent="0.25">
      <c r="A80" s="95" t="s">
        <v>32</v>
      </c>
      <c r="B80" s="95"/>
      <c r="C80" s="96" t="s">
        <v>90</v>
      </c>
      <c r="D80" s="95">
        <v>2021</v>
      </c>
      <c r="E80" s="96">
        <v>2022</v>
      </c>
      <c r="F80" s="95">
        <v>2023</v>
      </c>
      <c r="G80" s="96">
        <v>2024</v>
      </c>
      <c r="H80" s="95">
        <v>2025</v>
      </c>
      <c r="I80" s="96">
        <v>2026</v>
      </c>
      <c r="J80" s="95">
        <v>2027</v>
      </c>
      <c r="K80" s="96">
        <v>2028</v>
      </c>
      <c r="L80" s="95">
        <v>2029</v>
      </c>
      <c r="M80" s="96">
        <v>2030</v>
      </c>
      <c r="N80" s="95">
        <v>2031</v>
      </c>
      <c r="O80" s="96">
        <v>2032</v>
      </c>
      <c r="P80" s="95">
        <v>2033</v>
      </c>
      <c r="Q80" s="96">
        <v>2034</v>
      </c>
      <c r="R80" s="95">
        <v>2035</v>
      </c>
      <c r="S80" s="96">
        <v>2036</v>
      </c>
      <c r="T80" s="95">
        <v>2037</v>
      </c>
      <c r="U80" s="96">
        <v>2038</v>
      </c>
      <c r="V80" s="95">
        <v>2039</v>
      </c>
      <c r="W80" s="96">
        <v>2040</v>
      </c>
    </row>
    <row r="81" spans="1:23" x14ac:dyDescent="0.25">
      <c r="A81" s="97" t="s">
        <v>63</v>
      </c>
      <c r="B81" s="98" t="s">
        <v>57</v>
      </c>
      <c r="C81" s="110"/>
      <c r="D81" s="189">
        <f>IFERROR(lifespans_all!D80*DTE_mission_minutes!D2,"-")</f>
        <v>133409.35004928565</v>
      </c>
      <c r="E81" s="189">
        <f>IFERROR(lifespans_all!E80*DTE_mission_minutes!E2,"-")</f>
        <v>133409.35004928565</v>
      </c>
      <c r="F81" s="189">
        <f>IFERROR(lifespans_all!F80*DTE_mission_minutes!F2,"-")</f>
        <v>0</v>
      </c>
      <c r="G81" s="189">
        <f>IFERROR(lifespans_all!G80*DTE_mission_minutes!G2,"-")</f>
        <v>0</v>
      </c>
      <c r="H81" s="189">
        <f>IFERROR(lifespans_all!H80*DTE_mission_minutes!H2,"-")</f>
        <v>0</v>
      </c>
      <c r="I81" s="189">
        <f>IFERROR(lifespans_all!I80*DTE_mission_minutes!I2,"-")</f>
        <v>0</v>
      </c>
      <c r="J81" s="189">
        <f>IFERROR(lifespans_all!J80*DTE_mission_minutes!J2,"-")</f>
        <v>0</v>
      </c>
      <c r="K81" s="189">
        <f>IFERROR(lifespans_all!K80*DTE_mission_minutes!K2,"-")</f>
        <v>0</v>
      </c>
      <c r="L81" s="189">
        <f>IFERROR(lifespans_all!L80*DTE_mission_minutes!L2,"-")</f>
        <v>0</v>
      </c>
      <c r="M81" s="189">
        <f>IFERROR(lifespans_all!M80*DTE_mission_minutes!M2,"-")</f>
        <v>0</v>
      </c>
      <c r="N81" s="189">
        <f>IFERROR(lifespans_all!N80*DTE_mission_minutes!N2,"-")</f>
        <v>0</v>
      </c>
      <c r="O81" s="189">
        <f>IFERROR(lifespans_all!O80*DTE_mission_minutes!O2,"-")</f>
        <v>0</v>
      </c>
      <c r="P81" s="189">
        <f>IFERROR(lifespans_all!P80*DTE_mission_minutes!P2,"-")</f>
        <v>0</v>
      </c>
      <c r="Q81" s="189">
        <f>IFERROR(lifespans_all!Q80*DTE_mission_minutes!Q2,"-")</f>
        <v>0</v>
      </c>
      <c r="R81" s="189">
        <f>IFERROR(lifespans_all!R80*DTE_mission_minutes!R2,"-")</f>
        <v>0</v>
      </c>
      <c r="S81" s="189">
        <f>IFERROR(lifespans_all!S80*DTE_mission_minutes!S2,"-")</f>
        <v>0</v>
      </c>
      <c r="T81" s="189">
        <f>IFERROR(lifespans_all!T80*DTE_mission_minutes!T2,"-")</f>
        <v>0</v>
      </c>
      <c r="U81" s="189">
        <f>IFERROR(lifespans_all!U80*DTE_mission_minutes!U2,"-")</f>
        <v>0</v>
      </c>
      <c r="V81" s="189">
        <f>IFERROR(lifespans_all!V80*DTE_mission_minutes!V2,"-")</f>
        <v>0</v>
      </c>
      <c r="W81" s="189">
        <f>IFERROR(lifespans_all!W80*DTE_mission_minutes!W2,"-")</f>
        <v>0</v>
      </c>
    </row>
    <row r="82" spans="1:23" x14ac:dyDescent="0.25">
      <c r="A82" s="97" t="s">
        <v>33</v>
      </c>
      <c r="B82" s="98" t="s">
        <v>57</v>
      </c>
      <c r="C82" s="110" t="s">
        <v>91</v>
      </c>
      <c r="D82" s="189">
        <f>IFERROR(lifespans_all!D81*DTE_mission_minutes!D3,"-")</f>
        <v>2249.4702694444441</v>
      </c>
      <c r="E82" s="189">
        <f>IFERROR(lifespans_all!E81*DTE_mission_minutes!E3,"-")</f>
        <v>1189.7750000000001</v>
      </c>
      <c r="F82" s="189">
        <f>IFERROR(lifespans_all!F81*DTE_mission_minutes!F3,"-")</f>
        <v>649.57638888888891</v>
      </c>
      <c r="G82" s="189">
        <f>IFERROR(lifespans_all!G81*DTE_mission_minutes!G3,"-")</f>
        <v>1663.1641649999997</v>
      </c>
      <c r="H82" s="189">
        <f>IFERROR(lifespans_all!H81*DTE_mission_minutes!H3,"-")</f>
        <v>0</v>
      </c>
      <c r="I82" s="189">
        <f>IFERROR(lifespans_all!I81*DTE_mission_minutes!I3,"-")</f>
        <v>0</v>
      </c>
      <c r="J82" s="189">
        <f>IFERROR(lifespans_all!J81*DTE_mission_minutes!J3,"-")</f>
        <v>0</v>
      </c>
      <c r="K82" s="189">
        <f>IFERROR(lifespans_all!K81*DTE_mission_minutes!K3,"-")</f>
        <v>0</v>
      </c>
      <c r="L82" s="189">
        <f>IFERROR(lifespans_all!L81*DTE_mission_minutes!L3,"-")</f>
        <v>0</v>
      </c>
      <c r="M82" s="189">
        <f>IFERROR(lifespans_all!M81*DTE_mission_minutes!M3,"-")</f>
        <v>0</v>
      </c>
      <c r="N82" s="189">
        <f>IFERROR(lifespans_all!N81*DTE_mission_minutes!N3,"-")</f>
        <v>0</v>
      </c>
      <c r="O82" s="189">
        <f>IFERROR(lifespans_all!O81*DTE_mission_minutes!O3,"-")</f>
        <v>0</v>
      </c>
      <c r="P82" s="189">
        <f>IFERROR(lifespans_all!P81*DTE_mission_minutes!P3,"-")</f>
        <v>0</v>
      </c>
      <c r="Q82" s="189">
        <f>IFERROR(lifespans_all!Q81*DTE_mission_minutes!Q3,"-")</f>
        <v>0</v>
      </c>
      <c r="R82" s="189">
        <f>IFERROR(lifespans_all!R81*DTE_mission_minutes!R3,"-")</f>
        <v>0</v>
      </c>
      <c r="S82" s="189">
        <f>IFERROR(lifespans_all!S81*DTE_mission_minutes!S3,"-")</f>
        <v>0</v>
      </c>
      <c r="T82" s="189">
        <f>IFERROR(lifespans_all!T81*DTE_mission_minutes!T3,"-")</f>
        <v>0</v>
      </c>
      <c r="U82" s="189">
        <f>IFERROR(lifespans_all!U81*DTE_mission_minutes!U3,"-")</f>
        <v>0</v>
      </c>
      <c r="V82" s="189">
        <f>IFERROR(lifespans_all!V81*DTE_mission_minutes!V3,"-")</f>
        <v>0</v>
      </c>
      <c r="W82" s="189">
        <f>IFERROR(lifespans_all!W81*DTE_mission_minutes!W3,"-")</f>
        <v>0</v>
      </c>
    </row>
    <row r="83" spans="1:23" x14ac:dyDescent="0.25">
      <c r="A83" s="97" t="s">
        <v>65</v>
      </c>
      <c r="B83" s="98" t="s">
        <v>57</v>
      </c>
      <c r="C83" s="110" t="s">
        <v>91</v>
      </c>
      <c r="D83" s="189">
        <f>IFERROR(lifespans_all!D82*DTE_mission_minutes!D4,"-")</f>
        <v>1151.5091666666667</v>
      </c>
      <c r="E83" s="189">
        <f>IFERROR(lifespans_all!E82*DTE_mission_minutes!E4,"-")</f>
        <v>1164.4527777777778</v>
      </c>
      <c r="F83" s="189">
        <f>IFERROR(lifespans_all!F82*DTE_mission_minutes!F4,"-")</f>
        <v>862.00805555555553</v>
      </c>
      <c r="G83" s="189">
        <f>IFERROR(lifespans_all!G82*DTE_mission_minutes!G4,"-")</f>
        <v>1093.0107777777775</v>
      </c>
      <c r="H83" s="189">
        <f>IFERROR(lifespans_all!H82*DTE_mission_minutes!H4,"-")</f>
        <v>1093.0107777777775</v>
      </c>
      <c r="I83" s="189">
        <f>IFERROR(lifespans_all!I82*DTE_mission_minutes!I4,"-")</f>
        <v>1093.0107777777775</v>
      </c>
      <c r="J83" s="189">
        <f>IFERROR(lifespans_all!J82*DTE_mission_minutes!J4,"-")</f>
        <v>0</v>
      </c>
      <c r="K83" s="189">
        <f>IFERROR(lifespans_all!K82*DTE_mission_minutes!K4,"-")</f>
        <v>0</v>
      </c>
      <c r="L83" s="189">
        <f>IFERROR(lifespans_all!L82*DTE_mission_minutes!L4,"-")</f>
        <v>0</v>
      </c>
      <c r="M83" s="189">
        <f>IFERROR(lifespans_all!M82*DTE_mission_minutes!M4,"-")</f>
        <v>0</v>
      </c>
      <c r="N83" s="189">
        <f>IFERROR(lifespans_all!N82*DTE_mission_minutes!N4,"-")</f>
        <v>0</v>
      </c>
      <c r="O83" s="189">
        <f>IFERROR(lifespans_all!O82*DTE_mission_minutes!O4,"-")</f>
        <v>0</v>
      </c>
      <c r="P83" s="189">
        <f>IFERROR(lifespans_all!P82*DTE_mission_minutes!P4,"-")</f>
        <v>0</v>
      </c>
      <c r="Q83" s="189">
        <f>IFERROR(lifespans_all!Q82*DTE_mission_minutes!Q4,"-")</f>
        <v>0</v>
      </c>
      <c r="R83" s="189">
        <f>IFERROR(lifespans_all!R82*DTE_mission_minutes!R4,"-")</f>
        <v>0</v>
      </c>
      <c r="S83" s="189">
        <f>IFERROR(lifespans_all!S82*DTE_mission_minutes!S4,"-")</f>
        <v>0</v>
      </c>
      <c r="T83" s="189">
        <f>IFERROR(lifespans_all!T82*DTE_mission_minutes!T4,"-")</f>
        <v>0</v>
      </c>
      <c r="U83" s="189">
        <f>IFERROR(lifespans_all!U82*DTE_mission_minutes!U4,"-")</f>
        <v>0</v>
      </c>
      <c r="V83" s="189">
        <f>IFERROR(lifespans_all!V82*DTE_mission_minutes!V4,"-")</f>
        <v>0</v>
      </c>
      <c r="W83" s="189">
        <f>IFERROR(lifespans_all!W82*DTE_mission_minutes!W4,"-")</f>
        <v>0</v>
      </c>
    </row>
    <row r="84" spans="1:23" x14ac:dyDescent="0.25">
      <c r="A84" s="97" t="s">
        <v>66</v>
      </c>
      <c r="B84" s="104" t="s">
        <v>59</v>
      </c>
      <c r="C84" s="110"/>
      <c r="D84" s="189">
        <f>IFERROR(lifespans_all!D83*DTE_mission_minutes!D5,"-")</f>
        <v>171572.29579277776</v>
      </c>
      <c r="E84" s="189">
        <f>IFERROR(lifespans_all!E83*DTE_mission_minutes!E5,"-")</f>
        <v>171572.29579277776</v>
      </c>
      <c r="F84" s="189">
        <f>IFERROR(lifespans_all!F83*DTE_mission_minutes!F5,"-")</f>
        <v>171572.29579277776</v>
      </c>
      <c r="G84" s="189">
        <f>IFERROR(lifespans_all!G83*DTE_mission_minutes!G5,"-")</f>
        <v>171572.29579277776</v>
      </c>
      <c r="H84" s="189">
        <f>IFERROR(lifespans_all!H83*DTE_mission_minutes!H5,"-")</f>
        <v>171572.29579277776</v>
      </c>
      <c r="I84" s="189">
        <f>IFERROR(lifespans_all!I83*DTE_mission_minutes!I5,"-")</f>
        <v>171572.29579277776</v>
      </c>
      <c r="J84" s="189">
        <f>IFERROR(lifespans_all!J83*DTE_mission_minutes!J5,"-")</f>
        <v>171572.29579277776</v>
      </c>
      <c r="K84" s="189">
        <f>IFERROR(lifespans_all!K83*DTE_mission_minutes!K5,"-")</f>
        <v>171572.29579277776</v>
      </c>
      <c r="L84" s="189">
        <f>IFERROR(lifespans_all!L83*DTE_mission_minutes!L5,"-")</f>
        <v>171572.29579277776</v>
      </c>
      <c r="M84" s="189">
        <f>IFERROR(lifespans_all!M83*DTE_mission_minutes!M5,"-")</f>
        <v>171572.29579277776</v>
      </c>
      <c r="N84" s="189">
        <f>IFERROR(lifespans_all!N83*DTE_mission_minutes!N5,"-")</f>
        <v>171572.29579277776</v>
      </c>
      <c r="O84" s="189">
        <f>IFERROR(lifespans_all!O83*DTE_mission_minutes!O5,"-")</f>
        <v>171572.29579277776</v>
      </c>
      <c r="P84" s="189">
        <f>IFERROR(lifespans_all!P83*DTE_mission_minutes!P5,"-")</f>
        <v>171572.29579277776</v>
      </c>
      <c r="Q84" s="189">
        <f>IFERROR(lifespans_all!Q83*DTE_mission_minutes!Q5,"-")</f>
        <v>171572.29579277776</v>
      </c>
      <c r="R84" s="189">
        <f>IFERROR(lifespans_all!R83*DTE_mission_minutes!R5,"-")</f>
        <v>171572.29579277776</v>
      </c>
      <c r="S84" s="189">
        <f>IFERROR(lifespans_all!S83*DTE_mission_minutes!S5,"-")</f>
        <v>171572.29579277776</v>
      </c>
      <c r="T84" s="189">
        <f>IFERROR(lifespans_all!T83*DTE_mission_minutes!T5,"-")</f>
        <v>171572.29579277776</v>
      </c>
      <c r="U84" s="189">
        <f>IFERROR(lifespans_all!U83*DTE_mission_minutes!U5,"-")</f>
        <v>171572.29579277776</v>
      </c>
      <c r="V84" s="189">
        <f>IFERROR(lifespans_all!V83*DTE_mission_minutes!V5,"-")</f>
        <v>171572.29579277776</v>
      </c>
      <c r="W84" s="189">
        <f>IFERROR(lifespans_all!W83*DTE_mission_minutes!W5,"-")</f>
        <v>171572.29579277776</v>
      </c>
    </row>
    <row r="85" spans="1:23" x14ac:dyDescent="0.25">
      <c r="A85" s="97" t="s">
        <v>67</v>
      </c>
      <c r="B85" s="105" t="s">
        <v>58</v>
      </c>
      <c r="C85" s="110" t="s">
        <v>91</v>
      </c>
      <c r="D85" s="189">
        <f>IFERROR(lifespans_all!D84*DTE_mission_minutes!D6,"-")</f>
        <v>30.559216666666664</v>
      </c>
      <c r="E85" s="189">
        <f>IFERROR(lifespans_all!E84*DTE_mission_minutes!E6,"-")</f>
        <v>69.774163888888879</v>
      </c>
      <c r="F85" s="189">
        <f>IFERROR(lifespans_all!F84*DTE_mission_minutes!F6,"-")</f>
        <v>18.289311111111111</v>
      </c>
      <c r="G85" s="189">
        <f>IFERROR(lifespans_all!G84*DTE_mission_minutes!G6,"-")</f>
        <v>35.440637222222215</v>
      </c>
      <c r="H85" s="189">
        <f>IFERROR(lifespans_all!H84*DTE_mission_minutes!H6,"-")</f>
        <v>0</v>
      </c>
      <c r="I85" s="189">
        <f>IFERROR(lifespans_all!I84*DTE_mission_minutes!I6,"-")</f>
        <v>0</v>
      </c>
      <c r="J85" s="189">
        <f>IFERROR(lifespans_all!J84*DTE_mission_minutes!J6,"-")</f>
        <v>0</v>
      </c>
      <c r="K85" s="189">
        <f>IFERROR(lifespans_all!K84*DTE_mission_minutes!K6,"-")</f>
        <v>0</v>
      </c>
      <c r="L85" s="189">
        <f>IFERROR(lifespans_all!L84*DTE_mission_minutes!L6,"-")</f>
        <v>0</v>
      </c>
      <c r="M85" s="189">
        <f>IFERROR(lifespans_all!M84*DTE_mission_minutes!M6,"-")</f>
        <v>0</v>
      </c>
      <c r="N85" s="189">
        <f>IFERROR(lifespans_all!N84*DTE_mission_minutes!N6,"-")</f>
        <v>0</v>
      </c>
      <c r="O85" s="189">
        <f>IFERROR(lifespans_all!O84*DTE_mission_minutes!O6,"-")</f>
        <v>0</v>
      </c>
      <c r="P85" s="189">
        <f>IFERROR(lifespans_all!P84*DTE_mission_minutes!P6,"-")</f>
        <v>0</v>
      </c>
      <c r="Q85" s="189">
        <f>IFERROR(lifespans_all!Q84*DTE_mission_minutes!Q6,"-")</f>
        <v>0</v>
      </c>
      <c r="R85" s="189">
        <f>IFERROR(lifespans_all!R84*DTE_mission_minutes!R6,"-")</f>
        <v>0</v>
      </c>
      <c r="S85" s="189">
        <f>IFERROR(lifespans_all!S84*DTE_mission_minutes!S6,"-")</f>
        <v>0</v>
      </c>
      <c r="T85" s="189">
        <f>IFERROR(lifespans_all!T84*DTE_mission_minutes!T6,"-")</f>
        <v>0</v>
      </c>
      <c r="U85" s="189">
        <f>IFERROR(lifespans_all!U84*DTE_mission_minutes!U6,"-")</f>
        <v>0</v>
      </c>
      <c r="V85" s="189">
        <f>IFERROR(lifespans_all!V84*DTE_mission_minutes!V6,"-")</f>
        <v>0</v>
      </c>
      <c r="W85" s="189">
        <f>IFERROR(lifespans_all!W84*DTE_mission_minutes!W6,"-")</f>
        <v>0</v>
      </c>
    </row>
    <row r="86" spans="1:23" x14ac:dyDescent="0.25">
      <c r="A86" s="97" t="s">
        <v>68</v>
      </c>
      <c r="B86" s="98" t="s">
        <v>57</v>
      </c>
      <c r="C86" s="110" t="s">
        <v>91</v>
      </c>
      <c r="D86" s="189">
        <f>IFERROR(lifespans_all!D85*DTE_mission_minutes!D7,"-")</f>
        <v>667.42555555555555</v>
      </c>
      <c r="E86" s="189">
        <f>IFERROR(lifespans_all!E85*DTE_mission_minutes!E7,"-")</f>
        <v>707.53916666666669</v>
      </c>
      <c r="F86" s="189">
        <f>IFERROR(lifespans_all!F85*DTE_mission_minutes!F7,"-")</f>
        <v>608.43833333333339</v>
      </c>
      <c r="G86" s="189">
        <f>IFERROR(lifespans_all!G85*DTE_mission_minutes!G7,"-")</f>
        <v>671.11811111111115</v>
      </c>
      <c r="H86" s="189">
        <f>IFERROR(lifespans_all!H85*DTE_mission_minutes!H7,"-")</f>
        <v>671.11811111111115</v>
      </c>
      <c r="I86" s="189">
        <f>IFERROR(lifespans_all!I85*DTE_mission_minutes!I7,"-")</f>
        <v>671.11811111111115</v>
      </c>
      <c r="J86" s="189">
        <f>IFERROR(lifespans_all!J85*DTE_mission_minutes!J7,"-")</f>
        <v>0</v>
      </c>
      <c r="K86" s="189">
        <f>IFERROR(lifespans_all!K85*DTE_mission_minutes!K7,"-")</f>
        <v>0</v>
      </c>
      <c r="L86" s="189">
        <f>IFERROR(lifespans_all!L85*DTE_mission_minutes!L7,"-")</f>
        <v>0</v>
      </c>
      <c r="M86" s="189">
        <f>IFERROR(lifespans_all!M85*DTE_mission_minutes!M7,"-")</f>
        <v>0</v>
      </c>
      <c r="N86" s="189">
        <f>IFERROR(lifespans_all!N85*DTE_mission_minutes!N7,"-")</f>
        <v>0</v>
      </c>
      <c r="O86" s="189">
        <f>IFERROR(lifespans_all!O85*DTE_mission_minutes!O7,"-")</f>
        <v>0</v>
      </c>
      <c r="P86" s="189">
        <f>IFERROR(lifespans_all!P85*DTE_mission_minutes!P7,"-")</f>
        <v>0</v>
      </c>
      <c r="Q86" s="189">
        <f>IFERROR(lifespans_all!Q85*DTE_mission_minutes!Q7,"-")</f>
        <v>0</v>
      </c>
      <c r="R86" s="189">
        <f>IFERROR(lifespans_all!R85*DTE_mission_minutes!R7,"-")</f>
        <v>0</v>
      </c>
      <c r="S86" s="189">
        <f>IFERROR(lifespans_all!S85*DTE_mission_minutes!S7,"-")</f>
        <v>0</v>
      </c>
      <c r="T86" s="189">
        <f>IFERROR(lifespans_all!T85*DTE_mission_minutes!T7,"-")</f>
        <v>0</v>
      </c>
      <c r="U86" s="189">
        <f>IFERROR(lifespans_all!U85*DTE_mission_minutes!U7,"-")</f>
        <v>0</v>
      </c>
      <c r="V86" s="189">
        <f>IFERROR(lifespans_all!V85*DTE_mission_minutes!V7,"-")</f>
        <v>0</v>
      </c>
      <c r="W86" s="189">
        <f>IFERROR(lifespans_all!W85*DTE_mission_minutes!W7,"-")</f>
        <v>0</v>
      </c>
    </row>
    <row r="87" spans="1:23" x14ac:dyDescent="0.25">
      <c r="A87" s="97" t="s">
        <v>34</v>
      </c>
      <c r="B87" s="106" t="s">
        <v>64</v>
      </c>
      <c r="C87" s="110" t="s">
        <v>91</v>
      </c>
      <c r="D87" s="189">
        <f>IFERROR(lifespans_all!D86*DTE_mission_minutes!D8,"-")</f>
        <v>508.14004722222222</v>
      </c>
      <c r="E87" s="189">
        <f>IFERROR(lifespans_all!E86*DTE_mission_minutes!E8,"-")</f>
        <v>377.5913888888889</v>
      </c>
      <c r="F87" s="189">
        <f>IFERROR(lifespans_all!F86*DTE_mission_minutes!F8,"-")</f>
        <v>307.24861111111113</v>
      </c>
      <c r="G87" s="189">
        <f>IFERROR(lifespans_all!G86*DTE_mission_minutes!G8,"-")</f>
        <v>392.20349666666669</v>
      </c>
      <c r="H87" s="189">
        <f>IFERROR(lifespans_all!H86*DTE_mission_minutes!H8,"-")</f>
        <v>392.20349666666669</v>
      </c>
      <c r="I87" s="189">
        <f>IFERROR(lifespans_all!I86*DTE_mission_minutes!I8,"-")</f>
        <v>392.20349666666669</v>
      </c>
      <c r="J87" s="189">
        <f>IFERROR(lifespans_all!J86*DTE_mission_minutes!J8,"-")</f>
        <v>392.20349666666669</v>
      </c>
      <c r="K87" s="189">
        <f>IFERROR(lifespans_all!K86*DTE_mission_minutes!K8,"-")</f>
        <v>392.20349666666669</v>
      </c>
      <c r="L87" s="189">
        <f>IFERROR(lifespans_all!L86*DTE_mission_minutes!L8,"-")</f>
        <v>392.20349666666669</v>
      </c>
      <c r="M87" s="189">
        <f>IFERROR(lifespans_all!M86*DTE_mission_minutes!M8,"-")</f>
        <v>392.20349666666669</v>
      </c>
      <c r="N87" s="189">
        <f>IFERROR(lifespans_all!N86*DTE_mission_minutes!N8,"-")</f>
        <v>392.20349666666669</v>
      </c>
      <c r="O87" s="189">
        <f>IFERROR(lifespans_all!O86*DTE_mission_minutes!O8,"-")</f>
        <v>392.20349666666669</v>
      </c>
      <c r="P87" s="189">
        <f>IFERROR(lifespans_all!P86*DTE_mission_minutes!P8,"-")</f>
        <v>392.20349666666669</v>
      </c>
      <c r="Q87" s="189">
        <f>IFERROR(lifespans_all!Q86*DTE_mission_minutes!Q8,"-")</f>
        <v>392.20349666666669</v>
      </c>
      <c r="R87" s="189">
        <f>IFERROR(lifespans_all!R86*DTE_mission_minutes!R8,"-")</f>
        <v>392.20349666666669</v>
      </c>
      <c r="S87" s="189">
        <f>IFERROR(lifespans_all!S86*DTE_mission_minutes!S8,"-")</f>
        <v>392.20349666666669</v>
      </c>
      <c r="T87" s="189">
        <f>IFERROR(lifespans_all!T86*DTE_mission_minutes!T8,"-")</f>
        <v>392.20349666666669</v>
      </c>
      <c r="U87" s="189">
        <f>IFERROR(lifespans_all!U86*DTE_mission_minutes!U8,"-")</f>
        <v>392.20349666666669</v>
      </c>
      <c r="V87" s="189">
        <f>IFERROR(lifespans_all!V86*DTE_mission_minutes!V8,"-")</f>
        <v>392.20349666666669</v>
      </c>
      <c r="W87" s="189">
        <f>IFERROR(lifespans_all!W86*DTE_mission_minutes!W8,"-")</f>
        <v>392.20349666666669</v>
      </c>
    </row>
    <row r="88" spans="1:23" x14ac:dyDescent="0.25">
      <c r="A88" s="97" t="s">
        <v>69</v>
      </c>
      <c r="B88" s="98" t="s">
        <v>57</v>
      </c>
      <c r="C88" s="110"/>
      <c r="D88" s="189">
        <f>IFERROR(lifespans_all!D87*DTE_mission_minutes!D9,"-")</f>
        <v>0</v>
      </c>
      <c r="E88" s="189">
        <f>IFERROR(lifespans_all!E87*DTE_mission_minutes!E9,"-")</f>
        <v>0</v>
      </c>
      <c r="F88" s="189">
        <f>IFERROR(lifespans_all!F87*DTE_mission_minutes!F9,"-")</f>
        <v>0</v>
      </c>
      <c r="G88" s="189">
        <f>IFERROR(lifespans_all!G87*DTE_mission_minutes!G9,"-")</f>
        <v>0</v>
      </c>
      <c r="H88" s="189">
        <f>IFERROR(lifespans_all!H87*DTE_mission_minutes!H9,"-")</f>
        <v>0</v>
      </c>
      <c r="I88" s="189">
        <f>IFERROR(lifespans_all!I87*DTE_mission_minutes!I9,"-")</f>
        <v>0</v>
      </c>
      <c r="J88" s="189">
        <f>IFERROR(lifespans_all!J87*DTE_mission_minutes!J9,"-")</f>
        <v>0</v>
      </c>
      <c r="K88" s="189">
        <f>IFERROR(lifespans_all!K87*DTE_mission_minutes!K9,"-")</f>
        <v>0</v>
      </c>
      <c r="L88" s="189">
        <f>IFERROR(lifespans_all!L87*DTE_mission_minutes!L9,"-")</f>
        <v>0</v>
      </c>
      <c r="M88" s="189">
        <f>IFERROR(lifespans_all!M87*DTE_mission_minutes!M9,"-")</f>
        <v>0</v>
      </c>
      <c r="N88" s="189">
        <f>IFERROR(lifespans_all!N87*DTE_mission_minutes!N9,"-")</f>
        <v>0</v>
      </c>
      <c r="O88" s="189">
        <f>IFERROR(lifespans_all!O87*DTE_mission_minutes!O9,"-")</f>
        <v>0</v>
      </c>
      <c r="P88" s="189">
        <f>IFERROR(lifespans_all!P87*DTE_mission_minutes!P9,"-")</f>
        <v>0</v>
      </c>
      <c r="Q88" s="189">
        <f>IFERROR(lifespans_all!Q87*DTE_mission_minutes!Q9,"-")</f>
        <v>0</v>
      </c>
      <c r="R88" s="189">
        <f>IFERROR(lifespans_all!R87*DTE_mission_minutes!R9,"-")</f>
        <v>0</v>
      </c>
      <c r="S88" s="189">
        <f>IFERROR(lifespans_all!S87*DTE_mission_minutes!S9,"-")</f>
        <v>0</v>
      </c>
      <c r="T88" s="189">
        <f>IFERROR(lifespans_all!T87*DTE_mission_minutes!T9,"-")</f>
        <v>0</v>
      </c>
      <c r="U88" s="189">
        <f>IFERROR(lifespans_all!U87*DTE_mission_minutes!U9,"-")</f>
        <v>0</v>
      </c>
      <c r="V88" s="189">
        <f>IFERROR(lifespans_all!V87*DTE_mission_minutes!V9,"-")</f>
        <v>0</v>
      </c>
      <c r="W88" s="189">
        <f>IFERROR(lifespans_all!W87*DTE_mission_minutes!W9,"-")</f>
        <v>0</v>
      </c>
    </row>
    <row r="89" spans="1:23" x14ac:dyDescent="0.25">
      <c r="A89" s="97" t="s">
        <v>70</v>
      </c>
      <c r="B89" s="105" t="s">
        <v>59</v>
      </c>
      <c r="C89" s="110" t="s">
        <v>91</v>
      </c>
      <c r="D89" s="189">
        <f>IFERROR(lifespans_all!D88*DTE_mission_minutes!D10,"-")</f>
        <v>1178.5658305555555</v>
      </c>
      <c r="E89" s="189">
        <f>IFERROR(lifespans_all!E88*DTE_mission_minutes!E10,"-")</f>
        <v>779.39891388888896</v>
      </c>
      <c r="F89" s="189">
        <f>IFERROR(lifespans_all!F88*DTE_mission_minutes!F10,"-")</f>
        <v>4.2386111111111111</v>
      </c>
      <c r="G89" s="189">
        <f>IFERROR(lifespans_all!G88*DTE_mission_minutes!G10,"-")</f>
        <v>871.54136999999992</v>
      </c>
      <c r="H89" s="189">
        <f>IFERROR(lifespans_all!H88*DTE_mission_minutes!H10,"-")</f>
        <v>871.54136999999992</v>
      </c>
      <c r="I89" s="189">
        <f>IFERROR(lifespans_all!I88*DTE_mission_minutes!I10,"-")</f>
        <v>871.54136999999992</v>
      </c>
      <c r="J89" s="189">
        <f>IFERROR(lifespans_all!J88*DTE_mission_minutes!J10,"-")</f>
        <v>871.54136999999992</v>
      </c>
      <c r="K89" s="189">
        <f>IFERROR(lifespans_all!K88*DTE_mission_minutes!K10,"-")</f>
        <v>871.54136999999992</v>
      </c>
      <c r="L89" s="189">
        <f>IFERROR(lifespans_all!L88*DTE_mission_minutes!L10,"-")</f>
        <v>871.54136999999992</v>
      </c>
      <c r="M89" s="189">
        <f>IFERROR(lifespans_all!M88*DTE_mission_minutes!M10,"-")</f>
        <v>871.54136999999992</v>
      </c>
      <c r="N89" s="189">
        <f>IFERROR(lifespans_all!N88*DTE_mission_minutes!N10,"-")</f>
        <v>0</v>
      </c>
      <c r="O89" s="189">
        <f>IFERROR(lifespans_all!O88*DTE_mission_minutes!O10,"-")</f>
        <v>0</v>
      </c>
      <c r="P89" s="189">
        <f>IFERROR(lifespans_all!P88*DTE_mission_minutes!P10,"-")</f>
        <v>0</v>
      </c>
      <c r="Q89" s="189">
        <f>IFERROR(lifespans_all!Q88*DTE_mission_minutes!Q10,"-")</f>
        <v>0</v>
      </c>
      <c r="R89" s="189">
        <f>IFERROR(lifespans_all!R88*DTE_mission_minutes!R10,"-")</f>
        <v>0</v>
      </c>
      <c r="S89" s="189">
        <f>IFERROR(lifespans_all!S88*DTE_mission_minutes!S10,"-")</f>
        <v>0</v>
      </c>
      <c r="T89" s="189">
        <f>IFERROR(lifespans_all!T88*DTE_mission_minutes!T10,"-")</f>
        <v>0</v>
      </c>
      <c r="U89" s="189">
        <f>IFERROR(lifespans_all!U88*DTE_mission_minutes!U10,"-")</f>
        <v>0</v>
      </c>
      <c r="V89" s="189">
        <f>IFERROR(lifespans_all!V88*DTE_mission_minutes!V10,"-")</f>
        <v>0</v>
      </c>
      <c r="W89" s="189">
        <f>IFERROR(lifespans_all!W88*DTE_mission_minutes!W10,"-")</f>
        <v>0</v>
      </c>
    </row>
    <row r="90" spans="1:23" x14ac:dyDescent="0.25">
      <c r="A90" s="97" t="s">
        <v>71</v>
      </c>
      <c r="B90" s="105" t="s">
        <v>58</v>
      </c>
      <c r="C90" s="110"/>
      <c r="D90" s="189">
        <f>IFERROR(lifespans_all!D89*DTE_mission_minutes!D11,"-")</f>
        <v>721.11352444444435</v>
      </c>
      <c r="E90" s="189">
        <f>IFERROR(lifespans_all!E89*DTE_mission_minutes!E11,"-")</f>
        <v>721.11352444444435</v>
      </c>
      <c r="F90" s="189">
        <f>IFERROR(lifespans_all!F89*DTE_mission_minutes!F11,"-")</f>
        <v>721.11352444444435</v>
      </c>
      <c r="G90" s="189">
        <f>IFERROR(lifespans_all!G89*DTE_mission_minutes!G11,"-")</f>
        <v>721.11352444444435</v>
      </c>
      <c r="H90" s="189">
        <f>IFERROR(lifespans_all!H89*DTE_mission_minutes!H11,"-")</f>
        <v>721.11352444444435</v>
      </c>
      <c r="I90" s="189">
        <f>IFERROR(lifespans_all!I89*DTE_mission_minutes!I11,"-")</f>
        <v>721.11352444444435</v>
      </c>
      <c r="J90" s="189">
        <f>IFERROR(lifespans_all!J89*DTE_mission_minutes!J11,"-")</f>
        <v>721.11352444444435</v>
      </c>
      <c r="K90" s="189">
        <f>IFERROR(lifespans_all!K89*DTE_mission_minutes!K11,"-")</f>
        <v>721.11352444444435</v>
      </c>
      <c r="L90" s="189">
        <f>IFERROR(lifespans_all!L89*DTE_mission_minutes!L11,"-")</f>
        <v>721.11352444444435</v>
      </c>
      <c r="M90" s="189">
        <f>IFERROR(lifespans_all!M89*DTE_mission_minutes!M11,"-")</f>
        <v>721.11352444444435</v>
      </c>
      <c r="N90" s="189">
        <f>IFERROR(lifespans_all!N89*DTE_mission_minutes!N11,"-")</f>
        <v>721.11352444444435</v>
      </c>
      <c r="O90" s="189">
        <f>IFERROR(lifespans_all!O89*DTE_mission_minutes!O11,"-")</f>
        <v>721.11352444444435</v>
      </c>
      <c r="P90" s="189">
        <f>IFERROR(lifespans_all!P89*DTE_mission_minutes!P11,"-")</f>
        <v>721.11352444444435</v>
      </c>
      <c r="Q90" s="189">
        <f>IFERROR(lifespans_all!Q89*DTE_mission_minutes!Q11,"-")</f>
        <v>721.11352444444435</v>
      </c>
      <c r="R90" s="189">
        <f>IFERROR(lifespans_all!R89*DTE_mission_minutes!R11,"-")</f>
        <v>721.11352444444435</v>
      </c>
      <c r="S90" s="189">
        <f>IFERROR(lifespans_all!S89*DTE_mission_minutes!S11,"-")</f>
        <v>721.11352444444435</v>
      </c>
      <c r="T90" s="189">
        <f>IFERROR(lifespans_all!T89*DTE_mission_minutes!T11,"-")</f>
        <v>721.11352444444435</v>
      </c>
      <c r="U90" s="189">
        <f>IFERROR(lifespans_all!U89*DTE_mission_minutes!U11,"-")</f>
        <v>721.11352444444435</v>
      </c>
      <c r="V90" s="189">
        <f>IFERROR(lifespans_all!V89*DTE_mission_minutes!V11,"-")</f>
        <v>721.11352444444435</v>
      </c>
      <c r="W90" s="189">
        <f>IFERROR(lifespans_all!W89*DTE_mission_minutes!W11,"-")</f>
        <v>721.11352444444435</v>
      </c>
    </row>
    <row r="91" spans="1:23" x14ac:dyDescent="0.25">
      <c r="A91" s="97" t="s">
        <v>72</v>
      </c>
      <c r="B91" s="104" t="s">
        <v>59</v>
      </c>
      <c r="C91" s="110"/>
      <c r="D91" s="189">
        <f>IFERROR(lifespans_all!D90*DTE_mission_minutes!D12,"-")</f>
        <v>171572.29579277776</v>
      </c>
      <c r="E91" s="189">
        <f>IFERROR(lifespans_all!E90*DTE_mission_minutes!E12,"-")</f>
        <v>171572.29579277776</v>
      </c>
      <c r="F91" s="189">
        <f>IFERROR(lifespans_all!F90*DTE_mission_minutes!F12,"-")</f>
        <v>171572.29579277776</v>
      </c>
      <c r="G91" s="189">
        <f>IFERROR(lifespans_all!G90*DTE_mission_minutes!G12,"-")</f>
        <v>171572.29579277776</v>
      </c>
      <c r="H91" s="189">
        <f>IFERROR(lifespans_all!H90*DTE_mission_minutes!H12,"-")</f>
        <v>171572.29579277776</v>
      </c>
      <c r="I91" s="189">
        <f>IFERROR(lifespans_all!I90*DTE_mission_minutes!I12,"-")</f>
        <v>171572.29579277776</v>
      </c>
      <c r="J91" s="189">
        <f>IFERROR(lifespans_all!J90*DTE_mission_minutes!J12,"-")</f>
        <v>171572.29579277776</v>
      </c>
      <c r="K91" s="189">
        <f>IFERROR(lifespans_all!K90*DTE_mission_minutes!K12,"-")</f>
        <v>171572.29579277776</v>
      </c>
      <c r="L91" s="189">
        <f>IFERROR(lifespans_all!L90*DTE_mission_minutes!L12,"-")</f>
        <v>171572.29579277776</v>
      </c>
      <c r="M91" s="189">
        <f>IFERROR(lifespans_all!M90*DTE_mission_minutes!M12,"-")</f>
        <v>171572.29579277776</v>
      </c>
      <c r="N91" s="189">
        <f>IFERROR(lifespans_all!N90*DTE_mission_minutes!N12,"-")</f>
        <v>171572.29579277776</v>
      </c>
      <c r="O91" s="189">
        <f>IFERROR(lifespans_all!O90*DTE_mission_minutes!O12,"-")</f>
        <v>171572.29579277776</v>
      </c>
      <c r="P91" s="189">
        <f>IFERROR(lifespans_all!P90*DTE_mission_minutes!P12,"-")</f>
        <v>171572.29579277776</v>
      </c>
      <c r="Q91" s="189">
        <f>IFERROR(lifespans_all!Q90*DTE_mission_minutes!Q12,"-")</f>
        <v>171572.29579277776</v>
      </c>
      <c r="R91" s="189">
        <f>IFERROR(lifespans_all!R90*DTE_mission_minutes!R12,"-")</f>
        <v>171572.29579277776</v>
      </c>
      <c r="S91" s="189">
        <f>IFERROR(lifespans_all!S90*DTE_mission_minutes!S12,"-")</f>
        <v>171572.29579277776</v>
      </c>
      <c r="T91" s="189">
        <f>IFERROR(lifespans_all!T90*DTE_mission_minutes!T12,"-")</f>
        <v>171572.29579277776</v>
      </c>
      <c r="U91" s="189">
        <f>IFERROR(lifespans_all!U90*DTE_mission_minutes!U12,"-")</f>
        <v>171572.29579277776</v>
      </c>
      <c r="V91" s="189">
        <f>IFERROR(lifespans_all!V90*DTE_mission_minutes!V12,"-")</f>
        <v>171572.29579277776</v>
      </c>
      <c r="W91" s="189">
        <f>IFERROR(lifespans_all!W90*DTE_mission_minutes!W12,"-")</f>
        <v>171572.29579277776</v>
      </c>
    </row>
    <row r="92" spans="1:23" x14ac:dyDescent="0.25">
      <c r="A92" s="97" t="s">
        <v>82</v>
      </c>
      <c r="B92" s="106" t="s">
        <v>64</v>
      </c>
      <c r="C92" s="110"/>
      <c r="D92" s="189" t="str">
        <f>IFERROR(lifespans_all!D91*DTE_mission_minutes!D13,"-")</f>
        <v>-</v>
      </c>
      <c r="E92" s="189" t="str">
        <f>IFERROR(lifespans_all!E91*DTE_mission_minutes!E13,"-")</f>
        <v>-</v>
      </c>
      <c r="F92" s="189" t="str">
        <f>IFERROR(lifespans_all!F91*DTE_mission_minutes!F13,"-")</f>
        <v>-</v>
      </c>
      <c r="G92" s="189" t="str">
        <f>IFERROR(lifespans_all!G91*DTE_mission_minutes!G13,"-")</f>
        <v>-</v>
      </c>
      <c r="H92" s="189" t="str">
        <f>IFERROR(lifespans_all!H91*DTE_mission_minutes!H13,"-")</f>
        <v>-</v>
      </c>
      <c r="I92" s="189" t="str">
        <f>IFERROR(lifespans_all!I91*DTE_mission_minutes!I13,"-")</f>
        <v>-</v>
      </c>
      <c r="J92" s="189" t="str">
        <f>IFERROR(lifespans_all!J91*DTE_mission_minutes!J13,"-")</f>
        <v>-</v>
      </c>
      <c r="K92" s="189" t="str">
        <f>IFERROR(lifespans_all!K91*DTE_mission_minutes!K13,"-")</f>
        <v>-</v>
      </c>
      <c r="L92" s="189" t="str">
        <f>IFERROR(lifespans_all!L91*DTE_mission_minutes!L13,"-")</f>
        <v>-</v>
      </c>
      <c r="M92" s="189" t="str">
        <f>IFERROR(lifespans_all!M91*DTE_mission_minutes!M13,"-")</f>
        <v>-</v>
      </c>
      <c r="N92" s="189" t="str">
        <f>IFERROR(lifespans_all!N91*DTE_mission_minutes!N13,"-")</f>
        <v>-</v>
      </c>
      <c r="O92" s="189" t="str">
        <f>IFERROR(lifespans_all!O91*DTE_mission_minutes!O13,"-")</f>
        <v>-</v>
      </c>
      <c r="P92" s="189" t="str">
        <f>IFERROR(lifespans_all!P91*DTE_mission_minutes!P13,"-")</f>
        <v>-</v>
      </c>
      <c r="Q92" s="189" t="str">
        <f>IFERROR(lifespans_all!Q91*DTE_mission_minutes!Q13,"-")</f>
        <v>-</v>
      </c>
      <c r="R92" s="189" t="str">
        <f>IFERROR(lifespans_all!R91*DTE_mission_minutes!R13,"-")</f>
        <v>-</v>
      </c>
      <c r="S92" s="189" t="str">
        <f>IFERROR(lifespans_all!S91*DTE_mission_minutes!S13,"-")</f>
        <v>-</v>
      </c>
      <c r="T92" s="189" t="str">
        <f>IFERROR(lifespans_all!T91*DTE_mission_minutes!T13,"-")</f>
        <v>-</v>
      </c>
      <c r="U92" s="189" t="str">
        <f>IFERROR(lifespans_all!U91*DTE_mission_minutes!U13,"-")</f>
        <v>-</v>
      </c>
      <c r="V92" s="189" t="str">
        <f>IFERROR(lifespans_all!V91*DTE_mission_minutes!V13,"-")</f>
        <v>-</v>
      </c>
      <c r="W92" s="189" t="str">
        <f>IFERROR(lifespans_all!W91*DTE_mission_minutes!W13,"-")</f>
        <v>-</v>
      </c>
    </row>
    <row r="93" spans="1:23" x14ac:dyDescent="0.25">
      <c r="A93" s="97" t="s">
        <v>35</v>
      </c>
      <c r="B93" s="98" t="s">
        <v>57</v>
      </c>
      <c r="C93" s="110" t="s">
        <v>91</v>
      </c>
      <c r="D93" s="189">
        <f>IFERROR(lifespans_all!D92*DTE_mission_minutes!D14,"-")</f>
        <v>851.36055555555549</v>
      </c>
      <c r="E93" s="189">
        <f>IFERROR(lifespans_all!E92*DTE_mission_minutes!E14,"-")</f>
        <v>921.41561944444436</v>
      </c>
      <c r="F93" s="189">
        <f>IFERROR(lifespans_all!F92*DTE_mission_minutes!F14,"-")</f>
        <v>793.34499999999991</v>
      </c>
      <c r="G93" s="189">
        <f>IFERROR(lifespans_all!G92*DTE_mission_minutes!G14,"-")</f>
        <v>796.60534611111109</v>
      </c>
      <c r="H93" s="189">
        <f>IFERROR(lifespans_all!H92*DTE_mission_minutes!H14,"-")</f>
        <v>796.60534611111109</v>
      </c>
      <c r="I93" s="189">
        <f>IFERROR(lifespans_all!I92*DTE_mission_minutes!I14,"-")</f>
        <v>796.60534611111109</v>
      </c>
      <c r="J93" s="189">
        <f>IFERROR(lifespans_all!J92*DTE_mission_minutes!J14,"-")</f>
        <v>796.60534611111109</v>
      </c>
      <c r="K93" s="189">
        <f>IFERROR(lifespans_all!K92*DTE_mission_minutes!K14,"-")</f>
        <v>0</v>
      </c>
      <c r="L93" s="189">
        <f>IFERROR(lifespans_all!L92*DTE_mission_minutes!L14,"-")</f>
        <v>0</v>
      </c>
      <c r="M93" s="189">
        <f>IFERROR(lifespans_all!M92*DTE_mission_minutes!M14,"-")</f>
        <v>0</v>
      </c>
      <c r="N93" s="189">
        <f>IFERROR(lifespans_all!N92*DTE_mission_minutes!N14,"-")</f>
        <v>0</v>
      </c>
      <c r="O93" s="189">
        <f>IFERROR(lifespans_all!O92*DTE_mission_minutes!O14,"-")</f>
        <v>0</v>
      </c>
      <c r="P93" s="189">
        <f>IFERROR(lifespans_all!P92*DTE_mission_minutes!P14,"-")</f>
        <v>0</v>
      </c>
      <c r="Q93" s="189">
        <f>IFERROR(lifespans_all!Q92*DTE_mission_minutes!Q14,"-")</f>
        <v>0</v>
      </c>
      <c r="R93" s="189">
        <f>IFERROR(lifespans_all!R92*DTE_mission_minutes!R14,"-")</f>
        <v>0</v>
      </c>
      <c r="S93" s="189">
        <f>IFERROR(lifespans_all!S92*DTE_mission_minutes!S14,"-")</f>
        <v>0</v>
      </c>
      <c r="T93" s="189">
        <f>IFERROR(lifespans_all!T92*DTE_mission_minutes!T14,"-")</f>
        <v>0</v>
      </c>
      <c r="U93" s="189">
        <f>IFERROR(lifespans_all!U92*DTE_mission_minutes!U14,"-")</f>
        <v>0</v>
      </c>
      <c r="V93" s="189">
        <f>IFERROR(lifespans_all!V92*DTE_mission_minutes!V14,"-")</f>
        <v>0</v>
      </c>
      <c r="W93" s="189">
        <f>IFERROR(lifespans_all!W92*DTE_mission_minutes!W14,"-")</f>
        <v>0</v>
      </c>
    </row>
    <row r="94" spans="1:23" x14ac:dyDescent="0.25">
      <c r="A94" s="110" t="s">
        <v>83</v>
      </c>
      <c r="B94" s="98" t="s">
        <v>56</v>
      </c>
      <c r="C94" s="110"/>
      <c r="D94" s="189">
        <f>IFERROR(lifespans_all!D93*DTE_mission_minutes!D15,"-")</f>
        <v>2140.4341038095235</v>
      </c>
      <c r="E94" s="189">
        <f>IFERROR(lifespans_all!E93*DTE_mission_minutes!E15,"-")</f>
        <v>2140.4341038095235</v>
      </c>
      <c r="F94" s="189">
        <f>IFERROR(lifespans_all!F93*DTE_mission_minutes!F15,"-")</f>
        <v>2140.4341038095235</v>
      </c>
      <c r="G94" s="189">
        <f>IFERROR(lifespans_all!G93*DTE_mission_minutes!G15,"-")</f>
        <v>2140.4341038095235</v>
      </c>
      <c r="H94" s="189">
        <f>IFERROR(lifespans_all!H93*DTE_mission_minutes!H15,"-")</f>
        <v>2140.4341038095235</v>
      </c>
      <c r="I94" s="189">
        <f>IFERROR(lifespans_all!I93*DTE_mission_minutes!I15,"-")</f>
        <v>2140.4341038095235</v>
      </c>
      <c r="J94" s="189">
        <f>IFERROR(lifespans_all!J93*DTE_mission_minutes!J15,"-")</f>
        <v>2140.4341038095235</v>
      </c>
      <c r="K94" s="189">
        <f>IFERROR(lifespans_all!K93*DTE_mission_minutes!K15,"-")</f>
        <v>2140.4341038095235</v>
      </c>
      <c r="L94" s="189">
        <f>IFERROR(lifespans_all!L93*DTE_mission_minutes!L15,"-")</f>
        <v>2140.4341038095235</v>
      </c>
      <c r="M94" s="189">
        <f>IFERROR(lifespans_all!M93*DTE_mission_minutes!M15,"-")</f>
        <v>2140.4341038095235</v>
      </c>
      <c r="N94" s="189">
        <f>IFERROR(lifespans_all!N93*DTE_mission_minutes!N15,"-")</f>
        <v>2140.4341038095235</v>
      </c>
      <c r="O94" s="189">
        <f>IFERROR(lifespans_all!O93*DTE_mission_minutes!O15,"-")</f>
        <v>2140.4341038095235</v>
      </c>
      <c r="P94" s="189">
        <f>IFERROR(lifespans_all!P93*DTE_mission_minutes!P15,"-")</f>
        <v>2140.4341038095235</v>
      </c>
      <c r="Q94" s="189">
        <f>IFERROR(lifespans_all!Q93*DTE_mission_minutes!Q15,"-")</f>
        <v>2140.4341038095235</v>
      </c>
      <c r="R94" s="189">
        <f>IFERROR(lifespans_all!R93*DTE_mission_minutes!R15,"-")</f>
        <v>2140.4341038095235</v>
      </c>
      <c r="S94" s="189">
        <f>IFERROR(lifespans_all!S93*DTE_mission_minutes!S15,"-")</f>
        <v>2140.4341038095235</v>
      </c>
      <c r="T94" s="189">
        <f>IFERROR(lifespans_all!T93*DTE_mission_minutes!T15,"-")</f>
        <v>2140.4341038095235</v>
      </c>
      <c r="U94" s="189">
        <f>IFERROR(lifespans_all!U93*DTE_mission_minutes!U15,"-")</f>
        <v>2140.4341038095235</v>
      </c>
      <c r="V94" s="189">
        <f>IFERROR(lifespans_all!V93*DTE_mission_minutes!V15,"-")</f>
        <v>2140.4341038095235</v>
      </c>
      <c r="W94" s="189">
        <f>IFERROR(lifespans_all!W93*DTE_mission_minutes!W15,"-")</f>
        <v>2140.4341038095235</v>
      </c>
    </row>
    <row r="95" spans="1:23" x14ac:dyDescent="0.25">
      <c r="A95" s="110" t="s">
        <v>84</v>
      </c>
      <c r="B95" s="98" t="s">
        <v>56</v>
      </c>
      <c r="C95" s="110"/>
      <c r="D95" s="189">
        <f>IFERROR(lifespans_all!D94*DTE_mission_minutes!D16,"-")</f>
        <v>2140.4341038095235</v>
      </c>
      <c r="E95" s="189">
        <f>IFERROR(lifespans_all!E94*DTE_mission_minutes!E16,"-")</f>
        <v>2140.4341038095235</v>
      </c>
      <c r="F95" s="189">
        <f>IFERROR(lifespans_all!F94*DTE_mission_minutes!F16,"-")</f>
        <v>2140.4341038095235</v>
      </c>
      <c r="G95" s="189">
        <f>IFERROR(lifespans_all!G94*DTE_mission_minutes!G16,"-")</f>
        <v>2140.4341038095235</v>
      </c>
      <c r="H95" s="189">
        <f>IFERROR(lifespans_all!H94*DTE_mission_minutes!H16,"-")</f>
        <v>2140.4341038095235</v>
      </c>
      <c r="I95" s="189">
        <f>IFERROR(lifespans_all!I94*DTE_mission_minutes!I16,"-")</f>
        <v>2140.4341038095235</v>
      </c>
      <c r="J95" s="189">
        <f>IFERROR(lifespans_all!J94*DTE_mission_minutes!J16,"-")</f>
        <v>2140.4341038095235</v>
      </c>
      <c r="K95" s="189">
        <f>IFERROR(lifespans_all!K94*DTE_mission_minutes!K16,"-")</f>
        <v>2140.4341038095235</v>
      </c>
      <c r="L95" s="189">
        <f>IFERROR(lifespans_all!L94*DTE_mission_minutes!L16,"-")</f>
        <v>2140.4341038095235</v>
      </c>
      <c r="M95" s="189">
        <f>IFERROR(lifespans_all!M94*DTE_mission_minutes!M16,"-")</f>
        <v>2140.4341038095235</v>
      </c>
      <c r="N95" s="189">
        <f>IFERROR(lifespans_all!N94*DTE_mission_minutes!N16,"-")</f>
        <v>2140.4341038095235</v>
      </c>
      <c r="O95" s="189">
        <f>IFERROR(lifespans_all!O94*DTE_mission_minutes!O16,"-")</f>
        <v>2140.4341038095235</v>
      </c>
      <c r="P95" s="189">
        <f>IFERROR(lifespans_all!P94*DTE_mission_minutes!P16,"-")</f>
        <v>2140.4341038095235</v>
      </c>
      <c r="Q95" s="189">
        <f>IFERROR(lifespans_all!Q94*DTE_mission_minutes!Q16,"-")</f>
        <v>2140.4341038095235</v>
      </c>
      <c r="R95" s="189">
        <f>IFERROR(lifespans_all!R94*DTE_mission_minutes!R16,"-")</f>
        <v>2140.4341038095235</v>
      </c>
      <c r="S95" s="189">
        <f>IFERROR(lifespans_all!S94*DTE_mission_minutes!S16,"-")</f>
        <v>2140.4341038095235</v>
      </c>
      <c r="T95" s="189">
        <f>IFERROR(lifespans_all!T94*DTE_mission_minutes!T16,"-")</f>
        <v>2140.4341038095235</v>
      </c>
      <c r="U95" s="189">
        <f>IFERROR(lifespans_all!U94*DTE_mission_minutes!U16,"-")</f>
        <v>2140.4341038095235</v>
      </c>
      <c r="V95" s="189">
        <f>IFERROR(lifespans_all!V94*DTE_mission_minutes!V16,"-")</f>
        <v>2140.4341038095235</v>
      </c>
      <c r="W95" s="189">
        <f>IFERROR(lifespans_all!W94*DTE_mission_minutes!W16,"-")</f>
        <v>2140.4341038095235</v>
      </c>
    </row>
    <row r="96" spans="1:23" x14ac:dyDescent="0.25">
      <c r="A96" s="110" t="s">
        <v>85</v>
      </c>
      <c r="B96" s="98" t="s">
        <v>56</v>
      </c>
      <c r="C96" s="110"/>
      <c r="D96" s="189">
        <f>IFERROR(lifespans_all!D95*DTE_mission_minutes!D17,"-")</f>
        <v>2140.4341038095235</v>
      </c>
      <c r="E96" s="189">
        <f>IFERROR(lifespans_all!E95*DTE_mission_minutes!E17,"-")</f>
        <v>2140.4341038095235</v>
      </c>
      <c r="F96" s="189">
        <f>IFERROR(lifespans_all!F95*DTE_mission_minutes!F17,"-")</f>
        <v>2140.4341038095235</v>
      </c>
      <c r="G96" s="189">
        <f>IFERROR(lifespans_all!G95*DTE_mission_minutes!G17,"-")</f>
        <v>2140.4341038095235</v>
      </c>
      <c r="H96" s="189">
        <f>IFERROR(lifespans_all!H95*DTE_mission_minutes!H17,"-")</f>
        <v>2140.4341038095235</v>
      </c>
      <c r="I96" s="189">
        <f>IFERROR(lifespans_all!I95*DTE_mission_minutes!I17,"-")</f>
        <v>2140.4341038095235</v>
      </c>
      <c r="J96" s="189">
        <f>IFERROR(lifespans_all!J95*DTE_mission_minutes!J17,"-")</f>
        <v>2140.4341038095235</v>
      </c>
      <c r="K96" s="189">
        <f>IFERROR(lifespans_all!K95*DTE_mission_minutes!K17,"-")</f>
        <v>2140.4341038095235</v>
      </c>
      <c r="L96" s="189">
        <f>IFERROR(lifespans_all!L95*DTE_mission_minutes!L17,"-")</f>
        <v>2140.4341038095235</v>
      </c>
      <c r="M96" s="189">
        <f>IFERROR(lifespans_all!M95*DTE_mission_minutes!M17,"-")</f>
        <v>2140.4341038095235</v>
      </c>
      <c r="N96" s="189">
        <f>IFERROR(lifespans_all!N95*DTE_mission_minutes!N17,"-")</f>
        <v>2140.4341038095235</v>
      </c>
      <c r="O96" s="189">
        <f>IFERROR(lifespans_all!O95*DTE_mission_minutes!O17,"-")</f>
        <v>2140.4341038095235</v>
      </c>
      <c r="P96" s="189">
        <f>IFERROR(lifespans_all!P95*DTE_mission_minutes!P17,"-")</f>
        <v>2140.4341038095235</v>
      </c>
      <c r="Q96" s="189">
        <f>IFERROR(lifespans_all!Q95*DTE_mission_minutes!Q17,"-")</f>
        <v>2140.4341038095235</v>
      </c>
      <c r="R96" s="189">
        <f>IFERROR(lifespans_all!R95*DTE_mission_minutes!R17,"-")</f>
        <v>2140.4341038095235</v>
      </c>
      <c r="S96" s="189">
        <f>IFERROR(lifespans_all!S95*DTE_mission_minutes!S17,"-")</f>
        <v>2140.4341038095235</v>
      </c>
      <c r="T96" s="189">
        <f>IFERROR(lifespans_all!T95*DTE_mission_minutes!T17,"-")</f>
        <v>2140.4341038095235</v>
      </c>
      <c r="U96" s="189">
        <f>IFERROR(lifespans_all!U95*DTE_mission_minutes!U17,"-")</f>
        <v>2140.4341038095235</v>
      </c>
      <c r="V96" s="189">
        <f>IFERROR(lifespans_all!V95*DTE_mission_minutes!V17,"-")</f>
        <v>2140.4341038095235</v>
      </c>
      <c r="W96" s="189">
        <f>IFERROR(lifespans_all!W95*DTE_mission_minutes!W17,"-")</f>
        <v>2140.4341038095235</v>
      </c>
    </row>
    <row r="97" spans="1:23" x14ac:dyDescent="0.25">
      <c r="A97" s="110" t="s">
        <v>86</v>
      </c>
      <c r="B97" s="98" t="s">
        <v>56</v>
      </c>
      <c r="C97" s="110"/>
      <c r="D97" s="189">
        <f>IFERROR(lifespans_all!D96*DTE_mission_minutes!D18,"-")</f>
        <v>2140.4341038095235</v>
      </c>
      <c r="E97" s="189">
        <f>IFERROR(lifespans_all!E96*DTE_mission_minutes!E18,"-")</f>
        <v>2140.4341038095235</v>
      </c>
      <c r="F97" s="189">
        <f>IFERROR(lifespans_all!F96*DTE_mission_minutes!F18,"-")</f>
        <v>2140.4341038095235</v>
      </c>
      <c r="G97" s="189">
        <f>IFERROR(lifespans_all!G96*DTE_mission_minutes!G18,"-")</f>
        <v>2140.4341038095235</v>
      </c>
      <c r="H97" s="189">
        <f>IFERROR(lifespans_all!H96*DTE_mission_minutes!H18,"-")</f>
        <v>2140.4341038095235</v>
      </c>
      <c r="I97" s="189">
        <f>IFERROR(lifespans_all!I96*DTE_mission_minutes!I18,"-")</f>
        <v>2140.4341038095235</v>
      </c>
      <c r="J97" s="189">
        <f>IFERROR(lifespans_all!J96*DTE_mission_minutes!J18,"-")</f>
        <v>2140.4341038095235</v>
      </c>
      <c r="K97" s="189">
        <f>IFERROR(lifespans_all!K96*DTE_mission_minutes!K18,"-")</f>
        <v>2140.4341038095235</v>
      </c>
      <c r="L97" s="189">
        <f>IFERROR(lifespans_all!L96*DTE_mission_minutes!L18,"-")</f>
        <v>2140.4341038095235</v>
      </c>
      <c r="M97" s="189">
        <f>IFERROR(lifespans_all!M96*DTE_mission_minutes!M18,"-")</f>
        <v>2140.4341038095235</v>
      </c>
      <c r="N97" s="189">
        <f>IFERROR(lifespans_all!N96*DTE_mission_minutes!N18,"-")</f>
        <v>2140.4341038095235</v>
      </c>
      <c r="O97" s="189">
        <f>IFERROR(lifespans_all!O96*DTE_mission_minutes!O18,"-")</f>
        <v>2140.4341038095235</v>
      </c>
      <c r="P97" s="189">
        <f>IFERROR(lifespans_all!P96*DTE_mission_minutes!P18,"-")</f>
        <v>2140.4341038095235</v>
      </c>
      <c r="Q97" s="189">
        <f>IFERROR(lifespans_all!Q96*DTE_mission_minutes!Q18,"-")</f>
        <v>2140.4341038095235</v>
      </c>
      <c r="R97" s="189">
        <f>IFERROR(lifespans_all!R96*DTE_mission_minutes!R18,"-")</f>
        <v>2140.4341038095235</v>
      </c>
      <c r="S97" s="189">
        <f>IFERROR(lifespans_all!S96*DTE_mission_minutes!S18,"-")</f>
        <v>2140.4341038095235</v>
      </c>
      <c r="T97" s="189">
        <f>IFERROR(lifespans_all!T96*DTE_mission_minutes!T18,"-")</f>
        <v>2140.4341038095235</v>
      </c>
      <c r="U97" s="189">
        <f>IFERROR(lifespans_all!U96*DTE_mission_minutes!U18,"-")</f>
        <v>2140.4341038095235</v>
      </c>
      <c r="V97" s="189">
        <f>IFERROR(lifespans_all!V96*DTE_mission_minutes!V18,"-")</f>
        <v>2140.4341038095235</v>
      </c>
      <c r="W97" s="189">
        <f>IFERROR(lifespans_all!W96*DTE_mission_minutes!W18,"-")</f>
        <v>2140.4341038095235</v>
      </c>
    </row>
    <row r="98" spans="1:23" x14ac:dyDescent="0.25">
      <c r="A98" s="97" t="s">
        <v>36</v>
      </c>
      <c r="B98" s="98" t="s">
        <v>57</v>
      </c>
      <c r="C98" s="110" t="s">
        <v>91</v>
      </c>
      <c r="D98" s="189">
        <f>IFERROR(lifespans_all!D97*DTE_mission_minutes!D19,"-")</f>
        <v>3121.1464916666664</v>
      </c>
      <c r="E98" s="189">
        <f>IFERROR(lifespans_all!E97*DTE_mission_minutes!E19,"-")</f>
        <v>3157.8943527777778</v>
      </c>
      <c r="F98" s="189">
        <f>IFERROR(lifespans_all!F97*DTE_mission_minutes!F19,"-")</f>
        <v>2937.5030555555554</v>
      </c>
      <c r="G98" s="189">
        <f>IFERROR(lifespans_all!G97*DTE_mission_minutes!G19,"-")</f>
        <v>3137.9728877777775</v>
      </c>
      <c r="H98" s="189">
        <f>IFERROR(lifespans_all!H97*DTE_mission_minutes!H19,"-")</f>
        <v>3137.9728877777775</v>
      </c>
      <c r="I98" s="189">
        <f>IFERROR(lifespans_all!I97*DTE_mission_minutes!I19,"-")</f>
        <v>3137.9728877777775</v>
      </c>
      <c r="J98" s="189">
        <f>IFERROR(lifespans_all!J97*DTE_mission_minutes!J19,"-")</f>
        <v>3137.9728877777775</v>
      </c>
      <c r="K98" s="189">
        <f>IFERROR(lifespans_all!K97*DTE_mission_minutes!K19,"-")</f>
        <v>3137.9728877777775</v>
      </c>
      <c r="L98" s="189">
        <f>IFERROR(lifespans_all!L97*DTE_mission_minutes!L19,"-")</f>
        <v>3137.9728877777775</v>
      </c>
      <c r="M98" s="189">
        <f>IFERROR(lifespans_all!M97*DTE_mission_minutes!M19,"-")</f>
        <v>3137.9728877777775</v>
      </c>
      <c r="N98" s="189">
        <f>IFERROR(lifespans_all!N97*DTE_mission_minutes!N19,"-")</f>
        <v>3137.9728877777775</v>
      </c>
      <c r="O98" s="189">
        <f>IFERROR(lifespans_all!O97*DTE_mission_minutes!O19,"-")</f>
        <v>3137.9728877777775</v>
      </c>
      <c r="P98" s="189">
        <f>IFERROR(lifespans_all!P97*DTE_mission_minutes!P19,"-")</f>
        <v>3137.9728877777775</v>
      </c>
      <c r="Q98" s="189">
        <f>IFERROR(lifespans_all!Q97*DTE_mission_minutes!Q19,"-")</f>
        <v>3137.9728877777775</v>
      </c>
      <c r="R98" s="189">
        <f>IFERROR(lifespans_all!R97*DTE_mission_minutes!R19,"-")</f>
        <v>3137.9728877777775</v>
      </c>
      <c r="S98" s="189">
        <f>IFERROR(lifespans_all!S97*DTE_mission_minutes!S19,"-")</f>
        <v>3137.9728877777775</v>
      </c>
      <c r="T98" s="189">
        <f>IFERROR(lifespans_all!T97*DTE_mission_minutes!T19,"-")</f>
        <v>3137.9728877777775</v>
      </c>
      <c r="U98" s="189">
        <f>IFERROR(lifespans_all!U97*DTE_mission_minutes!U19,"-")</f>
        <v>3137.9728877777775</v>
      </c>
      <c r="V98" s="189">
        <f>IFERROR(lifespans_all!V97*DTE_mission_minutes!V19,"-")</f>
        <v>3137.9728877777775</v>
      </c>
      <c r="W98" s="189">
        <f>IFERROR(lifespans_all!W97*DTE_mission_minutes!W19,"-")</f>
        <v>3137.9728877777775</v>
      </c>
    </row>
    <row r="99" spans="1:23" x14ac:dyDescent="0.25">
      <c r="A99" s="97" t="s">
        <v>37</v>
      </c>
      <c r="B99" s="98" t="s">
        <v>57</v>
      </c>
      <c r="C99" s="110" t="s">
        <v>91</v>
      </c>
      <c r="D99" s="189">
        <f>IFERROR(lifespans_all!D98*DTE_mission_minutes!D20,"-")</f>
        <v>3653.0924999999997</v>
      </c>
      <c r="E99" s="189">
        <f>IFERROR(lifespans_all!E98*DTE_mission_minutes!E20,"-")</f>
        <v>3468.0533333333337</v>
      </c>
      <c r="F99" s="189">
        <f>IFERROR(lifespans_all!F98*DTE_mission_minutes!F20,"-")</f>
        <v>3224.0014777777778</v>
      </c>
      <c r="G99" s="189">
        <f>IFERROR(lifespans_all!G98*DTE_mission_minutes!G20,"-")</f>
        <v>3454.7784394444448</v>
      </c>
      <c r="H99" s="189">
        <f>IFERROR(lifespans_all!H98*DTE_mission_minutes!H20,"-")</f>
        <v>3454.7784394444448</v>
      </c>
      <c r="I99" s="189">
        <f>IFERROR(lifespans_all!I98*DTE_mission_minutes!I20,"-")</f>
        <v>0</v>
      </c>
      <c r="J99" s="189">
        <f>IFERROR(lifespans_all!J98*DTE_mission_minutes!J20,"-")</f>
        <v>0</v>
      </c>
      <c r="K99" s="189">
        <f>IFERROR(lifespans_all!K98*DTE_mission_minutes!K20,"-")</f>
        <v>0</v>
      </c>
      <c r="L99" s="189">
        <f>IFERROR(lifespans_all!L98*DTE_mission_minutes!L20,"-")</f>
        <v>0</v>
      </c>
      <c r="M99" s="189">
        <f>IFERROR(lifespans_all!M98*DTE_mission_minutes!M20,"-")</f>
        <v>0</v>
      </c>
      <c r="N99" s="189">
        <f>IFERROR(lifespans_all!N98*DTE_mission_minutes!N20,"-")</f>
        <v>0</v>
      </c>
      <c r="O99" s="189">
        <f>IFERROR(lifespans_all!O98*DTE_mission_minutes!O20,"-")</f>
        <v>0</v>
      </c>
      <c r="P99" s="189">
        <f>IFERROR(lifespans_all!P98*DTE_mission_minutes!P20,"-")</f>
        <v>0</v>
      </c>
      <c r="Q99" s="189">
        <f>IFERROR(lifespans_all!Q98*DTE_mission_minutes!Q20,"-")</f>
        <v>0</v>
      </c>
      <c r="R99" s="189">
        <f>IFERROR(lifespans_all!R98*DTE_mission_minutes!R20,"-")</f>
        <v>0</v>
      </c>
      <c r="S99" s="189">
        <f>IFERROR(lifespans_all!S98*DTE_mission_minutes!S20,"-")</f>
        <v>0</v>
      </c>
      <c r="T99" s="189">
        <f>IFERROR(lifespans_all!T98*DTE_mission_minutes!T20,"-")</f>
        <v>0</v>
      </c>
      <c r="U99" s="189">
        <f>IFERROR(lifespans_all!U98*DTE_mission_minutes!U20,"-")</f>
        <v>0</v>
      </c>
      <c r="V99" s="189">
        <f>IFERROR(lifespans_all!V98*DTE_mission_minutes!V20,"-")</f>
        <v>0</v>
      </c>
      <c r="W99" s="189">
        <f>IFERROR(lifespans_all!W98*DTE_mission_minutes!W20,"-")</f>
        <v>0</v>
      </c>
    </row>
    <row r="100" spans="1:23" x14ac:dyDescent="0.25">
      <c r="A100" s="97" t="s">
        <v>40</v>
      </c>
      <c r="B100" s="111" t="s">
        <v>58</v>
      </c>
      <c r="C100" s="110"/>
      <c r="D100" s="189">
        <f>IFERROR(lifespans_all!D99*DTE_mission_minutes!D21,"-")</f>
        <v>0</v>
      </c>
      <c r="E100" s="189">
        <f>IFERROR(lifespans_all!E99*DTE_mission_minutes!E21,"-")</f>
        <v>0</v>
      </c>
      <c r="F100" s="189">
        <f>IFERROR(lifespans_all!F99*DTE_mission_minutes!F21,"-")</f>
        <v>0</v>
      </c>
      <c r="G100" s="189">
        <f>IFERROR(lifespans_all!G99*DTE_mission_minutes!G21,"-")</f>
        <v>0</v>
      </c>
      <c r="H100" s="189">
        <f>IFERROR(lifespans_all!H99*DTE_mission_minutes!H21,"-")</f>
        <v>0</v>
      </c>
      <c r="I100" s="189">
        <f>IFERROR(lifespans_all!I99*DTE_mission_minutes!I21,"-")</f>
        <v>0</v>
      </c>
      <c r="J100" s="189">
        <f>IFERROR(lifespans_all!J99*DTE_mission_minutes!J21,"-")</f>
        <v>0</v>
      </c>
      <c r="K100" s="189">
        <f>IFERROR(lifespans_all!K99*DTE_mission_minutes!K21,"-")</f>
        <v>0</v>
      </c>
      <c r="L100" s="189">
        <f>IFERROR(lifespans_all!L99*DTE_mission_minutes!L21,"-")</f>
        <v>0</v>
      </c>
      <c r="M100" s="189">
        <f>IFERROR(lifespans_all!M99*DTE_mission_minutes!M21,"-")</f>
        <v>0</v>
      </c>
      <c r="N100" s="189">
        <f>IFERROR(lifespans_all!N99*DTE_mission_minutes!N21,"-")</f>
        <v>0</v>
      </c>
      <c r="O100" s="189">
        <f>IFERROR(lifespans_all!O99*DTE_mission_minutes!O21,"-")</f>
        <v>0</v>
      </c>
      <c r="P100" s="189">
        <f>IFERROR(lifespans_all!P99*DTE_mission_minutes!P21,"-")</f>
        <v>0</v>
      </c>
      <c r="Q100" s="189">
        <f>IFERROR(lifespans_all!Q99*DTE_mission_minutes!Q21,"-")</f>
        <v>0</v>
      </c>
      <c r="R100" s="189">
        <f>IFERROR(lifespans_all!R99*DTE_mission_minutes!R21,"-")</f>
        <v>0</v>
      </c>
      <c r="S100" s="189">
        <f>IFERROR(lifespans_all!S99*DTE_mission_minutes!S21,"-")</f>
        <v>0</v>
      </c>
      <c r="T100" s="189">
        <f>IFERROR(lifespans_all!T99*DTE_mission_minutes!T21,"-")</f>
        <v>0</v>
      </c>
      <c r="U100" s="189">
        <f>IFERROR(lifespans_all!U99*DTE_mission_minutes!U21,"-")</f>
        <v>0</v>
      </c>
      <c r="V100" s="189">
        <f>IFERROR(lifespans_all!V99*DTE_mission_minutes!V21,"-")</f>
        <v>0</v>
      </c>
      <c r="W100" s="189">
        <f>IFERROR(lifespans_all!W99*DTE_mission_minutes!W21,"-")</f>
        <v>0</v>
      </c>
    </row>
    <row r="101" spans="1:23" x14ac:dyDescent="0.25">
      <c r="A101" s="97" t="s">
        <v>73</v>
      </c>
      <c r="B101" s="98" t="s">
        <v>57</v>
      </c>
      <c r="C101" s="110"/>
      <c r="D101" s="189">
        <f>IFERROR(lifespans_all!D100*DTE_mission_minutes!D22,"-")</f>
        <v>133409.35004928565</v>
      </c>
      <c r="E101" s="189">
        <f>IFERROR(lifespans_all!E100*DTE_mission_minutes!E22,"-")</f>
        <v>133409.35004928565</v>
      </c>
      <c r="F101" s="189">
        <f>IFERROR(lifespans_all!F100*DTE_mission_minutes!F22,"-")</f>
        <v>133409.35004928565</v>
      </c>
      <c r="G101" s="189">
        <f>IFERROR(lifespans_all!G100*DTE_mission_minutes!G22,"-")</f>
        <v>133409.35004928565</v>
      </c>
      <c r="H101" s="189">
        <f>IFERROR(lifespans_all!H100*DTE_mission_minutes!H22,"-")</f>
        <v>133409.35004928565</v>
      </c>
      <c r="I101" s="189">
        <f>IFERROR(lifespans_all!I100*DTE_mission_minutes!I22,"-")</f>
        <v>0</v>
      </c>
      <c r="J101" s="189">
        <f>IFERROR(lifespans_all!J100*DTE_mission_minutes!J22,"-")</f>
        <v>0</v>
      </c>
      <c r="K101" s="189">
        <f>IFERROR(lifespans_all!K100*DTE_mission_minutes!K22,"-")</f>
        <v>0</v>
      </c>
      <c r="L101" s="189">
        <f>IFERROR(lifespans_all!L100*DTE_mission_minutes!L22,"-")</f>
        <v>0</v>
      </c>
      <c r="M101" s="189">
        <f>IFERROR(lifespans_all!M100*DTE_mission_minutes!M22,"-")</f>
        <v>0</v>
      </c>
      <c r="N101" s="189">
        <f>IFERROR(lifespans_all!N100*DTE_mission_minutes!N22,"-")</f>
        <v>0</v>
      </c>
      <c r="O101" s="189">
        <f>IFERROR(lifespans_all!O100*DTE_mission_minutes!O22,"-")</f>
        <v>0</v>
      </c>
      <c r="P101" s="189">
        <f>IFERROR(lifespans_all!P100*DTE_mission_minutes!P22,"-")</f>
        <v>0</v>
      </c>
      <c r="Q101" s="189">
        <f>IFERROR(lifespans_all!Q100*DTE_mission_minutes!Q22,"-")</f>
        <v>0</v>
      </c>
      <c r="R101" s="189">
        <f>IFERROR(lifespans_all!R100*DTE_mission_minutes!R22,"-")</f>
        <v>0</v>
      </c>
      <c r="S101" s="189">
        <f>IFERROR(lifespans_all!S100*DTE_mission_minutes!S22,"-")</f>
        <v>0</v>
      </c>
      <c r="T101" s="189">
        <f>IFERROR(lifespans_all!T100*DTE_mission_minutes!T22,"-")</f>
        <v>0</v>
      </c>
      <c r="U101" s="189">
        <f>IFERROR(lifespans_all!U100*DTE_mission_minutes!U22,"-")</f>
        <v>0</v>
      </c>
      <c r="V101" s="189">
        <f>IFERROR(lifespans_all!V100*DTE_mission_minutes!V22,"-")</f>
        <v>0</v>
      </c>
      <c r="W101" s="189">
        <f>IFERROR(lifespans_all!W100*DTE_mission_minutes!W22,"-")</f>
        <v>0</v>
      </c>
    </row>
    <row r="102" spans="1:23" x14ac:dyDescent="0.25">
      <c r="A102" s="97" t="s">
        <v>38</v>
      </c>
      <c r="B102" s="98" t="s">
        <v>57</v>
      </c>
      <c r="C102" s="110" t="s">
        <v>91</v>
      </c>
      <c r="D102" s="189">
        <f>IFERROR(lifespans_all!D101*DTE_mission_minutes!D23,"-")</f>
        <v>21.986611111111113</v>
      </c>
      <c r="E102" s="189">
        <f>IFERROR(lifespans_all!E101*DTE_mission_minutes!E23,"-")</f>
        <v>1.1333333333333333</v>
      </c>
      <c r="F102" s="189">
        <f>IFERROR(lifespans_all!F101*DTE_mission_minutes!F23,"-")</f>
        <v>3.7333333333333334</v>
      </c>
      <c r="G102" s="189">
        <f>IFERROR(lifespans_all!G101*DTE_mission_minutes!G23,"-")</f>
        <v>23.303841111111115</v>
      </c>
      <c r="H102" s="189">
        <f>IFERROR(lifespans_all!H101*DTE_mission_minutes!H23,"-")</f>
        <v>0</v>
      </c>
      <c r="I102" s="189">
        <f>IFERROR(lifespans_all!I101*DTE_mission_minutes!I23,"-")</f>
        <v>0</v>
      </c>
      <c r="J102" s="189">
        <f>IFERROR(lifespans_all!J101*DTE_mission_minutes!J23,"-")</f>
        <v>0</v>
      </c>
      <c r="K102" s="189">
        <f>IFERROR(lifespans_all!K101*DTE_mission_minutes!K23,"-")</f>
        <v>0</v>
      </c>
      <c r="L102" s="189">
        <f>IFERROR(lifespans_all!L101*DTE_mission_minutes!L23,"-")</f>
        <v>0</v>
      </c>
      <c r="M102" s="189">
        <f>IFERROR(lifespans_all!M101*DTE_mission_minutes!M23,"-")</f>
        <v>0</v>
      </c>
      <c r="N102" s="189">
        <f>IFERROR(lifespans_all!N101*DTE_mission_minutes!N23,"-")</f>
        <v>0</v>
      </c>
      <c r="O102" s="189">
        <f>IFERROR(lifespans_all!O101*DTE_mission_minutes!O23,"-")</f>
        <v>0</v>
      </c>
      <c r="P102" s="189">
        <f>IFERROR(lifespans_all!P101*DTE_mission_minutes!P23,"-")</f>
        <v>0</v>
      </c>
      <c r="Q102" s="189">
        <f>IFERROR(lifespans_all!Q101*DTE_mission_minutes!Q23,"-")</f>
        <v>0</v>
      </c>
      <c r="R102" s="189">
        <f>IFERROR(lifespans_all!R101*DTE_mission_minutes!R23,"-")</f>
        <v>0</v>
      </c>
      <c r="S102" s="189">
        <f>IFERROR(lifespans_all!S101*DTE_mission_minutes!S23,"-")</f>
        <v>0</v>
      </c>
      <c r="T102" s="189">
        <f>IFERROR(lifespans_all!T101*DTE_mission_minutes!T23,"-")</f>
        <v>0</v>
      </c>
      <c r="U102" s="189">
        <f>IFERROR(lifespans_all!U101*DTE_mission_minutes!U23,"-")</f>
        <v>0</v>
      </c>
      <c r="V102" s="189">
        <f>IFERROR(lifespans_all!V101*DTE_mission_minutes!V23,"-")</f>
        <v>0</v>
      </c>
      <c r="W102" s="189">
        <f>IFERROR(lifespans_all!W101*DTE_mission_minutes!W23,"-")</f>
        <v>0</v>
      </c>
    </row>
    <row r="103" spans="1:23" x14ac:dyDescent="0.25">
      <c r="A103" s="180" t="s">
        <v>39</v>
      </c>
      <c r="B103" s="181" t="s">
        <v>59</v>
      </c>
      <c r="C103" s="110" t="s">
        <v>91</v>
      </c>
      <c r="D103" s="189">
        <f>IFERROR(lifespans_all!D102*DTE_mission_minutes!D24,"-")</f>
        <v>7757.52</v>
      </c>
      <c r="E103" s="189">
        <f>IFERROR(lifespans_all!E102*DTE_mission_minutes!E24,"-")</f>
        <v>7884.0724999999993</v>
      </c>
      <c r="F103" s="189">
        <f>IFERROR(lifespans_all!F102*DTE_mission_minutes!F24,"-")</f>
        <v>7411.0455555555554</v>
      </c>
      <c r="G103" s="189">
        <f>IFERROR(lifespans_all!G102*DTE_mission_minutes!G24,"-")</f>
        <v>7749.4853583333334</v>
      </c>
      <c r="H103" s="189">
        <f>IFERROR(lifespans_all!H102*DTE_mission_minutes!H24,"-")</f>
        <v>7749.4853583333334</v>
      </c>
      <c r="I103" s="189">
        <f>IFERROR(lifespans_all!I102*DTE_mission_minutes!I24,"-")</f>
        <v>7749.4853583333334</v>
      </c>
      <c r="J103" s="189">
        <f>IFERROR(lifespans_all!J102*DTE_mission_minutes!J24,"-")</f>
        <v>7749.4853583333334</v>
      </c>
      <c r="K103" s="189">
        <f>IFERROR(lifespans_all!K102*DTE_mission_minutes!K24,"-")</f>
        <v>7749.4853583333334</v>
      </c>
      <c r="L103" s="189">
        <f>IFERROR(lifespans_all!L102*DTE_mission_minutes!L24,"-")</f>
        <v>7749.4853583333334</v>
      </c>
      <c r="M103" s="189">
        <f>IFERROR(lifespans_all!M102*DTE_mission_minutes!M24,"-")</f>
        <v>7749.4853583333334</v>
      </c>
      <c r="N103" s="189">
        <f>IFERROR(lifespans_all!N102*DTE_mission_minutes!N24,"-")</f>
        <v>0</v>
      </c>
      <c r="O103" s="189">
        <f>IFERROR(lifespans_all!O102*DTE_mission_minutes!O24,"-")</f>
        <v>0</v>
      </c>
      <c r="P103" s="189">
        <f>IFERROR(lifespans_all!P102*DTE_mission_minutes!P24,"-")</f>
        <v>0</v>
      </c>
      <c r="Q103" s="189">
        <f>IFERROR(lifespans_all!Q102*DTE_mission_minutes!Q24,"-")</f>
        <v>0</v>
      </c>
      <c r="R103" s="189">
        <f>IFERROR(lifespans_all!R102*DTE_mission_minutes!R24,"-")</f>
        <v>0</v>
      </c>
      <c r="S103" s="189">
        <f>IFERROR(lifespans_all!S102*DTE_mission_minutes!S24,"-")</f>
        <v>0</v>
      </c>
      <c r="T103" s="189">
        <f>IFERROR(lifespans_all!T102*DTE_mission_minutes!T24,"-")</f>
        <v>0</v>
      </c>
      <c r="U103" s="189">
        <f>IFERROR(lifespans_all!U102*DTE_mission_minutes!U24,"-")</f>
        <v>0</v>
      </c>
      <c r="V103" s="189">
        <f>IFERROR(lifespans_all!V102*DTE_mission_minutes!V24,"-")</f>
        <v>0</v>
      </c>
      <c r="W103" s="189">
        <f>IFERROR(lifespans_all!W102*DTE_mission_minutes!W24,"-")</f>
        <v>0</v>
      </c>
    </row>
    <row r="104" spans="1:23" x14ac:dyDescent="0.25">
      <c r="A104" s="97" t="s">
        <v>41</v>
      </c>
      <c r="B104" s="98" t="s">
        <v>60</v>
      </c>
      <c r="C104" s="110"/>
      <c r="D104" s="189">
        <f>IFERROR(lifespans_all!D103*DTE_mission_minutes!D25,"-")</f>
        <v>0</v>
      </c>
      <c r="E104" s="189">
        <f>IFERROR(lifespans_all!E103*DTE_mission_minutes!E25,"-")</f>
        <v>0</v>
      </c>
      <c r="F104" s="189">
        <f>IFERROR(lifespans_all!F103*DTE_mission_minutes!F25,"-")</f>
        <v>0</v>
      </c>
      <c r="G104" s="189">
        <f>IFERROR(lifespans_all!G103*DTE_mission_minutes!G25,"-")</f>
        <v>0</v>
      </c>
      <c r="H104" s="189">
        <f>IFERROR(lifespans_all!H103*DTE_mission_minutes!H25,"-")</f>
        <v>0</v>
      </c>
      <c r="I104" s="189">
        <f>IFERROR(lifespans_all!I103*DTE_mission_minutes!I25,"-")</f>
        <v>0</v>
      </c>
      <c r="J104" s="189">
        <f>IFERROR(lifespans_all!J103*DTE_mission_minutes!J25,"-")</f>
        <v>0</v>
      </c>
      <c r="K104" s="189">
        <f>IFERROR(lifespans_all!K103*DTE_mission_minutes!K25,"-")</f>
        <v>0</v>
      </c>
      <c r="L104" s="189">
        <f>IFERROR(lifespans_all!L103*DTE_mission_minutes!L25,"-")</f>
        <v>0</v>
      </c>
      <c r="M104" s="189">
        <f>IFERROR(lifespans_all!M103*DTE_mission_minutes!M25,"-")</f>
        <v>0</v>
      </c>
      <c r="N104" s="189">
        <f>IFERROR(lifespans_all!N103*DTE_mission_minutes!N25,"-")</f>
        <v>0</v>
      </c>
      <c r="O104" s="189">
        <f>IFERROR(lifespans_all!O103*DTE_mission_minutes!O25,"-")</f>
        <v>0</v>
      </c>
      <c r="P104" s="189">
        <f>IFERROR(lifespans_all!P103*DTE_mission_minutes!P25,"-")</f>
        <v>0</v>
      </c>
      <c r="Q104" s="189">
        <f>IFERROR(lifespans_all!Q103*DTE_mission_minutes!Q25,"-")</f>
        <v>0</v>
      </c>
      <c r="R104" s="189">
        <f>IFERROR(lifespans_all!R103*DTE_mission_minutes!R25,"-")</f>
        <v>0</v>
      </c>
      <c r="S104" s="189">
        <f>IFERROR(lifespans_all!S103*DTE_mission_minutes!S25,"-")</f>
        <v>0</v>
      </c>
      <c r="T104" s="189">
        <f>IFERROR(lifespans_all!T103*DTE_mission_minutes!T25,"-")</f>
        <v>0</v>
      </c>
      <c r="U104" s="189">
        <f>IFERROR(lifespans_all!U103*DTE_mission_minutes!U25,"-")</f>
        <v>0</v>
      </c>
      <c r="V104" s="189">
        <f>IFERROR(lifespans_all!V103*DTE_mission_minutes!V25,"-")</f>
        <v>0</v>
      </c>
      <c r="W104" s="189">
        <f>IFERROR(lifespans_all!W103*DTE_mission_minutes!W25,"-")</f>
        <v>0</v>
      </c>
    </row>
    <row r="105" spans="1:23" x14ac:dyDescent="0.25">
      <c r="A105" s="97" t="s">
        <v>74</v>
      </c>
      <c r="B105" s="98" t="s">
        <v>57</v>
      </c>
      <c r="C105" s="110"/>
      <c r="D105" s="189">
        <f>IFERROR(lifespans_all!D104*DTE_mission_minutes!D26,"-")</f>
        <v>133409.35004928565</v>
      </c>
      <c r="E105" s="189">
        <f>IFERROR(lifespans_all!E104*DTE_mission_minutes!E26,"-")</f>
        <v>0</v>
      </c>
      <c r="F105" s="189">
        <f>IFERROR(lifespans_all!F104*DTE_mission_minutes!F26,"-")</f>
        <v>0</v>
      </c>
      <c r="G105" s="189">
        <f>IFERROR(lifespans_all!G104*DTE_mission_minutes!G26,"-")</f>
        <v>0</v>
      </c>
      <c r="H105" s="189">
        <f>IFERROR(lifespans_all!H104*DTE_mission_minutes!H26,"-")</f>
        <v>0</v>
      </c>
      <c r="I105" s="189">
        <f>IFERROR(lifespans_all!I104*DTE_mission_minutes!I26,"-")</f>
        <v>0</v>
      </c>
      <c r="J105" s="189">
        <f>IFERROR(lifespans_all!J104*DTE_mission_minutes!J26,"-")</f>
        <v>0</v>
      </c>
      <c r="K105" s="189">
        <f>IFERROR(lifespans_all!K104*DTE_mission_minutes!K26,"-")</f>
        <v>0</v>
      </c>
      <c r="L105" s="189">
        <f>IFERROR(lifespans_all!L104*DTE_mission_minutes!L26,"-")</f>
        <v>0</v>
      </c>
      <c r="M105" s="189">
        <f>IFERROR(lifespans_all!M104*DTE_mission_minutes!M26,"-")</f>
        <v>0</v>
      </c>
      <c r="N105" s="189">
        <f>IFERROR(lifespans_all!N104*DTE_mission_minutes!N26,"-")</f>
        <v>0</v>
      </c>
      <c r="O105" s="189">
        <f>IFERROR(lifespans_all!O104*DTE_mission_minutes!O26,"-")</f>
        <v>0</v>
      </c>
      <c r="P105" s="189">
        <f>IFERROR(lifespans_all!P104*DTE_mission_minutes!P26,"-")</f>
        <v>0</v>
      </c>
      <c r="Q105" s="189">
        <f>IFERROR(lifespans_all!Q104*DTE_mission_minutes!Q26,"-")</f>
        <v>0</v>
      </c>
      <c r="R105" s="189">
        <f>IFERROR(lifespans_all!R104*DTE_mission_minutes!R26,"-")</f>
        <v>0</v>
      </c>
      <c r="S105" s="189">
        <f>IFERROR(lifespans_all!S104*DTE_mission_minutes!S26,"-")</f>
        <v>0</v>
      </c>
      <c r="T105" s="189">
        <f>IFERROR(lifespans_all!T104*DTE_mission_minutes!T26,"-")</f>
        <v>0</v>
      </c>
      <c r="U105" s="189">
        <f>IFERROR(lifespans_all!U104*DTE_mission_minutes!U26,"-")</f>
        <v>0</v>
      </c>
      <c r="V105" s="189">
        <f>IFERROR(lifespans_all!V104*DTE_mission_minutes!V26,"-")</f>
        <v>0</v>
      </c>
      <c r="W105" s="189">
        <f>IFERROR(lifespans_all!W104*DTE_mission_minutes!W26,"-")</f>
        <v>0</v>
      </c>
    </row>
    <row r="106" spans="1:23" x14ac:dyDescent="0.25">
      <c r="A106" s="97" t="s">
        <v>75</v>
      </c>
      <c r="B106" s="98" t="s">
        <v>57</v>
      </c>
      <c r="C106" s="110"/>
      <c r="D106" s="189">
        <f>IFERROR(lifespans_all!D105*DTE_mission_minutes!D27,"-")</f>
        <v>133409.35004928565</v>
      </c>
      <c r="E106" s="189">
        <f>IFERROR(lifespans_all!E105*DTE_mission_minutes!E27,"-")</f>
        <v>133409.35004928565</v>
      </c>
      <c r="F106" s="189">
        <f>IFERROR(lifespans_all!F105*DTE_mission_minutes!F27,"-")</f>
        <v>133409.35004928565</v>
      </c>
      <c r="G106" s="189">
        <f>IFERROR(lifespans_all!G105*DTE_mission_minutes!G27,"-")</f>
        <v>0</v>
      </c>
      <c r="H106" s="189">
        <f>IFERROR(lifespans_all!H105*DTE_mission_minutes!H27,"-")</f>
        <v>0</v>
      </c>
      <c r="I106" s="189">
        <f>IFERROR(lifespans_all!I105*DTE_mission_minutes!I27,"-")</f>
        <v>0</v>
      </c>
      <c r="J106" s="189">
        <f>IFERROR(lifespans_all!J105*DTE_mission_minutes!J27,"-")</f>
        <v>0</v>
      </c>
      <c r="K106" s="189">
        <f>IFERROR(lifespans_all!K105*DTE_mission_minutes!K27,"-")</f>
        <v>0</v>
      </c>
      <c r="L106" s="189">
        <f>IFERROR(lifespans_all!L105*DTE_mission_minutes!L27,"-")</f>
        <v>0</v>
      </c>
      <c r="M106" s="189">
        <f>IFERROR(lifespans_all!M105*DTE_mission_minutes!M27,"-")</f>
        <v>0</v>
      </c>
      <c r="N106" s="189">
        <f>IFERROR(lifespans_all!N105*DTE_mission_minutes!N27,"-")</f>
        <v>0</v>
      </c>
      <c r="O106" s="189">
        <f>IFERROR(lifespans_all!O105*DTE_mission_minutes!O27,"-")</f>
        <v>0</v>
      </c>
      <c r="P106" s="189">
        <f>IFERROR(lifespans_all!P105*DTE_mission_minutes!P27,"-")</f>
        <v>0</v>
      </c>
      <c r="Q106" s="189">
        <f>IFERROR(lifespans_all!Q105*DTE_mission_minutes!Q27,"-")</f>
        <v>0</v>
      </c>
      <c r="R106" s="189">
        <f>IFERROR(lifespans_all!R105*DTE_mission_minutes!R27,"-")</f>
        <v>0</v>
      </c>
      <c r="S106" s="189">
        <f>IFERROR(lifespans_all!S105*DTE_mission_minutes!S27,"-")</f>
        <v>0</v>
      </c>
      <c r="T106" s="189">
        <f>IFERROR(lifespans_all!T105*DTE_mission_minutes!T27,"-")</f>
        <v>0</v>
      </c>
      <c r="U106" s="189">
        <f>IFERROR(lifespans_all!U105*DTE_mission_minutes!U27,"-")</f>
        <v>0</v>
      </c>
      <c r="V106" s="189">
        <f>IFERROR(lifespans_all!V105*DTE_mission_minutes!V27,"-")</f>
        <v>0</v>
      </c>
      <c r="W106" s="189">
        <f>IFERROR(lifespans_all!W105*DTE_mission_minutes!W27,"-")</f>
        <v>0</v>
      </c>
    </row>
    <row r="107" spans="1:23" x14ac:dyDescent="0.25">
      <c r="A107" s="97" t="s">
        <v>76</v>
      </c>
      <c r="B107" s="98" t="s">
        <v>57</v>
      </c>
      <c r="C107" s="110"/>
      <c r="D107" s="189">
        <f>IFERROR(lifespans_all!D106*DTE_mission_minutes!D28,"-")</f>
        <v>133409.35004928565</v>
      </c>
      <c r="E107" s="189">
        <f>IFERROR(lifespans_all!E106*DTE_mission_minutes!E28,"-")</f>
        <v>133409.35004928565</v>
      </c>
      <c r="F107" s="189">
        <f>IFERROR(lifespans_all!F106*DTE_mission_minutes!F28,"-")</f>
        <v>133409.35004928565</v>
      </c>
      <c r="G107" s="189">
        <f>IFERROR(lifespans_all!G106*DTE_mission_minutes!G28,"-")</f>
        <v>133409.35004928565</v>
      </c>
      <c r="H107" s="189">
        <f>IFERROR(lifespans_all!H106*DTE_mission_minutes!H28,"-")</f>
        <v>133409.35004928565</v>
      </c>
      <c r="I107" s="189">
        <f>IFERROR(lifespans_all!I106*DTE_mission_minutes!I28,"-")</f>
        <v>133409.35004928565</v>
      </c>
      <c r="J107" s="189">
        <f>IFERROR(lifespans_all!J106*DTE_mission_minutes!J28,"-")</f>
        <v>0</v>
      </c>
      <c r="K107" s="189">
        <f>IFERROR(lifespans_all!K106*DTE_mission_minutes!K28,"-")</f>
        <v>0</v>
      </c>
      <c r="L107" s="189">
        <f>IFERROR(lifespans_all!L106*DTE_mission_minutes!L28,"-")</f>
        <v>0</v>
      </c>
      <c r="M107" s="189">
        <f>IFERROR(lifespans_all!M106*DTE_mission_minutes!M28,"-")</f>
        <v>0</v>
      </c>
      <c r="N107" s="189">
        <f>IFERROR(lifespans_all!N106*DTE_mission_minutes!N28,"-")</f>
        <v>0</v>
      </c>
      <c r="O107" s="189">
        <f>IFERROR(lifespans_all!O106*DTE_mission_minutes!O28,"-")</f>
        <v>0</v>
      </c>
      <c r="P107" s="189">
        <f>IFERROR(lifespans_all!P106*DTE_mission_minutes!P28,"-")</f>
        <v>0</v>
      </c>
      <c r="Q107" s="189">
        <f>IFERROR(lifespans_all!Q106*DTE_mission_minutes!Q28,"-")</f>
        <v>0</v>
      </c>
      <c r="R107" s="189">
        <f>IFERROR(lifespans_all!R106*DTE_mission_minutes!R28,"-")</f>
        <v>0</v>
      </c>
      <c r="S107" s="189">
        <f>IFERROR(lifespans_all!S106*DTE_mission_minutes!S28,"-")</f>
        <v>0</v>
      </c>
      <c r="T107" s="189">
        <f>IFERROR(lifespans_all!T106*DTE_mission_minutes!T28,"-")</f>
        <v>0</v>
      </c>
      <c r="U107" s="189">
        <f>IFERROR(lifespans_all!U106*DTE_mission_minutes!U28,"-")</f>
        <v>0</v>
      </c>
      <c r="V107" s="189">
        <f>IFERROR(lifespans_all!V106*DTE_mission_minutes!V28,"-")</f>
        <v>0</v>
      </c>
      <c r="W107" s="189">
        <f>IFERROR(lifespans_all!W106*DTE_mission_minutes!W28,"-")</f>
        <v>0</v>
      </c>
    </row>
    <row r="108" spans="1:23" x14ac:dyDescent="0.25">
      <c r="A108" s="97" t="s">
        <v>42</v>
      </c>
      <c r="B108" s="105" t="s">
        <v>61</v>
      </c>
      <c r="C108" s="110"/>
      <c r="D108" s="189">
        <f>IFERROR(lifespans_all!D107*DTE_mission_minutes!D29,"-")</f>
        <v>89453.837836666688</v>
      </c>
      <c r="E108" s="189">
        <f>IFERROR(lifespans_all!E107*DTE_mission_minutes!E29,"-")</f>
        <v>89453.837836666688</v>
      </c>
      <c r="F108" s="189">
        <f>IFERROR(lifespans_all!F107*DTE_mission_minutes!F29,"-")</f>
        <v>89453.837836666688</v>
      </c>
      <c r="G108" s="189">
        <f>IFERROR(lifespans_all!G107*DTE_mission_minutes!G29,"-")</f>
        <v>89453.837836666688</v>
      </c>
      <c r="H108" s="189">
        <f>IFERROR(lifespans_all!H107*DTE_mission_minutes!H29,"-")</f>
        <v>89453.837836666688</v>
      </c>
      <c r="I108" s="189">
        <f>IFERROR(lifespans_all!I107*DTE_mission_minutes!I29,"-")</f>
        <v>89453.837836666688</v>
      </c>
      <c r="J108" s="189">
        <f>IFERROR(lifespans_all!J107*DTE_mission_minutes!J29,"-")</f>
        <v>89453.837836666688</v>
      </c>
      <c r="K108" s="189">
        <f>IFERROR(lifespans_all!K107*DTE_mission_minutes!K29,"-")</f>
        <v>89453.837836666688</v>
      </c>
      <c r="L108" s="189">
        <f>IFERROR(lifespans_all!L107*DTE_mission_minutes!L29,"-")</f>
        <v>89453.837836666688</v>
      </c>
      <c r="M108" s="189">
        <f>IFERROR(lifespans_all!M107*DTE_mission_minutes!M29,"-")</f>
        <v>89453.837836666688</v>
      </c>
      <c r="N108" s="189">
        <f>IFERROR(lifespans_all!N107*DTE_mission_minutes!N29,"-")</f>
        <v>89453.837836666688</v>
      </c>
      <c r="O108" s="189">
        <f>IFERROR(lifespans_all!O107*DTE_mission_minutes!O29,"-")</f>
        <v>89453.837836666688</v>
      </c>
      <c r="P108" s="189">
        <f>IFERROR(lifespans_all!P107*DTE_mission_minutes!P29,"-")</f>
        <v>89453.837836666688</v>
      </c>
      <c r="Q108" s="189">
        <f>IFERROR(lifespans_all!Q107*DTE_mission_minutes!Q29,"-")</f>
        <v>89453.837836666688</v>
      </c>
      <c r="R108" s="189">
        <f>IFERROR(lifespans_all!R107*DTE_mission_minutes!R29,"-")</f>
        <v>89453.837836666688</v>
      </c>
      <c r="S108" s="189">
        <f>IFERROR(lifespans_all!S107*DTE_mission_minutes!S29,"-")</f>
        <v>89453.837836666688</v>
      </c>
      <c r="T108" s="189">
        <f>IFERROR(lifespans_all!T107*DTE_mission_minutes!T29,"-")</f>
        <v>89453.837836666688</v>
      </c>
      <c r="U108" s="189">
        <f>IFERROR(lifespans_all!U107*DTE_mission_minutes!U29,"-")</f>
        <v>89453.837836666688</v>
      </c>
      <c r="V108" s="189">
        <f>IFERROR(lifespans_all!V107*DTE_mission_minutes!V29,"-")</f>
        <v>89453.837836666688</v>
      </c>
      <c r="W108" s="189">
        <f>IFERROR(lifespans_all!W107*DTE_mission_minutes!W29,"-")</f>
        <v>89453.837836666688</v>
      </c>
    </row>
    <row r="109" spans="1:23" x14ac:dyDescent="0.25">
      <c r="A109" s="97" t="s">
        <v>77</v>
      </c>
      <c r="B109" s="105" t="s">
        <v>58</v>
      </c>
      <c r="C109" s="110"/>
      <c r="D109" s="189">
        <f>IFERROR(lifespans_all!D108*DTE_mission_minutes!D30,"-")</f>
        <v>721.11352444444435</v>
      </c>
      <c r="E109" s="189">
        <f>IFERROR(lifespans_all!E108*DTE_mission_minutes!E30,"-")</f>
        <v>721.11352444444435</v>
      </c>
      <c r="F109" s="189">
        <f>IFERROR(lifespans_all!F108*DTE_mission_minutes!F30,"-")</f>
        <v>721.11352444444435</v>
      </c>
      <c r="G109" s="189">
        <f>IFERROR(lifespans_all!G108*DTE_mission_minutes!G30,"-")</f>
        <v>721.11352444444435</v>
      </c>
      <c r="H109" s="189">
        <f>IFERROR(lifespans_all!H108*DTE_mission_minutes!H30,"-")</f>
        <v>721.11352444444435</v>
      </c>
      <c r="I109" s="189">
        <f>IFERROR(lifespans_all!I108*DTE_mission_minutes!I30,"-")</f>
        <v>721.11352444444435</v>
      </c>
      <c r="J109" s="189">
        <f>IFERROR(lifespans_all!J108*DTE_mission_minutes!J30,"-")</f>
        <v>721.11352444444435</v>
      </c>
      <c r="K109" s="189">
        <f>IFERROR(lifespans_all!K108*DTE_mission_minutes!K30,"-")</f>
        <v>721.11352444444435</v>
      </c>
      <c r="L109" s="189">
        <f>IFERROR(lifespans_all!L108*DTE_mission_minutes!L30,"-")</f>
        <v>721.11352444444435</v>
      </c>
      <c r="M109" s="189">
        <f>IFERROR(lifespans_all!M108*DTE_mission_minutes!M30,"-")</f>
        <v>721.11352444444435</v>
      </c>
      <c r="N109" s="189">
        <f>IFERROR(lifespans_all!N108*DTE_mission_minutes!N30,"-")</f>
        <v>721.11352444444435</v>
      </c>
      <c r="O109" s="189">
        <f>IFERROR(lifespans_all!O108*DTE_mission_minutes!O30,"-")</f>
        <v>721.11352444444435</v>
      </c>
      <c r="P109" s="189">
        <f>IFERROR(lifespans_all!P108*DTE_mission_minutes!P30,"-")</f>
        <v>721.11352444444435</v>
      </c>
      <c r="Q109" s="189">
        <f>IFERROR(lifespans_all!Q108*DTE_mission_minutes!Q30,"-")</f>
        <v>721.11352444444435</v>
      </c>
      <c r="R109" s="189">
        <f>IFERROR(lifespans_all!R108*DTE_mission_minutes!R30,"-")</f>
        <v>721.11352444444435</v>
      </c>
      <c r="S109" s="189">
        <f>IFERROR(lifespans_all!S108*DTE_mission_minutes!S30,"-")</f>
        <v>721.11352444444435</v>
      </c>
      <c r="T109" s="189">
        <f>IFERROR(lifespans_all!T108*DTE_mission_minutes!T30,"-")</f>
        <v>721.11352444444435</v>
      </c>
      <c r="U109" s="189">
        <f>IFERROR(lifespans_all!U108*DTE_mission_minutes!U30,"-")</f>
        <v>721.11352444444435</v>
      </c>
      <c r="V109" s="189">
        <f>IFERROR(lifespans_all!V108*DTE_mission_minutes!V30,"-")</f>
        <v>721.11352444444435</v>
      </c>
      <c r="W109" s="189">
        <f>IFERROR(lifespans_all!W108*DTE_mission_minutes!W30,"-")</f>
        <v>721.11352444444435</v>
      </c>
    </row>
    <row r="110" spans="1:23" x14ac:dyDescent="0.25">
      <c r="A110" s="97" t="s">
        <v>87</v>
      </c>
      <c r="B110" s="98" t="s">
        <v>56</v>
      </c>
      <c r="C110" s="110" t="s">
        <v>91</v>
      </c>
      <c r="D110" s="189">
        <f>IFERROR(lifespans_all!D109*DTE_mission_minutes!D31,"-")</f>
        <v>221.29177222222222</v>
      </c>
      <c r="E110" s="189">
        <f>IFERROR(lifespans_all!E109*DTE_mission_minutes!E31,"-")</f>
        <v>244.03194444444446</v>
      </c>
      <c r="F110" s="189">
        <f>IFERROR(lifespans_all!F109*DTE_mission_minutes!F31,"-")</f>
        <v>0</v>
      </c>
      <c r="G110" s="189">
        <f>IFERROR(lifespans_all!G109*DTE_mission_minutes!G31,"-")</f>
        <v>0</v>
      </c>
      <c r="H110" s="189">
        <f>IFERROR(lifespans_all!H109*DTE_mission_minutes!H31,"-")</f>
        <v>0</v>
      </c>
      <c r="I110" s="189">
        <f>IFERROR(lifespans_all!I109*DTE_mission_minutes!I31,"-")</f>
        <v>0</v>
      </c>
      <c r="J110" s="189">
        <f>IFERROR(lifespans_all!J109*DTE_mission_minutes!J31,"-")</f>
        <v>0</v>
      </c>
      <c r="K110" s="189">
        <f>IFERROR(lifespans_all!K109*DTE_mission_minutes!K31,"-")</f>
        <v>0</v>
      </c>
      <c r="L110" s="189">
        <f>IFERROR(lifespans_all!L109*DTE_mission_minutes!L31,"-")</f>
        <v>0</v>
      </c>
      <c r="M110" s="189">
        <f>IFERROR(lifespans_all!M109*DTE_mission_minutes!M31,"-")</f>
        <v>0</v>
      </c>
      <c r="N110" s="189">
        <f>IFERROR(lifespans_all!N109*DTE_mission_minutes!N31,"-")</f>
        <v>0</v>
      </c>
      <c r="O110" s="189">
        <f>IFERROR(lifespans_all!O109*DTE_mission_minutes!O31,"-")</f>
        <v>0</v>
      </c>
      <c r="P110" s="189">
        <f>IFERROR(lifespans_all!P109*DTE_mission_minutes!P31,"-")</f>
        <v>0</v>
      </c>
      <c r="Q110" s="189">
        <f>IFERROR(lifespans_all!Q109*DTE_mission_minutes!Q31,"-")</f>
        <v>0</v>
      </c>
      <c r="R110" s="189">
        <f>IFERROR(lifespans_all!R109*DTE_mission_minutes!R31,"-")</f>
        <v>0</v>
      </c>
      <c r="S110" s="189">
        <f>IFERROR(lifespans_all!S109*DTE_mission_minutes!S31,"-")</f>
        <v>0</v>
      </c>
      <c r="T110" s="189">
        <f>IFERROR(lifespans_all!T109*DTE_mission_minutes!T31,"-")</f>
        <v>0</v>
      </c>
      <c r="U110" s="189">
        <f>IFERROR(lifespans_all!U109*DTE_mission_minutes!U31,"-")</f>
        <v>0</v>
      </c>
      <c r="V110" s="189">
        <f>IFERROR(lifespans_all!V109*DTE_mission_minutes!V31,"-")</f>
        <v>0</v>
      </c>
      <c r="W110" s="189">
        <f>IFERROR(lifespans_all!W109*DTE_mission_minutes!W31,"-")</f>
        <v>0</v>
      </c>
    </row>
    <row r="111" spans="1:23" x14ac:dyDescent="0.25">
      <c r="A111" s="97" t="s">
        <v>43</v>
      </c>
      <c r="B111" s="105" t="s">
        <v>61</v>
      </c>
      <c r="C111" s="110" t="s">
        <v>91</v>
      </c>
      <c r="D111" s="189">
        <f>IFERROR(lifespans_all!D110*DTE_mission_minutes!D32,"-")</f>
        <v>64.996111111111119</v>
      </c>
      <c r="E111" s="189">
        <f>IFERROR(lifespans_all!E110*DTE_mission_minutes!E32,"-")</f>
        <v>0</v>
      </c>
      <c r="F111" s="189">
        <f>IFERROR(lifespans_all!F110*DTE_mission_minutes!F32,"-")</f>
        <v>0</v>
      </c>
      <c r="G111" s="189">
        <f>IFERROR(lifespans_all!G110*DTE_mission_minutes!G32,"-")</f>
        <v>0</v>
      </c>
      <c r="H111" s="189">
        <f>IFERROR(lifespans_all!H110*DTE_mission_minutes!H32,"-")</f>
        <v>0</v>
      </c>
      <c r="I111" s="189">
        <f>IFERROR(lifespans_all!I110*DTE_mission_minutes!I32,"-")</f>
        <v>0</v>
      </c>
      <c r="J111" s="189">
        <f>IFERROR(lifespans_all!J110*DTE_mission_minutes!J32,"-")</f>
        <v>0</v>
      </c>
      <c r="K111" s="189">
        <f>IFERROR(lifespans_all!K110*DTE_mission_minutes!K32,"-")</f>
        <v>0</v>
      </c>
      <c r="L111" s="189">
        <f>IFERROR(lifespans_all!L110*DTE_mission_minutes!L32,"-")</f>
        <v>0</v>
      </c>
      <c r="M111" s="189">
        <f>IFERROR(lifespans_all!M110*DTE_mission_minutes!M32,"-")</f>
        <v>0</v>
      </c>
      <c r="N111" s="189">
        <f>IFERROR(lifespans_all!N110*DTE_mission_minutes!N32,"-")</f>
        <v>0</v>
      </c>
      <c r="O111" s="189">
        <f>IFERROR(lifespans_all!O110*DTE_mission_minutes!O32,"-")</f>
        <v>0</v>
      </c>
      <c r="P111" s="189">
        <f>IFERROR(lifespans_all!P110*DTE_mission_minutes!P32,"-")</f>
        <v>0</v>
      </c>
      <c r="Q111" s="189">
        <f>IFERROR(lifespans_all!Q110*DTE_mission_minutes!Q32,"-")</f>
        <v>0</v>
      </c>
      <c r="R111" s="189">
        <f>IFERROR(lifespans_all!R110*DTE_mission_minutes!R32,"-")</f>
        <v>0</v>
      </c>
      <c r="S111" s="189">
        <f>IFERROR(lifespans_all!S110*DTE_mission_minutes!S32,"-")</f>
        <v>0</v>
      </c>
      <c r="T111" s="189">
        <f>IFERROR(lifespans_all!T110*DTE_mission_minutes!T32,"-")</f>
        <v>0</v>
      </c>
      <c r="U111" s="189">
        <f>IFERROR(lifespans_all!U110*DTE_mission_minutes!U32,"-")</f>
        <v>0</v>
      </c>
      <c r="V111" s="189">
        <f>IFERROR(lifespans_all!V110*DTE_mission_minutes!V32,"-")</f>
        <v>0</v>
      </c>
      <c r="W111" s="189">
        <f>IFERROR(lifespans_all!W110*DTE_mission_minutes!W32,"-")</f>
        <v>0</v>
      </c>
    </row>
    <row r="112" spans="1:23" x14ac:dyDescent="0.25">
      <c r="A112" s="97" t="s">
        <v>55</v>
      </c>
      <c r="B112" s="98" t="s">
        <v>57</v>
      </c>
      <c r="C112" s="110" t="s">
        <v>91</v>
      </c>
      <c r="D112" s="189">
        <f>IFERROR(lifespans_all!D111*DTE_mission_minutes!D33,"-")</f>
        <v>575.81194444444441</v>
      </c>
      <c r="E112" s="189">
        <f>IFERROR(lifespans_all!E111*DTE_mission_minutes!E33,"-")</f>
        <v>580.59861111111104</v>
      </c>
      <c r="F112" s="189">
        <f>IFERROR(lifespans_all!F111*DTE_mission_minutes!F33,"-")</f>
        <v>499.24888888888893</v>
      </c>
      <c r="G112" s="189">
        <f>IFERROR(lifespans_all!G111*DTE_mission_minutes!G33,"-")</f>
        <v>565.82727777777768</v>
      </c>
      <c r="H112" s="189">
        <f>IFERROR(lifespans_all!H111*DTE_mission_minutes!H33,"-")</f>
        <v>0</v>
      </c>
      <c r="I112" s="189">
        <f>IFERROR(lifespans_all!I111*DTE_mission_minutes!I33,"-")</f>
        <v>0</v>
      </c>
      <c r="J112" s="189">
        <f>IFERROR(lifespans_all!J111*DTE_mission_minutes!J33,"-")</f>
        <v>0</v>
      </c>
      <c r="K112" s="189">
        <f>IFERROR(lifespans_all!K111*DTE_mission_minutes!K33,"-")</f>
        <v>0</v>
      </c>
      <c r="L112" s="189">
        <f>IFERROR(lifespans_all!L111*DTE_mission_minutes!L33,"-")</f>
        <v>0</v>
      </c>
      <c r="M112" s="189">
        <f>IFERROR(lifespans_all!M111*DTE_mission_minutes!M33,"-")</f>
        <v>0</v>
      </c>
      <c r="N112" s="189">
        <f>IFERROR(lifespans_all!N111*DTE_mission_minutes!N33,"-")</f>
        <v>0</v>
      </c>
      <c r="O112" s="189">
        <f>IFERROR(lifespans_all!O111*DTE_mission_minutes!O33,"-")</f>
        <v>0</v>
      </c>
      <c r="P112" s="189">
        <f>IFERROR(lifespans_all!P111*DTE_mission_minutes!P33,"-")</f>
        <v>0</v>
      </c>
      <c r="Q112" s="189">
        <f>IFERROR(lifespans_all!Q111*DTE_mission_minutes!Q33,"-")</f>
        <v>0</v>
      </c>
      <c r="R112" s="189">
        <f>IFERROR(lifespans_all!R111*DTE_mission_minutes!R33,"-")</f>
        <v>0</v>
      </c>
      <c r="S112" s="189">
        <f>IFERROR(lifespans_all!S111*DTE_mission_minutes!S33,"-")</f>
        <v>0</v>
      </c>
      <c r="T112" s="189">
        <f>IFERROR(lifespans_all!T111*DTE_mission_minutes!T33,"-")</f>
        <v>0</v>
      </c>
      <c r="U112" s="189">
        <f>IFERROR(lifespans_all!U111*DTE_mission_minutes!U33,"-")</f>
        <v>0</v>
      </c>
      <c r="V112" s="189">
        <f>IFERROR(lifespans_all!V111*DTE_mission_minutes!V33,"-")</f>
        <v>0</v>
      </c>
      <c r="W112" s="189">
        <f>IFERROR(lifespans_all!W111*DTE_mission_minutes!W33,"-")</f>
        <v>0</v>
      </c>
    </row>
    <row r="113" spans="1:23" x14ac:dyDescent="0.25">
      <c r="A113" s="97" t="s">
        <v>44</v>
      </c>
      <c r="B113" s="97"/>
      <c r="C113" s="110"/>
      <c r="D113" s="189" t="str">
        <f>IFERROR(lifespans_all!D112*DTE_mission_minutes!D34,"-")</f>
        <v>-</v>
      </c>
      <c r="E113" s="189" t="str">
        <f>IFERROR(lifespans_all!E112*DTE_mission_minutes!E34,"-")</f>
        <v>-</v>
      </c>
      <c r="F113" s="189" t="str">
        <f>IFERROR(lifespans_all!F112*DTE_mission_minutes!F34,"-")</f>
        <v>-</v>
      </c>
      <c r="G113" s="189" t="str">
        <f>IFERROR(lifespans_all!G112*DTE_mission_minutes!G34,"-")</f>
        <v>-</v>
      </c>
      <c r="H113" s="189" t="str">
        <f>IFERROR(lifespans_all!H112*DTE_mission_minutes!H34,"-")</f>
        <v>-</v>
      </c>
      <c r="I113" s="189" t="str">
        <f>IFERROR(lifespans_all!I112*DTE_mission_minutes!I34,"-")</f>
        <v>-</v>
      </c>
      <c r="J113" s="189" t="str">
        <f>IFERROR(lifespans_all!J112*DTE_mission_minutes!J34,"-")</f>
        <v>-</v>
      </c>
      <c r="K113" s="189" t="str">
        <f>IFERROR(lifespans_all!K112*DTE_mission_minutes!K34,"-")</f>
        <v>-</v>
      </c>
      <c r="L113" s="189" t="str">
        <f>IFERROR(lifespans_all!L112*DTE_mission_minutes!L34,"-")</f>
        <v>-</v>
      </c>
      <c r="M113" s="189" t="str">
        <f>IFERROR(lifespans_all!M112*DTE_mission_minutes!M34,"-")</f>
        <v>-</v>
      </c>
      <c r="N113" s="189" t="str">
        <f>IFERROR(lifespans_all!N112*DTE_mission_minutes!N34,"-")</f>
        <v>-</v>
      </c>
      <c r="O113" s="189" t="str">
        <f>IFERROR(lifespans_all!O112*DTE_mission_minutes!O34,"-")</f>
        <v>-</v>
      </c>
      <c r="P113" s="189" t="str">
        <f>IFERROR(lifespans_all!P112*DTE_mission_minutes!P34,"-")</f>
        <v>-</v>
      </c>
      <c r="Q113" s="189" t="str">
        <f>IFERROR(lifespans_all!Q112*DTE_mission_minutes!Q34,"-")</f>
        <v>-</v>
      </c>
      <c r="R113" s="189" t="str">
        <f>IFERROR(lifespans_all!R112*DTE_mission_minutes!R34,"-")</f>
        <v>-</v>
      </c>
      <c r="S113" s="189" t="str">
        <f>IFERROR(lifespans_all!S112*DTE_mission_minutes!S34,"-")</f>
        <v>-</v>
      </c>
      <c r="T113" s="189" t="str">
        <f>IFERROR(lifespans_all!T112*DTE_mission_minutes!T34,"-")</f>
        <v>-</v>
      </c>
      <c r="U113" s="189" t="str">
        <f>IFERROR(lifespans_all!U112*DTE_mission_minutes!U34,"-")</f>
        <v>-</v>
      </c>
      <c r="V113" s="189" t="str">
        <f>IFERROR(lifespans_all!V112*DTE_mission_minutes!V34,"-")</f>
        <v>-</v>
      </c>
      <c r="W113" s="189" t="str">
        <f>IFERROR(lifespans_all!W112*DTE_mission_minutes!W34,"-")</f>
        <v>-</v>
      </c>
    </row>
    <row r="114" spans="1:23" x14ac:dyDescent="0.25">
      <c r="A114" s="97" t="s">
        <v>78</v>
      </c>
      <c r="B114" s="98" t="s">
        <v>57</v>
      </c>
      <c r="C114" s="110" t="s">
        <v>91</v>
      </c>
      <c r="D114" s="189">
        <f>IFERROR(lifespans_all!D113*DTE_mission_minutes!D35,"-")</f>
        <v>64.579722222222216</v>
      </c>
      <c r="E114" s="189">
        <f>IFERROR(lifespans_all!E113*DTE_mission_minutes!E35,"-")</f>
        <v>56.487941666666664</v>
      </c>
      <c r="F114" s="189">
        <f>IFERROR(lifespans_all!F113*DTE_mission_minutes!F35,"-")</f>
        <v>49.259444444444441</v>
      </c>
      <c r="G114" s="189">
        <f>IFERROR(lifespans_all!G113*DTE_mission_minutes!G35,"-")</f>
        <v>60.035777777777774</v>
      </c>
      <c r="H114" s="189">
        <f>IFERROR(lifespans_all!H113*DTE_mission_minutes!H35,"-")</f>
        <v>60.035777777777774</v>
      </c>
      <c r="I114" s="189">
        <f>IFERROR(lifespans_all!I113*DTE_mission_minutes!I35,"-")</f>
        <v>0</v>
      </c>
      <c r="J114" s="189">
        <f>IFERROR(lifespans_all!J113*DTE_mission_minutes!J35,"-")</f>
        <v>0</v>
      </c>
      <c r="K114" s="189">
        <f>IFERROR(lifespans_all!K113*DTE_mission_minutes!K35,"-")</f>
        <v>0</v>
      </c>
      <c r="L114" s="189">
        <f>IFERROR(lifespans_all!L113*DTE_mission_minutes!L35,"-")</f>
        <v>0</v>
      </c>
      <c r="M114" s="189">
        <f>IFERROR(lifespans_all!M113*DTE_mission_minutes!M35,"-")</f>
        <v>0</v>
      </c>
      <c r="N114" s="189">
        <f>IFERROR(lifespans_all!N113*DTE_mission_minutes!N35,"-")</f>
        <v>0</v>
      </c>
      <c r="O114" s="189">
        <f>IFERROR(lifespans_all!O113*DTE_mission_minutes!O35,"-")</f>
        <v>0</v>
      </c>
      <c r="P114" s="189">
        <f>IFERROR(lifespans_all!P113*DTE_mission_minutes!P35,"-")</f>
        <v>0</v>
      </c>
      <c r="Q114" s="189">
        <f>IFERROR(lifespans_all!Q113*DTE_mission_minutes!Q35,"-")</f>
        <v>0</v>
      </c>
      <c r="R114" s="189">
        <f>IFERROR(lifespans_all!R113*DTE_mission_minutes!R35,"-")</f>
        <v>0</v>
      </c>
      <c r="S114" s="189">
        <f>IFERROR(lifespans_all!S113*DTE_mission_minutes!S35,"-")</f>
        <v>0</v>
      </c>
      <c r="T114" s="189">
        <f>IFERROR(lifespans_all!T113*DTE_mission_minutes!T35,"-")</f>
        <v>0</v>
      </c>
      <c r="U114" s="189">
        <f>IFERROR(lifespans_all!U113*DTE_mission_minutes!U35,"-")</f>
        <v>0</v>
      </c>
      <c r="V114" s="189">
        <f>IFERROR(lifespans_all!V113*DTE_mission_minutes!V35,"-")</f>
        <v>0</v>
      </c>
      <c r="W114" s="189">
        <f>IFERROR(lifespans_all!W113*DTE_mission_minutes!W35,"-")</f>
        <v>0</v>
      </c>
    </row>
    <row r="115" spans="1:23" x14ac:dyDescent="0.25">
      <c r="A115" s="97" t="s">
        <v>45</v>
      </c>
      <c r="B115" s="98" t="s">
        <v>57</v>
      </c>
      <c r="C115" s="110"/>
      <c r="D115" s="189">
        <f>IFERROR(lifespans_all!D114*DTE_mission_minutes!D36,"-")</f>
        <v>133409.35004928565</v>
      </c>
      <c r="E115" s="189">
        <f>IFERROR(lifespans_all!E114*DTE_mission_minutes!E36,"-")</f>
        <v>133409.35004928565</v>
      </c>
      <c r="F115" s="189">
        <f>IFERROR(lifespans_all!F114*DTE_mission_minutes!F36,"-")</f>
        <v>133409.35004928565</v>
      </c>
      <c r="G115" s="189">
        <f>IFERROR(lifespans_all!G114*DTE_mission_minutes!G36,"-")</f>
        <v>0</v>
      </c>
      <c r="H115" s="189">
        <f>IFERROR(lifespans_all!H114*DTE_mission_minutes!H36,"-")</f>
        <v>0</v>
      </c>
      <c r="I115" s="189">
        <f>IFERROR(lifespans_all!I114*DTE_mission_minutes!I36,"-")</f>
        <v>0</v>
      </c>
      <c r="J115" s="189">
        <f>IFERROR(lifespans_all!J114*DTE_mission_minutes!J36,"-")</f>
        <v>0</v>
      </c>
      <c r="K115" s="189">
        <f>IFERROR(lifespans_all!K114*DTE_mission_minutes!K36,"-")</f>
        <v>0</v>
      </c>
      <c r="L115" s="189">
        <f>IFERROR(lifespans_all!L114*DTE_mission_minutes!L36,"-")</f>
        <v>0</v>
      </c>
      <c r="M115" s="189">
        <f>IFERROR(lifespans_all!M114*DTE_mission_minutes!M36,"-")</f>
        <v>0</v>
      </c>
      <c r="N115" s="189">
        <f>IFERROR(lifespans_all!N114*DTE_mission_minutes!N36,"-")</f>
        <v>0</v>
      </c>
      <c r="O115" s="189">
        <f>IFERROR(lifespans_all!O114*DTE_mission_minutes!O36,"-")</f>
        <v>0</v>
      </c>
      <c r="P115" s="189">
        <f>IFERROR(lifespans_all!P114*DTE_mission_minutes!P36,"-")</f>
        <v>0</v>
      </c>
      <c r="Q115" s="189">
        <f>IFERROR(lifespans_all!Q114*DTE_mission_minutes!Q36,"-")</f>
        <v>0</v>
      </c>
      <c r="R115" s="189">
        <f>IFERROR(lifespans_all!R114*DTE_mission_minutes!R36,"-")</f>
        <v>0</v>
      </c>
      <c r="S115" s="189">
        <f>IFERROR(lifespans_all!S114*DTE_mission_minutes!S36,"-")</f>
        <v>0</v>
      </c>
      <c r="T115" s="189">
        <f>IFERROR(lifespans_all!T114*DTE_mission_minutes!T36,"-")</f>
        <v>0</v>
      </c>
      <c r="U115" s="189">
        <f>IFERROR(lifespans_all!U114*DTE_mission_minutes!U36,"-")</f>
        <v>0</v>
      </c>
      <c r="V115" s="189">
        <f>IFERROR(lifespans_all!V114*DTE_mission_minutes!V36,"-")</f>
        <v>0</v>
      </c>
      <c r="W115" s="189">
        <f>IFERROR(lifespans_all!W114*DTE_mission_minutes!W36,"-")</f>
        <v>0</v>
      </c>
    </row>
    <row r="116" spans="1:23" x14ac:dyDescent="0.25">
      <c r="A116" s="97" t="s">
        <v>46</v>
      </c>
      <c r="B116" s="105" t="s">
        <v>59</v>
      </c>
      <c r="C116" s="110"/>
      <c r="D116" s="189">
        <f>IFERROR(lifespans_all!D115*DTE_mission_minutes!D37,"-")</f>
        <v>171572.29579277776</v>
      </c>
      <c r="E116" s="189">
        <f>IFERROR(lifespans_all!E115*DTE_mission_minutes!E37,"-")</f>
        <v>171572.29579277776</v>
      </c>
      <c r="F116" s="189">
        <f>IFERROR(lifespans_all!F115*DTE_mission_minutes!F37,"-")</f>
        <v>171572.29579277776</v>
      </c>
      <c r="G116" s="189">
        <f>IFERROR(lifespans_all!G115*DTE_mission_minutes!G37,"-")</f>
        <v>171572.29579277776</v>
      </c>
      <c r="H116" s="189">
        <f>IFERROR(lifespans_all!H115*DTE_mission_minutes!H37,"-")</f>
        <v>171572.29579277776</v>
      </c>
      <c r="I116" s="189">
        <f>IFERROR(lifespans_all!I115*DTE_mission_minutes!I37,"-")</f>
        <v>171572.29579277776</v>
      </c>
      <c r="J116" s="189">
        <f>IFERROR(lifespans_all!J115*DTE_mission_minutes!J37,"-")</f>
        <v>171572.29579277776</v>
      </c>
      <c r="K116" s="189">
        <f>IFERROR(lifespans_all!K115*DTE_mission_minutes!K37,"-")</f>
        <v>171572.29579277776</v>
      </c>
      <c r="L116" s="189">
        <f>IFERROR(lifespans_all!L115*DTE_mission_minutes!L37,"-")</f>
        <v>171572.29579277776</v>
      </c>
      <c r="M116" s="189">
        <f>IFERROR(lifespans_all!M115*DTE_mission_minutes!M37,"-")</f>
        <v>171572.29579277776</v>
      </c>
      <c r="N116" s="189">
        <f>IFERROR(lifespans_all!N115*DTE_mission_minutes!N37,"-")</f>
        <v>171572.29579277776</v>
      </c>
      <c r="O116" s="189">
        <f>IFERROR(lifespans_all!O115*DTE_mission_minutes!O37,"-")</f>
        <v>171572.29579277776</v>
      </c>
      <c r="P116" s="189">
        <f>IFERROR(lifespans_all!P115*DTE_mission_minutes!P37,"-")</f>
        <v>171572.29579277776</v>
      </c>
      <c r="Q116" s="189">
        <f>IFERROR(lifespans_all!Q115*DTE_mission_minutes!Q37,"-")</f>
        <v>171572.29579277776</v>
      </c>
      <c r="R116" s="189">
        <f>IFERROR(lifespans_all!R115*DTE_mission_minutes!R37,"-")</f>
        <v>171572.29579277776</v>
      </c>
      <c r="S116" s="189">
        <f>IFERROR(lifespans_all!S115*DTE_mission_minutes!S37,"-")</f>
        <v>171572.29579277776</v>
      </c>
      <c r="T116" s="189">
        <f>IFERROR(lifespans_all!T115*DTE_mission_minutes!T37,"-")</f>
        <v>171572.29579277776</v>
      </c>
      <c r="U116" s="189">
        <f>IFERROR(lifespans_all!U115*DTE_mission_minutes!U37,"-")</f>
        <v>171572.29579277776</v>
      </c>
      <c r="V116" s="189">
        <f>IFERROR(lifespans_all!V115*DTE_mission_minutes!V37,"-")</f>
        <v>171572.29579277776</v>
      </c>
      <c r="W116" s="189">
        <f>IFERROR(lifespans_all!W115*DTE_mission_minutes!W37,"-")</f>
        <v>171572.29579277776</v>
      </c>
    </row>
    <row r="117" spans="1:23" x14ac:dyDescent="0.25">
      <c r="A117" s="97" t="s">
        <v>47</v>
      </c>
      <c r="B117" s="106" t="s">
        <v>64</v>
      </c>
      <c r="C117" s="110"/>
      <c r="D117" s="189" t="str">
        <f>IFERROR(lifespans_all!D116*DTE_mission_minutes!D38,"-")</f>
        <v>-</v>
      </c>
      <c r="E117" s="189" t="str">
        <f>IFERROR(lifespans_all!E116*DTE_mission_minutes!E38,"-")</f>
        <v>-</v>
      </c>
      <c r="F117" s="189" t="str">
        <f>IFERROR(lifespans_all!F116*DTE_mission_minutes!F38,"-")</f>
        <v>-</v>
      </c>
      <c r="G117" s="189" t="str">
        <f>IFERROR(lifespans_all!G116*DTE_mission_minutes!G38,"-")</f>
        <v>-</v>
      </c>
      <c r="H117" s="189" t="str">
        <f>IFERROR(lifespans_all!H116*DTE_mission_minutes!H38,"-")</f>
        <v>-</v>
      </c>
      <c r="I117" s="189" t="str">
        <f>IFERROR(lifespans_all!I116*DTE_mission_minutes!I38,"-")</f>
        <v>-</v>
      </c>
      <c r="J117" s="189" t="str">
        <f>IFERROR(lifespans_all!J116*DTE_mission_minutes!J38,"-")</f>
        <v>-</v>
      </c>
      <c r="K117" s="189" t="str">
        <f>IFERROR(lifespans_all!K116*DTE_mission_minutes!K38,"-")</f>
        <v>-</v>
      </c>
      <c r="L117" s="189" t="str">
        <f>IFERROR(lifespans_all!L116*DTE_mission_minutes!L38,"-")</f>
        <v>-</v>
      </c>
      <c r="M117" s="189" t="str">
        <f>IFERROR(lifespans_all!M116*DTE_mission_minutes!M38,"-")</f>
        <v>-</v>
      </c>
      <c r="N117" s="189" t="str">
        <f>IFERROR(lifespans_all!N116*DTE_mission_minutes!N38,"-")</f>
        <v>-</v>
      </c>
      <c r="O117" s="189" t="str">
        <f>IFERROR(lifespans_all!O116*DTE_mission_minutes!O38,"-")</f>
        <v>-</v>
      </c>
      <c r="P117" s="189" t="str">
        <f>IFERROR(lifespans_all!P116*DTE_mission_minutes!P38,"-")</f>
        <v>-</v>
      </c>
      <c r="Q117" s="189" t="str">
        <f>IFERROR(lifespans_all!Q116*DTE_mission_minutes!Q38,"-")</f>
        <v>-</v>
      </c>
      <c r="R117" s="189" t="str">
        <f>IFERROR(lifespans_all!R116*DTE_mission_minutes!R38,"-")</f>
        <v>-</v>
      </c>
      <c r="S117" s="189" t="str">
        <f>IFERROR(lifespans_all!S116*DTE_mission_minutes!S38,"-")</f>
        <v>-</v>
      </c>
      <c r="T117" s="189" t="str">
        <f>IFERROR(lifespans_all!T116*DTE_mission_minutes!T38,"-")</f>
        <v>-</v>
      </c>
      <c r="U117" s="189" t="str">
        <f>IFERROR(lifespans_all!U116*DTE_mission_minutes!U38,"-")</f>
        <v>-</v>
      </c>
      <c r="V117" s="189" t="str">
        <f>IFERROR(lifespans_all!V116*DTE_mission_minutes!V38,"-")</f>
        <v>-</v>
      </c>
      <c r="W117" s="189" t="str">
        <f>IFERROR(lifespans_all!W116*DTE_mission_minutes!W38,"-")</f>
        <v>-</v>
      </c>
    </row>
    <row r="118" spans="1:23" x14ac:dyDescent="0.25">
      <c r="A118" s="97" t="s">
        <v>48</v>
      </c>
      <c r="B118" s="106" t="s">
        <v>64</v>
      </c>
      <c r="C118" s="110"/>
      <c r="D118" s="189" t="str">
        <f>IFERROR(lifespans_all!D117*DTE_mission_minutes!D39,"-")</f>
        <v>-</v>
      </c>
      <c r="E118" s="189" t="str">
        <f>IFERROR(lifespans_all!E117*DTE_mission_minutes!E39,"-")</f>
        <v>-</v>
      </c>
      <c r="F118" s="189" t="str">
        <f>IFERROR(lifespans_all!F117*DTE_mission_minutes!F39,"-")</f>
        <v>-</v>
      </c>
      <c r="G118" s="189" t="str">
        <f>IFERROR(lifespans_all!G117*DTE_mission_minutes!G39,"-")</f>
        <v>-</v>
      </c>
      <c r="H118" s="189" t="str">
        <f>IFERROR(lifespans_all!H117*DTE_mission_minutes!H39,"-")</f>
        <v>-</v>
      </c>
      <c r="I118" s="189" t="str">
        <f>IFERROR(lifespans_all!I117*DTE_mission_minutes!I39,"-")</f>
        <v>-</v>
      </c>
      <c r="J118" s="189" t="str">
        <f>IFERROR(lifespans_all!J117*DTE_mission_minutes!J39,"-")</f>
        <v>-</v>
      </c>
      <c r="K118" s="189" t="str">
        <f>IFERROR(lifespans_all!K117*DTE_mission_minutes!K39,"-")</f>
        <v>-</v>
      </c>
      <c r="L118" s="189" t="str">
        <f>IFERROR(lifespans_all!L117*DTE_mission_minutes!L39,"-")</f>
        <v>-</v>
      </c>
      <c r="M118" s="189" t="str">
        <f>IFERROR(lifespans_all!M117*DTE_mission_minutes!M39,"-")</f>
        <v>-</v>
      </c>
      <c r="N118" s="189" t="str">
        <f>IFERROR(lifespans_all!N117*DTE_mission_minutes!N39,"-")</f>
        <v>-</v>
      </c>
      <c r="O118" s="189" t="str">
        <f>IFERROR(lifespans_all!O117*DTE_mission_minutes!O39,"-")</f>
        <v>-</v>
      </c>
      <c r="P118" s="189" t="str">
        <f>IFERROR(lifespans_all!P117*DTE_mission_minutes!P39,"-")</f>
        <v>-</v>
      </c>
      <c r="Q118" s="189" t="str">
        <f>IFERROR(lifespans_all!Q117*DTE_mission_minutes!Q39,"-")</f>
        <v>-</v>
      </c>
      <c r="R118" s="189" t="str">
        <f>IFERROR(lifespans_all!R117*DTE_mission_minutes!R39,"-")</f>
        <v>-</v>
      </c>
      <c r="S118" s="189" t="str">
        <f>IFERROR(lifespans_all!S117*DTE_mission_minutes!S39,"-")</f>
        <v>-</v>
      </c>
      <c r="T118" s="189" t="str">
        <f>IFERROR(lifespans_all!T117*DTE_mission_minutes!T39,"-")</f>
        <v>-</v>
      </c>
      <c r="U118" s="189" t="str">
        <f>IFERROR(lifespans_all!U117*DTE_mission_minutes!U39,"-")</f>
        <v>-</v>
      </c>
      <c r="V118" s="189" t="str">
        <f>IFERROR(lifespans_all!V117*DTE_mission_minutes!V39,"-")</f>
        <v>-</v>
      </c>
      <c r="W118" s="189" t="str">
        <f>IFERROR(lifespans_all!W117*DTE_mission_minutes!W39,"-")</f>
        <v>-</v>
      </c>
    </row>
    <row r="119" spans="1:23" x14ac:dyDescent="0.25">
      <c r="A119" s="97" t="s">
        <v>49</v>
      </c>
      <c r="B119" s="98" t="s">
        <v>57</v>
      </c>
      <c r="C119" s="110" t="s">
        <v>91</v>
      </c>
      <c r="D119" s="189">
        <f>IFERROR(lifespans_all!D118*DTE_mission_minutes!D40,"-")</f>
        <v>0</v>
      </c>
      <c r="E119" s="189">
        <f>IFERROR(lifespans_all!E118*DTE_mission_minutes!E40,"-")</f>
        <v>0</v>
      </c>
      <c r="F119" s="189">
        <f>IFERROR(lifespans_all!F118*DTE_mission_minutes!F40,"-")</f>
        <v>0</v>
      </c>
      <c r="G119" s="189">
        <f>IFERROR(lifespans_all!G118*DTE_mission_minutes!G40,"-")</f>
        <v>0</v>
      </c>
      <c r="H119" s="189">
        <f>IFERROR(lifespans_all!H118*DTE_mission_minutes!H40,"-")</f>
        <v>0</v>
      </c>
      <c r="I119" s="189">
        <f>IFERROR(lifespans_all!I118*DTE_mission_minutes!I40,"-")</f>
        <v>0</v>
      </c>
      <c r="J119" s="189">
        <f>IFERROR(lifespans_all!J118*DTE_mission_minutes!J40,"-")</f>
        <v>0</v>
      </c>
      <c r="K119" s="189">
        <f>IFERROR(lifespans_all!K118*DTE_mission_minutes!K40,"-")</f>
        <v>0</v>
      </c>
      <c r="L119" s="189">
        <f>IFERROR(lifespans_all!L118*DTE_mission_minutes!L40,"-")</f>
        <v>0</v>
      </c>
      <c r="M119" s="189">
        <f>IFERROR(lifespans_all!M118*DTE_mission_minutes!M40,"-")</f>
        <v>0</v>
      </c>
      <c r="N119" s="189">
        <f>IFERROR(lifespans_all!N118*DTE_mission_minutes!N40,"-")</f>
        <v>0</v>
      </c>
      <c r="O119" s="189">
        <f>IFERROR(lifespans_all!O118*DTE_mission_minutes!O40,"-")</f>
        <v>0</v>
      </c>
      <c r="P119" s="189">
        <f>IFERROR(lifespans_all!P118*DTE_mission_minutes!P40,"-")</f>
        <v>0</v>
      </c>
      <c r="Q119" s="189">
        <f>IFERROR(lifespans_all!Q118*DTE_mission_minutes!Q40,"-")</f>
        <v>0</v>
      </c>
      <c r="R119" s="189">
        <f>IFERROR(lifespans_all!R118*DTE_mission_minutes!R40,"-")</f>
        <v>0</v>
      </c>
      <c r="S119" s="189">
        <f>IFERROR(lifespans_all!S118*DTE_mission_minutes!S40,"-")</f>
        <v>0</v>
      </c>
      <c r="T119" s="189">
        <f>IFERROR(lifespans_all!T118*DTE_mission_minutes!T40,"-")</f>
        <v>0</v>
      </c>
      <c r="U119" s="189">
        <f>IFERROR(lifespans_all!U118*DTE_mission_minutes!U40,"-")</f>
        <v>0</v>
      </c>
      <c r="V119" s="189">
        <f>IFERROR(lifespans_all!V118*DTE_mission_minutes!V40,"-")</f>
        <v>0</v>
      </c>
      <c r="W119" s="189">
        <f>IFERROR(lifespans_all!W118*DTE_mission_minutes!W40,"-")</f>
        <v>0</v>
      </c>
    </row>
    <row r="120" spans="1:23" x14ac:dyDescent="0.25">
      <c r="A120" s="97" t="s">
        <v>50</v>
      </c>
      <c r="B120" s="105" t="s">
        <v>61</v>
      </c>
      <c r="C120" s="110" t="s">
        <v>91</v>
      </c>
      <c r="D120" s="189">
        <f>IFERROR(lifespans_all!D119*DTE_mission_minutes!D41,"-")</f>
        <v>1321.6547222222223</v>
      </c>
      <c r="E120" s="189">
        <f>IFERROR(lifespans_all!E119*DTE_mission_minutes!E41,"-")</f>
        <v>1450.1822222222222</v>
      </c>
      <c r="F120" s="189">
        <f>IFERROR(lifespans_all!F119*DTE_mission_minutes!F41,"-")</f>
        <v>1386.2452777777776</v>
      </c>
      <c r="G120" s="189">
        <f>IFERROR(lifespans_all!G119*DTE_mission_minutes!G41,"-")</f>
        <v>1393.7255555555555</v>
      </c>
      <c r="H120" s="189">
        <f>IFERROR(lifespans_all!H119*DTE_mission_minutes!H41,"-")</f>
        <v>1393.7255555555555</v>
      </c>
      <c r="I120" s="189">
        <f>IFERROR(lifespans_all!I119*DTE_mission_minutes!I41,"-")</f>
        <v>0</v>
      </c>
      <c r="J120" s="189">
        <f>IFERROR(lifespans_all!J119*DTE_mission_minutes!J41,"-")</f>
        <v>0</v>
      </c>
      <c r="K120" s="189">
        <f>IFERROR(lifespans_all!K119*DTE_mission_minutes!K41,"-")</f>
        <v>0</v>
      </c>
      <c r="L120" s="189">
        <f>IFERROR(lifespans_all!L119*DTE_mission_minutes!L41,"-")</f>
        <v>0</v>
      </c>
      <c r="M120" s="189">
        <f>IFERROR(lifespans_all!M119*DTE_mission_minutes!M41,"-")</f>
        <v>0</v>
      </c>
      <c r="N120" s="189">
        <f>IFERROR(lifespans_all!N119*DTE_mission_minutes!N41,"-")</f>
        <v>0</v>
      </c>
      <c r="O120" s="189">
        <f>IFERROR(lifespans_all!O119*DTE_mission_minutes!O41,"-")</f>
        <v>0</v>
      </c>
      <c r="P120" s="189">
        <f>IFERROR(lifespans_all!P119*DTE_mission_minutes!P41,"-")</f>
        <v>0</v>
      </c>
      <c r="Q120" s="189">
        <f>IFERROR(lifespans_all!Q119*DTE_mission_minutes!Q41,"-")</f>
        <v>0</v>
      </c>
      <c r="R120" s="189">
        <f>IFERROR(lifespans_all!R119*DTE_mission_minutes!R41,"-")</f>
        <v>0</v>
      </c>
      <c r="S120" s="189">
        <f>IFERROR(lifespans_all!S119*DTE_mission_minutes!S41,"-")</f>
        <v>0</v>
      </c>
      <c r="T120" s="189">
        <f>IFERROR(lifespans_all!T119*DTE_mission_minutes!T41,"-")</f>
        <v>0</v>
      </c>
      <c r="U120" s="189">
        <f>IFERROR(lifespans_all!U119*DTE_mission_minutes!U41,"-")</f>
        <v>0</v>
      </c>
      <c r="V120" s="189">
        <f>IFERROR(lifespans_all!V119*DTE_mission_minutes!V41,"-")</f>
        <v>0</v>
      </c>
      <c r="W120" s="189">
        <f>IFERROR(lifespans_all!W119*DTE_mission_minutes!W41,"-")</f>
        <v>0</v>
      </c>
    </row>
    <row r="121" spans="1:23" x14ac:dyDescent="0.25">
      <c r="A121" s="97" t="s">
        <v>79</v>
      </c>
      <c r="B121" s="105" t="s">
        <v>59</v>
      </c>
      <c r="C121" s="110"/>
      <c r="D121" s="189">
        <f>IFERROR(lifespans_all!D120*DTE_mission_minutes!D42,"-")</f>
        <v>171572.29579277776</v>
      </c>
      <c r="E121" s="189">
        <f>IFERROR(lifespans_all!E120*DTE_mission_minutes!E42,"-")</f>
        <v>171572.29579277776</v>
      </c>
      <c r="F121" s="189">
        <f>IFERROR(lifespans_all!F120*DTE_mission_minutes!F42,"-")</f>
        <v>171572.29579277776</v>
      </c>
      <c r="G121" s="189">
        <f>IFERROR(lifespans_all!G120*DTE_mission_minutes!G42,"-")</f>
        <v>171572.29579277776</v>
      </c>
      <c r="H121" s="189">
        <f>IFERROR(lifespans_all!H120*DTE_mission_minutes!H42,"-")</f>
        <v>171572.29579277776</v>
      </c>
      <c r="I121" s="189">
        <f>IFERROR(lifespans_all!I120*DTE_mission_minutes!I42,"-")</f>
        <v>171572.29579277776</v>
      </c>
      <c r="J121" s="189">
        <f>IFERROR(lifespans_all!J120*DTE_mission_minutes!J42,"-")</f>
        <v>171572.29579277776</v>
      </c>
      <c r="K121" s="189">
        <f>IFERROR(lifespans_all!K120*DTE_mission_minutes!K42,"-")</f>
        <v>171572.29579277776</v>
      </c>
      <c r="L121" s="189">
        <f>IFERROR(lifespans_all!L120*DTE_mission_minutes!L42,"-")</f>
        <v>171572.29579277776</v>
      </c>
      <c r="M121" s="189">
        <f>IFERROR(lifespans_all!M120*DTE_mission_minutes!M42,"-")</f>
        <v>171572.29579277776</v>
      </c>
      <c r="N121" s="189">
        <f>IFERROR(lifespans_all!N120*DTE_mission_minutes!N42,"-")</f>
        <v>171572.29579277776</v>
      </c>
      <c r="O121" s="189">
        <f>IFERROR(lifespans_all!O120*DTE_mission_minutes!O42,"-")</f>
        <v>171572.29579277776</v>
      </c>
      <c r="P121" s="189">
        <f>IFERROR(lifespans_all!P120*DTE_mission_minutes!P42,"-")</f>
        <v>171572.29579277776</v>
      </c>
      <c r="Q121" s="189">
        <f>IFERROR(lifespans_all!Q120*DTE_mission_minutes!Q42,"-")</f>
        <v>171572.29579277776</v>
      </c>
      <c r="R121" s="189">
        <f>IFERROR(lifespans_all!R120*DTE_mission_minutes!R42,"-")</f>
        <v>171572.29579277776</v>
      </c>
      <c r="S121" s="189">
        <f>IFERROR(lifespans_all!S120*DTE_mission_minutes!S42,"-")</f>
        <v>171572.29579277776</v>
      </c>
      <c r="T121" s="189">
        <f>IFERROR(lifespans_all!T120*DTE_mission_minutes!T42,"-")</f>
        <v>171572.29579277776</v>
      </c>
      <c r="U121" s="189">
        <f>IFERROR(lifespans_all!U120*DTE_mission_minutes!U42,"-")</f>
        <v>171572.29579277776</v>
      </c>
      <c r="V121" s="189">
        <f>IFERROR(lifespans_all!V120*DTE_mission_minutes!V42,"-")</f>
        <v>171572.29579277776</v>
      </c>
      <c r="W121" s="189">
        <f>IFERROR(lifespans_all!W120*DTE_mission_minutes!W42,"-")</f>
        <v>171572.29579277776</v>
      </c>
    </row>
    <row r="122" spans="1:23" x14ac:dyDescent="0.25">
      <c r="A122" s="97" t="s">
        <v>80</v>
      </c>
      <c r="B122" s="98" t="s">
        <v>62</v>
      </c>
      <c r="C122" s="110"/>
      <c r="D122" s="189" t="str">
        <f>IFERROR(lifespans_all!D121*DTE_mission_minutes!D43,"-")</f>
        <v>-</v>
      </c>
      <c r="E122" s="189" t="str">
        <f>IFERROR(lifespans_all!E121*DTE_mission_minutes!E43,"-")</f>
        <v>-</v>
      </c>
      <c r="F122" s="189" t="str">
        <f>IFERROR(lifespans_all!F121*DTE_mission_minutes!F43,"-")</f>
        <v>-</v>
      </c>
      <c r="G122" s="189" t="str">
        <f>IFERROR(lifespans_all!G121*DTE_mission_minutes!G43,"-")</f>
        <v>-</v>
      </c>
      <c r="H122" s="189" t="str">
        <f>IFERROR(lifespans_all!H121*DTE_mission_minutes!H43,"-")</f>
        <v>-</v>
      </c>
      <c r="I122" s="189" t="str">
        <f>IFERROR(lifespans_all!I121*DTE_mission_minutes!I43,"-")</f>
        <v>-</v>
      </c>
      <c r="J122" s="189" t="str">
        <f>IFERROR(lifespans_all!J121*DTE_mission_minutes!J43,"-")</f>
        <v>-</v>
      </c>
      <c r="K122" s="189" t="str">
        <f>IFERROR(lifespans_all!K121*DTE_mission_minutes!K43,"-")</f>
        <v>-</v>
      </c>
      <c r="L122" s="189" t="str">
        <f>IFERROR(lifespans_all!L121*DTE_mission_minutes!L43,"-")</f>
        <v>-</v>
      </c>
      <c r="M122" s="189" t="str">
        <f>IFERROR(lifespans_all!M121*DTE_mission_minutes!M43,"-")</f>
        <v>-</v>
      </c>
      <c r="N122" s="189" t="str">
        <f>IFERROR(lifespans_all!N121*DTE_mission_minutes!N43,"-")</f>
        <v>-</v>
      </c>
      <c r="O122" s="189" t="str">
        <f>IFERROR(lifespans_all!O121*DTE_mission_minutes!O43,"-")</f>
        <v>-</v>
      </c>
      <c r="P122" s="189" t="str">
        <f>IFERROR(lifespans_all!P121*DTE_mission_minutes!P43,"-")</f>
        <v>-</v>
      </c>
      <c r="Q122" s="189" t="str">
        <f>IFERROR(lifespans_all!Q121*DTE_mission_minutes!Q43,"-")</f>
        <v>-</v>
      </c>
      <c r="R122" s="189" t="str">
        <f>IFERROR(lifespans_all!R121*DTE_mission_minutes!R43,"-")</f>
        <v>-</v>
      </c>
      <c r="S122" s="189" t="str">
        <f>IFERROR(lifespans_all!S121*DTE_mission_minutes!S43,"-")</f>
        <v>-</v>
      </c>
      <c r="T122" s="189" t="str">
        <f>IFERROR(lifespans_all!T121*DTE_mission_minutes!T43,"-")</f>
        <v>-</v>
      </c>
      <c r="U122" s="189" t="str">
        <f>IFERROR(lifespans_all!U121*DTE_mission_minutes!U43,"-")</f>
        <v>-</v>
      </c>
      <c r="V122" s="189" t="str">
        <f>IFERROR(lifespans_all!V121*DTE_mission_minutes!V43,"-")</f>
        <v>-</v>
      </c>
      <c r="W122" s="189" t="str">
        <f>IFERROR(lifespans_all!W121*DTE_mission_minutes!W43,"-")</f>
        <v>-</v>
      </c>
    </row>
    <row r="123" spans="1:23" x14ac:dyDescent="0.25">
      <c r="A123" s="97" t="s">
        <v>81</v>
      </c>
      <c r="B123" s="98" t="s">
        <v>57</v>
      </c>
      <c r="C123" s="110" t="s">
        <v>91</v>
      </c>
      <c r="D123" s="189">
        <f>IFERROR(lifespans_all!D122*DTE_mission_minutes!D44,"-")</f>
        <v>3017.8666666666668</v>
      </c>
      <c r="E123" s="189">
        <f>IFERROR(lifespans_all!E122*DTE_mission_minutes!E44,"-")</f>
        <v>3078.4611111111108</v>
      </c>
      <c r="F123" s="189">
        <f>IFERROR(lifespans_all!F122*DTE_mission_minutes!F44,"-")</f>
        <v>2765.7895222222219</v>
      </c>
      <c r="G123" s="189">
        <f>IFERROR(lifespans_all!G122*DTE_mission_minutes!G44,"-")</f>
        <v>3000.2460561111111</v>
      </c>
      <c r="H123" s="189">
        <f>IFERROR(lifespans_all!H122*DTE_mission_minutes!H44,"-")</f>
        <v>3000.2460561111111</v>
      </c>
      <c r="I123" s="189">
        <f>IFERROR(lifespans_all!I122*DTE_mission_minutes!I44,"-")</f>
        <v>3000.2460561111111</v>
      </c>
      <c r="J123" s="189">
        <f>IFERROR(lifespans_all!J122*DTE_mission_minutes!J44,"-")</f>
        <v>3000.2460561111111</v>
      </c>
      <c r="K123" s="189">
        <f>IFERROR(lifespans_all!K122*DTE_mission_minutes!K44,"-")</f>
        <v>0</v>
      </c>
      <c r="L123" s="189">
        <f>IFERROR(lifespans_all!L122*DTE_mission_minutes!L44,"-")</f>
        <v>0</v>
      </c>
      <c r="M123" s="189">
        <f>IFERROR(lifespans_all!M122*DTE_mission_minutes!M44,"-")</f>
        <v>0</v>
      </c>
      <c r="N123" s="189">
        <f>IFERROR(lifespans_all!N122*DTE_mission_minutes!N44,"-")</f>
        <v>0</v>
      </c>
      <c r="O123" s="189">
        <f>IFERROR(lifespans_all!O122*DTE_mission_minutes!O44,"-")</f>
        <v>0</v>
      </c>
      <c r="P123" s="189">
        <f>IFERROR(lifespans_all!P122*DTE_mission_minutes!P44,"-")</f>
        <v>0</v>
      </c>
      <c r="Q123" s="189">
        <f>IFERROR(lifespans_all!Q122*DTE_mission_minutes!Q44,"-")</f>
        <v>0</v>
      </c>
      <c r="R123" s="189">
        <f>IFERROR(lifespans_all!R122*DTE_mission_minutes!R44,"-")</f>
        <v>0</v>
      </c>
      <c r="S123" s="189">
        <f>IFERROR(lifespans_all!S122*DTE_mission_minutes!S44,"-")</f>
        <v>0</v>
      </c>
      <c r="T123" s="189">
        <f>IFERROR(lifespans_all!T122*DTE_mission_minutes!T44,"-")</f>
        <v>0</v>
      </c>
      <c r="U123" s="189">
        <f>IFERROR(lifespans_all!U122*DTE_mission_minutes!U44,"-")</f>
        <v>0</v>
      </c>
      <c r="V123" s="189">
        <f>IFERROR(lifespans_all!V122*DTE_mission_minutes!V44,"-")</f>
        <v>0</v>
      </c>
      <c r="W123" s="189">
        <f>IFERROR(lifespans_all!W122*DTE_mission_minutes!W44,"-")</f>
        <v>0</v>
      </c>
    </row>
    <row r="124" spans="1:23" x14ac:dyDescent="0.25">
      <c r="A124" s="97" t="s">
        <v>51</v>
      </c>
      <c r="B124" s="98" t="s">
        <v>56</v>
      </c>
      <c r="C124" s="110"/>
      <c r="D124" s="189">
        <f>IFERROR(lifespans_all!D123*DTE_mission_minutes!D45,"-")</f>
        <v>2140.4341038095235</v>
      </c>
      <c r="E124" s="189">
        <f>IFERROR(lifespans_all!E123*DTE_mission_minutes!E45,"-")</f>
        <v>2140.4341038095235</v>
      </c>
      <c r="F124" s="189">
        <f>IFERROR(lifespans_all!F123*DTE_mission_minutes!F45,"-")</f>
        <v>0</v>
      </c>
      <c r="G124" s="189">
        <f>IFERROR(lifespans_all!G123*DTE_mission_minutes!G45,"-")</f>
        <v>0</v>
      </c>
      <c r="H124" s="189">
        <f>IFERROR(lifespans_all!H123*DTE_mission_minutes!H45,"-")</f>
        <v>0</v>
      </c>
      <c r="I124" s="189">
        <f>IFERROR(lifespans_all!I123*DTE_mission_minutes!I45,"-")</f>
        <v>0</v>
      </c>
      <c r="J124" s="189">
        <f>IFERROR(lifespans_all!J123*DTE_mission_minutes!J45,"-")</f>
        <v>0</v>
      </c>
      <c r="K124" s="189">
        <f>IFERROR(lifespans_all!K123*DTE_mission_minutes!K45,"-")</f>
        <v>0</v>
      </c>
      <c r="L124" s="189">
        <f>IFERROR(lifespans_all!L123*DTE_mission_minutes!L45,"-")</f>
        <v>0</v>
      </c>
      <c r="M124" s="189">
        <f>IFERROR(lifespans_all!M123*DTE_mission_minutes!M45,"-")</f>
        <v>0</v>
      </c>
      <c r="N124" s="189">
        <f>IFERROR(lifespans_all!N123*DTE_mission_minutes!N45,"-")</f>
        <v>0</v>
      </c>
      <c r="O124" s="189">
        <f>IFERROR(lifespans_all!O123*DTE_mission_minutes!O45,"-")</f>
        <v>0</v>
      </c>
      <c r="P124" s="189">
        <f>IFERROR(lifespans_all!P123*DTE_mission_minutes!P45,"-")</f>
        <v>0</v>
      </c>
      <c r="Q124" s="189">
        <f>IFERROR(lifespans_all!Q123*DTE_mission_minutes!Q45,"-")</f>
        <v>0</v>
      </c>
      <c r="R124" s="189">
        <f>IFERROR(lifespans_all!R123*DTE_mission_minutes!R45,"-")</f>
        <v>0</v>
      </c>
      <c r="S124" s="189">
        <f>IFERROR(lifespans_all!S123*DTE_mission_minutes!S45,"-")</f>
        <v>0</v>
      </c>
      <c r="T124" s="189">
        <f>IFERROR(lifespans_all!T123*DTE_mission_minutes!T45,"-")</f>
        <v>0</v>
      </c>
      <c r="U124" s="189">
        <f>IFERROR(lifespans_all!U123*DTE_mission_minutes!U45,"-")</f>
        <v>0</v>
      </c>
      <c r="V124" s="189">
        <f>IFERROR(lifespans_all!V123*DTE_mission_minutes!V45,"-")</f>
        <v>0</v>
      </c>
      <c r="W124" s="189">
        <f>IFERROR(lifespans_all!W123*DTE_mission_minutes!W45,"-")</f>
        <v>0</v>
      </c>
    </row>
    <row r="125" spans="1:23" x14ac:dyDescent="0.25">
      <c r="A125" s="97" t="s">
        <v>52</v>
      </c>
      <c r="B125" s="98" t="s">
        <v>56</v>
      </c>
      <c r="C125" s="110"/>
      <c r="D125" s="189">
        <f>IFERROR(lifespans_all!D124*DTE_mission_minutes!D46,"-")</f>
        <v>2140.4341038095235</v>
      </c>
      <c r="E125" s="189">
        <f>IFERROR(lifespans_all!E124*DTE_mission_minutes!E46,"-")</f>
        <v>2140.4341038095235</v>
      </c>
      <c r="F125" s="189">
        <f>IFERROR(lifespans_all!F124*DTE_mission_minutes!F46,"-")</f>
        <v>0</v>
      </c>
      <c r="G125" s="189">
        <f>IFERROR(lifespans_all!G124*DTE_mission_minutes!G46,"-")</f>
        <v>0</v>
      </c>
      <c r="H125" s="189">
        <f>IFERROR(lifespans_all!H124*DTE_mission_minutes!H46,"-")</f>
        <v>0</v>
      </c>
      <c r="I125" s="189">
        <f>IFERROR(lifespans_all!I124*DTE_mission_minutes!I46,"-")</f>
        <v>0</v>
      </c>
      <c r="J125" s="189">
        <f>IFERROR(lifespans_all!J124*DTE_mission_minutes!J46,"-")</f>
        <v>0</v>
      </c>
      <c r="K125" s="189">
        <f>IFERROR(lifespans_all!K124*DTE_mission_minutes!K46,"-")</f>
        <v>0</v>
      </c>
      <c r="L125" s="189">
        <f>IFERROR(lifespans_all!L124*DTE_mission_minutes!L46,"-")</f>
        <v>0</v>
      </c>
      <c r="M125" s="189">
        <f>IFERROR(lifespans_all!M124*DTE_mission_minutes!M46,"-")</f>
        <v>0</v>
      </c>
      <c r="N125" s="189">
        <f>IFERROR(lifespans_all!N124*DTE_mission_minutes!N46,"-")</f>
        <v>0</v>
      </c>
      <c r="O125" s="189">
        <f>IFERROR(lifespans_all!O124*DTE_mission_minutes!O46,"-")</f>
        <v>0</v>
      </c>
      <c r="P125" s="189">
        <f>IFERROR(lifespans_all!P124*DTE_mission_minutes!P46,"-")</f>
        <v>0</v>
      </c>
      <c r="Q125" s="189">
        <f>IFERROR(lifespans_all!Q124*DTE_mission_minutes!Q46,"-")</f>
        <v>0</v>
      </c>
      <c r="R125" s="189">
        <f>IFERROR(lifespans_all!R124*DTE_mission_minutes!R46,"-")</f>
        <v>0</v>
      </c>
      <c r="S125" s="189">
        <f>IFERROR(lifespans_all!S124*DTE_mission_minutes!S46,"-")</f>
        <v>0</v>
      </c>
      <c r="T125" s="189">
        <f>IFERROR(lifespans_all!T124*DTE_mission_minutes!T46,"-")</f>
        <v>0</v>
      </c>
      <c r="U125" s="189">
        <f>IFERROR(lifespans_all!U124*DTE_mission_minutes!U46,"-")</f>
        <v>0</v>
      </c>
      <c r="V125" s="189">
        <f>IFERROR(lifespans_all!V124*DTE_mission_minutes!V46,"-")</f>
        <v>0</v>
      </c>
      <c r="W125" s="189">
        <f>IFERROR(lifespans_all!W124*DTE_mission_minutes!W46,"-")</f>
        <v>0</v>
      </c>
    </row>
    <row r="126" spans="1:23" x14ac:dyDescent="0.25">
      <c r="A126" s="97" t="s">
        <v>53</v>
      </c>
      <c r="B126" s="98" t="s">
        <v>56</v>
      </c>
      <c r="C126" s="110"/>
      <c r="D126" s="189">
        <f>IFERROR(lifespans_all!D125*DTE_mission_minutes!D47,"-")</f>
        <v>2140.4341038095235</v>
      </c>
      <c r="E126" s="189">
        <f>IFERROR(lifespans_all!E125*DTE_mission_minutes!E47,"-")</f>
        <v>2140.4341038095235</v>
      </c>
      <c r="F126" s="189">
        <f>IFERROR(lifespans_all!F125*DTE_mission_minutes!F47,"-")</f>
        <v>0</v>
      </c>
      <c r="G126" s="189">
        <f>IFERROR(lifespans_all!G125*DTE_mission_minutes!G47,"-")</f>
        <v>0</v>
      </c>
      <c r="H126" s="189">
        <f>IFERROR(lifespans_all!H125*DTE_mission_minutes!H47,"-")</f>
        <v>0</v>
      </c>
      <c r="I126" s="189">
        <f>IFERROR(lifespans_all!I125*DTE_mission_minutes!I47,"-")</f>
        <v>0</v>
      </c>
      <c r="J126" s="189">
        <f>IFERROR(lifespans_all!J125*DTE_mission_minutes!J47,"-")</f>
        <v>0</v>
      </c>
      <c r="K126" s="189">
        <f>IFERROR(lifespans_all!K125*DTE_mission_minutes!K47,"-")</f>
        <v>0</v>
      </c>
      <c r="L126" s="189">
        <f>IFERROR(lifespans_all!L125*DTE_mission_minutes!L47,"-")</f>
        <v>0</v>
      </c>
      <c r="M126" s="189">
        <f>IFERROR(lifespans_all!M125*DTE_mission_minutes!M47,"-")</f>
        <v>0</v>
      </c>
      <c r="N126" s="189">
        <f>IFERROR(lifespans_all!N125*DTE_mission_minutes!N47,"-")</f>
        <v>0</v>
      </c>
      <c r="O126" s="189">
        <f>IFERROR(lifespans_all!O125*DTE_mission_minutes!O47,"-")</f>
        <v>0</v>
      </c>
      <c r="P126" s="189">
        <f>IFERROR(lifespans_all!P125*DTE_mission_minutes!P47,"-")</f>
        <v>0</v>
      </c>
      <c r="Q126" s="189">
        <f>IFERROR(lifespans_all!Q125*DTE_mission_minutes!Q47,"-")</f>
        <v>0</v>
      </c>
      <c r="R126" s="189">
        <f>IFERROR(lifespans_all!R125*DTE_mission_minutes!R47,"-")</f>
        <v>0</v>
      </c>
      <c r="S126" s="189">
        <f>IFERROR(lifespans_all!S125*DTE_mission_minutes!S47,"-")</f>
        <v>0</v>
      </c>
      <c r="T126" s="189">
        <f>IFERROR(lifespans_all!T125*DTE_mission_minutes!T47,"-")</f>
        <v>0</v>
      </c>
      <c r="U126" s="189">
        <f>IFERROR(lifespans_all!U125*DTE_mission_minutes!U47,"-")</f>
        <v>0</v>
      </c>
      <c r="V126" s="189">
        <f>IFERROR(lifespans_all!V125*DTE_mission_minutes!V47,"-")</f>
        <v>0</v>
      </c>
      <c r="W126" s="189">
        <f>IFERROR(lifespans_all!W125*DTE_mission_minutes!W47,"-")</f>
        <v>0</v>
      </c>
    </row>
    <row r="127" spans="1:23" x14ac:dyDescent="0.25">
      <c r="A127" s="97" t="s">
        <v>54</v>
      </c>
      <c r="B127" s="98" t="s">
        <v>57</v>
      </c>
      <c r="C127" s="110"/>
      <c r="D127" s="189">
        <f>IFERROR(lifespans_all!D126*DTE_mission_minutes!D48,"-")</f>
        <v>133409.35004928565</v>
      </c>
      <c r="E127" s="189">
        <f>IFERROR(lifespans_all!E126*DTE_mission_minutes!E48,"-")</f>
        <v>0</v>
      </c>
      <c r="F127" s="189">
        <f>IFERROR(lifespans_all!F126*DTE_mission_minutes!F48,"-")</f>
        <v>0</v>
      </c>
      <c r="G127" s="189">
        <f>IFERROR(lifespans_all!G126*DTE_mission_minutes!G48,"-")</f>
        <v>0</v>
      </c>
      <c r="H127" s="189">
        <f>IFERROR(lifespans_all!H126*DTE_mission_minutes!H48,"-")</f>
        <v>0</v>
      </c>
      <c r="I127" s="189">
        <f>IFERROR(lifespans_all!I126*DTE_mission_minutes!I48,"-")</f>
        <v>0</v>
      </c>
      <c r="J127" s="189">
        <f>IFERROR(lifespans_all!J126*DTE_mission_minutes!J48,"-")</f>
        <v>0</v>
      </c>
      <c r="K127" s="189">
        <f>IFERROR(lifespans_all!K126*DTE_mission_minutes!K48,"-")</f>
        <v>0</v>
      </c>
      <c r="L127" s="189">
        <f>IFERROR(lifespans_all!L126*DTE_mission_minutes!L48,"-")</f>
        <v>0</v>
      </c>
      <c r="M127" s="189">
        <f>IFERROR(lifespans_all!M126*DTE_mission_minutes!M48,"-")</f>
        <v>0</v>
      </c>
      <c r="N127" s="189">
        <f>IFERROR(lifespans_all!N126*DTE_mission_minutes!N48,"-")</f>
        <v>0</v>
      </c>
      <c r="O127" s="189">
        <f>IFERROR(lifespans_all!O126*DTE_mission_minutes!O48,"-")</f>
        <v>0</v>
      </c>
      <c r="P127" s="189">
        <f>IFERROR(lifespans_all!P126*DTE_mission_minutes!P48,"-")</f>
        <v>0</v>
      </c>
      <c r="Q127" s="189">
        <f>IFERROR(lifespans_all!Q126*DTE_mission_minutes!Q48,"-")</f>
        <v>0</v>
      </c>
      <c r="R127" s="189">
        <f>IFERROR(lifespans_all!R126*DTE_mission_minutes!R48,"-")</f>
        <v>0</v>
      </c>
      <c r="S127" s="189">
        <f>IFERROR(lifespans_all!S126*DTE_mission_minutes!S48,"-")</f>
        <v>0</v>
      </c>
      <c r="T127" s="189">
        <f>IFERROR(lifespans_all!T126*DTE_mission_minutes!T48,"-")</f>
        <v>0</v>
      </c>
      <c r="U127" s="189">
        <f>IFERROR(lifespans_all!U126*DTE_mission_minutes!U48,"-")</f>
        <v>0</v>
      </c>
      <c r="V127" s="189">
        <f>IFERROR(lifespans_all!V126*DTE_mission_minutes!V48,"-")</f>
        <v>0</v>
      </c>
      <c r="W127" s="189">
        <f>IFERROR(lifespans_all!W126*DTE_mission_minutes!W48,"-")</f>
        <v>0</v>
      </c>
    </row>
    <row r="128" spans="1:23" x14ac:dyDescent="0.25">
      <c r="A128" s="89" t="str">
        <f t="shared" ref="A128:C135" si="14">A49</f>
        <v>New</v>
      </c>
      <c r="B128" s="89" t="str">
        <f t="shared" si="14"/>
        <v>Human Space Flight</v>
      </c>
      <c r="C128" s="89">
        <f t="shared" si="14"/>
        <v>0</v>
      </c>
      <c r="D128" s="189">
        <f>IFERROR((lifespans_all!D127*DTE_mission_minutes!D49)*POWER(1+(Settings!$D$28/100),D$1-2021),"-")</f>
        <v>68628.918317111107</v>
      </c>
      <c r="E128" s="189">
        <f>IFERROR((lifespans_all!E127*DTE_mission_minutes!E49)*POWER(1+(Settings!$D$28/100),E$1-2021),"-")</f>
        <v>140002.99336690665</v>
      </c>
      <c r="F128" s="189">
        <f>IFERROR((lifespans_all!F127*DTE_mission_minutes!F49)*POWER(1+(Settings!$D$28/100),F$1-2021),"-")</f>
        <v>214204.57985136719</v>
      </c>
      <c r="G128" s="189">
        <f>IFERROR((lifespans_all!G127*DTE_mission_minutes!G49)*POWER(1+(Settings!$D$28/100),G$1-2021),"-")</f>
        <v>291318.22859785933</v>
      </c>
      <c r="H128" s="189">
        <f>IFERROR((lifespans_all!H127*DTE_mission_minutes!H49)*POWER(1+(Settings!$D$28/100),H$1-2021),"-")</f>
        <v>371430.74146227067</v>
      </c>
      <c r="I128" s="189">
        <f>IFERROR((lifespans_all!I127*DTE_mission_minutes!I49)*POWER(1+(Settings!$D$28/100),I$1-2021),"-")</f>
        <v>454631.22754981933</v>
      </c>
      <c r="J128" s="189">
        <f>IFERROR((lifespans_all!J127*DTE_mission_minutes!J49)*POWER(1+(Settings!$D$28/100),J$1-2021),"-")</f>
        <v>541011.16078428505</v>
      </c>
      <c r="K128" s="189">
        <f>IFERROR((lifespans_all!K127*DTE_mission_minutes!K49)*POWER(1+(Settings!$D$28/100),K$1-2021),"-")</f>
        <v>630664.43885710917</v>
      </c>
      <c r="L128" s="189">
        <f>IFERROR((lifespans_all!L127*DTE_mission_minutes!L49)*POWER(1+(Settings!$D$28/100),L$1-2021),"-")</f>
        <v>723687.44358853286</v>
      </c>
      <c r="M128" s="189">
        <f>IFERROR((lifespans_all!M127*DTE_mission_minutes!M49)*POWER(1+(Settings!$D$28/100),M$1-2021),"-")</f>
        <v>820179.1027336705</v>
      </c>
      <c r="N128" s="189">
        <f>IFERROR((lifespans_all!N127*DTE_mission_minutes!N49)*POWER(1+(Settings!$D$28/100),N$1-2021),"-")</f>
        <v>1254874.0271825162</v>
      </c>
      <c r="O128" s="189">
        <f>IFERROR((lifespans_all!O127*DTE_mission_minutes!O49)*POWER(1+(Settings!$D$28/100),O$1-2021),"-")</f>
        <v>1279971.5077261662</v>
      </c>
      <c r="P128" s="189">
        <f>IFERROR((lifespans_all!P127*DTE_mission_minutes!P49)*POWER(1+(Settings!$D$28/100),P$1-2021),"-")</f>
        <v>1305570.9378806897</v>
      </c>
      <c r="Q128" s="189">
        <f>IFERROR((lifespans_all!Q127*DTE_mission_minutes!Q49)*POWER(1+(Settings!$D$28/100),Q$1-2021),"-")</f>
        <v>1331682.3566383035</v>
      </c>
      <c r="R128" s="189">
        <f>IFERROR((lifespans_all!R127*DTE_mission_minutes!R49)*POWER(1+(Settings!$D$28/100),R$1-2021),"-")</f>
        <v>1358316.0037710697</v>
      </c>
      <c r="S128" s="189">
        <f>IFERROR((lifespans_all!S127*DTE_mission_minutes!S49)*POWER(1+(Settings!$D$28/100),S$1-2021),"-")</f>
        <v>1385482.3238464906</v>
      </c>
      <c r="T128" s="189">
        <f>IFERROR((lifespans_all!T127*DTE_mission_minutes!T49)*POWER(1+(Settings!$D$28/100),T$1-2021),"-")</f>
        <v>1413191.9703234208</v>
      </c>
      <c r="U128" s="189">
        <f>IFERROR((lifespans_all!U127*DTE_mission_minutes!U49)*POWER(1+(Settings!$D$28/100),U$1-2021),"-")</f>
        <v>1441455.8097298893</v>
      </c>
      <c r="V128" s="189">
        <f>IFERROR((lifespans_all!V127*DTE_mission_minutes!V49)*POWER(1+(Settings!$D$28/100),V$1-2021),"-")</f>
        <v>1470284.9259244869</v>
      </c>
      <c r="W128" s="189">
        <f>IFERROR((lifespans_all!W127*DTE_mission_minutes!W49)*POWER(1+(Settings!$D$28/100),W$1-2021),"-")</f>
        <v>1499690.6244429767</v>
      </c>
    </row>
    <row r="129" spans="1:23" x14ac:dyDescent="0.25">
      <c r="A129" s="89" t="str">
        <f t="shared" si="14"/>
        <v>New</v>
      </c>
      <c r="B129" s="89" t="str">
        <f t="shared" si="14"/>
        <v>Near Earth Robotic - LEO Science</v>
      </c>
      <c r="C129" s="89" t="str">
        <f t="shared" si="14"/>
        <v>-</v>
      </c>
      <c r="D129" s="189">
        <f>IFERROR((lifespans_all!D128*DTE_mission_minutes!D50)*POWER(1+(Settings!$D$28/100),D$1-2021),"-")</f>
        <v>37039.768056666668</v>
      </c>
      <c r="E129" s="189">
        <f>IFERROR((lifespans_all!E128*DTE_mission_minutes!E50)*POWER(1+(Settings!$D$28/100),E$1-2021),"-")</f>
        <v>123040.7022152</v>
      </c>
      <c r="F129" s="189">
        <f>IFERROR((lifespans_all!F128*DTE_mission_minutes!F50)*POWER(1+(Settings!$D$28/100),F$1-2021),"-")</f>
        <v>163062.00045129596</v>
      </c>
      <c r="G129" s="189">
        <f>IFERROR((lifespans_all!G128*DTE_mission_minutes!G50)*POWER(1+(Settings!$D$28/100),G$1-2021),"-")</f>
        <v>299680.5433812362</v>
      </c>
      <c r="H129" s="189">
        <f>IFERROR((lifespans_all!H128*DTE_mission_minutes!H50)*POWER(1+(Settings!$D$28/100),H$1-2021),"-")</f>
        <v>432557.76544650132</v>
      </c>
      <c r="I129" s="189">
        <f>IFERROR((lifespans_all!I128*DTE_mission_minutes!I50)*POWER(1+(Settings!$D$28/100),I$1-2021),"-")</f>
        <v>570630.20417702454</v>
      </c>
      <c r="J129" s="189">
        <f>IFERROR((lifespans_all!J128*DTE_mission_minutes!J50)*POWER(1+(Settings!$D$28/100),J$1-2021),"-")</f>
        <v>714052.51735059021</v>
      </c>
      <c r="K129" s="189">
        <f>IFERROR((lifespans_all!K128*DTE_mission_minutes!K50)*POWER(1+(Settings!$D$28/100),K$1-2021),"-")</f>
        <v>832381.2202258308</v>
      </c>
      <c r="L129" s="189">
        <f>IFERROR((lifespans_all!L128*DTE_mission_minutes!L50)*POWER(1+(Settings!$D$28/100),L$1-2021),"-")</f>
        <v>892728.85869220353</v>
      </c>
      <c r="M129" s="189">
        <f>IFERROR((lifespans_all!M128*DTE_mission_minutes!M50)*POWER(1+(Settings!$D$28/100),M$1-2021),"-")</f>
        <v>955157.45020914078</v>
      </c>
      <c r="N129" s="189">
        <f>IFERROR((lifespans_all!N128*DTE_mission_minutes!N50)*POWER(1+(Settings!$D$28/100),N$1-2021),"-")</f>
        <v>974260.59921332356</v>
      </c>
      <c r="O129" s="189">
        <f>IFERROR((lifespans_all!O128*DTE_mission_minutes!O50)*POWER(1+(Settings!$D$28/100),O$1-2021),"-")</f>
        <v>993745.81119758985</v>
      </c>
      <c r="P129" s="189">
        <f>IFERROR((lifespans_all!P128*DTE_mission_minutes!P50)*POWER(1+(Settings!$D$28/100),P$1-2021),"-")</f>
        <v>1013620.7274215418</v>
      </c>
      <c r="Q129" s="189">
        <f>IFERROR((lifespans_all!Q128*DTE_mission_minutes!Q50)*POWER(1+(Settings!$D$28/100),Q$1-2021),"-")</f>
        <v>1033893.1419699726</v>
      </c>
      <c r="R129" s="189">
        <f>IFERROR((lifespans_all!R128*DTE_mission_minutes!R50)*POWER(1+(Settings!$D$28/100),R$1-2021),"-")</f>
        <v>1054571.0048093721</v>
      </c>
      <c r="S129" s="189">
        <f>IFERROR((lifespans_all!S128*DTE_mission_minutes!S50)*POWER(1+(Settings!$D$28/100),S$1-2021),"-")</f>
        <v>1075662.4249055593</v>
      </c>
      <c r="T129" s="189">
        <f>IFERROR((lifespans_all!T128*DTE_mission_minutes!T50)*POWER(1+(Settings!$D$28/100),T$1-2021),"-")</f>
        <v>1097175.6734036708</v>
      </c>
      <c r="U129" s="189">
        <f>IFERROR((lifespans_all!U128*DTE_mission_minutes!U50)*POWER(1+(Settings!$D$28/100),U$1-2021),"-")</f>
        <v>1119119.1868717442</v>
      </c>
      <c r="V129" s="189">
        <f>IFERROR((lifespans_all!V128*DTE_mission_minutes!V50)*POWER(1+(Settings!$D$28/100),V$1-2021),"-")</f>
        <v>1141501.5706091791</v>
      </c>
      <c r="W129" s="189">
        <f>IFERROR((lifespans_all!W128*DTE_mission_minutes!W50)*POWER(1+(Settings!$D$28/100),W$1-2021),"-")</f>
        <v>1164331.6020213626</v>
      </c>
    </row>
    <row r="130" spans="1:23" x14ac:dyDescent="0.25">
      <c r="A130" s="89" t="str">
        <f t="shared" si="14"/>
        <v>New</v>
      </c>
      <c r="B130" s="89" t="str">
        <f t="shared" si="14"/>
        <v>Near Earth Robotic - GEO and Near Earth</v>
      </c>
      <c r="C130" s="89" t="str">
        <f t="shared" si="14"/>
        <v>-</v>
      </c>
      <c r="D130" s="189">
        <f>IFERROR((lifespans_all!D129*DTE_mission_minutes!D51)*POWER(1+(Settings!$D$28/100),D$1-2021),"-")</f>
        <v>1070.2170519047618</v>
      </c>
      <c r="E130" s="189">
        <f>IFERROR((lifespans_all!E129*DTE_mission_minutes!E51)*POWER(1+(Settings!$D$28/100),E$1-2021),"-")</f>
        <v>2183.2427858857141</v>
      </c>
      <c r="F130" s="189">
        <f>IFERROR((lifespans_all!F129*DTE_mission_minutes!F51)*POWER(1+(Settings!$D$28/100),F$1-2021),"-")</f>
        <v>12247.992028818857</v>
      </c>
      <c r="G130" s="189">
        <f>IFERROR((lifespans_all!G129*DTE_mission_minutes!G51)*POWER(1+(Settings!$D$28/100),G$1-2021),"-")</f>
        <v>13628.67476661298</v>
      </c>
      <c r="H130" s="189">
        <f>IFERROR((lifespans_all!H129*DTE_mission_minutes!H51)*POWER(1+(Settings!$D$28/100),H$1-2021),"-")</f>
        <v>15059.685617107343</v>
      </c>
      <c r="I130" s="189">
        <f>IFERROR((lifespans_all!I129*DTE_mission_minutes!I51)*POWER(1+(Settings!$D$28/100),I$1-2021),"-")</f>
        <v>16542.485431714838</v>
      </c>
      <c r="J130" s="189">
        <f>IFERROR((lifespans_all!J129*DTE_mission_minutes!J51)*POWER(1+(Settings!$D$28/100),J$1-2021),"-")</f>
        <v>18078.573364659787</v>
      </c>
      <c r="K130" s="189">
        <f>IFERROR((lifespans_all!K129*DTE_mission_minutes!K51)*POWER(1+(Settings!$D$28/100),K$1-2021),"-")</f>
        <v>19669.487820749844</v>
      </c>
      <c r="L130" s="189">
        <f>IFERROR((lifespans_all!L129*DTE_mission_minutes!L51)*POWER(1+(Settings!$D$28/100),L$1-2021),"-")</f>
        <v>21316.807425737643</v>
      </c>
      <c r="M130" s="189">
        <f>IFERROR((lifespans_all!M129*DTE_mission_minutes!M51)*POWER(1+(Settings!$D$28/100),M$1-2021),"-")</f>
        <v>23022.152019796657</v>
      </c>
      <c r="N130" s="189">
        <f>IFERROR((lifespans_all!N129*DTE_mission_minutes!N51)*POWER(1+(Settings!$D$28/100),N$1-2021),"-")</f>
        <v>23482.595060192591</v>
      </c>
      <c r="O130" s="189">
        <f>IFERROR((lifespans_all!O129*DTE_mission_minutes!O51)*POWER(1+(Settings!$D$28/100),O$1-2021),"-")</f>
        <v>23952.246961396439</v>
      </c>
      <c r="P130" s="189">
        <f>IFERROR((lifespans_all!P129*DTE_mission_minutes!P51)*POWER(1+(Settings!$D$28/100),P$1-2021),"-")</f>
        <v>24431.291900624368</v>
      </c>
      <c r="Q130" s="189">
        <f>IFERROR((lifespans_all!Q129*DTE_mission_minutes!Q51)*POWER(1+(Settings!$D$28/100),Q$1-2021),"-")</f>
        <v>24919.917738636857</v>
      </c>
      <c r="R130" s="189">
        <f>IFERROR((lifespans_all!R129*DTE_mission_minutes!R51)*POWER(1+(Settings!$D$28/100),R$1-2021),"-")</f>
        <v>25418.316093409594</v>
      </c>
      <c r="S130" s="189">
        <f>IFERROR((lifespans_all!S129*DTE_mission_minutes!S51)*POWER(1+(Settings!$D$28/100),S$1-2021),"-")</f>
        <v>25926.682415277781</v>
      </c>
      <c r="T130" s="189">
        <f>IFERROR((lifespans_all!T129*DTE_mission_minutes!T51)*POWER(1+(Settings!$D$28/100),T$1-2021),"-")</f>
        <v>26445.216063583339</v>
      </c>
      <c r="U130" s="189">
        <f>IFERROR((lifespans_all!U129*DTE_mission_minutes!U51)*POWER(1+(Settings!$D$28/100),U$1-2021),"-")</f>
        <v>26974.12038485501</v>
      </c>
      <c r="V130" s="189">
        <f>IFERROR((lifespans_all!V129*DTE_mission_minutes!V51)*POWER(1+(Settings!$D$28/100),V$1-2021),"-")</f>
        <v>27513.602792552105</v>
      </c>
      <c r="W130" s="189">
        <f>IFERROR((lifespans_all!W129*DTE_mission_minutes!W51)*POWER(1+(Settings!$D$28/100),W$1-2021),"-")</f>
        <v>28063.874848403149</v>
      </c>
    </row>
    <row r="131" spans="1:23" x14ac:dyDescent="0.25">
      <c r="A131" s="89" t="str">
        <f t="shared" si="14"/>
        <v>New</v>
      </c>
      <c r="B131" s="89" t="str">
        <f t="shared" si="14"/>
        <v>Deep Space Robotic</v>
      </c>
      <c r="C131" s="89" t="str">
        <f t="shared" si="14"/>
        <v>-</v>
      </c>
      <c r="D131" s="189" t="str">
        <f>IFERROR((lifespans_all!D130*DTE_mission_minutes!D52)*POWER(1+(Settings!$D$28/100),D$1-2021),"-")</f>
        <v>-</v>
      </c>
      <c r="E131" s="189" t="str">
        <f>IFERROR((lifespans_all!E130*DTE_mission_minutes!E52)*POWER(1+(Settings!$D$28/100),E$1-2021),"-")</f>
        <v>-</v>
      </c>
      <c r="F131" s="189" t="str">
        <f>IFERROR((lifespans_all!F130*DTE_mission_minutes!F52)*POWER(1+(Settings!$D$28/100),F$1-2021),"-")</f>
        <v>-</v>
      </c>
      <c r="G131" s="189" t="str">
        <f>IFERROR((lifespans_all!G130*DTE_mission_minutes!G52)*POWER(1+(Settings!$D$28/100),G$1-2021),"-")</f>
        <v>-</v>
      </c>
      <c r="H131" s="189" t="str">
        <f>IFERROR((lifespans_all!H130*DTE_mission_minutes!H52)*POWER(1+(Settings!$D$28/100),H$1-2021),"-")</f>
        <v>-</v>
      </c>
      <c r="I131" s="189" t="str">
        <f>IFERROR((lifespans_all!I130*DTE_mission_minutes!I52)*POWER(1+(Settings!$D$28/100),I$1-2021),"-")</f>
        <v>-</v>
      </c>
      <c r="J131" s="189" t="str">
        <f>IFERROR((lifespans_all!J130*DTE_mission_minutes!J52)*POWER(1+(Settings!$D$28/100),J$1-2021),"-")</f>
        <v>-</v>
      </c>
      <c r="K131" s="189" t="str">
        <f>IFERROR((lifespans_all!K130*DTE_mission_minutes!K52)*POWER(1+(Settings!$D$28/100),K$1-2021),"-")</f>
        <v>-</v>
      </c>
      <c r="L131" s="189" t="str">
        <f>IFERROR((lifespans_all!L130*DTE_mission_minutes!L52)*POWER(1+(Settings!$D$28/100),L$1-2021),"-")</f>
        <v>-</v>
      </c>
      <c r="M131" s="189" t="str">
        <f>IFERROR((lifespans_all!M130*DTE_mission_minutes!M52)*POWER(1+(Settings!$D$28/100),M$1-2021),"-")</f>
        <v>-</v>
      </c>
      <c r="N131" s="189" t="str">
        <f>IFERROR((lifespans_all!N130*DTE_mission_minutes!N52)*POWER(1+(Settings!$D$28/100),N$1-2021),"-")</f>
        <v>-</v>
      </c>
      <c r="O131" s="189" t="str">
        <f>IFERROR((lifespans_all!O130*DTE_mission_minutes!O52)*POWER(1+(Settings!$D$28/100),O$1-2021),"-")</f>
        <v>-</v>
      </c>
      <c r="P131" s="189" t="str">
        <f>IFERROR((lifespans_all!P130*DTE_mission_minutes!P52)*POWER(1+(Settings!$D$28/100),P$1-2021),"-")</f>
        <v>-</v>
      </c>
      <c r="Q131" s="189" t="str">
        <f>IFERROR((lifespans_all!Q130*DTE_mission_minutes!Q52)*POWER(1+(Settings!$D$28/100),Q$1-2021),"-")</f>
        <v>-</v>
      </c>
      <c r="R131" s="189" t="str">
        <f>IFERROR((lifespans_all!R130*DTE_mission_minutes!R52)*POWER(1+(Settings!$D$28/100),R$1-2021),"-")</f>
        <v>-</v>
      </c>
      <c r="S131" s="189" t="str">
        <f>IFERROR((lifespans_all!S130*DTE_mission_minutes!S52)*POWER(1+(Settings!$D$28/100),S$1-2021),"-")</f>
        <v>-</v>
      </c>
      <c r="T131" s="189" t="str">
        <f>IFERROR((lifespans_all!T130*DTE_mission_minutes!T52)*POWER(1+(Settings!$D$28/100),T$1-2021),"-")</f>
        <v>-</v>
      </c>
      <c r="U131" s="189" t="str">
        <f>IFERROR((lifespans_all!U130*DTE_mission_minutes!U52)*POWER(1+(Settings!$D$28/100),U$1-2021),"-")</f>
        <v>-</v>
      </c>
      <c r="V131" s="189" t="str">
        <f>IFERROR((lifespans_all!V130*DTE_mission_minutes!V52)*POWER(1+(Settings!$D$28/100),V$1-2021),"-")</f>
        <v>-</v>
      </c>
      <c r="W131" s="189" t="str">
        <f>IFERROR((lifespans_all!W130*DTE_mission_minutes!W52)*POWER(1+(Settings!$D$28/100),W$1-2021),"-")</f>
        <v>-</v>
      </c>
    </row>
    <row r="132" spans="1:23" x14ac:dyDescent="0.25">
      <c r="A132" s="89" t="str">
        <f t="shared" si="14"/>
        <v>New</v>
      </c>
      <c r="B132" s="89" t="str">
        <f t="shared" si="14"/>
        <v>Near Earth Robotic - Low Latency &amp; Complex Needs</v>
      </c>
      <c r="C132" s="89" t="str">
        <f t="shared" si="14"/>
        <v>-</v>
      </c>
      <c r="D132" s="189">
        <f>IFERROR((lifespans_all!D131*DTE_mission_minutes!D53)*POWER(1+(Settings!$D$28/100),D$1-2021),"-")</f>
        <v>0</v>
      </c>
      <c r="E132" s="189">
        <f>IFERROR((lifespans_all!E131*DTE_mission_minutes!E53)*POWER(1+(Settings!$D$28/100),E$1-2021),"-")</f>
        <v>0</v>
      </c>
      <c r="F132" s="189">
        <f>IFERROR((lifespans_all!F131*DTE_mission_minutes!F53)*POWER(1+(Settings!$D$28/100),F$1-2021),"-")</f>
        <v>0</v>
      </c>
      <c r="G132" s="189">
        <f>IFERROR((lifespans_all!G131*DTE_mission_minutes!G53)*POWER(1+(Settings!$D$28/100),G$1-2021),"-")</f>
        <v>0</v>
      </c>
      <c r="H132" s="189">
        <f>IFERROR((lifespans_all!H131*DTE_mission_minutes!H53)*POWER(1+(Settings!$D$28/100),H$1-2021),"-")</f>
        <v>0</v>
      </c>
      <c r="I132" s="189">
        <f>IFERROR((lifespans_all!I131*DTE_mission_minutes!I53)*POWER(1+(Settings!$D$28/100),I$1-2021),"-")</f>
        <v>0</v>
      </c>
      <c r="J132" s="189">
        <f>IFERROR((lifespans_all!J131*DTE_mission_minutes!J53)*POWER(1+(Settings!$D$28/100),J$1-2021),"-")</f>
        <v>0</v>
      </c>
      <c r="K132" s="189">
        <f>IFERROR((lifespans_all!K131*DTE_mission_minutes!K53)*POWER(1+(Settings!$D$28/100),K$1-2021),"-")</f>
        <v>0</v>
      </c>
      <c r="L132" s="189">
        <f>IFERROR((lifespans_all!L131*DTE_mission_minutes!L53)*POWER(1+(Settings!$D$28/100),L$1-2021),"-")</f>
        <v>0</v>
      </c>
      <c r="M132" s="189">
        <f>IFERROR((lifespans_all!M131*DTE_mission_minutes!M53)*POWER(1+(Settings!$D$28/100),M$1-2021),"-")</f>
        <v>0</v>
      </c>
      <c r="N132" s="189">
        <f>IFERROR((lifespans_all!N131*DTE_mission_minutes!N53)*POWER(1+(Settings!$D$28/100),N$1-2021),"-")</f>
        <v>0</v>
      </c>
      <c r="O132" s="189">
        <f>IFERROR((lifespans_all!O131*DTE_mission_minutes!O53)*POWER(1+(Settings!$D$28/100),O$1-2021),"-")</f>
        <v>0</v>
      </c>
      <c r="P132" s="189">
        <f>IFERROR((lifespans_all!P131*DTE_mission_minutes!P53)*POWER(1+(Settings!$D$28/100),P$1-2021),"-")</f>
        <v>0</v>
      </c>
      <c r="Q132" s="189">
        <f>IFERROR((lifespans_all!Q131*DTE_mission_minutes!Q53)*POWER(1+(Settings!$D$28/100),Q$1-2021),"-")</f>
        <v>0</v>
      </c>
      <c r="R132" s="189">
        <f>IFERROR((lifespans_all!R131*DTE_mission_minutes!R53)*POWER(1+(Settings!$D$28/100),R$1-2021),"-")</f>
        <v>0</v>
      </c>
      <c r="S132" s="189">
        <f>IFERROR((lifespans_all!S131*DTE_mission_minutes!S53)*POWER(1+(Settings!$D$28/100),S$1-2021),"-")</f>
        <v>0</v>
      </c>
      <c r="T132" s="189">
        <f>IFERROR((lifespans_all!T131*DTE_mission_minutes!T53)*POWER(1+(Settings!$D$28/100),T$1-2021),"-")</f>
        <v>0</v>
      </c>
      <c r="U132" s="189">
        <f>IFERROR((lifespans_all!U131*DTE_mission_minutes!U53)*POWER(1+(Settings!$D$28/100),U$1-2021),"-")</f>
        <v>0</v>
      </c>
      <c r="V132" s="189">
        <f>IFERROR((lifespans_all!V131*DTE_mission_minutes!V53)*POWER(1+(Settings!$D$28/100),V$1-2021),"-")</f>
        <v>0</v>
      </c>
      <c r="W132" s="189">
        <f>IFERROR((lifespans_all!W131*DTE_mission_minutes!W53)*POWER(1+(Settings!$D$28/100),W$1-2021),"-")</f>
        <v>0</v>
      </c>
    </row>
    <row r="133" spans="1:23" x14ac:dyDescent="0.25">
      <c r="A133" s="89" t="str">
        <f t="shared" si="14"/>
        <v>New</v>
      </c>
      <c r="B133" s="89" t="str">
        <f t="shared" si="14"/>
        <v>Mission Operations</v>
      </c>
      <c r="C133" s="89" t="str">
        <f t="shared" si="14"/>
        <v>-</v>
      </c>
      <c r="D133" s="189" t="str">
        <f>IFERROR((lifespans_all!D132*DTE_mission_minutes!D54)*POWER(1+(Settings!$D$28/100),D$1-2021),"-")</f>
        <v>-</v>
      </c>
      <c r="E133" s="189" t="str">
        <f>IFERROR((lifespans_all!E132*DTE_mission_minutes!E54)*POWER(1+(Settings!$D$28/100),E$1-2021),"-")</f>
        <v>-</v>
      </c>
      <c r="F133" s="189" t="str">
        <f>IFERROR((lifespans_all!F132*DTE_mission_minutes!F54)*POWER(1+(Settings!$D$28/100),F$1-2021),"-")</f>
        <v>-</v>
      </c>
      <c r="G133" s="189" t="str">
        <f>IFERROR((lifespans_all!G132*DTE_mission_minutes!G54)*POWER(1+(Settings!$D$28/100),G$1-2021),"-")</f>
        <v>-</v>
      </c>
      <c r="H133" s="189" t="str">
        <f>IFERROR((lifespans_all!H132*DTE_mission_minutes!H54)*POWER(1+(Settings!$D$28/100),H$1-2021),"-")</f>
        <v>-</v>
      </c>
      <c r="I133" s="189" t="str">
        <f>IFERROR((lifespans_all!I132*DTE_mission_minutes!I54)*POWER(1+(Settings!$D$28/100),I$1-2021),"-")</f>
        <v>-</v>
      </c>
      <c r="J133" s="189" t="str">
        <f>IFERROR((lifespans_all!J132*DTE_mission_minutes!J54)*POWER(1+(Settings!$D$28/100),J$1-2021),"-")</f>
        <v>-</v>
      </c>
      <c r="K133" s="189" t="str">
        <f>IFERROR((lifespans_all!K132*DTE_mission_minutes!K54)*POWER(1+(Settings!$D$28/100),K$1-2021),"-")</f>
        <v>-</v>
      </c>
      <c r="L133" s="189" t="str">
        <f>IFERROR((lifespans_all!L132*DTE_mission_minutes!L54)*POWER(1+(Settings!$D$28/100),L$1-2021),"-")</f>
        <v>-</v>
      </c>
      <c r="M133" s="189" t="str">
        <f>IFERROR((lifespans_all!M132*DTE_mission_minutes!M54)*POWER(1+(Settings!$D$28/100),M$1-2021),"-")</f>
        <v>-</v>
      </c>
      <c r="N133" s="189" t="str">
        <f>IFERROR((lifespans_all!N132*DTE_mission_minutes!N54)*POWER(1+(Settings!$D$28/100),N$1-2021),"-")</f>
        <v>-</v>
      </c>
      <c r="O133" s="189" t="str">
        <f>IFERROR((lifespans_all!O132*DTE_mission_minutes!O54)*POWER(1+(Settings!$D$28/100),O$1-2021),"-")</f>
        <v>-</v>
      </c>
      <c r="P133" s="189" t="str">
        <f>IFERROR((lifespans_all!P132*DTE_mission_minutes!P54)*POWER(1+(Settings!$D$28/100),P$1-2021),"-")</f>
        <v>-</v>
      </c>
      <c r="Q133" s="189" t="str">
        <f>IFERROR((lifespans_all!Q132*DTE_mission_minutes!Q54)*POWER(1+(Settings!$D$28/100),Q$1-2021),"-")</f>
        <v>-</v>
      </c>
      <c r="R133" s="189" t="str">
        <f>IFERROR((lifespans_all!R132*DTE_mission_minutes!R54)*POWER(1+(Settings!$D$28/100),R$1-2021),"-")</f>
        <v>-</v>
      </c>
      <c r="S133" s="189" t="str">
        <f>IFERROR((lifespans_all!S132*DTE_mission_minutes!S54)*POWER(1+(Settings!$D$28/100),S$1-2021),"-")</f>
        <v>-</v>
      </c>
      <c r="T133" s="189" t="str">
        <f>IFERROR((lifespans_all!T132*DTE_mission_minutes!T54)*POWER(1+(Settings!$D$28/100),T$1-2021),"-")</f>
        <v>-</v>
      </c>
      <c r="U133" s="189" t="str">
        <f>IFERROR((lifespans_all!U132*DTE_mission_minutes!U54)*POWER(1+(Settings!$D$28/100),U$1-2021),"-")</f>
        <v>-</v>
      </c>
      <c r="V133" s="189" t="str">
        <f>IFERROR((lifespans_all!V132*DTE_mission_minutes!V54)*POWER(1+(Settings!$D$28/100),V$1-2021),"-")</f>
        <v>-</v>
      </c>
      <c r="W133" s="189" t="str">
        <f>IFERROR((lifespans_all!W132*DTE_mission_minutes!W54)*POWER(1+(Settings!$D$28/100),W$1-2021),"-")</f>
        <v>-</v>
      </c>
    </row>
    <row r="134" spans="1:23" x14ac:dyDescent="0.25">
      <c r="A134" s="89" t="str">
        <f t="shared" si="14"/>
        <v>New</v>
      </c>
      <c r="B134" s="89" t="str">
        <f t="shared" si="14"/>
        <v>Launch Events</v>
      </c>
      <c r="C134" s="89" t="str">
        <f t="shared" si="14"/>
        <v>-</v>
      </c>
      <c r="D134" s="189">
        <f>IFERROR((lifespans_all!D133*DTE_mission_minutes!D55)*POWER(1+(Settings!$D$28/100),D$1-2021),"-")</f>
        <v>288.44540977777774</v>
      </c>
      <c r="E134" s="189">
        <f>IFERROR((lifespans_all!E133*DTE_mission_minutes!E55)*POWER(1+(Settings!$D$28/100),E$1-2021),"-")</f>
        <v>588.42863594666665</v>
      </c>
      <c r="F134" s="189">
        <f>IFERROR((lifespans_all!F133*DTE_mission_minutes!F55)*POWER(1+(Settings!$D$28/100),F$1-2021),"-")</f>
        <v>900.29581299840004</v>
      </c>
      <c r="G134" s="189">
        <f>IFERROR((lifespans_all!G133*DTE_mission_minutes!G55)*POWER(1+(Settings!$D$28/100),G$1-2021),"-")</f>
        <v>1224.4023056778237</v>
      </c>
      <c r="H134" s="189">
        <f>IFERROR((lifespans_all!H133*DTE_mission_minutes!H55)*POWER(1+(Settings!$D$28/100),H$1-2021),"-")</f>
        <v>2341.6694096088381</v>
      </c>
      <c r="I134" s="189">
        <f>IFERROR((lifespans_all!I133*DTE_mission_minutes!I55)*POWER(1+(Settings!$D$28/100),I$1-2021),"-")</f>
        <v>2706.9698375078169</v>
      </c>
      <c r="J134" s="189">
        <f>IFERROR((lifespans_all!J133*DTE_mission_minutes!J55)*POWER(1+(Settings!$D$28/100),J$1-2021),"-")</f>
        <v>3085.9456147589112</v>
      </c>
      <c r="K134" s="189">
        <f>IFERROR((lifespans_all!K133*DTE_mission_minutes!K55)*POWER(1+(Settings!$D$28/100),K$1-2021),"-")</f>
        <v>3478.9976351650453</v>
      </c>
      <c r="L134" s="189">
        <f>IFERROR((lifespans_all!L133*DTE_mission_minutes!L55)*POWER(1+(Settings!$D$28/100),L$1-2021),"-")</f>
        <v>3886.5373581415229</v>
      </c>
      <c r="M134" s="189">
        <f>IFERROR((lifespans_all!M133*DTE_mission_minutes!M55)*POWER(1+(Settings!$D$28/100),M$1-2021),"-")</f>
        <v>4308.9870709829929</v>
      </c>
      <c r="N134" s="189">
        <f>IFERROR((lifespans_all!N133*DTE_mission_minutes!N55)*POWER(1+(Settings!$D$28/100),N$1-2021),"-")</f>
        <v>4395.1668124026528</v>
      </c>
      <c r="O134" s="189">
        <f>IFERROR((lifespans_all!O133*DTE_mission_minutes!O55)*POWER(1+(Settings!$D$28/100),O$1-2021),"-")</f>
        <v>4483.0701486507051</v>
      </c>
      <c r="P134" s="189">
        <f>IFERROR((lifespans_all!P133*DTE_mission_minutes!P55)*POWER(1+(Settings!$D$28/100),P$1-2021),"-")</f>
        <v>4572.7315516237195</v>
      </c>
      <c r="Q134" s="189">
        <f>IFERROR((lifespans_all!Q133*DTE_mission_minutes!Q55)*POWER(1+(Settings!$D$28/100),Q$1-2021),"-")</f>
        <v>4664.1861826561944</v>
      </c>
      <c r="R134" s="189">
        <f>IFERROR((lifespans_all!R133*DTE_mission_minutes!R55)*POWER(1+(Settings!$D$28/100),R$1-2021),"-")</f>
        <v>4757.4699063093185</v>
      </c>
      <c r="S134" s="189">
        <f>IFERROR((lifespans_all!S133*DTE_mission_minutes!S55)*POWER(1+(Settings!$D$28/100),S$1-2021),"-")</f>
        <v>4852.6193044355032</v>
      </c>
      <c r="T134" s="189">
        <f>IFERROR((lifespans_all!T133*DTE_mission_minutes!T55)*POWER(1+(Settings!$D$28/100),T$1-2021),"-")</f>
        <v>4949.6716905242147</v>
      </c>
      <c r="U134" s="189">
        <f>IFERROR((lifespans_all!U133*DTE_mission_minutes!U55)*POWER(1+(Settings!$D$28/100),U$1-2021),"-")</f>
        <v>5048.6651243346987</v>
      </c>
      <c r="V134" s="189">
        <f>IFERROR((lifespans_all!V133*DTE_mission_minutes!V55)*POWER(1+(Settings!$D$28/100),V$1-2021),"-")</f>
        <v>5149.6384268213924</v>
      </c>
      <c r="W134" s="189">
        <f>IFERROR((lifespans_all!W133*DTE_mission_minutes!W55)*POWER(1+(Settings!$D$28/100),W$1-2021),"-")</f>
        <v>5252.6311953578197</v>
      </c>
    </row>
    <row r="135" spans="1:23" x14ac:dyDescent="0.25">
      <c r="A135" s="89" t="str">
        <f t="shared" si="14"/>
        <v>New</v>
      </c>
      <c r="B135" s="89" t="str">
        <f t="shared" si="14"/>
        <v>Terrestrial &amp; Aerial</v>
      </c>
      <c r="C135" s="89" t="str">
        <f t="shared" si="14"/>
        <v>-</v>
      </c>
      <c r="D135" s="189">
        <f>IFERROR((lifespans_all!D134*DTE_mission_minutes!D56)*POWER(1+(Settings!$D$28/100),D$1-2021),"-")</f>
        <v>17890.76756733334</v>
      </c>
      <c r="E135" s="189">
        <f>IFERROR((lifespans_all!E134*DTE_mission_minutes!E56)*POWER(1+(Settings!$D$28/100),E$1-2021),"-")</f>
        <v>127740.08043076003</v>
      </c>
      <c r="F135" s="189">
        <f>IFERROR((lifespans_all!F134*DTE_mission_minutes!F56)*POWER(1+(Settings!$D$28/100),F$1-2021),"-")</f>
        <v>148908.43661642887</v>
      </c>
      <c r="G135" s="189">
        <f>IFERROR((lifespans_all!G134*DTE_mission_minutes!G56)*POWER(1+(Settings!$D$28/100),G$1-2021),"-")</f>
        <v>170872.43101735209</v>
      </c>
      <c r="H135" s="189">
        <f>IFERROR((lifespans_all!H134*DTE_mission_minutes!H56)*POWER(1+(Settings!$D$28/100),H$1-2021),"-")</f>
        <v>193655.4218196657</v>
      </c>
      <c r="I135" s="189">
        <f>IFERROR((lifespans_all!I134*DTE_mission_minutes!I56)*POWER(1+(Settings!$D$28/100),I$1-2021),"-")</f>
        <v>316045.64840969449</v>
      </c>
      <c r="J135" s="189">
        <f>IFERROR((lifespans_all!J134*DTE_mission_minutes!J56)*POWER(1+(Settings!$D$28/100),J$1-2021),"-")</f>
        <v>342514.47146400635</v>
      </c>
      <c r="K135" s="189">
        <f>IFERROR((lifespans_all!K134*DTE_mission_minutes!K56)*POWER(1+(Settings!$D$28/100),K$1-2021),"-")</f>
        <v>369915.62918112671</v>
      </c>
      <c r="L135" s="189">
        <f>IFERROR((lifespans_all!L134*DTE_mission_minutes!L56)*POWER(1+(Settings!$D$28/100),L$1-2021),"-")</f>
        <v>398275.82741834648</v>
      </c>
      <c r="M135" s="189">
        <f>IFERROR((lifespans_all!M134*DTE_mission_minutes!M56)*POWER(1+(Settings!$D$28/100),M$1-2021),"-")</f>
        <v>427622.46733338258</v>
      </c>
      <c r="N135" s="189">
        <f>IFERROR((lifespans_all!N134*DTE_mission_minutes!N56)*POWER(1+(Settings!$D$28/100),N$1-2021),"-")</f>
        <v>436174.91668005026</v>
      </c>
      <c r="O135" s="189">
        <f>IFERROR((lifespans_all!O134*DTE_mission_minutes!O56)*POWER(1+(Settings!$D$28/100),O$1-2021),"-")</f>
        <v>444898.41501365119</v>
      </c>
      <c r="P135" s="189">
        <f>IFERROR((lifespans_all!P134*DTE_mission_minutes!P56)*POWER(1+(Settings!$D$28/100),P$1-2021),"-")</f>
        <v>453796.38331392431</v>
      </c>
      <c r="Q135" s="189">
        <f>IFERROR((lifespans_all!Q134*DTE_mission_minutes!Q56)*POWER(1+(Settings!$D$28/100),Q$1-2021),"-")</f>
        <v>462872.31098020275</v>
      </c>
      <c r="R135" s="189">
        <f>IFERROR((lifespans_all!R134*DTE_mission_minutes!R56)*POWER(1+(Settings!$D$28/100),R$1-2021),"-")</f>
        <v>472129.75719980686</v>
      </c>
      <c r="S135" s="189">
        <f>IFERROR((lifespans_all!S134*DTE_mission_minutes!S56)*POWER(1+(Settings!$D$28/100),S$1-2021),"-")</f>
        <v>481572.35234380286</v>
      </c>
      <c r="T135" s="189">
        <f>IFERROR((lifespans_all!T134*DTE_mission_minutes!T56)*POWER(1+(Settings!$D$28/100),T$1-2021),"-")</f>
        <v>491203.79939067899</v>
      </c>
      <c r="U135" s="189">
        <f>IFERROR((lifespans_all!U134*DTE_mission_minutes!U56)*POWER(1+(Settings!$D$28/100),U$1-2021),"-")</f>
        <v>501027.87537849264</v>
      </c>
      <c r="V135" s="189">
        <f>IFERROR((lifespans_all!V134*DTE_mission_minutes!V56)*POWER(1+(Settings!$D$28/100),V$1-2021),"-")</f>
        <v>511048.43288606242</v>
      </c>
      <c r="W135" s="189">
        <f>IFERROR((lifespans_all!W134*DTE_mission_minutes!W56)*POWER(1+(Settings!$D$28/100),W$1-2021),"-")</f>
        <v>521269.40154378366</v>
      </c>
    </row>
    <row r="136" spans="1:23" x14ac:dyDescent="0.25">
      <c r="D136" s="3"/>
      <c r="E136" s="3"/>
      <c r="F136" s="3"/>
      <c r="G136" s="3"/>
      <c r="H136" s="3"/>
      <c r="I136" s="3"/>
      <c r="J136" s="3"/>
      <c r="K136" s="3"/>
      <c r="L136" s="3"/>
      <c r="M136" s="3"/>
      <c r="N136" s="3"/>
      <c r="O136" s="3"/>
      <c r="P136" s="3"/>
      <c r="Q136" s="3"/>
      <c r="R136" s="3"/>
      <c r="S136" s="3"/>
      <c r="T136" s="3"/>
      <c r="U136" s="3"/>
      <c r="V136" s="3"/>
      <c r="W136" s="3"/>
    </row>
    <row r="137" spans="1:23" x14ac:dyDescent="0.25">
      <c r="D137" s="91">
        <f t="shared" ref="D137:W137" si="15">SUM(D81:D135)</f>
        <v>1877408.8307144598</v>
      </c>
      <c r="E137" s="91">
        <f t="shared" si="15"/>
        <v>1877901.3468450163</v>
      </c>
      <c r="F137" s="91">
        <f t="shared" si="15"/>
        <v>1880227.6602966236</v>
      </c>
      <c r="G137" s="91">
        <f t="shared" si="15"/>
        <v>1854198.4237369923</v>
      </c>
      <c r="H137" s="91">
        <f t="shared" si="15"/>
        <v>2090231.6915022968</v>
      </c>
      <c r="I137" s="91">
        <f t="shared" si="15"/>
        <v>2297425.0533308405</v>
      </c>
      <c r="J137" s="91">
        <f t="shared" si="15"/>
        <v>2420437.7075652047</v>
      </c>
      <c r="K137" s="91">
        <f t="shared" si="15"/>
        <v>2654007.9613046637</v>
      </c>
      <c r="L137" s="91">
        <f t="shared" si="15"/>
        <v>2837793.6620676448</v>
      </c>
      <c r="M137" s="91">
        <f t="shared" si="15"/>
        <v>3028188.3469516556</v>
      </c>
      <c r="N137" s="91">
        <f t="shared" si="15"/>
        <v>3482464.4658048339</v>
      </c>
      <c r="O137" s="91">
        <f t="shared" si="15"/>
        <v>3536328.2119038035</v>
      </c>
      <c r="P137" s="91">
        <f t="shared" si="15"/>
        <v>3591269.2329247538</v>
      </c>
      <c r="Q137" s="91">
        <f t="shared" si="15"/>
        <v>3647309.0743661211</v>
      </c>
      <c r="R137" s="91">
        <f t="shared" si="15"/>
        <v>3704469.7126363162</v>
      </c>
      <c r="S137" s="91">
        <f t="shared" si="15"/>
        <v>3762773.5636719144</v>
      </c>
      <c r="T137" s="91">
        <f t="shared" si="15"/>
        <v>3822243.4917282267</v>
      </c>
      <c r="U137" s="91">
        <f t="shared" si="15"/>
        <v>3882902.8183456655</v>
      </c>
      <c r="V137" s="91">
        <f t="shared" si="15"/>
        <v>3944775.3314954508</v>
      </c>
      <c r="W137" s="91">
        <f t="shared" si="15"/>
        <v>4007885.294908233</v>
      </c>
    </row>
    <row r="139" spans="1:23" ht="14.4" thickBot="1" x14ac:dyDescent="0.3">
      <c r="B139" s="3" t="s">
        <v>97</v>
      </c>
      <c r="M139" s="123"/>
      <c r="N139" s="123"/>
    </row>
    <row r="140" spans="1:23" x14ac:dyDescent="0.25">
      <c r="B140" s="132" t="s">
        <v>104</v>
      </c>
      <c r="D140" s="152">
        <f>D80</f>
        <v>2021</v>
      </c>
      <c r="E140" s="152">
        <f t="shared" ref="E140:W140" si="16">E80</f>
        <v>2022</v>
      </c>
      <c r="F140" s="152">
        <f t="shared" si="16"/>
        <v>2023</v>
      </c>
      <c r="G140" s="152">
        <f t="shared" si="16"/>
        <v>2024</v>
      </c>
      <c r="H140" s="152">
        <f t="shared" si="16"/>
        <v>2025</v>
      </c>
      <c r="I140" s="152">
        <f t="shared" si="16"/>
        <v>2026</v>
      </c>
      <c r="J140" s="152">
        <f t="shared" si="16"/>
        <v>2027</v>
      </c>
      <c r="K140" s="152">
        <f t="shared" si="16"/>
        <v>2028</v>
      </c>
      <c r="L140" s="152">
        <f t="shared" si="16"/>
        <v>2029</v>
      </c>
      <c r="M140" s="152">
        <f t="shared" si="16"/>
        <v>2030</v>
      </c>
      <c r="N140" s="152">
        <f t="shared" si="16"/>
        <v>2031</v>
      </c>
      <c r="O140" s="152">
        <f t="shared" si="16"/>
        <v>2032</v>
      </c>
      <c r="P140" s="152">
        <f t="shared" si="16"/>
        <v>2033</v>
      </c>
      <c r="Q140" s="152">
        <f t="shared" si="16"/>
        <v>2034</v>
      </c>
      <c r="R140" s="152">
        <f t="shared" si="16"/>
        <v>2035</v>
      </c>
      <c r="S140" s="152">
        <f t="shared" si="16"/>
        <v>2036</v>
      </c>
      <c r="T140" s="152">
        <f t="shared" si="16"/>
        <v>2037</v>
      </c>
      <c r="U140" s="152">
        <f t="shared" si="16"/>
        <v>2038</v>
      </c>
      <c r="V140" s="152">
        <f t="shared" si="16"/>
        <v>2039</v>
      </c>
      <c r="W140" s="152">
        <f t="shared" si="16"/>
        <v>2040</v>
      </c>
    </row>
    <row r="141" spans="1:23" x14ac:dyDescent="0.25">
      <c r="B141" s="101" t="s">
        <v>59</v>
      </c>
      <c r="D141" s="102">
        <f>SUMIF($B81:$B135,$B141,D$81:D$135)</f>
        <v>763854.18731877778</v>
      </c>
      <c r="E141" s="102">
        <f t="shared" ref="E141:W141" si="17">SUMIF($B81:$B135,$B141,E$81:E$135)</f>
        <v>834955.64795190666</v>
      </c>
      <c r="F141" s="102">
        <f t="shared" si="17"/>
        <v>907909.04718914488</v>
      </c>
      <c r="G141" s="102">
        <f t="shared" si="17"/>
        <v>986228.43849730375</v>
      </c>
      <c r="H141" s="102">
        <f t="shared" si="17"/>
        <v>1066340.9513617151</v>
      </c>
      <c r="I141" s="102">
        <f t="shared" si="17"/>
        <v>1149541.4374492636</v>
      </c>
      <c r="J141" s="102">
        <f t="shared" si="17"/>
        <v>1235921.3706837294</v>
      </c>
      <c r="K141" s="102">
        <f t="shared" si="17"/>
        <v>1325574.6487565534</v>
      </c>
      <c r="L141" s="102">
        <f t="shared" si="17"/>
        <v>1418597.6534879771</v>
      </c>
      <c r="M141" s="102">
        <f t="shared" si="17"/>
        <v>1515089.3126331149</v>
      </c>
      <c r="N141" s="102">
        <f t="shared" si="17"/>
        <v>1941163.2103536273</v>
      </c>
      <c r="O141" s="102">
        <f t="shared" si="17"/>
        <v>1966260.6908972771</v>
      </c>
      <c r="P141" s="102">
        <f t="shared" si="17"/>
        <v>1991860.1210518009</v>
      </c>
      <c r="Q141" s="102">
        <f t="shared" si="17"/>
        <v>2017971.5398094147</v>
      </c>
      <c r="R141" s="102">
        <f t="shared" si="17"/>
        <v>2044605.1869421806</v>
      </c>
      <c r="S141" s="102">
        <f t="shared" si="17"/>
        <v>2071771.5070176017</v>
      </c>
      <c r="T141" s="102">
        <f t="shared" si="17"/>
        <v>2099481.1534945318</v>
      </c>
      <c r="U141" s="102">
        <f t="shared" si="17"/>
        <v>2127744.9929010002</v>
      </c>
      <c r="V141" s="102">
        <f t="shared" si="17"/>
        <v>2156574.1090955981</v>
      </c>
      <c r="W141" s="102">
        <f t="shared" si="17"/>
        <v>2185979.8076140876</v>
      </c>
    </row>
    <row r="142" spans="1:23" x14ac:dyDescent="0.25">
      <c r="B142" s="101" t="s">
        <v>57</v>
      </c>
      <c r="D142" s="102">
        <f>SUMIF($B81:$B135,$B142,D$81:D$135)</f>
        <v>986279.4678849997</v>
      </c>
      <c r="E142" s="102">
        <f t="shared" ref="E142:W142" si="18">SUMIF($B81:$B135,$B142,E$81:E$135)</f>
        <v>804413.26370885037</v>
      </c>
      <c r="F142" s="102">
        <f t="shared" si="18"/>
        <v>709092.30414843862</v>
      </c>
      <c r="G142" s="102">
        <f t="shared" si="18"/>
        <v>580965.3061598076</v>
      </c>
      <c r="H142" s="102">
        <f t="shared" si="18"/>
        <v>711590.23294118373</v>
      </c>
      <c r="I142" s="102">
        <f t="shared" si="18"/>
        <v>712738.50740519911</v>
      </c>
      <c r="J142" s="102">
        <f t="shared" si="18"/>
        <v>720987.34164059022</v>
      </c>
      <c r="K142" s="102">
        <f t="shared" si="18"/>
        <v>835519.19311360852</v>
      </c>
      <c r="L142" s="102">
        <f t="shared" si="18"/>
        <v>895866.83157998126</v>
      </c>
      <c r="M142" s="102">
        <f t="shared" si="18"/>
        <v>958295.4230969185</v>
      </c>
      <c r="N142" s="102">
        <f t="shared" si="18"/>
        <v>977398.57210110128</v>
      </c>
      <c r="O142" s="102">
        <f t="shared" si="18"/>
        <v>996883.78408536757</v>
      </c>
      <c r="P142" s="102">
        <f t="shared" si="18"/>
        <v>1016758.7003093195</v>
      </c>
      <c r="Q142" s="102">
        <f t="shared" si="18"/>
        <v>1037031.1148577504</v>
      </c>
      <c r="R142" s="102">
        <f t="shared" si="18"/>
        <v>1057708.9776971499</v>
      </c>
      <c r="S142" s="102">
        <f t="shared" si="18"/>
        <v>1078800.397793337</v>
      </c>
      <c r="T142" s="102">
        <f t="shared" si="18"/>
        <v>1100313.6462914485</v>
      </c>
      <c r="U142" s="102">
        <f t="shared" si="18"/>
        <v>1122257.159759522</v>
      </c>
      <c r="V142" s="102">
        <f t="shared" si="18"/>
        <v>1144639.5434969568</v>
      </c>
      <c r="W142" s="102">
        <f t="shared" si="18"/>
        <v>1167469.5749091404</v>
      </c>
    </row>
    <row r="143" spans="1:23" x14ac:dyDescent="0.25">
      <c r="B143" s="101" t="s">
        <v>56</v>
      </c>
      <c r="D143" s="102">
        <f>SUMIF($B81:$B135,$B143,D$81:D$135)</f>
        <v>16274.547550793646</v>
      </c>
      <c r="E143" s="102">
        <f t="shared" ref="E143:W143" si="19">SUMIF($B81:$B135,$B143,E$81:E$135)</f>
        <v>17410.313456996824</v>
      </c>
      <c r="F143" s="102">
        <f t="shared" si="19"/>
        <v>20809.728444056949</v>
      </c>
      <c r="G143" s="102">
        <f t="shared" si="19"/>
        <v>22190.411181851072</v>
      </c>
      <c r="H143" s="102">
        <f t="shared" si="19"/>
        <v>23621.422032345436</v>
      </c>
      <c r="I143" s="102">
        <f t="shared" si="19"/>
        <v>25104.221846952933</v>
      </c>
      <c r="J143" s="102">
        <f t="shared" si="19"/>
        <v>26640.309779897882</v>
      </c>
      <c r="K143" s="102">
        <f t="shared" si="19"/>
        <v>28231.224235987938</v>
      </c>
      <c r="L143" s="102">
        <f t="shared" si="19"/>
        <v>29878.543840975737</v>
      </c>
      <c r="M143" s="102">
        <f t="shared" si="19"/>
        <v>31583.888435034751</v>
      </c>
      <c r="N143" s="102">
        <f t="shared" si="19"/>
        <v>32044.331475430685</v>
      </c>
      <c r="O143" s="102">
        <f t="shared" si="19"/>
        <v>32513.983376634533</v>
      </c>
      <c r="P143" s="102">
        <f t="shared" si="19"/>
        <v>32993.028315862466</v>
      </c>
      <c r="Q143" s="102">
        <f t="shared" si="19"/>
        <v>33481.654153874952</v>
      </c>
      <c r="R143" s="102">
        <f t="shared" si="19"/>
        <v>33980.052508647685</v>
      </c>
      <c r="S143" s="102">
        <f t="shared" si="19"/>
        <v>34488.418830515875</v>
      </c>
      <c r="T143" s="102">
        <f t="shared" si="19"/>
        <v>35006.952478821433</v>
      </c>
      <c r="U143" s="102">
        <f t="shared" si="19"/>
        <v>35535.856800093105</v>
      </c>
      <c r="V143" s="102">
        <f t="shared" si="19"/>
        <v>36075.339207790195</v>
      </c>
      <c r="W143" s="102">
        <f t="shared" si="19"/>
        <v>36625.611263641244</v>
      </c>
    </row>
    <row r="144" spans="1:23" x14ac:dyDescent="0.25">
      <c r="B144" s="101" t="s">
        <v>102</v>
      </c>
      <c r="D144" s="102">
        <f>SUMIF($B81:$B135,$B144,D$81:D$135)</f>
        <v>0</v>
      </c>
      <c r="E144" s="102">
        <f t="shared" ref="E144:W144" si="20">SUMIF($B81:$B135,$B144,E$81:E$135)</f>
        <v>0</v>
      </c>
      <c r="F144" s="102">
        <f t="shared" si="20"/>
        <v>0</v>
      </c>
      <c r="G144" s="102">
        <f t="shared" si="20"/>
        <v>0</v>
      </c>
      <c r="H144" s="102">
        <f t="shared" si="20"/>
        <v>0</v>
      </c>
      <c r="I144" s="102">
        <f>SUMIF($B81:$B135,$B144,I$81:I$135)</f>
        <v>0</v>
      </c>
      <c r="J144" s="102">
        <f t="shared" si="20"/>
        <v>0</v>
      </c>
      <c r="K144" s="102">
        <f t="shared" si="20"/>
        <v>0</v>
      </c>
      <c r="L144" s="102">
        <f t="shared" si="20"/>
        <v>0</v>
      </c>
      <c r="M144" s="102">
        <f t="shared" si="20"/>
        <v>0</v>
      </c>
      <c r="N144" s="102">
        <f t="shared" si="20"/>
        <v>0</v>
      </c>
      <c r="O144" s="102">
        <f t="shared" si="20"/>
        <v>0</v>
      </c>
      <c r="P144" s="102">
        <f t="shared" si="20"/>
        <v>0</v>
      </c>
      <c r="Q144" s="102">
        <f t="shared" si="20"/>
        <v>0</v>
      </c>
      <c r="R144" s="102">
        <f t="shared" si="20"/>
        <v>0</v>
      </c>
      <c r="S144" s="102">
        <f t="shared" si="20"/>
        <v>0</v>
      </c>
      <c r="T144" s="102">
        <f t="shared" si="20"/>
        <v>0</v>
      </c>
      <c r="U144" s="102">
        <f t="shared" si="20"/>
        <v>0</v>
      </c>
      <c r="V144" s="102">
        <f t="shared" si="20"/>
        <v>0</v>
      </c>
      <c r="W144" s="102">
        <f t="shared" si="20"/>
        <v>0</v>
      </c>
    </row>
    <row r="145" spans="1:23" x14ac:dyDescent="0.25">
      <c r="B145" s="101" t="s">
        <v>60</v>
      </c>
      <c r="D145" s="102">
        <f>SUMIF($B81:$B135,$B145,D$81:D$135)</f>
        <v>0</v>
      </c>
      <c r="E145" s="102">
        <f t="shared" ref="E145:W145" si="21">SUMIF($B81:$B135,$B145,E$81:E$135)</f>
        <v>0</v>
      </c>
      <c r="F145" s="102">
        <f t="shared" si="21"/>
        <v>0</v>
      </c>
      <c r="G145" s="102">
        <f t="shared" si="21"/>
        <v>0</v>
      </c>
      <c r="H145" s="102">
        <f t="shared" si="21"/>
        <v>0</v>
      </c>
      <c r="I145" s="102">
        <f t="shared" si="21"/>
        <v>0</v>
      </c>
      <c r="J145" s="102">
        <f t="shared" si="21"/>
        <v>0</v>
      </c>
      <c r="K145" s="102">
        <f t="shared" si="21"/>
        <v>0</v>
      </c>
      <c r="L145" s="102">
        <f t="shared" si="21"/>
        <v>0</v>
      </c>
      <c r="M145" s="102">
        <f t="shared" si="21"/>
        <v>0</v>
      </c>
      <c r="N145" s="102">
        <f t="shared" si="21"/>
        <v>0</v>
      </c>
      <c r="O145" s="102">
        <f t="shared" si="21"/>
        <v>0</v>
      </c>
      <c r="P145" s="102">
        <f t="shared" si="21"/>
        <v>0</v>
      </c>
      <c r="Q145" s="102">
        <f t="shared" si="21"/>
        <v>0</v>
      </c>
      <c r="R145" s="102">
        <f t="shared" si="21"/>
        <v>0</v>
      </c>
      <c r="S145" s="102">
        <f t="shared" si="21"/>
        <v>0</v>
      </c>
      <c r="T145" s="102">
        <f t="shared" si="21"/>
        <v>0</v>
      </c>
      <c r="U145" s="102">
        <f t="shared" si="21"/>
        <v>0</v>
      </c>
      <c r="V145" s="102">
        <f t="shared" si="21"/>
        <v>0</v>
      </c>
      <c r="W145" s="102">
        <f t="shared" si="21"/>
        <v>0</v>
      </c>
    </row>
    <row r="146" spans="1:23" x14ac:dyDescent="0.25">
      <c r="B146" s="101" t="s">
        <v>103</v>
      </c>
      <c r="D146" s="102">
        <f>SUMIF($B81:$B135,$B146,D$81:D$135)</f>
        <v>0</v>
      </c>
      <c r="E146" s="102">
        <f t="shared" ref="E146:W146" si="22">SUMIF($B81:$B135,$B146,E$81:E$135)</f>
        <v>0</v>
      </c>
      <c r="F146" s="102">
        <f t="shared" si="22"/>
        <v>0</v>
      </c>
      <c r="G146" s="102">
        <f t="shared" si="22"/>
        <v>0</v>
      </c>
      <c r="H146" s="102">
        <f t="shared" si="22"/>
        <v>0</v>
      </c>
      <c r="I146" s="102">
        <f t="shared" si="22"/>
        <v>0</v>
      </c>
      <c r="J146" s="102">
        <f t="shared" si="22"/>
        <v>0</v>
      </c>
      <c r="K146" s="102">
        <f t="shared" si="22"/>
        <v>0</v>
      </c>
      <c r="L146" s="102">
        <f t="shared" si="22"/>
        <v>0</v>
      </c>
      <c r="M146" s="102">
        <f t="shared" si="22"/>
        <v>0</v>
      </c>
      <c r="N146" s="102">
        <f t="shared" si="22"/>
        <v>0</v>
      </c>
      <c r="O146" s="102">
        <f t="shared" si="22"/>
        <v>0</v>
      </c>
      <c r="P146" s="102">
        <f t="shared" si="22"/>
        <v>0</v>
      </c>
      <c r="Q146" s="102">
        <f t="shared" si="22"/>
        <v>0</v>
      </c>
      <c r="R146" s="102">
        <f t="shared" si="22"/>
        <v>0</v>
      </c>
      <c r="S146" s="102">
        <f t="shared" si="22"/>
        <v>0</v>
      </c>
      <c r="T146" s="102">
        <f t="shared" si="22"/>
        <v>0</v>
      </c>
      <c r="U146" s="102">
        <f t="shared" si="22"/>
        <v>0</v>
      </c>
      <c r="V146" s="102">
        <f t="shared" si="22"/>
        <v>0</v>
      </c>
      <c r="W146" s="102">
        <f t="shared" si="22"/>
        <v>0</v>
      </c>
    </row>
    <row r="147" spans="1:23" x14ac:dyDescent="0.25">
      <c r="B147" s="101" t="s">
        <v>58</v>
      </c>
      <c r="D147" s="102">
        <f>SUMIF($B81:$B135,$B147,D$81:D$135)</f>
        <v>1761.2316753333332</v>
      </c>
      <c r="E147" s="102">
        <f t="shared" ref="E147:W147" si="23">SUMIF($B81:$B135,$B147,E$81:E$135)</f>
        <v>2100.4298487244441</v>
      </c>
      <c r="F147" s="102">
        <f t="shared" si="23"/>
        <v>2360.8121729984</v>
      </c>
      <c r="G147" s="102">
        <f t="shared" si="23"/>
        <v>2702.0699917889347</v>
      </c>
      <c r="H147" s="102">
        <f t="shared" si="23"/>
        <v>3783.8964584977266</v>
      </c>
      <c r="I147" s="102">
        <f t="shared" si="23"/>
        <v>4149.1968863967058</v>
      </c>
      <c r="J147" s="102">
        <f t="shared" si="23"/>
        <v>4528.1726636477997</v>
      </c>
      <c r="K147" s="102">
        <f t="shared" si="23"/>
        <v>4921.2246840539337</v>
      </c>
      <c r="L147" s="102">
        <f t="shared" si="23"/>
        <v>5328.7644070304113</v>
      </c>
      <c r="M147" s="102">
        <f t="shared" si="23"/>
        <v>5751.2141198718818</v>
      </c>
      <c r="N147" s="102">
        <f t="shared" si="23"/>
        <v>5837.3938612915417</v>
      </c>
      <c r="O147" s="102">
        <f t="shared" si="23"/>
        <v>5925.297197539594</v>
      </c>
      <c r="P147" s="102">
        <f t="shared" si="23"/>
        <v>6014.9586005126084</v>
      </c>
      <c r="Q147" s="102">
        <f t="shared" si="23"/>
        <v>6106.4132315450834</v>
      </c>
      <c r="R147" s="102">
        <f t="shared" si="23"/>
        <v>6199.6969551982074</v>
      </c>
      <c r="S147" s="102">
        <f t="shared" si="23"/>
        <v>6294.8463533243921</v>
      </c>
      <c r="T147" s="102">
        <f t="shared" si="23"/>
        <v>6391.8987394131036</v>
      </c>
      <c r="U147" s="102">
        <f t="shared" si="23"/>
        <v>6490.8921732235876</v>
      </c>
      <c r="V147" s="102">
        <f t="shared" si="23"/>
        <v>6591.8654757102813</v>
      </c>
      <c r="W147" s="102">
        <f t="shared" si="23"/>
        <v>6694.8582442467086</v>
      </c>
    </row>
    <row r="148" spans="1:23" ht="14.4" thickBot="1" x14ac:dyDescent="0.3">
      <c r="B148" s="107" t="s">
        <v>61</v>
      </c>
      <c r="D148" s="102">
        <f>SUMIF($B81:$B135,$B148,D$81:D$135)</f>
        <v>108731.25623733336</v>
      </c>
      <c r="E148" s="102">
        <f t="shared" ref="E148:W148" si="24">SUMIF($B81:$B135,$B148,E$81:E$135)</f>
        <v>218644.10048964893</v>
      </c>
      <c r="F148" s="102">
        <f t="shared" si="24"/>
        <v>239748.51973087335</v>
      </c>
      <c r="G148" s="102">
        <f t="shared" si="24"/>
        <v>261719.99440957434</v>
      </c>
      <c r="H148" s="102">
        <f t="shared" si="24"/>
        <v>284502.98521188798</v>
      </c>
      <c r="I148" s="102">
        <f t="shared" si="24"/>
        <v>405499.48624636116</v>
      </c>
      <c r="J148" s="102">
        <f t="shared" si="24"/>
        <v>431968.30930067302</v>
      </c>
      <c r="K148" s="102">
        <f t="shared" si="24"/>
        <v>459369.46701779339</v>
      </c>
      <c r="L148" s="102">
        <f t="shared" si="24"/>
        <v>487729.66525501315</v>
      </c>
      <c r="M148" s="102">
        <f t="shared" si="24"/>
        <v>517076.30517004925</v>
      </c>
      <c r="N148" s="102">
        <f t="shared" si="24"/>
        <v>525628.75451671693</v>
      </c>
      <c r="O148" s="102">
        <f t="shared" si="24"/>
        <v>534352.25285031786</v>
      </c>
      <c r="P148" s="102">
        <f t="shared" si="24"/>
        <v>543250.22115059104</v>
      </c>
      <c r="Q148" s="102">
        <f t="shared" si="24"/>
        <v>552326.14881686948</v>
      </c>
      <c r="R148" s="102">
        <f t="shared" si="24"/>
        <v>561583.59503647359</v>
      </c>
      <c r="S148" s="102">
        <f t="shared" si="24"/>
        <v>571026.19018046954</v>
      </c>
      <c r="T148" s="102">
        <f t="shared" si="24"/>
        <v>580657.63722734572</v>
      </c>
      <c r="U148" s="102">
        <f t="shared" si="24"/>
        <v>590481.71321515937</v>
      </c>
      <c r="V148" s="102">
        <f t="shared" si="24"/>
        <v>600502.27072272915</v>
      </c>
      <c r="W148" s="102">
        <f t="shared" si="24"/>
        <v>610723.23938045034</v>
      </c>
    </row>
    <row r="149" spans="1:23" x14ac:dyDescent="0.25">
      <c r="M149" s="123"/>
      <c r="N149" s="123"/>
    </row>
    <row r="150" spans="1:23" x14ac:dyDescent="0.25">
      <c r="D150" s="91">
        <f>SUM(D141:D148)</f>
        <v>1876900.6906672379</v>
      </c>
      <c r="E150" s="91">
        <f t="shared" ref="E150:W150" si="25">SUM(E141:E148)</f>
        <v>1877523.7554561272</v>
      </c>
      <c r="F150" s="91">
        <f t="shared" si="25"/>
        <v>1879920.4116855124</v>
      </c>
      <c r="G150" s="91">
        <f t="shared" si="25"/>
        <v>1853806.2202403257</v>
      </c>
      <c r="H150" s="91">
        <f t="shared" si="25"/>
        <v>2089839.4880056297</v>
      </c>
      <c r="I150" s="91">
        <f t="shared" si="25"/>
        <v>2297032.8498341739</v>
      </c>
      <c r="J150" s="91">
        <f t="shared" si="25"/>
        <v>2420045.5040685385</v>
      </c>
      <c r="K150" s="91">
        <f t="shared" si="25"/>
        <v>2653615.7578079971</v>
      </c>
      <c r="L150" s="91">
        <f t="shared" si="25"/>
        <v>2837401.4585709777</v>
      </c>
      <c r="M150" s="194">
        <f t="shared" si="25"/>
        <v>3027796.1434549894</v>
      </c>
      <c r="N150" s="194">
        <f t="shared" si="25"/>
        <v>3482072.2623081678</v>
      </c>
      <c r="O150" s="91">
        <f t="shared" si="25"/>
        <v>3535936.0084071364</v>
      </c>
      <c r="P150" s="91">
        <f t="shared" si="25"/>
        <v>3590877.0294280867</v>
      </c>
      <c r="Q150" s="91">
        <f t="shared" si="25"/>
        <v>3646916.8708694549</v>
      </c>
      <c r="R150" s="91">
        <f t="shared" si="25"/>
        <v>3704077.50913965</v>
      </c>
      <c r="S150" s="91">
        <f t="shared" si="25"/>
        <v>3762381.3601752492</v>
      </c>
      <c r="T150" s="91">
        <f t="shared" si="25"/>
        <v>3821851.28823156</v>
      </c>
      <c r="U150" s="91">
        <f t="shared" si="25"/>
        <v>3882510.6148489984</v>
      </c>
      <c r="V150" s="91">
        <f t="shared" si="25"/>
        <v>3944383.1279987847</v>
      </c>
      <c r="W150" s="91">
        <f t="shared" si="25"/>
        <v>4007493.0914115664</v>
      </c>
    </row>
    <row r="151" spans="1:23" x14ac:dyDescent="0.25">
      <c r="D151" s="172"/>
      <c r="E151" s="172"/>
      <c r="F151" s="172"/>
      <c r="G151" s="172"/>
      <c r="H151" s="172"/>
      <c r="I151" s="172"/>
      <c r="J151" s="172"/>
      <c r="K151" s="172"/>
      <c r="L151" s="172"/>
      <c r="M151" s="192"/>
      <c r="N151" s="192"/>
      <c r="O151" s="172"/>
      <c r="P151" s="172"/>
      <c r="Q151" s="172"/>
      <c r="R151" s="172"/>
      <c r="S151" s="172"/>
      <c r="T151" s="172"/>
      <c r="U151" s="172"/>
      <c r="V151" s="172"/>
      <c r="W151" s="172"/>
    </row>
    <row r="152" spans="1:23" ht="14.4" thickBot="1" x14ac:dyDescent="0.3">
      <c r="B152" s="3" t="s">
        <v>97</v>
      </c>
      <c r="M152" s="123"/>
      <c r="N152" s="123"/>
    </row>
    <row r="153" spans="1:23" x14ac:dyDescent="0.25">
      <c r="B153" s="132" t="s">
        <v>104</v>
      </c>
      <c r="D153" s="152">
        <v>2021</v>
      </c>
      <c r="E153" s="152">
        <v>2022</v>
      </c>
      <c r="F153" s="152">
        <v>2023</v>
      </c>
      <c r="G153" s="152">
        <v>2024</v>
      </c>
      <c r="H153" s="152">
        <v>2025</v>
      </c>
      <c r="I153" s="152">
        <v>2026</v>
      </c>
      <c r="J153" s="152">
        <v>2027</v>
      </c>
      <c r="K153" s="152">
        <v>2028</v>
      </c>
      <c r="L153" s="152">
        <v>2029</v>
      </c>
      <c r="M153" s="152">
        <v>2030</v>
      </c>
      <c r="N153" s="152">
        <v>2031</v>
      </c>
      <c r="O153" s="152">
        <v>2032</v>
      </c>
      <c r="P153" s="152">
        <v>2033</v>
      </c>
      <c r="Q153" s="152">
        <v>2034</v>
      </c>
      <c r="R153" s="152">
        <v>2035</v>
      </c>
      <c r="S153" s="152">
        <v>2036</v>
      </c>
      <c r="T153" s="152">
        <v>2037</v>
      </c>
      <c r="U153" s="152">
        <v>2038</v>
      </c>
      <c r="V153" s="152">
        <v>2039</v>
      </c>
      <c r="W153" s="152">
        <v>2040</v>
      </c>
    </row>
    <row r="154" spans="1:23" x14ac:dyDescent="0.25">
      <c r="B154" s="101" t="s">
        <v>154</v>
      </c>
      <c r="D154" s="191">
        <f>SUM(D81:D127)</f>
        <v>1752490.7143116661</v>
      </c>
      <c r="E154" s="191">
        <f>SUM(E81:E127)</f>
        <v>1484345.8994103172</v>
      </c>
      <c r="F154" s="191">
        <f t="shared" ref="F154:W154" si="26">SUM(F81:F127)</f>
        <v>1340904.3555357142</v>
      </c>
      <c r="G154" s="191">
        <f t="shared" si="26"/>
        <v>1077474.1436682539</v>
      </c>
      <c r="H154" s="191">
        <f t="shared" si="26"/>
        <v>1075186.4077471427</v>
      </c>
      <c r="I154" s="191">
        <f t="shared" si="26"/>
        <v>936868.51792507921</v>
      </c>
      <c r="J154" s="191">
        <f t="shared" si="26"/>
        <v>801695.03898690466</v>
      </c>
      <c r="K154" s="191">
        <f t="shared" si="26"/>
        <v>797898.18758468248</v>
      </c>
      <c r="L154" s="191">
        <f t="shared" si="26"/>
        <v>797898.18758468248</v>
      </c>
      <c r="M154" s="191">
        <f t="shared" si="26"/>
        <v>797898.18758468248</v>
      </c>
      <c r="N154" s="191">
        <f t="shared" si="26"/>
        <v>789277.16085634916</v>
      </c>
      <c r="O154" s="191">
        <f t="shared" si="26"/>
        <v>789277.16085634916</v>
      </c>
      <c r="P154" s="191">
        <f t="shared" si="26"/>
        <v>789277.16085634916</v>
      </c>
      <c r="Q154" s="191">
        <f t="shared" si="26"/>
        <v>789277.16085634916</v>
      </c>
      <c r="R154" s="191">
        <f t="shared" si="26"/>
        <v>789277.16085634916</v>
      </c>
      <c r="S154" s="191">
        <f t="shared" si="26"/>
        <v>789277.16085634916</v>
      </c>
      <c r="T154" s="191">
        <f t="shared" si="26"/>
        <v>789277.16085634916</v>
      </c>
      <c r="U154" s="191">
        <f t="shared" si="26"/>
        <v>789277.16085634916</v>
      </c>
      <c r="V154" s="191">
        <f t="shared" si="26"/>
        <v>789277.16085634916</v>
      </c>
      <c r="W154" s="191">
        <f t="shared" si="26"/>
        <v>789277.16085634916</v>
      </c>
    </row>
    <row r="155" spans="1:23" x14ac:dyDescent="0.25">
      <c r="B155" s="101" t="s">
        <v>155</v>
      </c>
      <c r="D155" s="174">
        <f>SUM(D128:D135)</f>
        <v>124918.11640279366</v>
      </c>
      <c r="E155" s="174">
        <f>SUM(E128:E135)</f>
        <v>393555.44743469905</v>
      </c>
      <c r="F155" s="174">
        <f t="shared" ref="F155:W155" si="27">SUM(F128:F135)</f>
        <v>539323.30476090929</v>
      </c>
      <c r="G155" s="174">
        <f t="shared" si="27"/>
        <v>776724.28006873839</v>
      </c>
      <c r="H155" s="174">
        <f t="shared" si="27"/>
        <v>1015045.2837551539</v>
      </c>
      <c r="I155" s="174">
        <f t="shared" si="27"/>
        <v>1360556.5354057609</v>
      </c>
      <c r="J155" s="174">
        <f t="shared" si="27"/>
        <v>1618742.6685783002</v>
      </c>
      <c r="K155" s="174">
        <f t="shared" si="27"/>
        <v>1856109.7737199813</v>
      </c>
      <c r="L155" s="174">
        <f t="shared" si="27"/>
        <v>2039895.4744829619</v>
      </c>
      <c r="M155" s="174">
        <f t="shared" si="27"/>
        <v>2230290.1593669737</v>
      </c>
      <c r="N155" s="174">
        <f t="shared" si="27"/>
        <v>2693187.304948485</v>
      </c>
      <c r="O155" s="174">
        <f t="shared" si="27"/>
        <v>2747051.0510474546</v>
      </c>
      <c r="P155" s="174">
        <f t="shared" si="27"/>
        <v>2801992.0720684044</v>
      </c>
      <c r="Q155" s="174">
        <f t="shared" si="27"/>
        <v>2858031.9135097722</v>
      </c>
      <c r="R155" s="174">
        <f t="shared" si="27"/>
        <v>2915192.5517799668</v>
      </c>
      <c r="S155" s="174">
        <f t="shared" si="27"/>
        <v>2973496.4028155659</v>
      </c>
      <c r="T155" s="174">
        <f t="shared" si="27"/>
        <v>3032966.3308718782</v>
      </c>
      <c r="U155" s="174">
        <f t="shared" si="27"/>
        <v>3093625.6574893165</v>
      </c>
      <c r="V155" s="174">
        <f t="shared" si="27"/>
        <v>3155498.1706391014</v>
      </c>
      <c r="W155" s="174">
        <f t="shared" si="27"/>
        <v>3218608.1340518841</v>
      </c>
    </row>
    <row r="156" spans="1:23" x14ac:dyDescent="0.25">
      <c r="D156" s="192"/>
      <c r="E156" s="192"/>
      <c r="F156" s="192"/>
      <c r="G156" s="192"/>
      <c r="H156" s="192"/>
      <c r="I156" s="192"/>
      <c r="J156" s="192"/>
      <c r="K156" s="192"/>
      <c r="L156" s="192"/>
      <c r="M156" s="192"/>
      <c r="N156" s="192"/>
      <c r="O156" s="192"/>
      <c r="P156" s="192"/>
      <c r="Q156" s="192"/>
      <c r="R156" s="192"/>
      <c r="S156" s="192"/>
      <c r="T156" s="192"/>
      <c r="U156" s="192"/>
      <c r="V156" s="192"/>
      <c r="W156" s="192"/>
    </row>
    <row r="157" spans="1:23" x14ac:dyDescent="0.25">
      <c r="D157" s="91">
        <f>SUM(D154:D155)</f>
        <v>1877408.8307144598</v>
      </c>
      <c r="E157" s="91">
        <f t="shared" ref="E157:W157" si="28">SUM(E154:E155)</f>
        <v>1877901.3468450163</v>
      </c>
      <c r="F157" s="91">
        <f t="shared" si="28"/>
        <v>1880227.6602966236</v>
      </c>
      <c r="G157" s="91">
        <f t="shared" si="28"/>
        <v>1854198.4237369923</v>
      </c>
      <c r="H157" s="91">
        <f t="shared" si="28"/>
        <v>2090231.6915022966</v>
      </c>
      <c r="I157" s="91">
        <f t="shared" si="28"/>
        <v>2297425.0533308401</v>
      </c>
      <c r="J157" s="91">
        <f t="shared" si="28"/>
        <v>2420437.7075652047</v>
      </c>
      <c r="K157" s="91">
        <f t="shared" si="28"/>
        <v>2654007.9613046637</v>
      </c>
      <c r="L157" s="91">
        <f t="shared" si="28"/>
        <v>2837793.6620676443</v>
      </c>
      <c r="M157" s="91">
        <f t="shared" si="28"/>
        <v>3028188.346951656</v>
      </c>
      <c r="N157" s="91">
        <f t="shared" si="28"/>
        <v>3482464.4658048339</v>
      </c>
      <c r="O157" s="91">
        <f t="shared" si="28"/>
        <v>3536328.211903804</v>
      </c>
      <c r="P157" s="91">
        <f t="shared" si="28"/>
        <v>3591269.2329247538</v>
      </c>
      <c r="Q157" s="91">
        <f t="shared" si="28"/>
        <v>3647309.0743661216</v>
      </c>
      <c r="R157" s="91">
        <f t="shared" si="28"/>
        <v>3704469.7126363162</v>
      </c>
      <c r="S157" s="91">
        <f t="shared" si="28"/>
        <v>3762773.5636719149</v>
      </c>
      <c r="T157" s="91">
        <f t="shared" si="28"/>
        <v>3822243.4917282276</v>
      </c>
      <c r="U157" s="91">
        <f t="shared" si="28"/>
        <v>3882902.8183456659</v>
      </c>
      <c r="V157" s="91">
        <f t="shared" si="28"/>
        <v>3944775.3314954508</v>
      </c>
      <c r="W157" s="91">
        <f t="shared" si="28"/>
        <v>4007885.294908233</v>
      </c>
    </row>
    <row r="159" spans="1:23" x14ac:dyDescent="0.25">
      <c r="A159" s="95" t="s">
        <v>32</v>
      </c>
      <c r="B159" s="95"/>
      <c r="C159" s="96" t="s">
        <v>90</v>
      </c>
      <c r="D159" s="95">
        <v>2021</v>
      </c>
      <c r="E159" s="96">
        <v>2022</v>
      </c>
      <c r="F159" s="95">
        <v>2023</v>
      </c>
      <c r="G159" s="96">
        <v>2024</v>
      </c>
      <c r="H159" s="95">
        <v>2025</v>
      </c>
      <c r="I159" s="96">
        <v>2026</v>
      </c>
      <c r="J159" s="95">
        <v>2027</v>
      </c>
      <c r="K159" s="96">
        <v>2028</v>
      </c>
      <c r="L159" s="95">
        <v>2029</v>
      </c>
      <c r="M159" s="96">
        <v>2030</v>
      </c>
      <c r="N159" s="95">
        <v>2031</v>
      </c>
      <c r="O159" s="96">
        <v>2032</v>
      </c>
      <c r="P159" s="95">
        <v>2033</v>
      </c>
      <c r="Q159" s="96">
        <v>2034</v>
      </c>
      <c r="R159" s="95">
        <v>2035</v>
      </c>
      <c r="S159" s="96">
        <v>2036</v>
      </c>
      <c r="T159" s="95">
        <v>2037</v>
      </c>
      <c r="U159" s="96">
        <v>2038</v>
      </c>
      <c r="V159" s="95">
        <v>2039</v>
      </c>
      <c r="W159" s="96">
        <v>2040</v>
      </c>
    </row>
    <row r="160" spans="1:23" x14ac:dyDescent="0.25">
      <c r="A160" s="97" t="s">
        <v>63</v>
      </c>
      <c r="B160" s="98" t="s">
        <v>57</v>
      </c>
      <c r="C160" s="110"/>
      <c r="D160" s="189">
        <f>IFERROR(lifespans_all!D158*DTE_mission_minutes!D2,"-")</f>
        <v>133409.35004928565</v>
      </c>
      <c r="E160" s="189">
        <f>IFERROR(lifespans_all!E158*DTE_mission_minutes!E2,"-")</f>
        <v>133409.35004928565</v>
      </c>
      <c r="F160" s="189">
        <f>IFERROR(lifespans_all!F158*DTE_mission_minutes!F2,"-")</f>
        <v>0</v>
      </c>
      <c r="G160" s="189">
        <f>IFERROR(lifespans_all!G158*DTE_mission_minutes!G2,"-")</f>
        <v>0</v>
      </c>
      <c r="H160" s="189">
        <f>IFERROR(lifespans_all!H158*DTE_mission_minutes!H2,"-")</f>
        <v>0</v>
      </c>
      <c r="I160" s="189">
        <f>IFERROR(lifespans_all!I158*DTE_mission_minutes!I2,"-")</f>
        <v>0</v>
      </c>
      <c r="J160" s="189">
        <f>IFERROR(lifespans_all!J158*DTE_mission_minutes!J2,"-")</f>
        <v>0</v>
      </c>
      <c r="K160" s="189">
        <f>IFERROR(lifespans_all!K158*DTE_mission_minutes!K2,"-")</f>
        <v>0</v>
      </c>
      <c r="L160" s="189">
        <f>IFERROR(lifespans_all!L158*DTE_mission_minutes!L2,"-")</f>
        <v>0</v>
      </c>
      <c r="M160" s="189">
        <f>IFERROR(lifespans_all!M158*DTE_mission_minutes!M2,"-")</f>
        <v>0</v>
      </c>
      <c r="N160" s="189">
        <f>IFERROR(lifespans_all!N158*DTE_mission_minutes!N2,"-")</f>
        <v>0</v>
      </c>
      <c r="O160" s="189">
        <f>IFERROR(lifespans_all!O158*DTE_mission_minutes!O2,"-")</f>
        <v>0</v>
      </c>
      <c r="P160" s="189">
        <f>IFERROR(lifespans_all!P158*DTE_mission_minutes!P2,"-")</f>
        <v>0</v>
      </c>
      <c r="Q160" s="189">
        <f>IFERROR(lifespans_all!Q158*DTE_mission_minutes!Q2,"-")</f>
        <v>0</v>
      </c>
      <c r="R160" s="189">
        <f>IFERROR(lifespans_all!R158*DTE_mission_minutes!R2,"-")</f>
        <v>0</v>
      </c>
      <c r="S160" s="189">
        <f>IFERROR(lifespans_all!S158*DTE_mission_minutes!S2,"-")</f>
        <v>0</v>
      </c>
      <c r="T160" s="189">
        <f>IFERROR(lifespans_all!T158*DTE_mission_minutes!T2,"-")</f>
        <v>0</v>
      </c>
      <c r="U160" s="189">
        <f>IFERROR(lifespans_all!U158*DTE_mission_minutes!U2,"-")</f>
        <v>0</v>
      </c>
      <c r="V160" s="189">
        <f>IFERROR(lifespans_all!V158*DTE_mission_minutes!V2,"-")</f>
        <v>0</v>
      </c>
      <c r="W160" s="189">
        <f>IFERROR(lifespans_all!W158*DTE_mission_minutes!W2,"-")</f>
        <v>0</v>
      </c>
    </row>
    <row r="161" spans="1:23" x14ac:dyDescent="0.25">
      <c r="A161" s="97" t="s">
        <v>33</v>
      </c>
      <c r="B161" s="98" t="s">
        <v>57</v>
      </c>
      <c r="C161" s="110" t="s">
        <v>91</v>
      </c>
      <c r="D161" s="189">
        <f>IFERROR(lifespans_all!D159*DTE_mission_minutes!D3,"-")</f>
        <v>2249.4702694444441</v>
      </c>
      <c r="E161" s="189">
        <f>IFERROR(lifespans_all!E159*DTE_mission_minutes!E3,"-")</f>
        <v>1189.7750000000001</v>
      </c>
      <c r="F161" s="189">
        <f>IFERROR(lifespans_all!F159*DTE_mission_minutes!F3,"-")</f>
        <v>649.57638888888891</v>
      </c>
      <c r="G161" s="189">
        <f>IFERROR(lifespans_all!G159*DTE_mission_minutes!G3,"-")</f>
        <v>1663.1641649999997</v>
      </c>
      <c r="H161" s="189">
        <f>IFERROR(lifespans_all!H159*DTE_mission_minutes!H3,"-")</f>
        <v>0</v>
      </c>
      <c r="I161" s="189">
        <f>IFERROR(lifespans_all!I159*DTE_mission_minutes!I3,"-")</f>
        <v>0</v>
      </c>
      <c r="J161" s="189">
        <f>IFERROR(lifespans_all!J159*DTE_mission_minutes!J3,"-")</f>
        <v>0</v>
      </c>
      <c r="K161" s="189">
        <f>IFERROR(lifespans_all!K159*DTE_mission_minutes!K3,"-")</f>
        <v>0</v>
      </c>
      <c r="L161" s="189">
        <f>IFERROR(lifespans_all!L159*DTE_mission_minutes!L3,"-")</f>
        <v>0</v>
      </c>
      <c r="M161" s="189">
        <f>IFERROR(lifespans_all!M159*DTE_mission_minutes!M3,"-")</f>
        <v>0</v>
      </c>
      <c r="N161" s="189">
        <f>IFERROR(lifespans_all!N159*DTE_mission_minutes!N3,"-")</f>
        <v>0</v>
      </c>
      <c r="O161" s="189">
        <f>IFERROR(lifespans_all!O159*DTE_mission_minutes!O3,"-")</f>
        <v>0</v>
      </c>
      <c r="P161" s="189">
        <f>IFERROR(lifespans_all!P159*DTE_mission_minutes!P3,"-")</f>
        <v>0</v>
      </c>
      <c r="Q161" s="189">
        <f>IFERROR(lifespans_all!Q159*DTE_mission_minutes!Q3,"-")</f>
        <v>0</v>
      </c>
      <c r="R161" s="189">
        <f>IFERROR(lifespans_all!R159*DTE_mission_minutes!R3,"-")</f>
        <v>0</v>
      </c>
      <c r="S161" s="189">
        <f>IFERROR(lifespans_all!S159*DTE_mission_minutes!S3,"-")</f>
        <v>0</v>
      </c>
      <c r="T161" s="189">
        <f>IFERROR(lifespans_all!T159*DTE_mission_minutes!T3,"-")</f>
        <v>0</v>
      </c>
      <c r="U161" s="189">
        <f>IFERROR(lifespans_all!U159*DTE_mission_minutes!U3,"-")</f>
        <v>0</v>
      </c>
      <c r="V161" s="189">
        <f>IFERROR(lifespans_all!V159*DTE_mission_minutes!V3,"-")</f>
        <v>0</v>
      </c>
      <c r="W161" s="189">
        <f>IFERROR(lifespans_all!W159*DTE_mission_minutes!W3,"-")</f>
        <v>0</v>
      </c>
    </row>
    <row r="162" spans="1:23" x14ac:dyDescent="0.25">
      <c r="A162" s="97" t="s">
        <v>65</v>
      </c>
      <c r="B162" s="98" t="s">
        <v>57</v>
      </c>
      <c r="C162" s="110" t="s">
        <v>91</v>
      </c>
      <c r="D162" s="189">
        <f>IFERROR(lifespans_all!D160*DTE_mission_minutes!D4,"-")</f>
        <v>1151.5091666666667</v>
      </c>
      <c r="E162" s="189">
        <f>IFERROR(lifespans_all!E160*DTE_mission_minutes!E4,"-")</f>
        <v>1164.4527777777778</v>
      </c>
      <c r="F162" s="189">
        <f>IFERROR(lifespans_all!F160*DTE_mission_minutes!F4,"-")</f>
        <v>862.00805555555553</v>
      </c>
      <c r="G162" s="189">
        <f>IFERROR(lifespans_all!G160*DTE_mission_minutes!G4,"-")</f>
        <v>1093.0107777777775</v>
      </c>
      <c r="H162" s="189">
        <f>IFERROR(lifespans_all!H160*DTE_mission_minutes!H4,"-")</f>
        <v>1093.0107777777775</v>
      </c>
      <c r="I162" s="189">
        <f>IFERROR(lifespans_all!I160*DTE_mission_minutes!I4,"-")</f>
        <v>1093.0107777777775</v>
      </c>
      <c r="J162" s="189">
        <f>IFERROR(lifespans_all!J160*DTE_mission_minutes!J4,"-")</f>
        <v>0</v>
      </c>
      <c r="K162" s="189">
        <f>IFERROR(lifespans_all!K160*DTE_mission_minutes!K4,"-")</f>
        <v>0</v>
      </c>
      <c r="L162" s="189">
        <f>IFERROR(lifespans_all!L160*DTE_mission_minutes!L4,"-")</f>
        <v>0</v>
      </c>
      <c r="M162" s="189">
        <f>IFERROR(lifespans_all!M160*DTE_mission_minutes!M4,"-")</f>
        <v>0</v>
      </c>
      <c r="N162" s="189">
        <f>IFERROR(lifespans_all!N160*DTE_mission_minutes!N4,"-")</f>
        <v>0</v>
      </c>
      <c r="O162" s="189">
        <f>IFERROR(lifespans_all!O160*DTE_mission_minutes!O4,"-")</f>
        <v>0</v>
      </c>
      <c r="P162" s="189">
        <f>IFERROR(lifespans_all!P160*DTE_mission_minutes!P4,"-")</f>
        <v>0</v>
      </c>
      <c r="Q162" s="189">
        <f>IFERROR(lifespans_all!Q160*DTE_mission_minutes!Q4,"-")</f>
        <v>0</v>
      </c>
      <c r="R162" s="189">
        <f>IFERROR(lifespans_all!R160*DTE_mission_minutes!R4,"-")</f>
        <v>0</v>
      </c>
      <c r="S162" s="189">
        <f>IFERROR(lifespans_all!S160*DTE_mission_minutes!S4,"-")</f>
        <v>0</v>
      </c>
      <c r="T162" s="189">
        <f>IFERROR(lifespans_all!T160*DTE_mission_minutes!T4,"-")</f>
        <v>0</v>
      </c>
      <c r="U162" s="189">
        <f>IFERROR(lifespans_all!U160*DTE_mission_minutes!U4,"-")</f>
        <v>0</v>
      </c>
      <c r="V162" s="189">
        <f>IFERROR(lifespans_all!V160*DTE_mission_minutes!V4,"-")</f>
        <v>0</v>
      </c>
      <c r="W162" s="189">
        <f>IFERROR(lifespans_all!W160*DTE_mission_minutes!W4,"-")</f>
        <v>0</v>
      </c>
    </row>
    <row r="163" spans="1:23" x14ac:dyDescent="0.25">
      <c r="A163" s="97" t="s">
        <v>66</v>
      </c>
      <c r="B163" s="104" t="s">
        <v>59</v>
      </c>
      <c r="C163" s="110"/>
      <c r="D163" s="189">
        <f>IFERROR(lifespans_all!D161*DTE_mission_minutes!D5,"-")</f>
        <v>171572.29579277776</v>
      </c>
      <c r="E163" s="189">
        <f>IFERROR(lifespans_all!E161*DTE_mission_minutes!E5,"-")</f>
        <v>171572.29579277776</v>
      </c>
      <c r="F163" s="189">
        <f>IFERROR(lifespans_all!F161*DTE_mission_minutes!F5,"-")</f>
        <v>171572.29579277776</v>
      </c>
      <c r="G163" s="189">
        <f>IFERROR(lifespans_all!G161*DTE_mission_minutes!G5,"-")</f>
        <v>171572.29579277776</v>
      </c>
      <c r="H163" s="189">
        <f>IFERROR(lifespans_all!H161*DTE_mission_minutes!H5,"-")</f>
        <v>171572.29579277776</v>
      </c>
      <c r="I163" s="189">
        <f>IFERROR(lifespans_all!I161*DTE_mission_minutes!I5,"-")</f>
        <v>171572.29579277776</v>
      </c>
      <c r="J163" s="189">
        <f>IFERROR(lifespans_all!J161*DTE_mission_minutes!J5,"-")</f>
        <v>171572.29579277776</v>
      </c>
      <c r="K163" s="189">
        <f>IFERROR(lifespans_all!K161*DTE_mission_minutes!K5,"-")</f>
        <v>171572.29579277776</v>
      </c>
      <c r="L163" s="189">
        <f>IFERROR(lifespans_all!L161*DTE_mission_minutes!L5,"-")</f>
        <v>171572.29579277776</v>
      </c>
      <c r="M163" s="189">
        <f>IFERROR(lifespans_all!M161*DTE_mission_minutes!M5,"-")</f>
        <v>171572.29579277776</v>
      </c>
      <c r="N163" s="189">
        <f>IFERROR(lifespans_all!N161*DTE_mission_minutes!N5,"-")</f>
        <v>171572.29579277776</v>
      </c>
      <c r="O163" s="189">
        <f>IFERROR(lifespans_all!O161*DTE_mission_minutes!O5,"-")</f>
        <v>171572.29579277776</v>
      </c>
      <c r="P163" s="189">
        <f>IFERROR(lifespans_all!P161*DTE_mission_minutes!P5,"-")</f>
        <v>171572.29579277776</v>
      </c>
      <c r="Q163" s="189">
        <f>IFERROR(lifespans_all!Q161*DTE_mission_minutes!Q5,"-")</f>
        <v>171572.29579277776</v>
      </c>
      <c r="R163" s="189">
        <f>IFERROR(lifespans_all!R161*DTE_mission_minutes!R5,"-")</f>
        <v>171572.29579277776</v>
      </c>
      <c r="S163" s="189">
        <f>IFERROR(lifespans_all!S161*DTE_mission_minutes!S5,"-")</f>
        <v>171572.29579277776</v>
      </c>
      <c r="T163" s="189">
        <f>IFERROR(lifespans_all!T161*DTE_mission_minutes!T5,"-")</f>
        <v>171572.29579277776</v>
      </c>
      <c r="U163" s="189">
        <f>IFERROR(lifespans_all!U161*DTE_mission_minutes!U5,"-")</f>
        <v>171572.29579277776</v>
      </c>
      <c r="V163" s="189">
        <f>IFERROR(lifespans_all!V161*DTE_mission_minutes!V5,"-")</f>
        <v>171572.29579277776</v>
      </c>
      <c r="W163" s="189">
        <f>IFERROR(lifespans_all!W161*DTE_mission_minutes!W5,"-")</f>
        <v>171572.29579277776</v>
      </c>
    </row>
    <row r="164" spans="1:23" x14ac:dyDescent="0.25">
      <c r="A164" s="97" t="s">
        <v>67</v>
      </c>
      <c r="B164" s="105" t="s">
        <v>58</v>
      </c>
      <c r="C164" s="110" t="s">
        <v>91</v>
      </c>
      <c r="D164" s="189">
        <f>IFERROR(lifespans_all!D162*DTE_mission_minutes!D6,"-")</f>
        <v>30.559216666666664</v>
      </c>
      <c r="E164" s="189">
        <f>IFERROR(lifespans_all!E162*DTE_mission_minutes!E6,"-")</f>
        <v>69.774163888888879</v>
      </c>
      <c r="F164" s="189">
        <f>IFERROR(lifespans_all!F162*DTE_mission_minutes!F6,"-")</f>
        <v>18.289311111111111</v>
      </c>
      <c r="G164" s="189">
        <f>IFERROR(lifespans_all!G162*DTE_mission_minutes!G6,"-")</f>
        <v>35.440637222222215</v>
      </c>
      <c r="H164" s="189">
        <f>IFERROR(lifespans_all!H162*DTE_mission_minutes!H6,"-")</f>
        <v>0</v>
      </c>
      <c r="I164" s="189">
        <f>IFERROR(lifespans_all!I162*DTE_mission_minutes!I6,"-")</f>
        <v>0</v>
      </c>
      <c r="J164" s="189">
        <f>IFERROR(lifespans_all!J162*DTE_mission_minutes!J6,"-")</f>
        <v>0</v>
      </c>
      <c r="K164" s="189">
        <f>IFERROR(lifespans_all!K162*DTE_mission_minutes!K6,"-")</f>
        <v>0</v>
      </c>
      <c r="L164" s="189">
        <f>IFERROR(lifespans_all!L162*DTE_mission_minutes!L6,"-")</f>
        <v>0</v>
      </c>
      <c r="M164" s="189">
        <f>IFERROR(lifespans_all!M162*DTE_mission_minutes!M6,"-")</f>
        <v>0</v>
      </c>
      <c r="N164" s="189">
        <f>IFERROR(lifespans_all!N162*DTE_mission_minutes!N6,"-")</f>
        <v>0</v>
      </c>
      <c r="O164" s="189">
        <f>IFERROR(lifespans_all!O162*DTE_mission_minutes!O6,"-")</f>
        <v>0</v>
      </c>
      <c r="P164" s="189">
        <f>IFERROR(lifespans_all!P162*DTE_mission_minutes!P6,"-")</f>
        <v>0</v>
      </c>
      <c r="Q164" s="189">
        <f>IFERROR(lifespans_all!Q162*DTE_mission_minutes!Q6,"-")</f>
        <v>0</v>
      </c>
      <c r="R164" s="189">
        <f>IFERROR(lifespans_all!R162*DTE_mission_minutes!R6,"-")</f>
        <v>0</v>
      </c>
      <c r="S164" s="189">
        <f>IFERROR(lifespans_all!S162*DTE_mission_minutes!S6,"-")</f>
        <v>0</v>
      </c>
      <c r="T164" s="189">
        <f>IFERROR(lifespans_all!T162*DTE_mission_minutes!T6,"-")</f>
        <v>0</v>
      </c>
      <c r="U164" s="189">
        <f>IFERROR(lifespans_all!U162*DTE_mission_minutes!U6,"-")</f>
        <v>0</v>
      </c>
      <c r="V164" s="189">
        <f>IFERROR(lifespans_all!V162*DTE_mission_minutes!V6,"-")</f>
        <v>0</v>
      </c>
      <c r="W164" s="189">
        <f>IFERROR(lifespans_all!W162*DTE_mission_minutes!W6,"-")</f>
        <v>0</v>
      </c>
    </row>
    <row r="165" spans="1:23" x14ac:dyDescent="0.25">
      <c r="A165" s="97" t="s">
        <v>68</v>
      </c>
      <c r="B165" s="98" t="s">
        <v>57</v>
      </c>
      <c r="C165" s="110" t="s">
        <v>91</v>
      </c>
      <c r="D165" s="189">
        <f>IFERROR(lifespans_all!D163*DTE_mission_minutes!D7,"-")</f>
        <v>667.42555555555555</v>
      </c>
      <c r="E165" s="189">
        <f>IFERROR(lifespans_all!E163*DTE_mission_minutes!E7,"-")</f>
        <v>707.53916666666669</v>
      </c>
      <c r="F165" s="189">
        <f>IFERROR(lifespans_all!F163*DTE_mission_minutes!F7,"-")</f>
        <v>608.43833333333339</v>
      </c>
      <c r="G165" s="189">
        <f>IFERROR(lifespans_all!G163*DTE_mission_minutes!G7,"-")</f>
        <v>671.11811111111115</v>
      </c>
      <c r="H165" s="189">
        <f>IFERROR(lifespans_all!H163*DTE_mission_minutes!H7,"-")</f>
        <v>671.11811111111115</v>
      </c>
      <c r="I165" s="189">
        <f>IFERROR(lifespans_all!I163*DTE_mission_minutes!I7,"-")</f>
        <v>671.11811111111115</v>
      </c>
      <c r="J165" s="189">
        <f>IFERROR(lifespans_all!J163*DTE_mission_minutes!J7,"-")</f>
        <v>0</v>
      </c>
      <c r="K165" s="189">
        <f>IFERROR(lifespans_all!K163*DTE_mission_minutes!K7,"-")</f>
        <v>0</v>
      </c>
      <c r="L165" s="189">
        <f>IFERROR(lifespans_all!L163*DTE_mission_minutes!L7,"-")</f>
        <v>0</v>
      </c>
      <c r="M165" s="189">
        <f>IFERROR(lifespans_all!M163*DTE_mission_minutes!M7,"-")</f>
        <v>0</v>
      </c>
      <c r="N165" s="189">
        <f>IFERROR(lifespans_all!N163*DTE_mission_minutes!N7,"-")</f>
        <v>0</v>
      </c>
      <c r="O165" s="189">
        <f>IFERROR(lifespans_all!O163*DTE_mission_minutes!O7,"-")</f>
        <v>0</v>
      </c>
      <c r="P165" s="189">
        <f>IFERROR(lifespans_all!P163*DTE_mission_minutes!P7,"-")</f>
        <v>0</v>
      </c>
      <c r="Q165" s="189">
        <f>IFERROR(lifespans_all!Q163*DTE_mission_minutes!Q7,"-")</f>
        <v>0</v>
      </c>
      <c r="R165" s="189">
        <f>IFERROR(lifespans_all!R163*DTE_mission_minutes!R7,"-")</f>
        <v>0</v>
      </c>
      <c r="S165" s="189">
        <f>IFERROR(lifespans_all!S163*DTE_mission_minutes!S7,"-")</f>
        <v>0</v>
      </c>
      <c r="T165" s="189">
        <f>IFERROR(lifespans_all!T163*DTE_mission_minutes!T7,"-")</f>
        <v>0</v>
      </c>
      <c r="U165" s="189">
        <f>IFERROR(lifespans_all!U163*DTE_mission_minutes!U7,"-")</f>
        <v>0</v>
      </c>
      <c r="V165" s="189">
        <f>IFERROR(lifespans_all!V163*DTE_mission_minutes!V7,"-")</f>
        <v>0</v>
      </c>
      <c r="W165" s="189">
        <f>IFERROR(lifespans_all!W163*DTE_mission_minutes!W7,"-")</f>
        <v>0</v>
      </c>
    </row>
    <row r="166" spans="1:23" x14ac:dyDescent="0.25">
      <c r="A166" s="97" t="s">
        <v>34</v>
      </c>
      <c r="B166" s="106" t="s">
        <v>64</v>
      </c>
      <c r="C166" s="110" t="s">
        <v>91</v>
      </c>
      <c r="D166" s="189">
        <f>IFERROR(lifespans_all!D164*DTE_mission_minutes!D8,"-")</f>
        <v>508.14004722222222</v>
      </c>
      <c r="E166" s="189">
        <f>IFERROR(lifespans_all!E164*DTE_mission_minutes!E8,"-")</f>
        <v>377.5913888888889</v>
      </c>
      <c r="F166" s="189">
        <f>IFERROR(lifespans_all!F164*DTE_mission_minutes!F8,"-")</f>
        <v>307.24861111111113</v>
      </c>
      <c r="G166" s="189">
        <f>IFERROR(lifespans_all!G164*DTE_mission_minutes!G8,"-")</f>
        <v>392.20349666666669</v>
      </c>
      <c r="H166" s="189">
        <f>IFERROR(lifespans_all!H164*DTE_mission_minutes!H8,"-")</f>
        <v>392.20349666666669</v>
      </c>
      <c r="I166" s="189">
        <f>IFERROR(lifespans_all!I164*DTE_mission_minutes!I8,"-")</f>
        <v>392.20349666666669</v>
      </c>
      <c r="J166" s="189">
        <f>IFERROR(lifespans_all!J164*DTE_mission_minutes!J8,"-")</f>
        <v>392.20349666666669</v>
      </c>
      <c r="K166" s="189">
        <f>IFERROR(lifespans_all!K164*DTE_mission_minutes!K8,"-")</f>
        <v>392.20349666666669</v>
      </c>
      <c r="L166" s="189">
        <f>IFERROR(lifespans_all!L164*DTE_mission_minutes!L8,"-")</f>
        <v>392.20349666666669</v>
      </c>
      <c r="M166" s="189">
        <f>IFERROR(lifespans_all!M164*DTE_mission_minutes!M8,"-")</f>
        <v>392.20349666666669</v>
      </c>
      <c r="N166" s="189">
        <f>IFERROR(lifespans_all!N164*DTE_mission_minutes!N8,"-")</f>
        <v>392.20349666666669</v>
      </c>
      <c r="O166" s="189">
        <f>IFERROR(lifespans_all!O164*DTE_mission_minutes!O8,"-")</f>
        <v>392.20349666666669</v>
      </c>
      <c r="P166" s="189">
        <f>IFERROR(lifespans_all!P164*DTE_mission_minutes!P8,"-")</f>
        <v>392.20349666666669</v>
      </c>
      <c r="Q166" s="189">
        <f>IFERROR(lifespans_all!Q164*DTE_mission_minutes!Q8,"-")</f>
        <v>392.20349666666669</v>
      </c>
      <c r="R166" s="189">
        <f>IFERROR(lifespans_all!R164*DTE_mission_minutes!R8,"-")</f>
        <v>392.20349666666669</v>
      </c>
      <c r="S166" s="189">
        <f>IFERROR(lifespans_all!S164*DTE_mission_minutes!S8,"-")</f>
        <v>392.20349666666669</v>
      </c>
      <c r="T166" s="189">
        <f>IFERROR(lifespans_all!T164*DTE_mission_minutes!T8,"-")</f>
        <v>392.20349666666669</v>
      </c>
      <c r="U166" s="189">
        <f>IFERROR(lifespans_all!U164*DTE_mission_minutes!U8,"-")</f>
        <v>392.20349666666669</v>
      </c>
      <c r="V166" s="189">
        <f>IFERROR(lifespans_all!V164*DTE_mission_minutes!V8,"-")</f>
        <v>392.20349666666669</v>
      </c>
      <c r="W166" s="189">
        <f>IFERROR(lifespans_all!W164*DTE_mission_minutes!W8,"-")</f>
        <v>392.20349666666669</v>
      </c>
    </row>
    <row r="167" spans="1:23" x14ac:dyDescent="0.25">
      <c r="A167" s="97" t="s">
        <v>69</v>
      </c>
      <c r="B167" s="98" t="s">
        <v>57</v>
      </c>
      <c r="C167" s="110"/>
      <c r="D167" s="189">
        <f>IFERROR(lifespans_all!D165*DTE_mission_minutes!D9,"-")</f>
        <v>0</v>
      </c>
      <c r="E167" s="189">
        <f>IFERROR(lifespans_all!E165*DTE_mission_minutes!E9,"-")</f>
        <v>0</v>
      </c>
      <c r="F167" s="189">
        <f>IFERROR(lifespans_all!F165*DTE_mission_minutes!F9,"-")</f>
        <v>0</v>
      </c>
      <c r="G167" s="189">
        <f>IFERROR(lifespans_all!G165*DTE_mission_minutes!G9,"-")</f>
        <v>0</v>
      </c>
      <c r="H167" s="189">
        <f>IFERROR(lifespans_all!H165*DTE_mission_minutes!H9,"-")</f>
        <v>0</v>
      </c>
      <c r="I167" s="189">
        <f>IFERROR(lifespans_all!I165*DTE_mission_minutes!I9,"-")</f>
        <v>0</v>
      </c>
      <c r="J167" s="189">
        <f>IFERROR(lifespans_all!J165*DTE_mission_minutes!J9,"-")</f>
        <v>0</v>
      </c>
      <c r="K167" s="189">
        <f>IFERROR(lifespans_all!K165*DTE_mission_minutes!K9,"-")</f>
        <v>0</v>
      </c>
      <c r="L167" s="189">
        <f>IFERROR(lifespans_all!L165*DTE_mission_minutes!L9,"-")</f>
        <v>0</v>
      </c>
      <c r="M167" s="189">
        <f>IFERROR(lifespans_all!M165*DTE_mission_minutes!M9,"-")</f>
        <v>0</v>
      </c>
      <c r="N167" s="189">
        <f>IFERROR(lifespans_all!N165*DTE_mission_minutes!N9,"-")</f>
        <v>0</v>
      </c>
      <c r="O167" s="189">
        <f>IFERROR(lifespans_all!O165*DTE_mission_minutes!O9,"-")</f>
        <v>0</v>
      </c>
      <c r="P167" s="189">
        <f>IFERROR(lifespans_all!P165*DTE_mission_minutes!P9,"-")</f>
        <v>0</v>
      </c>
      <c r="Q167" s="189">
        <f>IFERROR(lifespans_all!Q165*DTE_mission_minutes!Q9,"-")</f>
        <v>0</v>
      </c>
      <c r="R167" s="189">
        <f>IFERROR(lifespans_all!R165*DTE_mission_minutes!R9,"-")</f>
        <v>0</v>
      </c>
      <c r="S167" s="189">
        <f>IFERROR(lifespans_all!S165*DTE_mission_minutes!S9,"-")</f>
        <v>0</v>
      </c>
      <c r="T167" s="189">
        <f>IFERROR(lifespans_all!T165*DTE_mission_minutes!T9,"-")</f>
        <v>0</v>
      </c>
      <c r="U167" s="189">
        <f>IFERROR(lifespans_all!U165*DTE_mission_minutes!U9,"-")</f>
        <v>0</v>
      </c>
      <c r="V167" s="189">
        <f>IFERROR(lifespans_all!V165*DTE_mission_minutes!V9,"-")</f>
        <v>0</v>
      </c>
      <c r="W167" s="189">
        <f>IFERROR(lifespans_all!W165*DTE_mission_minutes!W9,"-")</f>
        <v>0</v>
      </c>
    </row>
    <row r="168" spans="1:23" x14ac:dyDescent="0.25">
      <c r="A168" s="97" t="s">
        <v>70</v>
      </c>
      <c r="B168" s="105" t="s">
        <v>59</v>
      </c>
      <c r="C168" s="110" t="s">
        <v>91</v>
      </c>
      <c r="D168" s="189">
        <f>IFERROR(lifespans_all!D166*DTE_mission_minutes!D10,"-")</f>
        <v>1178.5658305555555</v>
      </c>
      <c r="E168" s="189">
        <f>IFERROR(lifespans_all!E166*DTE_mission_minutes!E10,"-")</f>
        <v>779.39891388888896</v>
      </c>
      <c r="F168" s="189">
        <f>IFERROR(lifespans_all!F166*DTE_mission_minutes!F10,"-")</f>
        <v>4.2386111111111111</v>
      </c>
      <c r="G168" s="189">
        <f>IFERROR(lifespans_all!G166*DTE_mission_minutes!G10,"-")</f>
        <v>871.54136999999992</v>
      </c>
      <c r="H168" s="189">
        <f>IFERROR(lifespans_all!H166*DTE_mission_minutes!H10,"-")</f>
        <v>871.54136999999992</v>
      </c>
      <c r="I168" s="189">
        <f>IFERROR(lifespans_all!I166*DTE_mission_minutes!I10,"-")</f>
        <v>871.54136999999992</v>
      </c>
      <c r="J168" s="189">
        <f>IFERROR(lifespans_all!J166*DTE_mission_minutes!J10,"-")</f>
        <v>871.54136999999992</v>
      </c>
      <c r="K168" s="189">
        <f>IFERROR(lifespans_all!K166*DTE_mission_minutes!K10,"-")</f>
        <v>871.54136999999992</v>
      </c>
      <c r="L168" s="189">
        <f>IFERROR(lifespans_all!L166*DTE_mission_minutes!L10,"-")</f>
        <v>871.54136999999992</v>
      </c>
      <c r="M168" s="189">
        <f>IFERROR(lifespans_all!M166*DTE_mission_minutes!M10,"-")</f>
        <v>871.54136999999992</v>
      </c>
      <c r="N168" s="189">
        <f>IFERROR(lifespans_all!N166*DTE_mission_minutes!N10,"-")</f>
        <v>0</v>
      </c>
      <c r="O168" s="189">
        <f>IFERROR(lifespans_all!O166*DTE_mission_minutes!O10,"-")</f>
        <v>0</v>
      </c>
      <c r="P168" s="189">
        <f>IFERROR(lifespans_all!P166*DTE_mission_minutes!P10,"-")</f>
        <v>0</v>
      </c>
      <c r="Q168" s="189">
        <f>IFERROR(lifespans_all!Q166*DTE_mission_minutes!Q10,"-")</f>
        <v>0</v>
      </c>
      <c r="R168" s="189">
        <f>IFERROR(lifespans_all!R166*DTE_mission_minutes!R10,"-")</f>
        <v>0</v>
      </c>
      <c r="S168" s="189">
        <f>IFERROR(lifespans_all!S166*DTE_mission_minutes!S10,"-")</f>
        <v>0</v>
      </c>
      <c r="T168" s="189">
        <f>IFERROR(lifespans_all!T166*DTE_mission_minutes!T10,"-")</f>
        <v>0</v>
      </c>
      <c r="U168" s="189">
        <f>IFERROR(lifespans_all!U166*DTE_mission_minutes!U10,"-")</f>
        <v>0</v>
      </c>
      <c r="V168" s="189">
        <f>IFERROR(lifespans_all!V166*DTE_mission_minutes!V10,"-")</f>
        <v>0</v>
      </c>
      <c r="W168" s="189">
        <f>IFERROR(lifespans_all!W166*DTE_mission_minutes!W10,"-")</f>
        <v>0</v>
      </c>
    </row>
    <row r="169" spans="1:23" x14ac:dyDescent="0.25">
      <c r="A169" s="97" t="s">
        <v>71</v>
      </c>
      <c r="B169" s="105" t="s">
        <v>58</v>
      </c>
      <c r="C169" s="110"/>
      <c r="D169" s="189">
        <f>IFERROR(lifespans_all!D167*DTE_mission_minutes!D11,"-")</f>
        <v>721.11352444444435</v>
      </c>
      <c r="E169" s="189">
        <f>IFERROR(lifespans_all!E167*DTE_mission_minutes!E11,"-")</f>
        <v>721.11352444444435</v>
      </c>
      <c r="F169" s="189">
        <f>IFERROR(lifespans_all!F167*DTE_mission_minutes!F11,"-")</f>
        <v>721.11352444444435</v>
      </c>
      <c r="G169" s="189">
        <f>IFERROR(lifespans_all!G167*DTE_mission_minutes!G11,"-")</f>
        <v>721.11352444444435</v>
      </c>
      <c r="H169" s="189">
        <f>IFERROR(lifespans_all!H167*DTE_mission_minutes!H11,"-")</f>
        <v>721.11352444444435</v>
      </c>
      <c r="I169" s="189">
        <f>IFERROR(lifespans_all!I167*DTE_mission_minutes!I11,"-")</f>
        <v>721.11352444444435</v>
      </c>
      <c r="J169" s="189">
        <f>IFERROR(lifespans_all!J167*DTE_mission_minutes!J11,"-")</f>
        <v>721.11352444444435</v>
      </c>
      <c r="K169" s="189">
        <f>IFERROR(lifespans_all!K167*DTE_mission_minutes!K11,"-")</f>
        <v>721.11352444444435</v>
      </c>
      <c r="L169" s="189">
        <f>IFERROR(lifespans_all!L167*DTE_mission_minutes!L11,"-")</f>
        <v>721.11352444444435</v>
      </c>
      <c r="M169" s="189">
        <f>IFERROR(lifespans_all!M167*DTE_mission_minutes!M11,"-")</f>
        <v>721.11352444444435</v>
      </c>
      <c r="N169" s="189">
        <f>IFERROR(lifespans_all!N167*DTE_mission_minutes!N11,"-")</f>
        <v>721.11352444444435</v>
      </c>
      <c r="O169" s="189">
        <f>IFERROR(lifespans_all!O167*DTE_mission_minutes!O11,"-")</f>
        <v>721.11352444444435</v>
      </c>
      <c r="P169" s="189">
        <f>IFERROR(lifespans_all!P167*DTE_mission_minutes!P11,"-")</f>
        <v>721.11352444444435</v>
      </c>
      <c r="Q169" s="189">
        <f>IFERROR(lifespans_all!Q167*DTE_mission_minutes!Q11,"-")</f>
        <v>721.11352444444435</v>
      </c>
      <c r="R169" s="189">
        <f>IFERROR(lifespans_all!R167*DTE_mission_minutes!R11,"-")</f>
        <v>721.11352444444435</v>
      </c>
      <c r="S169" s="189">
        <f>IFERROR(lifespans_all!S167*DTE_mission_minutes!S11,"-")</f>
        <v>721.11352444444435</v>
      </c>
      <c r="T169" s="189">
        <f>IFERROR(lifespans_all!T167*DTE_mission_minutes!T11,"-")</f>
        <v>721.11352444444435</v>
      </c>
      <c r="U169" s="189">
        <f>IFERROR(lifespans_all!U167*DTE_mission_minutes!U11,"-")</f>
        <v>721.11352444444435</v>
      </c>
      <c r="V169" s="189">
        <f>IFERROR(lifespans_all!V167*DTE_mission_minutes!V11,"-")</f>
        <v>721.11352444444435</v>
      </c>
      <c r="W169" s="189">
        <f>IFERROR(lifespans_all!W167*DTE_mission_minutes!W11,"-")</f>
        <v>721.11352444444435</v>
      </c>
    </row>
    <row r="170" spans="1:23" x14ac:dyDescent="0.25">
      <c r="A170" s="97" t="s">
        <v>72</v>
      </c>
      <c r="B170" s="104" t="s">
        <v>59</v>
      </c>
      <c r="C170" s="110"/>
      <c r="D170" s="189">
        <f>IFERROR(lifespans_all!D168*DTE_mission_minutes!D12,"-")</f>
        <v>171572.29579277776</v>
      </c>
      <c r="E170" s="189">
        <f>IFERROR(lifespans_all!E168*DTE_mission_minutes!E12,"-")</f>
        <v>171572.29579277776</v>
      </c>
      <c r="F170" s="189">
        <f>IFERROR(lifespans_all!F168*DTE_mission_minutes!F12,"-")</f>
        <v>171572.29579277776</v>
      </c>
      <c r="G170" s="189">
        <f>IFERROR(lifespans_all!G168*DTE_mission_minutes!G12,"-")</f>
        <v>171572.29579277776</v>
      </c>
      <c r="H170" s="189">
        <f>IFERROR(lifespans_all!H168*DTE_mission_minutes!H12,"-")</f>
        <v>171572.29579277776</v>
      </c>
      <c r="I170" s="189">
        <f>IFERROR(lifespans_all!I168*DTE_mission_minutes!I12,"-")</f>
        <v>171572.29579277776</v>
      </c>
      <c r="J170" s="189">
        <f>IFERROR(lifespans_all!J168*DTE_mission_minutes!J12,"-")</f>
        <v>171572.29579277776</v>
      </c>
      <c r="K170" s="189">
        <f>IFERROR(lifespans_all!K168*DTE_mission_minutes!K12,"-")</f>
        <v>171572.29579277776</v>
      </c>
      <c r="L170" s="189">
        <f>IFERROR(lifespans_all!L168*DTE_mission_minutes!L12,"-")</f>
        <v>171572.29579277776</v>
      </c>
      <c r="M170" s="189">
        <f>IFERROR(lifespans_all!M168*DTE_mission_minutes!M12,"-")</f>
        <v>171572.29579277776</v>
      </c>
      <c r="N170" s="189">
        <f>IFERROR(lifespans_all!N168*DTE_mission_minutes!N12,"-")</f>
        <v>171572.29579277776</v>
      </c>
      <c r="O170" s="189">
        <f>IFERROR(lifespans_all!O168*DTE_mission_minutes!O12,"-")</f>
        <v>171572.29579277776</v>
      </c>
      <c r="P170" s="189">
        <f>IFERROR(lifespans_all!P168*DTE_mission_minutes!P12,"-")</f>
        <v>171572.29579277776</v>
      </c>
      <c r="Q170" s="189">
        <f>IFERROR(lifespans_all!Q168*DTE_mission_minutes!Q12,"-")</f>
        <v>171572.29579277776</v>
      </c>
      <c r="R170" s="189">
        <f>IFERROR(lifespans_all!R168*DTE_mission_minutes!R12,"-")</f>
        <v>171572.29579277776</v>
      </c>
      <c r="S170" s="189">
        <f>IFERROR(lifespans_all!S168*DTE_mission_minutes!S12,"-")</f>
        <v>171572.29579277776</v>
      </c>
      <c r="T170" s="189">
        <f>IFERROR(lifespans_all!T168*DTE_mission_minutes!T12,"-")</f>
        <v>171572.29579277776</v>
      </c>
      <c r="U170" s="189">
        <f>IFERROR(lifespans_all!U168*DTE_mission_minutes!U12,"-")</f>
        <v>171572.29579277776</v>
      </c>
      <c r="V170" s="189">
        <f>IFERROR(lifespans_all!V168*DTE_mission_minutes!V12,"-")</f>
        <v>171572.29579277776</v>
      </c>
      <c r="W170" s="189">
        <f>IFERROR(lifespans_all!W168*DTE_mission_minutes!W12,"-")</f>
        <v>171572.29579277776</v>
      </c>
    </row>
    <row r="171" spans="1:23" x14ac:dyDescent="0.25">
      <c r="A171" s="97" t="s">
        <v>82</v>
      </c>
      <c r="B171" s="106" t="s">
        <v>64</v>
      </c>
      <c r="C171" s="110"/>
      <c r="D171" s="189" t="str">
        <f>IFERROR(lifespans_all!D169*DTE_mission_minutes!D13,"-")</f>
        <v>-</v>
      </c>
      <c r="E171" s="189" t="str">
        <f>IFERROR(lifespans_all!E169*DTE_mission_minutes!E13,"-")</f>
        <v>-</v>
      </c>
      <c r="F171" s="189" t="str">
        <f>IFERROR(lifespans_all!F169*DTE_mission_minutes!F13,"-")</f>
        <v>-</v>
      </c>
      <c r="G171" s="189" t="str">
        <f>IFERROR(lifespans_all!G169*DTE_mission_minutes!G13,"-")</f>
        <v>-</v>
      </c>
      <c r="H171" s="189" t="str">
        <f>IFERROR(lifespans_all!H169*DTE_mission_minutes!H13,"-")</f>
        <v>-</v>
      </c>
      <c r="I171" s="189" t="str">
        <f>IFERROR(lifespans_all!I169*DTE_mission_minutes!I13,"-")</f>
        <v>-</v>
      </c>
      <c r="J171" s="189" t="str">
        <f>IFERROR(lifespans_all!J169*DTE_mission_minutes!J13,"-")</f>
        <v>-</v>
      </c>
      <c r="K171" s="189" t="str">
        <f>IFERROR(lifespans_all!K169*DTE_mission_minutes!K13,"-")</f>
        <v>-</v>
      </c>
      <c r="L171" s="189" t="str">
        <f>IFERROR(lifespans_all!L169*DTE_mission_minutes!L13,"-")</f>
        <v>-</v>
      </c>
      <c r="M171" s="189" t="str">
        <f>IFERROR(lifespans_all!M169*DTE_mission_minutes!M13,"-")</f>
        <v>-</v>
      </c>
      <c r="N171" s="189" t="str">
        <f>IFERROR(lifespans_all!N169*DTE_mission_minutes!N13,"-")</f>
        <v>-</v>
      </c>
      <c r="O171" s="189" t="str">
        <f>IFERROR(lifespans_all!O169*DTE_mission_minutes!O13,"-")</f>
        <v>-</v>
      </c>
      <c r="P171" s="189" t="str">
        <f>IFERROR(lifespans_all!P169*DTE_mission_minutes!P13,"-")</f>
        <v>-</v>
      </c>
      <c r="Q171" s="189" t="str">
        <f>IFERROR(lifespans_all!Q169*DTE_mission_minutes!Q13,"-")</f>
        <v>-</v>
      </c>
      <c r="R171" s="189" t="str">
        <f>IFERROR(lifespans_all!R169*DTE_mission_minutes!R13,"-")</f>
        <v>-</v>
      </c>
      <c r="S171" s="189" t="str">
        <f>IFERROR(lifespans_all!S169*DTE_mission_minutes!S13,"-")</f>
        <v>-</v>
      </c>
      <c r="T171" s="189" t="str">
        <f>IFERROR(lifespans_all!T169*DTE_mission_minutes!T13,"-")</f>
        <v>-</v>
      </c>
      <c r="U171" s="189" t="str">
        <f>IFERROR(lifespans_all!U169*DTE_mission_minutes!U13,"-")</f>
        <v>-</v>
      </c>
      <c r="V171" s="189" t="str">
        <f>IFERROR(lifespans_all!V169*DTE_mission_minutes!V13,"-")</f>
        <v>-</v>
      </c>
      <c r="W171" s="189" t="str">
        <f>IFERROR(lifespans_all!W169*DTE_mission_minutes!W13,"-")</f>
        <v>-</v>
      </c>
    </row>
    <row r="172" spans="1:23" x14ac:dyDescent="0.25">
      <c r="A172" s="97" t="s">
        <v>35</v>
      </c>
      <c r="B172" s="98" t="s">
        <v>57</v>
      </c>
      <c r="C172" s="110" t="s">
        <v>91</v>
      </c>
      <c r="D172" s="189">
        <f>IFERROR(lifespans_all!D170*DTE_mission_minutes!D14,"-")</f>
        <v>851.36055555555549</v>
      </c>
      <c r="E172" s="189">
        <f>IFERROR(lifespans_all!E170*DTE_mission_minutes!E14,"-")</f>
        <v>921.41561944444436</v>
      </c>
      <c r="F172" s="189">
        <f>IFERROR(lifespans_all!F170*DTE_mission_minutes!F14,"-")</f>
        <v>793.34499999999991</v>
      </c>
      <c r="G172" s="189">
        <f>IFERROR(lifespans_all!G170*DTE_mission_minutes!G14,"-")</f>
        <v>796.60534611111109</v>
      </c>
      <c r="H172" s="189">
        <f>IFERROR(lifespans_all!H170*DTE_mission_minutes!H14,"-")</f>
        <v>796.60534611111109</v>
      </c>
      <c r="I172" s="189">
        <f>IFERROR(lifespans_all!I170*DTE_mission_minutes!I14,"-")</f>
        <v>796.60534611111109</v>
      </c>
      <c r="J172" s="189">
        <f>IFERROR(lifespans_all!J170*DTE_mission_minutes!J14,"-")</f>
        <v>796.60534611111109</v>
      </c>
      <c r="K172" s="189">
        <f>IFERROR(lifespans_all!K170*DTE_mission_minutes!K14,"-")</f>
        <v>0</v>
      </c>
      <c r="L172" s="189">
        <f>IFERROR(lifespans_all!L170*DTE_mission_minutes!L14,"-")</f>
        <v>0</v>
      </c>
      <c r="M172" s="189">
        <f>IFERROR(lifespans_all!M170*DTE_mission_minutes!M14,"-")</f>
        <v>0</v>
      </c>
      <c r="N172" s="189">
        <f>IFERROR(lifespans_all!N170*DTE_mission_minutes!N14,"-")</f>
        <v>0</v>
      </c>
      <c r="O172" s="189">
        <f>IFERROR(lifespans_all!O170*DTE_mission_minutes!O14,"-")</f>
        <v>0</v>
      </c>
      <c r="P172" s="189">
        <f>IFERROR(lifespans_all!P170*DTE_mission_minutes!P14,"-")</f>
        <v>0</v>
      </c>
      <c r="Q172" s="189">
        <f>IFERROR(lifespans_all!Q170*DTE_mission_minutes!Q14,"-")</f>
        <v>0</v>
      </c>
      <c r="R172" s="189">
        <f>IFERROR(lifespans_all!R170*DTE_mission_minutes!R14,"-")</f>
        <v>0</v>
      </c>
      <c r="S172" s="189">
        <f>IFERROR(lifespans_all!S170*DTE_mission_minutes!S14,"-")</f>
        <v>0</v>
      </c>
      <c r="T172" s="189">
        <f>IFERROR(lifespans_all!T170*DTE_mission_minutes!T14,"-")</f>
        <v>0</v>
      </c>
      <c r="U172" s="189">
        <f>IFERROR(lifespans_all!U170*DTE_mission_minutes!U14,"-")</f>
        <v>0</v>
      </c>
      <c r="V172" s="189">
        <f>IFERROR(lifespans_all!V170*DTE_mission_minutes!V14,"-")</f>
        <v>0</v>
      </c>
      <c r="W172" s="189">
        <f>IFERROR(lifespans_all!W170*DTE_mission_minutes!W14,"-")</f>
        <v>0</v>
      </c>
    </row>
    <row r="173" spans="1:23" x14ac:dyDescent="0.25">
      <c r="A173" s="110" t="s">
        <v>83</v>
      </c>
      <c r="B173" s="98" t="s">
        <v>56</v>
      </c>
      <c r="C173" s="110"/>
      <c r="D173" s="189">
        <f>IFERROR(lifespans_all!D171*DTE_mission_minutes!D15,"-")</f>
        <v>2140.4341038095235</v>
      </c>
      <c r="E173" s="189">
        <f>IFERROR(lifespans_all!E171*DTE_mission_minutes!E15,"-")</f>
        <v>2140.4341038095235</v>
      </c>
      <c r="F173" s="189">
        <f>IFERROR(lifespans_all!F171*DTE_mission_minutes!F15,"-")</f>
        <v>2140.4341038095235</v>
      </c>
      <c r="G173" s="189">
        <f>IFERROR(lifespans_all!G171*DTE_mission_minutes!G15,"-")</f>
        <v>2140.4341038095235</v>
      </c>
      <c r="H173" s="189">
        <f>IFERROR(lifespans_all!H171*DTE_mission_minutes!H15,"-")</f>
        <v>2140.4341038095235</v>
      </c>
      <c r="I173" s="189">
        <f>IFERROR(lifespans_all!I171*DTE_mission_minutes!I15,"-")</f>
        <v>2140.4341038095235</v>
      </c>
      <c r="J173" s="189">
        <f>IFERROR(lifespans_all!J171*DTE_mission_minutes!J15,"-")</f>
        <v>2140.4341038095235</v>
      </c>
      <c r="K173" s="189">
        <f>IFERROR(lifespans_all!K171*DTE_mission_minutes!K15,"-")</f>
        <v>2140.4341038095235</v>
      </c>
      <c r="L173" s="189">
        <f>IFERROR(lifespans_all!L171*DTE_mission_minutes!L15,"-")</f>
        <v>2140.4341038095235</v>
      </c>
      <c r="M173" s="189">
        <f>IFERROR(lifespans_all!M171*DTE_mission_minutes!M15,"-")</f>
        <v>2140.4341038095235</v>
      </c>
      <c r="N173" s="189">
        <f>IFERROR(lifespans_all!N171*DTE_mission_minutes!N15,"-")</f>
        <v>2140.4341038095235</v>
      </c>
      <c r="O173" s="189">
        <f>IFERROR(lifespans_all!O171*DTE_mission_minutes!O15,"-")</f>
        <v>2140.4341038095235</v>
      </c>
      <c r="P173" s="189">
        <f>IFERROR(lifespans_all!P171*DTE_mission_minutes!P15,"-")</f>
        <v>2140.4341038095235</v>
      </c>
      <c r="Q173" s="189">
        <f>IFERROR(lifespans_all!Q171*DTE_mission_minutes!Q15,"-")</f>
        <v>2140.4341038095235</v>
      </c>
      <c r="R173" s="189">
        <f>IFERROR(lifespans_all!R171*DTE_mission_minutes!R15,"-")</f>
        <v>2140.4341038095235</v>
      </c>
      <c r="S173" s="189">
        <f>IFERROR(lifespans_all!S171*DTE_mission_minutes!S15,"-")</f>
        <v>2140.4341038095235</v>
      </c>
      <c r="T173" s="189">
        <f>IFERROR(lifespans_all!T171*DTE_mission_minutes!T15,"-")</f>
        <v>2140.4341038095235</v>
      </c>
      <c r="U173" s="189">
        <f>IFERROR(lifespans_all!U171*DTE_mission_minutes!U15,"-")</f>
        <v>2140.4341038095235</v>
      </c>
      <c r="V173" s="189">
        <f>IFERROR(lifespans_all!V171*DTE_mission_minutes!V15,"-")</f>
        <v>2140.4341038095235</v>
      </c>
      <c r="W173" s="189">
        <f>IFERROR(lifespans_all!W171*DTE_mission_minutes!W15,"-")</f>
        <v>2140.4341038095235</v>
      </c>
    </row>
    <row r="174" spans="1:23" x14ac:dyDescent="0.25">
      <c r="A174" s="110" t="s">
        <v>84</v>
      </c>
      <c r="B174" s="98" t="s">
        <v>56</v>
      </c>
      <c r="C174" s="110"/>
      <c r="D174" s="189">
        <f>IFERROR(lifespans_all!D172*DTE_mission_minutes!D16,"-")</f>
        <v>2140.4341038095235</v>
      </c>
      <c r="E174" s="189">
        <f>IFERROR(lifespans_all!E172*DTE_mission_minutes!E16,"-")</f>
        <v>2140.4341038095235</v>
      </c>
      <c r="F174" s="189">
        <f>IFERROR(lifespans_all!F172*DTE_mission_minutes!F16,"-")</f>
        <v>2140.4341038095235</v>
      </c>
      <c r="G174" s="189">
        <f>IFERROR(lifespans_all!G172*DTE_mission_minutes!G16,"-")</f>
        <v>2140.4341038095235</v>
      </c>
      <c r="H174" s="189">
        <f>IFERROR(lifespans_all!H172*DTE_mission_minutes!H16,"-")</f>
        <v>2140.4341038095235</v>
      </c>
      <c r="I174" s="189">
        <f>IFERROR(lifespans_all!I172*DTE_mission_minutes!I16,"-")</f>
        <v>2140.4341038095235</v>
      </c>
      <c r="J174" s="189">
        <f>IFERROR(lifespans_all!J172*DTE_mission_minutes!J16,"-")</f>
        <v>2140.4341038095235</v>
      </c>
      <c r="K174" s="189">
        <f>IFERROR(lifespans_all!K172*DTE_mission_minutes!K16,"-")</f>
        <v>2140.4341038095235</v>
      </c>
      <c r="L174" s="189">
        <f>IFERROR(lifespans_all!L172*DTE_mission_minutes!L16,"-")</f>
        <v>2140.4341038095235</v>
      </c>
      <c r="M174" s="189">
        <f>IFERROR(lifespans_all!M172*DTE_mission_minutes!M16,"-")</f>
        <v>2140.4341038095235</v>
      </c>
      <c r="N174" s="189">
        <f>IFERROR(lifespans_all!N172*DTE_mission_minutes!N16,"-")</f>
        <v>2140.4341038095235</v>
      </c>
      <c r="O174" s="189">
        <f>IFERROR(lifespans_all!O172*DTE_mission_minutes!O16,"-")</f>
        <v>2140.4341038095235</v>
      </c>
      <c r="P174" s="189">
        <f>IFERROR(lifespans_all!P172*DTE_mission_minutes!P16,"-")</f>
        <v>2140.4341038095235</v>
      </c>
      <c r="Q174" s="189">
        <f>IFERROR(lifespans_all!Q172*DTE_mission_minutes!Q16,"-")</f>
        <v>2140.4341038095235</v>
      </c>
      <c r="R174" s="189">
        <f>IFERROR(lifespans_all!R172*DTE_mission_minutes!R16,"-")</f>
        <v>2140.4341038095235</v>
      </c>
      <c r="S174" s="189">
        <f>IFERROR(lifespans_all!S172*DTE_mission_minutes!S16,"-")</f>
        <v>2140.4341038095235</v>
      </c>
      <c r="T174" s="189">
        <f>IFERROR(lifespans_all!T172*DTE_mission_minutes!T16,"-")</f>
        <v>2140.4341038095235</v>
      </c>
      <c r="U174" s="189">
        <f>IFERROR(lifespans_all!U172*DTE_mission_minutes!U16,"-")</f>
        <v>2140.4341038095235</v>
      </c>
      <c r="V174" s="189">
        <f>IFERROR(lifespans_all!V172*DTE_mission_minutes!V16,"-")</f>
        <v>2140.4341038095235</v>
      </c>
      <c r="W174" s="189">
        <f>IFERROR(lifespans_all!W172*DTE_mission_minutes!W16,"-")</f>
        <v>2140.4341038095235</v>
      </c>
    </row>
    <row r="175" spans="1:23" x14ac:dyDescent="0.25">
      <c r="A175" s="110" t="s">
        <v>85</v>
      </c>
      <c r="B175" s="98" t="s">
        <v>56</v>
      </c>
      <c r="C175" s="110"/>
      <c r="D175" s="189">
        <f>IFERROR(lifespans_all!D173*DTE_mission_minutes!D17,"-")</f>
        <v>2140.4341038095235</v>
      </c>
      <c r="E175" s="189">
        <f>IFERROR(lifespans_all!E173*DTE_mission_minutes!E17,"-")</f>
        <v>2140.4341038095235</v>
      </c>
      <c r="F175" s="189">
        <f>IFERROR(lifespans_all!F173*DTE_mission_minutes!F17,"-")</f>
        <v>2140.4341038095235</v>
      </c>
      <c r="G175" s="189">
        <f>IFERROR(lifespans_all!G173*DTE_mission_minutes!G17,"-")</f>
        <v>2140.4341038095235</v>
      </c>
      <c r="H175" s="189">
        <f>IFERROR(lifespans_all!H173*DTE_mission_minutes!H17,"-")</f>
        <v>2140.4341038095235</v>
      </c>
      <c r="I175" s="189">
        <f>IFERROR(lifespans_all!I173*DTE_mission_minutes!I17,"-")</f>
        <v>2140.4341038095235</v>
      </c>
      <c r="J175" s="189">
        <f>IFERROR(lifespans_all!J173*DTE_mission_minutes!J17,"-")</f>
        <v>2140.4341038095235</v>
      </c>
      <c r="K175" s="189">
        <f>IFERROR(lifespans_all!K173*DTE_mission_minutes!K17,"-")</f>
        <v>2140.4341038095235</v>
      </c>
      <c r="L175" s="189">
        <f>IFERROR(lifespans_all!L173*DTE_mission_minutes!L17,"-")</f>
        <v>2140.4341038095235</v>
      </c>
      <c r="M175" s="189">
        <f>IFERROR(lifespans_all!M173*DTE_mission_minutes!M17,"-")</f>
        <v>2140.4341038095235</v>
      </c>
      <c r="N175" s="189">
        <f>IFERROR(lifespans_all!N173*DTE_mission_minutes!N17,"-")</f>
        <v>2140.4341038095235</v>
      </c>
      <c r="O175" s="189">
        <f>IFERROR(lifespans_all!O173*DTE_mission_minutes!O17,"-")</f>
        <v>2140.4341038095235</v>
      </c>
      <c r="P175" s="189">
        <f>IFERROR(lifespans_all!P173*DTE_mission_minutes!P17,"-")</f>
        <v>2140.4341038095235</v>
      </c>
      <c r="Q175" s="189">
        <f>IFERROR(lifespans_all!Q173*DTE_mission_minutes!Q17,"-")</f>
        <v>2140.4341038095235</v>
      </c>
      <c r="R175" s="189">
        <f>IFERROR(lifespans_all!R173*DTE_mission_minutes!R17,"-")</f>
        <v>2140.4341038095235</v>
      </c>
      <c r="S175" s="189">
        <f>IFERROR(lifespans_all!S173*DTE_mission_minutes!S17,"-")</f>
        <v>2140.4341038095235</v>
      </c>
      <c r="T175" s="189">
        <f>IFERROR(lifespans_all!T173*DTE_mission_minutes!T17,"-")</f>
        <v>2140.4341038095235</v>
      </c>
      <c r="U175" s="189">
        <f>IFERROR(lifespans_all!U173*DTE_mission_minutes!U17,"-")</f>
        <v>2140.4341038095235</v>
      </c>
      <c r="V175" s="189">
        <f>IFERROR(lifespans_all!V173*DTE_mission_minutes!V17,"-")</f>
        <v>2140.4341038095235</v>
      </c>
      <c r="W175" s="189">
        <f>IFERROR(lifespans_all!W173*DTE_mission_minutes!W17,"-")</f>
        <v>2140.4341038095235</v>
      </c>
    </row>
    <row r="176" spans="1:23" x14ac:dyDescent="0.25">
      <c r="A176" s="110" t="s">
        <v>86</v>
      </c>
      <c r="B176" s="98" t="s">
        <v>56</v>
      </c>
      <c r="C176" s="110"/>
      <c r="D176" s="189">
        <f>IFERROR(lifespans_all!D174*DTE_mission_minutes!D18,"-")</f>
        <v>2140.4341038095235</v>
      </c>
      <c r="E176" s="189">
        <f>IFERROR(lifespans_all!E174*DTE_mission_minutes!E18,"-")</f>
        <v>2140.4341038095235</v>
      </c>
      <c r="F176" s="189">
        <f>IFERROR(lifespans_all!F174*DTE_mission_minutes!F18,"-")</f>
        <v>2140.4341038095235</v>
      </c>
      <c r="G176" s="189">
        <f>IFERROR(lifespans_all!G174*DTE_mission_minutes!G18,"-")</f>
        <v>2140.4341038095235</v>
      </c>
      <c r="H176" s="189">
        <f>IFERROR(lifespans_all!H174*DTE_mission_minutes!H18,"-")</f>
        <v>2140.4341038095235</v>
      </c>
      <c r="I176" s="189">
        <f>IFERROR(lifespans_all!I174*DTE_mission_minutes!I18,"-")</f>
        <v>2140.4341038095235</v>
      </c>
      <c r="J176" s="189">
        <f>IFERROR(lifespans_all!J174*DTE_mission_minutes!J18,"-")</f>
        <v>2140.4341038095235</v>
      </c>
      <c r="K176" s="189">
        <f>IFERROR(lifespans_all!K174*DTE_mission_minutes!K18,"-")</f>
        <v>2140.4341038095235</v>
      </c>
      <c r="L176" s="189">
        <f>IFERROR(lifespans_all!L174*DTE_mission_minutes!L18,"-")</f>
        <v>2140.4341038095235</v>
      </c>
      <c r="M176" s="189">
        <f>IFERROR(lifespans_all!M174*DTE_mission_minutes!M18,"-")</f>
        <v>2140.4341038095235</v>
      </c>
      <c r="N176" s="189">
        <f>IFERROR(lifespans_all!N174*DTE_mission_minutes!N18,"-")</f>
        <v>2140.4341038095235</v>
      </c>
      <c r="O176" s="189">
        <f>IFERROR(lifespans_all!O174*DTE_mission_minutes!O18,"-")</f>
        <v>2140.4341038095235</v>
      </c>
      <c r="P176" s="189">
        <f>IFERROR(lifespans_all!P174*DTE_mission_minutes!P18,"-")</f>
        <v>2140.4341038095235</v>
      </c>
      <c r="Q176" s="189">
        <f>IFERROR(lifespans_all!Q174*DTE_mission_minutes!Q18,"-")</f>
        <v>2140.4341038095235</v>
      </c>
      <c r="R176" s="189">
        <f>IFERROR(lifespans_all!R174*DTE_mission_minutes!R18,"-")</f>
        <v>2140.4341038095235</v>
      </c>
      <c r="S176" s="189">
        <f>IFERROR(lifespans_all!S174*DTE_mission_minutes!S18,"-")</f>
        <v>2140.4341038095235</v>
      </c>
      <c r="T176" s="189">
        <f>IFERROR(lifespans_all!T174*DTE_mission_minutes!T18,"-")</f>
        <v>2140.4341038095235</v>
      </c>
      <c r="U176" s="189">
        <f>IFERROR(lifespans_all!U174*DTE_mission_minutes!U18,"-")</f>
        <v>2140.4341038095235</v>
      </c>
      <c r="V176" s="189">
        <f>IFERROR(lifespans_all!V174*DTE_mission_minutes!V18,"-")</f>
        <v>2140.4341038095235</v>
      </c>
      <c r="W176" s="189">
        <f>IFERROR(lifespans_all!W174*DTE_mission_minutes!W18,"-")</f>
        <v>2140.4341038095235</v>
      </c>
    </row>
    <row r="177" spans="1:23" x14ac:dyDescent="0.25">
      <c r="A177" s="97" t="s">
        <v>36</v>
      </c>
      <c r="B177" s="98" t="s">
        <v>57</v>
      </c>
      <c r="C177" s="110" t="s">
        <v>91</v>
      </c>
      <c r="D177" s="189">
        <f>IFERROR(lifespans_all!D175*DTE_mission_minutes!D19,"-")</f>
        <v>3121.1464916666664</v>
      </c>
      <c r="E177" s="189">
        <f>IFERROR(lifespans_all!E175*DTE_mission_minutes!E19,"-")</f>
        <v>3157.8943527777778</v>
      </c>
      <c r="F177" s="189">
        <f>IFERROR(lifespans_all!F175*DTE_mission_minutes!F19,"-")</f>
        <v>2937.5030555555554</v>
      </c>
      <c r="G177" s="189">
        <f>IFERROR(lifespans_all!G175*DTE_mission_minutes!G19,"-")</f>
        <v>3137.9728877777775</v>
      </c>
      <c r="H177" s="189">
        <f>IFERROR(lifespans_all!H175*DTE_mission_minutes!H19,"-")</f>
        <v>3137.9728877777775</v>
      </c>
      <c r="I177" s="189">
        <f>IFERROR(lifespans_all!I175*DTE_mission_minutes!I19,"-")</f>
        <v>3137.9728877777775</v>
      </c>
      <c r="J177" s="189">
        <f>IFERROR(lifespans_all!J175*DTE_mission_minutes!J19,"-")</f>
        <v>3137.9728877777775</v>
      </c>
      <c r="K177" s="189">
        <f>IFERROR(lifespans_all!K175*DTE_mission_minutes!K19,"-")</f>
        <v>3137.9728877777775</v>
      </c>
      <c r="L177" s="189">
        <f>IFERROR(lifespans_all!L175*DTE_mission_minutes!L19,"-")</f>
        <v>3137.9728877777775</v>
      </c>
      <c r="M177" s="189">
        <f>IFERROR(lifespans_all!M175*DTE_mission_minutes!M19,"-")</f>
        <v>3137.9728877777775</v>
      </c>
      <c r="N177" s="189">
        <f>IFERROR(lifespans_all!N175*DTE_mission_minutes!N19,"-")</f>
        <v>3137.9728877777775</v>
      </c>
      <c r="O177" s="189">
        <f>IFERROR(lifespans_all!O175*DTE_mission_minutes!O19,"-")</f>
        <v>3137.9728877777775</v>
      </c>
      <c r="P177" s="189">
        <f>IFERROR(lifespans_all!P175*DTE_mission_minutes!P19,"-")</f>
        <v>3137.9728877777775</v>
      </c>
      <c r="Q177" s="189">
        <f>IFERROR(lifespans_all!Q175*DTE_mission_minutes!Q19,"-")</f>
        <v>3137.9728877777775</v>
      </c>
      <c r="R177" s="189">
        <f>IFERROR(lifespans_all!R175*DTE_mission_minutes!R19,"-")</f>
        <v>3137.9728877777775</v>
      </c>
      <c r="S177" s="189">
        <f>IFERROR(lifespans_all!S175*DTE_mission_minutes!S19,"-")</f>
        <v>3137.9728877777775</v>
      </c>
      <c r="T177" s="189">
        <f>IFERROR(lifespans_all!T175*DTE_mission_minutes!T19,"-")</f>
        <v>3137.9728877777775</v>
      </c>
      <c r="U177" s="189">
        <f>IFERROR(lifespans_all!U175*DTE_mission_minutes!U19,"-")</f>
        <v>3137.9728877777775</v>
      </c>
      <c r="V177" s="189">
        <f>IFERROR(lifespans_all!V175*DTE_mission_minutes!V19,"-")</f>
        <v>3137.9728877777775</v>
      </c>
      <c r="W177" s="189">
        <f>IFERROR(lifespans_all!W175*DTE_mission_minutes!W19,"-")</f>
        <v>3137.9728877777775</v>
      </c>
    </row>
    <row r="178" spans="1:23" x14ac:dyDescent="0.25">
      <c r="A178" s="97" t="s">
        <v>37</v>
      </c>
      <c r="B178" s="98" t="s">
        <v>57</v>
      </c>
      <c r="C178" s="110" t="s">
        <v>91</v>
      </c>
      <c r="D178" s="189">
        <f>IFERROR(lifespans_all!D176*DTE_mission_minutes!D20,"-")</f>
        <v>3653.0924999999997</v>
      </c>
      <c r="E178" s="189">
        <f>IFERROR(lifespans_all!E176*DTE_mission_minutes!E20,"-")</f>
        <v>3468.0533333333337</v>
      </c>
      <c r="F178" s="189">
        <f>IFERROR(lifespans_all!F176*DTE_mission_minutes!F20,"-")</f>
        <v>3224.0014777777778</v>
      </c>
      <c r="G178" s="189">
        <f>IFERROR(lifespans_all!G176*DTE_mission_minutes!G20,"-")</f>
        <v>3454.7784394444448</v>
      </c>
      <c r="H178" s="189">
        <f>IFERROR(lifespans_all!H176*DTE_mission_minutes!H20,"-")</f>
        <v>3454.7784394444448</v>
      </c>
      <c r="I178" s="189">
        <f>IFERROR(lifespans_all!I176*DTE_mission_minutes!I20,"-")</f>
        <v>0</v>
      </c>
      <c r="J178" s="189">
        <f>IFERROR(lifespans_all!J176*DTE_mission_minutes!J20,"-")</f>
        <v>0</v>
      </c>
      <c r="K178" s="189">
        <f>IFERROR(lifespans_all!K176*DTE_mission_minutes!K20,"-")</f>
        <v>0</v>
      </c>
      <c r="L178" s="189">
        <f>IFERROR(lifespans_all!L176*DTE_mission_minutes!L20,"-")</f>
        <v>0</v>
      </c>
      <c r="M178" s="189">
        <f>IFERROR(lifespans_all!M176*DTE_mission_minutes!M20,"-")</f>
        <v>0</v>
      </c>
      <c r="N178" s="189">
        <f>IFERROR(lifespans_all!N176*DTE_mission_minutes!N20,"-")</f>
        <v>0</v>
      </c>
      <c r="O178" s="189">
        <f>IFERROR(lifespans_all!O176*DTE_mission_minutes!O20,"-")</f>
        <v>0</v>
      </c>
      <c r="P178" s="189">
        <f>IFERROR(lifespans_all!P176*DTE_mission_minutes!P20,"-")</f>
        <v>0</v>
      </c>
      <c r="Q178" s="189">
        <f>IFERROR(lifespans_all!Q176*DTE_mission_minutes!Q20,"-")</f>
        <v>0</v>
      </c>
      <c r="R178" s="189">
        <f>IFERROR(lifespans_all!R176*DTE_mission_minutes!R20,"-")</f>
        <v>0</v>
      </c>
      <c r="S178" s="189">
        <f>IFERROR(lifespans_all!S176*DTE_mission_minutes!S20,"-")</f>
        <v>0</v>
      </c>
      <c r="T178" s="189">
        <f>IFERROR(lifespans_all!T176*DTE_mission_minutes!T20,"-")</f>
        <v>0</v>
      </c>
      <c r="U178" s="189">
        <f>IFERROR(lifespans_all!U176*DTE_mission_minutes!U20,"-")</f>
        <v>0</v>
      </c>
      <c r="V178" s="189">
        <f>IFERROR(lifespans_all!V176*DTE_mission_minutes!V20,"-")</f>
        <v>0</v>
      </c>
      <c r="W178" s="189">
        <f>IFERROR(lifespans_all!W176*DTE_mission_minutes!W20,"-")</f>
        <v>0</v>
      </c>
    </row>
    <row r="179" spans="1:23" x14ac:dyDescent="0.25">
      <c r="A179" s="97" t="s">
        <v>40</v>
      </c>
      <c r="B179" s="111" t="s">
        <v>58</v>
      </c>
      <c r="C179" s="110"/>
      <c r="D179" s="189">
        <f>IFERROR(lifespans_all!D177*DTE_mission_minutes!D21,"-")</f>
        <v>0</v>
      </c>
      <c r="E179" s="189">
        <f>IFERROR(lifespans_all!E177*DTE_mission_minutes!E21,"-")</f>
        <v>0</v>
      </c>
      <c r="F179" s="189">
        <f>IFERROR(lifespans_all!F177*DTE_mission_minutes!F21,"-")</f>
        <v>0</v>
      </c>
      <c r="G179" s="189">
        <f>IFERROR(lifespans_all!G177*DTE_mission_minutes!G21,"-")</f>
        <v>0</v>
      </c>
      <c r="H179" s="189">
        <f>IFERROR(lifespans_all!H177*DTE_mission_minutes!H21,"-")</f>
        <v>0</v>
      </c>
      <c r="I179" s="189">
        <f>IFERROR(lifespans_all!I177*DTE_mission_minutes!I21,"-")</f>
        <v>0</v>
      </c>
      <c r="J179" s="189">
        <f>IFERROR(lifespans_all!J177*DTE_mission_minutes!J21,"-")</f>
        <v>0</v>
      </c>
      <c r="K179" s="189">
        <f>IFERROR(lifespans_all!K177*DTE_mission_minutes!K21,"-")</f>
        <v>0</v>
      </c>
      <c r="L179" s="189">
        <f>IFERROR(lifespans_all!L177*DTE_mission_minutes!L21,"-")</f>
        <v>0</v>
      </c>
      <c r="M179" s="189">
        <f>IFERROR(lifespans_all!M177*DTE_mission_minutes!M21,"-")</f>
        <v>0</v>
      </c>
      <c r="N179" s="189">
        <f>IFERROR(lifespans_all!N177*DTE_mission_minutes!N21,"-")</f>
        <v>0</v>
      </c>
      <c r="O179" s="189">
        <f>IFERROR(lifespans_all!O177*DTE_mission_minutes!O21,"-")</f>
        <v>0</v>
      </c>
      <c r="P179" s="189">
        <f>IFERROR(lifespans_all!P177*DTE_mission_minutes!P21,"-")</f>
        <v>0</v>
      </c>
      <c r="Q179" s="189">
        <f>IFERROR(lifespans_all!Q177*DTE_mission_minutes!Q21,"-")</f>
        <v>0</v>
      </c>
      <c r="R179" s="189">
        <f>IFERROR(lifespans_all!R177*DTE_mission_minutes!R21,"-")</f>
        <v>0</v>
      </c>
      <c r="S179" s="189">
        <f>IFERROR(lifespans_all!S177*DTE_mission_minutes!S21,"-")</f>
        <v>0</v>
      </c>
      <c r="T179" s="189">
        <f>IFERROR(lifespans_all!T177*DTE_mission_minutes!T21,"-")</f>
        <v>0</v>
      </c>
      <c r="U179" s="189">
        <f>IFERROR(lifespans_all!U177*DTE_mission_minutes!U21,"-")</f>
        <v>0</v>
      </c>
      <c r="V179" s="189">
        <f>IFERROR(lifespans_all!V177*DTE_mission_minutes!V21,"-")</f>
        <v>0</v>
      </c>
      <c r="W179" s="189">
        <f>IFERROR(lifespans_all!W177*DTE_mission_minutes!W21,"-")</f>
        <v>0</v>
      </c>
    </row>
    <row r="180" spans="1:23" x14ac:dyDescent="0.25">
      <c r="A180" s="97" t="s">
        <v>73</v>
      </c>
      <c r="B180" s="98" t="s">
        <v>57</v>
      </c>
      <c r="C180" s="110"/>
      <c r="D180" s="189">
        <f>IFERROR(lifespans_all!D178*DTE_mission_minutes!D22,"-")</f>
        <v>133409.35004928565</v>
      </c>
      <c r="E180" s="189">
        <f>IFERROR(lifespans_all!E178*DTE_mission_minutes!E22,"-")</f>
        <v>133409.35004928565</v>
      </c>
      <c r="F180" s="189">
        <f>IFERROR(lifespans_all!F178*DTE_mission_minutes!F22,"-")</f>
        <v>133409.35004928565</v>
      </c>
      <c r="G180" s="189">
        <f>IFERROR(lifespans_all!G178*DTE_mission_minutes!G22,"-")</f>
        <v>133409.35004928565</v>
      </c>
      <c r="H180" s="189">
        <f>IFERROR(lifespans_all!H178*DTE_mission_minutes!H22,"-")</f>
        <v>133409.35004928565</v>
      </c>
      <c r="I180" s="189">
        <f>IFERROR(lifespans_all!I178*DTE_mission_minutes!I22,"-")</f>
        <v>0</v>
      </c>
      <c r="J180" s="189">
        <f>IFERROR(lifespans_all!J178*DTE_mission_minutes!J22,"-")</f>
        <v>0</v>
      </c>
      <c r="K180" s="189">
        <f>IFERROR(lifespans_all!K178*DTE_mission_minutes!K22,"-")</f>
        <v>0</v>
      </c>
      <c r="L180" s="189">
        <f>IFERROR(lifespans_all!L178*DTE_mission_minutes!L22,"-")</f>
        <v>0</v>
      </c>
      <c r="M180" s="189">
        <f>IFERROR(lifespans_all!M178*DTE_mission_minutes!M22,"-")</f>
        <v>0</v>
      </c>
      <c r="N180" s="189">
        <f>IFERROR(lifespans_all!N178*DTE_mission_minutes!N22,"-")</f>
        <v>0</v>
      </c>
      <c r="O180" s="189">
        <f>IFERROR(lifespans_all!O178*DTE_mission_minutes!O22,"-")</f>
        <v>0</v>
      </c>
      <c r="P180" s="189">
        <f>IFERROR(lifespans_all!P178*DTE_mission_minutes!P22,"-")</f>
        <v>0</v>
      </c>
      <c r="Q180" s="189">
        <f>IFERROR(lifespans_all!Q178*DTE_mission_minutes!Q22,"-")</f>
        <v>0</v>
      </c>
      <c r="R180" s="189">
        <f>IFERROR(lifespans_all!R178*DTE_mission_minutes!R22,"-")</f>
        <v>0</v>
      </c>
      <c r="S180" s="189">
        <f>IFERROR(lifespans_all!S178*DTE_mission_minutes!S22,"-")</f>
        <v>0</v>
      </c>
      <c r="T180" s="189">
        <f>IFERROR(lifespans_all!T178*DTE_mission_minutes!T22,"-")</f>
        <v>0</v>
      </c>
      <c r="U180" s="189">
        <f>IFERROR(lifespans_all!U178*DTE_mission_minutes!U22,"-")</f>
        <v>0</v>
      </c>
      <c r="V180" s="189">
        <f>IFERROR(lifespans_all!V178*DTE_mission_minutes!V22,"-")</f>
        <v>0</v>
      </c>
      <c r="W180" s="189">
        <f>IFERROR(lifespans_all!W178*DTE_mission_minutes!W22,"-")</f>
        <v>0</v>
      </c>
    </row>
    <row r="181" spans="1:23" x14ac:dyDescent="0.25">
      <c r="A181" s="97" t="s">
        <v>38</v>
      </c>
      <c r="B181" s="98" t="s">
        <v>57</v>
      </c>
      <c r="C181" s="110" t="s">
        <v>91</v>
      </c>
      <c r="D181" s="189">
        <f>IFERROR(lifespans_all!D179*DTE_mission_minutes!D23,"-")</f>
        <v>21.986611111111113</v>
      </c>
      <c r="E181" s="189">
        <f>IFERROR(lifespans_all!E179*DTE_mission_minutes!E23,"-")</f>
        <v>1.1333333333333333</v>
      </c>
      <c r="F181" s="189">
        <f>IFERROR(lifespans_all!F179*DTE_mission_minutes!F23,"-")</f>
        <v>3.7333333333333334</v>
      </c>
      <c r="G181" s="189">
        <f>IFERROR(lifespans_all!G179*DTE_mission_minutes!G23,"-")</f>
        <v>23.303841111111115</v>
      </c>
      <c r="H181" s="189">
        <f>IFERROR(lifespans_all!H179*DTE_mission_minutes!H23,"-")</f>
        <v>0</v>
      </c>
      <c r="I181" s="189">
        <f>IFERROR(lifespans_all!I179*DTE_mission_minutes!I23,"-")</f>
        <v>0</v>
      </c>
      <c r="J181" s="189">
        <f>IFERROR(lifespans_all!J179*DTE_mission_minutes!J23,"-")</f>
        <v>0</v>
      </c>
      <c r="K181" s="189">
        <f>IFERROR(lifespans_all!K179*DTE_mission_minutes!K23,"-")</f>
        <v>0</v>
      </c>
      <c r="L181" s="189">
        <f>IFERROR(lifespans_all!L179*DTE_mission_minutes!L23,"-")</f>
        <v>0</v>
      </c>
      <c r="M181" s="189">
        <f>IFERROR(lifespans_all!M179*DTE_mission_minutes!M23,"-")</f>
        <v>0</v>
      </c>
      <c r="N181" s="189">
        <f>IFERROR(lifespans_all!N179*DTE_mission_minutes!N23,"-")</f>
        <v>0</v>
      </c>
      <c r="O181" s="189">
        <f>IFERROR(lifespans_all!O179*DTE_mission_minutes!O23,"-")</f>
        <v>0</v>
      </c>
      <c r="P181" s="189">
        <f>IFERROR(lifespans_all!P179*DTE_mission_minutes!P23,"-")</f>
        <v>0</v>
      </c>
      <c r="Q181" s="189">
        <f>IFERROR(lifespans_all!Q179*DTE_mission_minutes!Q23,"-")</f>
        <v>0</v>
      </c>
      <c r="R181" s="189">
        <f>IFERROR(lifespans_all!R179*DTE_mission_minutes!R23,"-")</f>
        <v>0</v>
      </c>
      <c r="S181" s="189">
        <f>IFERROR(lifespans_all!S179*DTE_mission_minutes!S23,"-")</f>
        <v>0</v>
      </c>
      <c r="T181" s="189">
        <f>IFERROR(lifespans_all!T179*DTE_mission_minutes!T23,"-")</f>
        <v>0</v>
      </c>
      <c r="U181" s="189">
        <f>IFERROR(lifespans_all!U179*DTE_mission_minutes!U23,"-")</f>
        <v>0</v>
      </c>
      <c r="V181" s="189">
        <f>IFERROR(lifespans_all!V179*DTE_mission_minutes!V23,"-")</f>
        <v>0</v>
      </c>
      <c r="W181" s="189">
        <f>IFERROR(lifespans_all!W179*DTE_mission_minutes!W23,"-")</f>
        <v>0</v>
      </c>
    </row>
    <row r="182" spans="1:23" x14ac:dyDescent="0.25">
      <c r="A182" s="180" t="s">
        <v>39</v>
      </c>
      <c r="B182" s="181" t="s">
        <v>59</v>
      </c>
      <c r="C182" s="110" t="s">
        <v>91</v>
      </c>
      <c r="D182" s="189">
        <f>IFERROR(lifespans_all!D180*DTE_mission_minutes!D24,"-")</f>
        <v>7757.52</v>
      </c>
      <c r="E182" s="189">
        <f>IFERROR(lifespans_all!E180*DTE_mission_minutes!E24,"-")</f>
        <v>7884.0724999999993</v>
      </c>
      <c r="F182" s="189">
        <f>IFERROR(lifespans_all!F180*DTE_mission_minutes!F24,"-")</f>
        <v>7411.0455555555554</v>
      </c>
      <c r="G182" s="189">
        <f>IFERROR(lifespans_all!G180*DTE_mission_minutes!G24,"-")</f>
        <v>7749.4853583333334</v>
      </c>
      <c r="H182" s="189">
        <f>IFERROR(lifespans_all!H180*DTE_mission_minutes!H24,"-")</f>
        <v>7749.4853583333334</v>
      </c>
      <c r="I182" s="189">
        <f>IFERROR(lifespans_all!I180*DTE_mission_minutes!I24,"-")</f>
        <v>7749.4853583333334</v>
      </c>
      <c r="J182" s="189">
        <f>IFERROR(lifespans_all!J180*DTE_mission_minutes!J24,"-")</f>
        <v>7749.4853583333334</v>
      </c>
      <c r="K182" s="189">
        <f>IFERROR(lifespans_all!K180*DTE_mission_minutes!K24,"-")</f>
        <v>7749.4853583333334</v>
      </c>
      <c r="L182" s="189">
        <f>IFERROR(lifespans_all!L180*DTE_mission_minutes!L24,"-")</f>
        <v>7749.4853583333334</v>
      </c>
      <c r="M182" s="189">
        <f>IFERROR(lifespans_all!M180*DTE_mission_minutes!M24,"-")</f>
        <v>7749.4853583333334</v>
      </c>
      <c r="N182" s="189">
        <f>IFERROR(lifespans_all!N180*DTE_mission_minutes!N24,"-")</f>
        <v>0</v>
      </c>
      <c r="O182" s="189">
        <f>IFERROR(lifespans_all!O180*DTE_mission_minutes!O24,"-")</f>
        <v>0</v>
      </c>
      <c r="P182" s="189">
        <f>IFERROR(lifespans_all!P180*DTE_mission_minutes!P24,"-")</f>
        <v>0</v>
      </c>
      <c r="Q182" s="189">
        <f>IFERROR(lifespans_all!Q180*DTE_mission_minutes!Q24,"-")</f>
        <v>0</v>
      </c>
      <c r="R182" s="189">
        <f>IFERROR(lifespans_all!R180*DTE_mission_minutes!R24,"-")</f>
        <v>0</v>
      </c>
      <c r="S182" s="189">
        <f>IFERROR(lifespans_all!S180*DTE_mission_minutes!S24,"-")</f>
        <v>0</v>
      </c>
      <c r="T182" s="189">
        <f>IFERROR(lifespans_all!T180*DTE_mission_minutes!T24,"-")</f>
        <v>0</v>
      </c>
      <c r="U182" s="189">
        <f>IFERROR(lifespans_all!U180*DTE_mission_minutes!U24,"-")</f>
        <v>0</v>
      </c>
      <c r="V182" s="189">
        <f>IFERROR(lifespans_all!V180*DTE_mission_minutes!V24,"-")</f>
        <v>0</v>
      </c>
      <c r="W182" s="189">
        <f>IFERROR(lifespans_all!W180*DTE_mission_minutes!W24,"-")</f>
        <v>0</v>
      </c>
    </row>
    <row r="183" spans="1:23" x14ac:dyDescent="0.25">
      <c r="A183" s="97" t="s">
        <v>41</v>
      </c>
      <c r="B183" s="98" t="s">
        <v>60</v>
      </c>
      <c r="C183" s="110"/>
      <c r="D183" s="189">
        <f>IFERROR(lifespans_all!D181*DTE_mission_minutes!D25,"-")</f>
        <v>0</v>
      </c>
      <c r="E183" s="189">
        <f>IFERROR(lifespans_all!E181*DTE_mission_minutes!E25,"-")</f>
        <v>0</v>
      </c>
      <c r="F183" s="189">
        <f>IFERROR(lifespans_all!F181*DTE_mission_minutes!F25,"-")</f>
        <v>0</v>
      </c>
      <c r="G183" s="189">
        <f>IFERROR(lifespans_all!G181*DTE_mission_minutes!G25,"-")</f>
        <v>0</v>
      </c>
      <c r="H183" s="189">
        <f>IFERROR(lifespans_all!H181*DTE_mission_minutes!H25,"-")</f>
        <v>0</v>
      </c>
      <c r="I183" s="189">
        <f>IFERROR(lifespans_all!I181*DTE_mission_minutes!I25,"-")</f>
        <v>0</v>
      </c>
      <c r="J183" s="189">
        <f>IFERROR(lifespans_all!J181*DTE_mission_minutes!J25,"-")</f>
        <v>0</v>
      </c>
      <c r="K183" s="189">
        <f>IFERROR(lifespans_all!K181*DTE_mission_minutes!K25,"-")</f>
        <v>0</v>
      </c>
      <c r="L183" s="189">
        <f>IFERROR(lifespans_all!L181*DTE_mission_minutes!L25,"-")</f>
        <v>0</v>
      </c>
      <c r="M183" s="189">
        <f>IFERROR(lifespans_all!M181*DTE_mission_minutes!M25,"-")</f>
        <v>0</v>
      </c>
      <c r="N183" s="189">
        <f>IFERROR(lifespans_all!N181*DTE_mission_minutes!N25,"-")</f>
        <v>0</v>
      </c>
      <c r="O183" s="189">
        <f>IFERROR(lifespans_all!O181*DTE_mission_minutes!O25,"-")</f>
        <v>0</v>
      </c>
      <c r="P183" s="189">
        <f>IFERROR(lifespans_all!P181*DTE_mission_minutes!P25,"-")</f>
        <v>0</v>
      </c>
      <c r="Q183" s="189">
        <f>IFERROR(lifespans_all!Q181*DTE_mission_minutes!Q25,"-")</f>
        <v>0</v>
      </c>
      <c r="R183" s="189">
        <f>IFERROR(lifespans_all!R181*DTE_mission_minutes!R25,"-")</f>
        <v>0</v>
      </c>
      <c r="S183" s="189">
        <f>IFERROR(lifespans_all!S181*DTE_mission_minutes!S25,"-")</f>
        <v>0</v>
      </c>
      <c r="T183" s="189">
        <f>IFERROR(lifespans_all!T181*DTE_mission_minutes!T25,"-")</f>
        <v>0</v>
      </c>
      <c r="U183" s="189">
        <f>IFERROR(lifespans_all!U181*DTE_mission_minutes!U25,"-")</f>
        <v>0</v>
      </c>
      <c r="V183" s="189">
        <f>IFERROR(lifespans_all!V181*DTE_mission_minutes!V25,"-")</f>
        <v>0</v>
      </c>
      <c r="W183" s="189">
        <f>IFERROR(lifespans_all!W181*DTE_mission_minutes!W25,"-")</f>
        <v>0</v>
      </c>
    </row>
    <row r="184" spans="1:23" x14ac:dyDescent="0.25">
      <c r="A184" s="97" t="s">
        <v>74</v>
      </c>
      <c r="B184" s="98" t="s">
        <v>57</v>
      </c>
      <c r="C184" s="110"/>
      <c r="D184" s="189">
        <f>IFERROR(lifespans_all!D182*DTE_mission_minutes!D26,"-")</f>
        <v>133409.35004928565</v>
      </c>
      <c r="E184" s="189">
        <f>IFERROR(lifespans_all!E182*DTE_mission_minutes!E26,"-")</f>
        <v>0</v>
      </c>
      <c r="F184" s="189">
        <f>IFERROR(lifespans_all!F182*DTE_mission_minutes!F26,"-")</f>
        <v>0</v>
      </c>
      <c r="G184" s="189">
        <f>IFERROR(lifespans_all!G182*DTE_mission_minutes!G26,"-")</f>
        <v>0</v>
      </c>
      <c r="H184" s="189">
        <f>IFERROR(lifespans_all!H182*DTE_mission_minutes!H26,"-")</f>
        <v>0</v>
      </c>
      <c r="I184" s="189">
        <f>IFERROR(lifespans_all!I182*DTE_mission_minutes!I26,"-")</f>
        <v>0</v>
      </c>
      <c r="J184" s="189">
        <f>IFERROR(lifespans_all!J182*DTE_mission_minutes!J26,"-")</f>
        <v>0</v>
      </c>
      <c r="K184" s="189">
        <f>IFERROR(lifespans_all!K182*DTE_mission_minutes!K26,"-")</f>
        <v>0</v>
      </c>
      <c r="L184" s="189">
        <f>IFERROR(lifespans_all!L182*DTE_mission_minutes!L26,"-")</f>
        <v>0</v>
      </c>
      <c r="M184" s="189">
        <f>IFERROR(lifespans_all!M182*DTE_mission_minutes!M26,"-")</f>
        <v>0</v>
      </c>
      <c r="N184" s="189">
        <f>IFERROR(lifespans_all!N182*DTE_mission_minutes!N26,"-")</f>
        <v>0</v>
      </c>
      <c r="O184" s="189">
        <f>IFERROR(lifespans_all!O182*DTE_mission_minutes!O26,"-")</f>
        <v>0</v>
      </c>
      <c r="P184" s="189">
        <f>IFERROR(lifespans_all!P182*DTE_mission_minutes!P26,"-")</f>
        <v>0</v>
      </c>
      <c r="Q184" s="189">
        <f>IFERROR(lifespans_all!Q182*DTE_mission_minutes!Q26,"-")</f>
        <v>0</v>
      </c>
      <c r="R184" s="189">
        <f>IFERROR(lifespans_all!R182*DTE_mission_minutes!R26,"-")</f>
        <v>0</v>
      </c>
      <c r="S184" s="189">
        <f>IFERROR(lifespans_all!S182*DTE_mission_minutes!S26,"-")</f>
        <v>0</v>
      </c>
      <c r="T184" s="189">
        <f>IFERROR(lifespans_all!T182*DTE_mission_minutes!T26,"-")</f>
        <v>0</v>
      </c>
      <c r="U184" s="189">
        <f>IFERROR(lifespans_all!U182*DTE_mission_minutes!U26,"-")</f>
        <v>0</v>
      </c>
      <c r="V184" s="189">
        <f>IFERROR(lifespans_all!V182*DTE_mission_minutes!V26,"-")</f>
        <v>0</v>
      </c>
      <c r="W184" s="189">
        <f>IFERROR(lifespans_all!W182*DTE_mission_minutes!W26,"-")</f>
        <v>0</v>
      </c>
    </row>
    <row r="185" spans="1:23" x14ac:dyDescent="0.25">
      <c r="A185" s="97" t="s">
        <v>75</v>
      </c>
      <c r="B185" s="98" t="s">
        <v>57</v>
      </c>
      <c r="C185" s="110"/>
      <c r="D185" s="189">
        <f>IFERROR(lifespans_all!D183*DTE_mission_minutes!D27,"-")</f>
        <v>133409.35004928565</v>
      </c>
      <c r="E185" s="189">
        <f>IFERROR(lifespans_all!E183*DTE_mission_minutes!E27,"-")</f>
        <v>133409.35004928565</v>
      </c>
      <c r="F185" s="189">
        <f>IFERROR(lifespans_all!F183*DTE_mission_minutes!F27,"-")</f>
        <v>133409.35004928565</v>
      </c>
      <c r="G185" s="189">
        <f>IFERROR(lifespans_all!G183*DTE_mission_minutes!G27,"-")</f>
        <v>0</v>
      </c>
      <c r="H185" s="189">
        <f>IFERROR(lifespans_all!H183*DTE_mission_minutes!H27,"-")</f>
        <v>0</v>
      </c>
      <c r="I185" s="189">
        <f>IFERROR(lifespans_all!I183*DTE_mission_minutes!I27,"-")</f>
        <v>0</v>
      </c>
      <c r="J185" s="189">
        <f>IFERROR(lifespans_all!J183*DTE_mission_minutes!J27,"-")</f>
        <v>0</v>
      </c>
      <c r="K185" s="189">
        <f>IFERROR(lifespans_all!K183*DTE_mission_minutes!K27,"-")</f>
        <v>0</v>
      </c>
      <c r="L185" s="189">
        <f>IFERROR(lifespans_all!L183*DTE_mission_minutes!L27,"-")</f>
        <v>0</v>
      </c>
      <c r="M185" s="189">
        <f>IFERROR(lifespans_all!M183*DTE_mission_minutes!M27,"-")</f>
        <v>0</v>
      </c>
      <c r="N185" s="189">
        <f>IFERROR(lifespans_all!N183*DTE_mission_minutes!N27,"-")</f>
        <v>0</v>
      </c>
      <c r="O185" s="189">
        <f>IFERROR(lifespans_all!O183*DTE_mission_minutes!O27,"-")</f>
        <v>0</v>
      </c>
      <c r="P185" s="189">
        <f>IFERROR(lifespans_all!P183*DTE_mission_minutes!P27,"-")</f>
        <v>0</v>
      </c>
      <c r="Q185" s="189">
        <f>IFERROR(lifespans_all!Q183*DTE_mission_minutes!Q27,"-")</f>
        <v>0</v>
      </c>
      <c r="R185" s="189">
        <f>IFERROR(lifespans_all!R183*DTE_mission_minutes!R27,"-")</f>
        <v>0</v>
      </c>
      <c r="S185" s="189">
        <f>IFERROR(lifespans_all!S183*DTE_mission_minutes!S27,"-")</f>
        <v>0</v>
      </c>
      <c r="T185" s="189">
        <f>IFERROR(lifespans_all!T183*DTE_mission_minutes!T27,"-")</f>
        <v>0</v>
      </c>
      <c r="U185" s="189">
        <f>IFERROR(lifespans_all!U183*DTE_mission_minutes!U27,"-")</f>
        <v>0</v>
      </c>
      <c r="V185" s="189">
        <f>IFERROR(lifespans_all!V183*DTE_mission_minutes!V27,"-")</f>
        <v>0</v>
      </c>
      <c r="W185" s="189">
        <f>IFERROR(lifespans_all!W183*DTE_mission_minutes!W27,"-")</f>
        <v>0</v>
      </c>
    </row>
    <row r="186" spans="1:23" x14ac:dyDescent="0.25">
      <c r="A186" s="97" t="s">
        <v>76</v>
      </c>
      <c r="B186" s="98" t="s">
        <v>57</v>
      </c>
      <c r="C186" s="110"/>
      <c r="D186" s="189">
        <f>IFERROR(lifespans_all!D184*DTE_mission_minutes!D28,"-")</f>
        <v>133409.35004928565</v>
      </c>
      <c r="E186" s="189">
        <f>IFERROR(lifespans_all!E184*DTE_mission_minutes!E28,"-")</f>
        <v>133409.35004928565</v>
      </c>
      <c r="F186" s="189">
        <f>IFERROR(lifespans_all!F184*DTE_mission_minutes!F28,"-")</f>
        <v>133409.35004928565</v>
      </c>
      <c r="G186" s="189">
        <f>IFERROR(lifespans_all!G184*DTE_mission_minutes!G28,"-")</f>
        <v>133409.35004928565</v>
      </c>
      <c r="H186" s="189">
        <f>IFERROR(lifespans_all!H184*DTE_mission_minutes!H28,"-")</f>
        <v>133409.35004928565</v>
      </c>
      <c r="I186" s="189">
        <f>IFERROR(lifespans_all!I184*DTE_mission_minutes!I28,"-")</f>
        <v>133409.35004928565</v>
      </c>
      <c r="J186" s="189">
        <f>IFERROR(lifespans_all!J184*DTE_mission_minutes!J28,"-")</f>
        <v>0</v>
      </c>
      <c r="K186" s="189">
        <f>IFERROR(lifespans_all!K184*DTE_mission_minutes!K28,"-")</f>
        <v>0</v>
      </c>
      <c r="L186" s="189">
        <f>IFERROR(lifespans_all!L184*DTE_mission_minutes!L28,"-")</f>
        <v>0</v>
      </c>
      <c r="M186" s="189">
        <f>IFERROR(lifespans_all!M184*DTE_mission_minutes!M28,"-")</f>
        <v>0</v>
      </c>
      <c r="N186" s="189">
        <f>IFERROR(lifespans_all!N184*DTE_mission_minutes!N28,"-")</f>
        <v>0</v>
      </c>
      <c r="O186" s="189">
        <f>IFERROR(lifespans_all!O184*DTE_mission_minutes!O28,"-")</f>
        <v>0</v>
      </c>
      <c r="P186" s="189">
        <f>IFERROR(lifespans_all!P184*DTE_mission_minutes!P28,"-")</f>
        <v>0</v>
      </c>
      <c r="Q186" s="189">
        <f>IFERROR(lifespans_all!Q184*DTE_mission_minutes!Q28,"-")</f>
        <v>0</v>
      </c>
      <c r="R186" s="189">
        <f>IFERROR(lifespans_all!R184*DTE_mission_minutes!R28,"-")</f>
        <v>0</v>
      </c>
      <c r="S186" s="189">
        <f>IFERROR(lifespans_all!S184*DTE_mission_minutes!S28,"-")</f>
        <v>0</v>
      </c>
      <c r="T186" s="189">
        <f>IFERROR(lifespans_all!T184*DTE_mission_minutes!T28,"-")</f>
        <v>0</v>
      </c>
      <c r="U186" s="189">
        <f>IFERROR(lifespans_all!U184*DTE_mission_minutes!U28,"-")</f>
        <v>0</v>
      </c>
      <c r="V186" s="189">
        <f>IFERROR(lifespans_all!V184*DTE_mission_minutes!V28,"-")</f>
        <v>0</v>
      </c>
      <c r="W186" s="189">
        <f>IFERROR(lifespans_all!W184*DTE_mission_minutes!W28,"-")</f>
        <v>0</v>
      </c>
    </row>
    <row r="187" spans="1:23" x14ac:dyDescent="0.25">
      <c r="A187" s="97" t="s">
        <v>42</v>
      </c>
      <c r="B187" s="105" t="s">
        <v>61</v>
      </c>
      <c r="C187" s="110"/>
      <c r="D187" s="189">
        <f>IFERROR(lifespans_all!D185*DTE_mission_minutes!D29,"-")</f>
        <v>89453.837836666688</v>
      </c>
      <c r="E187" s="189">
        <f>IFERROR(lifespans_all!E185*DTE_mission_minutes!E29,"-")</f>
        <v>89453.837836666688</v>
      </c>
      <c r="F187" s="189">
        <f>IFERROR(lifespans_all!F185*DTE_mission_minutes!F29,"-")</f>
        <v>89453.837836666688</v>
      </c>
      <c r="G187" s="189">
        <f>IFERROR(lifespans_all!G185*DTE_mission_minutes!G29,"-")</f>
        <v>89453.837836666688</v>
      </c>
      <c r="H187" s="189">
        <f>IFERROR(lifespans_all!H185*DTE_mission_minutes!H29,"-")</f>
        <v>89453.837836666688</v>
      </c>
      <c r="I187" s="189">
        <f>IFERROR(lifespans_all!I185*DTE_mission_minutes!I29,"-")</f>
        <v>89453.837836666688</v>
      </c>
      <c r="J187" s="189">
        <f>IFERROR(lifespans_all!J185*DTE_mission_minutes!J29,"-")</f>
        <v>89453.837836666688</v>
      </c>
      <c r="K187" s="189">
        <f>IFERROR(lifespans_all!K185*DTE_mission_minutes!K29,"-")</f>
        <v>89453.837836666688</v>
      </c>
      <c r="L187" s="189">
        <f>IFERROR(lifespans_all!L185*DTE_mission_minutes!L29,"-")</f>
        <v>89453.837836666688</v>
      </c>
      <c r="M187" s="189">
        <f>IFERROR(lifespans_all!M185*DTE_mission_minutes!M29,"-")</f>
        <v>89453.837836666688</v>
      </c>
      <c r="N187" s="189">
        <f>IFERROR(lifespans_all!N185*DTE_mission_minutes!N29,"-")</f>
        <v>89453.837836666688</v>
      </c>
      <c r="O187" s="189">
        <f>IFERROR(lifespans_all!O185*DTE_mission_minutes!O29,"-")</f>
        <v>89453.837836666688</v>
      </c>
      <c r="P187" s="189">
        <f>IFERROR(lifespans_all!P185*DTE_mission_minutes!P29,"-")</f>
        <v>89453.837836666688</v>
      </c>
      <c r="Q187" s="189">
        <f>IFERROR(lifespans_all!Q185*DTE_mission_minutes!Q29,"-")</f>
        <v>89453.837836666688</v>
      </c>
      <c r="R187" s="189">
        <f>IFERROR(lifespans_all!R185*DTE_mission_minutes!R29,"-")</f>
        <v>89453.837836666688</v>
      </c>
      <c r="S187" s="189">
        <f>IFERROR(lifespans_all!S185*DTE_mission_minutes!S29,"-")</f>
        <v>89453.837836666688</v>
      </c>
      <c r="T187" s="189">
        <f>IFERROR(lifespans_all!T185*DTE_mission_minutes!T29,"-")</f>
        <v>89453.837836666688</v>
      </c>
      <c r="U187" s="189">
        <f>IFERROR(lifespans_all!U185*DTE_mission_minutes!U29,"-")</f>
        <v>89453.837836666688</v>
      </c>
      <c r="V187" s="189">
        <f>IFERROR(lifespans_all!V185*DTE_mission_minutes!V29,"-")</f>
        <v>89453.837836666688</v>
      </c>
      <c r="W187" s="189">
        <f>IFERROR(lifespans_all!W185*DTE_mission_minutes!W29,"-")</f>
        <v>89453.837836666688</v>
      </c>
    </row>
    <row r="188" spans="1:23" x14ac:dyDescent="0.25">
      <c r="A188" s="97" t="s">
        <v>77</v>
      </c>
      <c r="B188" s="105" t="s">
        <v>58</v>
      </c>
      <c r="C188" s="110"/>
      <c r="D188" s="189">
        <f>IFERROR(lifespans_all!D186*DTE_mission_minutes!D30,"-")</f>
        <v>721.11352444444435</v>
      </c>
      <c r="E188" s="189">
        <f>IFERROR(lifespans_all!E186*DTE_mission_minutes!E30,"-")</f>
        <v>721.11352444444435</v>
      </c>
      <c r="F188" s="189">
        <f>IFERROR(lifespans_all!F186*DTE_mission_minutes!F30,"-")</f>
        <v>721.11352444444435</v>
      </c>
      <c r="G188" s="189">
        <f>IFERROR(lifespans_all!G186*DTE_mission_minutes!G30,"-")</f>
        <v>721.11352444444435</v>
      </c>
      <c r="H188" s="189">
        <f>IFERROR(lifespans_all!H186*DTE_mission_minutes!H30,"-")</f>
        <v>721.11352444444435</v>
      </c>
      <c r="I188" s="189">
        <f>IFERROR(lifespans_all!I186*DTE_mission_minutes!I30,"-")</f>
        <v>721.11352444444435</v>
      </c>
      <c r="J188" s="189">
        <f>IFERROR(lifespans_all!J186*DTE_mission_minutes!J30,"-")</f>
        <v>721.11352444444435</v>
      </c>
      <c r="K188" s="189">
        <f>IFERROR(lifespans_all!K186*DTE_mission_minutes!K30,"-")</f>
        <v>721.11352444444435</v>
      </c>
      <c r="L188" s="189">
        <f>IFERROR(lifespans_all!L186*DTE_mission_minutes!L30,"-")</f>
        <v>721.11352444444435</v>
      </c>
      <c r="M188" s="189">
        <f>IFERROR(lifespans_all!M186*DTE_mission_minutes!M30,"-")</f>
        <v>721.11352444444435</v>
      </c>
      <c r="N188" s="189">
        <f>IFERROR(lifespans_all!N186*DTE_mission_minutes!N30,"-")</f>
        <v>721.11352444444435</v>
      </c>
      <c r="O188" s="189">
        <f>IFERROR(lifespans_all!O186*DTE_mission_minutes!O30,"-")</f>
        <v>721.11352444444435</v>
      </c>
      <c r="P188" s="189">
        <f>IFERROR(lifespans_all!P186*DTE_mission_minutes!P30,"-")</f>
        <v>721.11352444444435</v>
      </c>
      <c r="Q188" s="189">
        <f>IFERROR(lifespans_all!Q186*DTE_mission_minutes!Q30,"-")</f>
        <v>721.11352444444435</v>
      </c>
      <c r="R188" s="189">
        <f>IFERROR(lifespans_all!R186*DTE_mission_minutes!R30,"-")</f>
        <v>721.11352444444435</v>
      </c>
      <c r="S188" s="189">
        <f>IFERROR(lifespans_all!S186*DTE_mission_minutes!S30,"-")</f>
        <v>721.11352444444435</v>
      </c>
      <c r="T188" s="189">
        <f>IFERROR(lifespans_all!T186*DTE_mission_minutes!T30,"-")</f>
        <v>721.11352444444435</v>
      </c>
      <c r="U188" s="189">
        <f>IFERROR(lifespans_all!U186*DTE_mission_minutes!U30,"-")</f>
        <v>721.11352444444435</v>
      </c>
      <c r="V188" s="189">
        <f>IFERROR(lifespans_all!V186*DTE_mission_minutes!V30,"-")</f>
        <v>721.11352444444435</v>
      </c>
      <c r="W188" s="189">
        <f>IFERROR(lifespans_all!W186*DTE_mission_minutes!W30,"-")</f>
        <v>721.11352444444435</v>
      </c>
    </row>
    <row r="189" spans="1:23" x14ac:dyDescent="0.25">
      <c r="A189" s="97" t="s">
        <v>87</v>
      </c>
      <c r="B189" s="98" t="s">
        <v>56</v>
      </c>
      <c r="C189" s="110" t="s">
        <v>91</v>
      </c>
      <c r="D189" s="189">
        <f>IFERROR(lifespans_all!D187*DTE_mission_minutes!D31,"-")</f>
        <v>221.29177222222222</v>
      </c>
      <c r="E189" s="189">
        <f>IFERROR(lifespans_all!E187*DTE_mission_minutes!E31,"-")</f>
        <v>244.03194444444446</v>
      </c>
      <c r="F189" s="189">
        <f>IFERROR(lifespans_all!F187*DTE_mission_minutes!F31,"-")</f>
        <v>0</v>
      </c>
      <c r="G189" s="189">
        <f>IFERROR(lifespans_all!G187*DTE_mission_minutes!G31,"-")</f>
        <v>0</v>
      </c>
      <c r="H189" s="189">
        <f>IFERROR(lifespans_all!H187*DTE_mission_minutes!H31,"-")</f>
        <v>0</v>
      </c>
      <c r="I189" s="189">
        <f>IFERROR(lifespans_all!I187*DTE_mission_minutes!I31,"-")</f>
        <v>0</v>
      </c>
      <c r="J189" s="189">
        <f>IFERROR(lifespans_all!J187*DTE_mission_minutes!J31,"-")</f>
        <v>0</v>
      </c>
      <c r="K189" s="189">
        <f>IFERROR(lifespans_all!K187*DTE_mission_minutes!K31,"-")</f>
        <v>0</v>
      </c>
      <c r="L189" s="189">
        <f>IFERROR(lifespans_all!L187*DTE_mission_minutes!L31,"-")</f>
        <v>0</v>
      </c>
      <c r="M189" s="189">
        <f>IFERROR(lifespans_all!M187*DTE_mission_minutes!M31,"-")</f>
        <v>0</v>
      </c>
      <c r="N189" s="189">
        <f>IFERROR(lifespans_all!N187*DTE_mission_minutes!N31,"-")</f>
        <v>0</v>
      </c>
      <c r="O189" s="189">
        <f>IFERROR(lifespans_all!O187*DTE_mission_minutes!O31,"-")</f>
        <v>0</v>
      </c>
      <c r="P189" s="189">
        <f>IFERROR(lifespans_all!P187*DTE_mission_minutes!P31,"-")</f>
        <v>0</v>
      </c>
      <c r="Q189" s="189">
        <f>IFERROR(lifespans_all!Q187*DTE_mission_minutes!Q31,"-")</f>
        <v>0</v>
      </c>
      <c r="R189" s="189">
        <f>IFERROR(lifespans_all!R187*DTE_mission_minutes!R31,"-")</f>
        <v>0</v>
      </c>
      <c r="S189" s="189">
        <f>IFERROR(lifespans_all!S187*DTE_mission_minutes!S31,"-")</f>
        <v>0</v>
      </c>
      <c r="T189" s="189">
        <f>IFERROR(lifespans_all!T187*DTE_mission_minutes!T31,"-")</f>
        <v>0</v>
      </c>
      <c r="U189" s="189">
        <f>IFERROR(lifespans_all!U187*DTE_mission_minutes!U31,"-")</f>
        <v>0</v>
      </c>
      <c r="V189" s="189">
        <f>IFERROR(lifespans_all!V187*DTE_mission_minutes!V31,"-")</f>
        <v>0</v>
      </c>
      <c r="W189" s="189">
        <f>IFERROR(lifespans_all!W187*DTE_mission_minutes!W31,"-")</f>
        <v>0</v>
      </c>
    </row>
    <row r="190" spans="1:23" x14ac:dyDescent="0.25">
      <c r="A190" s="97" t="s">
        <v>43</v>
      </c>
      <c r="B190" s="105" t="s">
        <v>61</v>
      </c>
      <c r="C190" s="110" t="s">
        <v>91</v>
      </c>
      <c r="D190" s="189">
        <f>IFERROR(lifespans_all!D188*DTE_mission_minutes!D32,"-")</f>
        <v>64.996111111111119</v>
      </c>
      <c r="E190" s="189">
        <f>IFERROR(lifespans_all!E188*DTE_mission_minutes!E32,"-")</f>
        <v>0</v>
      </c>
      <c r="F190" s="189">
        <f>IFERROR(lifespans_all!F188*DTE_mission_minutes!F32,"-")</f>
        <v>0</v>
      </c>
      <c r="G190" s="189">
        <f>IFERROR(lifespans_all!G188*DTE_mission_minutes!G32,"-")</f>
        <v>0</v>
      </c>
      <c r="H190" s="189">
        <f>IFERROR(lifespans_all!H188*DTE_mission_minutes!H32,"-")</f>
        <v>0</v>
      </c>
      <c r="I190" s="189">
        <f>IFERROR(lifespans_all!I188*DTE_mission_minutes!I32,"-")</f>
        <v>0</v>
      </c>
      <c r="J190" s="189">
        <f>IFERROR(lifespans_all!J188*DTE_mission_minutes!J32,"-")</f>
        <v>0</v>
      </c>
      <c r="K190" s="189">
        <f>IFERROR(lifespans_all!K188*DTE_mission_minutes!K32,"-")</f>
        <v>0</v>
      </c>
      <c r="L190" s="189">
        <f>IFERROR(lifespans_all!L188*DTE_mission_minutes!L32,"-")</f>
        <v>0</v>
      </c>
      <c r="M190" s="189">
        <f>IFERROR(lifespans_all!M188*DTE_mission_minutes!M32,"-")</f>
        <v>0</v>
      </c>
      <c r="N190" s="189">
        <f>IFERROR(lifespans_all!N188*DTE_mission_minutes!N32,"-")</f>
        <v>0</v>
      </c>
      <c r="O190" s="189">
        <f>IFERROR(lifespans_all!O188*DTE_mission_minutes!O32,"-")</f>
        <v>0</v>
      </c>
      <c r="P190" s="189">
        <f>IFERROR(lifespans_all!P188*DTE_mission_minutes!P32,"-")</f>
        <v>0</v>
      </c>
      <c r="Q190" s="189">
        <f>IFERROR(lifespans_all!Q188*DTE_mission_minutes!Q32,"-")</f>
        <v>0</v>
      </c>
      <c r="R190" s="189">
        <f>IFERROR(lifespans_all!R188*DTE_mission_minutes!R32,"-")</f>
        <v>0</v>
      </c>
      <c r="S190" s="189">
        <f>IFERROR(lifespans_all!S188*DTE_mission_minutes!S32,"-")</f>
        <v>0</v>
      </c>
      <c r="T190" s="189">
        <f>IFERROR(lifespans_all!T188*DTE_mission_minutes!T32,"-")</f>
        <v>0</v>
      </c>
      <c r="U190" s="189">
        <f>IFERROR(lifespans_all!U188*DTE_mission_minutes!U32,"-")</f>
        <v>0</v>
      </c>
      <c r="V190" s="189">
        <f>IFERROR(lifespans_all!V188*DTE_mission_minutes!V32,"-")</f>
        <v>0</v>
      </c>
      <c r="W190" s="189">
        <f>IFERROR(lifespans_all!W188*DTE_mission_minutes!W32,"-")</f>
        <v>0</v>
      </c>
    </row>
    <row r="191" spans="1:23" x14ac:dyDescent="0.25">
      <c r="A191" s="97" t="s">
        <v>55</v>
      </c>
      <c r="B191" s="98" t="s">
        <v>57</v>
      </c>
      <c r="C191" s="110" t="s">
        <v>91</v>
      </c>
      <c r="D191" s="189">
        <f>IFERROR(lifespans_all!D189*DTE_mission_minutes!D33,"-")</f>
        <v>575.81194444444441</v>
      </c>
      <c r="E191" s="189">
        <f>IFERROR(lifespans_all!E189*DTE_mission_minutes!E33,"-")</f>
        <v>580.59861111111104</v>
      </c>
      <c r="F191" s="189">
        <f>IFERROR(lifespans_all!F189*DTE_mission_minutes!F33,"-")</f>
        <v>499.24888888888893</v>
      </c>
      <c r="G191" s="189">
        <f>IFERROR(lifespans_all!G189*DTE_mission_minutes!G33,"-")</f>
        <v>565.82727777777768</v>
      </c>
      <c r="H191" s="189">
        <f>IFERROR(lifespans_all!H189*DTE_mission_minutes!H33,"-")</f>
        <v>0</v>
      </c>
      <c r="I191" s="189">
        <f>IFERROR(lifespans_all!I189*DTE_mission_minutes!I33,"-")</f>
        <v>0</v>
      </c>
      <c r="J191" s="189">
        <f>IFERROR(lifespans_all!J189*DTE_mission_minutes!J33,"-")</f>
        <v>0</v>
      </c>
      <c r="K191" s="189">
        <f>IFERROR(lifespans_all!K189*DTE_mission_minutes!K33,"-")</f>
        <v>0</v>
      </c>
      <c r="L191" s="189">
        <f>IFERROR(lifespans_all!L189*DTE_mission_minutes!L33,"-")</f>
        <v>0</v>
      </c>
      <c r="M191" s="189">
        <f>IFERROR(lifespans_all!M189*DTE_mission_minutes!M33,"-")</f>
        <v>0</v>
      </c>
      <c r="N191" s="189">
        <f>IFERROR(lifespans_all!N189*DTE_mission_minutes!N33,"-")</f>
        <v>0</v>
      </c>
      <c r="O191" s="189">
        <f>IFERROR(lifespans_all!O189*DTE_mission_minutes!O33,"-")</f>
        <v>0</v>
      </c>
      <c r="P191" s="189">
        <f>IFERROR(lifespans_all!P189*DTE_mission_minutes!P33,"-")</f>
        <v>0</v>
      </c>
      <c r="Q191" s="189">
        <f>IFERROR(lifespans_all!Q189*DTE_mission_minutes!Q33,"-")</f>
        <v>0</v>
      </c>
      <c r="R191" s="189">
        <f>IFERROR(lifespans_all!R189*DTE_mission_minutes!R33,"-")</f>
        <v>0</v>
      </c>
      <c r="S191" s="189">
        <f>IFERROR(lifespans_all!S189*DTE_mission_minutes!S33,"-")</f>
        <v>0</v>
      </c>
      <c r="T191" s="189">
        <f>IFERROR(lifespans_all!T189*DTE_mission_minutes!T33,"-")</f>
        <v>0</v>
      </c>
      <c r="U191" s="189">
        <f>IFERROR(lifespans_all!U189*DTE_mission_minutes!U33,"-")</f>
        <v>0</v>
      </c>
      <c r="V191" s="189">
        <f>IFERROR(lifespans_all!V189*DTE_mission_minutes!V33,"-")</f>
        <v>0</v>
      </c>
      <c r="W191" s="189">
        <f>IFERROR(lifespans_all!W189*DTE_mission_minutes!W33,"-")</f>
        <v>0</v>
      </c>
    </row>
    <row r="192" spans="1:23" x14ac:dyDescent="0.25">
      <c r="A192" s="97" t="s">
        <v>44</v>
      </c>
      <c r="B192" s="97"/>
      <c r="C192" s="110"/>
      <c r="D192" s="189" t="str">
        <f>IFERROR(lifespans_all!D190*DTE_mission_minutes!D34,"-")</f>
        <v>-</v>
      </c>
      <c r="E192" s="189" t="str">
        <f>IFERROR(lifespans_all!E190*DTE_mission_minutes!E34,"-")</f>
        <v>-</v>
      </c>
      <c r="F192" s="189" t="str">
        <f>IFERROR(lifespans_all!F190*DTE_mission_minutes!F34,"-")</f>
        <v>-</v>
      </c>
      <c r="G192" s="189" t="str">
        <f>IFERROR(lifespans_all!G190*DTE_mission_minutes!G34,"-")</f>
        <v>-</v>
      </c>
      <c r="H192" s="189" t="str">
        <f>IFERROR(lifespans_all!H190*DTE_mission_minutes!H34,"-")</f>
        <v>-</v>
      </c>
      <c r="I192" s="189" t="str">
        <f>IFERROR(lifespans_all!I190*DTE_mission_minutes!I34,"-")</f>
        <v>-</v>
      </c>
      <c r="J192" s="189" t="str">
        <f>IFERROR(lifespans_all!J190*DTE_mission_minutes!J34,"-")</f>
        <v>-</v>
      </c>
      <c r="K192" s="189" t="str">
        <f>IFERROR(lifespans_all!K190*DTE_mission_minutes!K34,"-")</f>
        <v>-</v>
      </c>
      <c r="L192" s="189" t="str">
        <f>IFERROR(lifespans_all!L190*DTE_mission_minutes!L34,"-")</f>
        <v>-</v>
      </c>
      <c r="M192" s="189" t="str">
        <f>IFERROR(lifespans_all!M190*DTE_mission_minutes!M34,"-")</f>
        <v>-</v>
      </c>
      <c r="N192" s="189" t="str">
        <f>IFERROR(lifespans_all!N190*DTE_mission_minutes!N34,"-")</f>
        <v>-</v>
      </c>
      <c r="O192" s="189" t="str">
        <f>IFERROR(lifespans_all!O190*DTE_mission_minutes!O34,"-")</f>
        <v>-</v>
      </c>
      <c r="P192" s="189" t="str">
        <f>IFERROR(lifespans_all!P190*DTE_mission_minutes!P34,"-")</f>
        <v>-</v>
      </c>
      <c r="Q192" s="189" t="str">
        <f>IFERROR(lifespans_all!Q190*DTE_mission_minutes!Q34,"-")</f>
        <v>-</v>
      </c>
      <c r="R192" s="189" t="str">
        <f>IFERROR(lifespans_all!R190*DTE_mission_minutes!R34,"-")</f>
        <v>-</v>
      </c>
      <c r="S192" s="189" t="str">
        <f>IFERROR(lifespans_all!S190*DTE_mission_minutes!S34,"-")</f>
        <v>-</v>
      </c>
      <c r="T192" s="189" t="str">
        <f>IFERROR(lifespans_all!T190*DTE_mission_minutes!T34,"-")</f>
        <v>-</v>
      </c>
      <c r="U192" s="189" t="str">
        <f>IFERROR(lifespans_all!U190*DTE_mission_minutes!U34,"-")</f>
        <v>-</v>
      </c>
      <c r="V192" s="189" t="str">
        <f>IFERROR(lifespans_all!V190*DTE_mission_minutes!V34,"-")</f>
        <v>-</v>
      </c>
      <c r="W192" s="189" t="str">
        <f>IFERROR(lifespans_all!W190*DTE_mission_minutes!W34,"-")</f>
        <v>-</v>
      </c>
    </row>
    <row r="193" spans="1:23" x14ac:dyDescent="0.25">
      <c r="A193" s="97" t="s">
        <v>78</v>
      </c>
      <c r="B193" s="98" t="s">
        <v>57</v>
      </c>
      <c r="C193" s="110" t="s">
        <v>91</v>
      </c>
      <c r="D193" s="189">
        <f>IFERROR(lifespans_all!D191*DTE_mission_minutes!D35,"-")</f>
        <v>64.579722222222216</v>
      </c>
      <c r="E193" s="189">
        <f>IFERROR(lifespans_all!E191*DTE_mission_minutes!E35,"-")</f>
        <v>56.487941666666664</v>
      </c>
      <c r="F193" s="189">
        <f>IFERROR(lifespans_all!F191*DTE_mission_minutes!F35,"-")</f>
        <v>49.259444444444441</v>
      </c>
      <c r="G193" s="189">
        <f>IFERROR(lifespans_all!G191*DTE_mission_minutes!G35,"-")</f>
        <v>60.035777777777774</v>
      </c>
      <c r="H193" s="189">
        <f>IFERROR(lifespans_all!H191*DTE_mission_minutes!H35,"-")</f>
        <v>60.035777777777774</v>
      </c>
      <c r="I193" s="189">
        <f>IFERROR(lifespans_all!I191*DTE_mission_minutes!I35,"-")</f>
        <v>0</v>
      </c>
      <c r="J193" s="189">
        <f>IFERROR(lifespans_all!J191*DTE_mission_minutes!J35,"-")</f>
        <v>0</v>
      </c>
      <c r="K193" s="189">
        <f>IFERROR(lifespans_all!K191*DTE_mission_minutes!K35,"-")</f>
        <v>0</v>
      </c>
      <c r="L193" s="189">
        <f>IFERROR(lifespans_all!L191*DTE_mission_minutes!L35,"-")</f>
        <v>0</v>
      </c>
      <c r="M193" s="189">
        <f>IFERROR(lifespans_all!M191*DTE_mission_minutes!M35,"-")</f>
        <v>0</v>
      </c>
      <c r="N193" s="189">
        <f>IFERROR(lifespans_all!N191*DTE_mission_minutes!N35,"-")</f>
        <v>0</v>
      </c>
      <c r="O193" s="189">
        <f>IFERROR(lifespans_all!O191*DTE_mission_minutes!O35,"-")</f>
        <v>0</v>
      </c>
      <c r="P193" s="189">
        <f>IFERROR(lifespans_all!P191*DTE_mission_minutes!P35,"-")</f>
        <v>0</v>
      </c>
      <c r="Q193" s="189">
        <f>IFERROR(lifespans_all!Q191*DTE_mission_minutes!Q35,"-")</f>
        <v>0</v>
      </c>
      <c r="R193" s="189">
        <f>IFERROR(lifespans_all!R191*DTE_mission_minutes!R35,"-")</f>
        <v>0</v>
      </c>
      <c r="S193" s="189">
        <f>IFERROR(lifespans_all!S191*DTE_mission_minutes!S35,"-")</f>
        <v>0</v>
      </c>
      <c r="T193" s="189">
        <f>IFERROR(lifespans_all!T191*DTE_mission_minutes!T35,"-")</f>
        <v>0</v>
      </c>
      <c r="U193" s="189">
        <f>IFERROR(lifespans_all!U191*DTE_mission_minutes!U35,"-")</f>
        <v>0</v>
      </c>
      <c r="V193" s="189">
        <f>IFERROR(lifespans_all!V191*DTE_mission_minutes!V35,"-")</f>
        <v>0</v>
      </c>
      <c r="W193" s="189">
        <f>IFERROR(lifespans_all!W191*DTE_mission_minutes!W35,"-")</f>
        <v>0</v>
      </c>
    </row>
    <row r="194" spans="1:23" x14ac:dyDescent="0.25">
      <c r="A194" s="97" t="s">
        <v>45</v>
      </c>
      <c r="B194" s="98" t="s">
        <v>57</v>
      </c>
      <c r="C194" s="110"/>
      <c r="D194" s="189">
        <f>IFERROR(lifespans_all!D192*DTE_mission_minutes!D36,"-")</f>
        <v>133409.35004928565</v>
      </c>
      <c r="E194" s="189">
        <f>IFERROR(lifespans_all!E192*DTE_mission_minutes!E36,"-")</f>
        <v>133409.35004928565</v>
      </c>
      <c r="F194" s="189">
        <f>IFERROR(lifespans_all!F192*DTE_mission_minutes!F36,"-")</f>
        <v>133409.35004928565</v>
      </c>
      <c r="G194" s="189">
        <f>IFERROR(lifespans_all!G192*DTE_mission_minutes!G36,"-")</f>
        <v>0</v>
      </c>
      <c r="H194" s="189">
        <f>IFERROR(lifespans_all!H192*DTE_mission_minutes!H36,"-")</f>
        <v>0</v>
      </c>
      <c r="I194" s="189">
        <f>IFERROR(lifespans_all!I192*DTE_mission_minutes!I36,"-")</f>
        <v>0</v>
      </c>
      <c r="J194" s="189">
        <f>IFERROR(lifespans_all!J192*DTE_mission_minutes!J36,"-")</f>
        <v>0</v>
      </c>
      <c r="K194" s="189">
        <f>IFERROR(lifespans_all!K192*DTE_mission_minutes!K36,"-")</f>
        <v>0</v>
      </c>
      <c r="L194" s="189">
        <f>IFERROR(lifespans_all!L192*DTE_mission_minutes!L36,"-")</f>
        <v>0</v>
      </c>
      <c r="M194" s="189">
        <f>IFERROR(lifespans_all!M192*DTE_mission_minutes!M36,"-")</f>
        <v>0</v>
      </c>
      <c r="N194" s="189">
        <f>IFERROR(lifespans_all!N192*DTE_mission_minutes!N36,"-")</f>
        <v>0</v>
      </c>
      <c r="O194" s="189">
        <f>IFERROR(lifespans_all!O192*DTE_mission_minutes!O36,"-")</f>
        <v>0</v>
      </c>
      <c r="P194" s="189">
        <f>IFERROR(lifespans_all!P192*DTE_mission_minutes!P36,"-")</f>
        <v>0</v>
      </c>
      <c r="Q194" s="189">
        <f>IFERROR(lifespans_all!Q192*DTE_mission_minutes!Q36,"-")</f>
        <v>0</v>
      </c>
      <c r="R194" s="189">
        <f>IFERROR(lifespans_all!R192*DTE_mission_minutes!R36,"-")</f>
        <v>0</v>
      </c>
      <c r="S194" s="189">
        <f>IFERROR(lifespans_all!S192*DTE_mission_minutes!S36,"-")</f>
        <v>0</v>
      </c>
      <c r="T194" s="189">
        <f>IFERROR(lifespans_all!T192*DTE_mission_minutes!T36,"-")</f>
        <v>0</v>
      </c>
      <c r="U194" s="189">
        <f>IFERROR(lifespans_all!U192*DTE_mission_minutes!U36,"-")</f>
        <v>0</v>
      </c>
      <c r="V194" s="189">
        <f>IFERROR(lifespans_all!V192*DTE_mission_minutes!V36,"-")</f>
        <v>0</v>
      </c>
      <c r="W194" s="189">
        <f>IFERROR(lifespans_all!W192*DTE_mission_minutes!W36,"-")</f>
        <v>0</v>
      </c>
    </row>
    <row r="195" spans="1:23" x14ac:dyDescent="0.25">
      <c r="A195" s="97" t="s">
        <v>46</v>
      </c>
      <c r="B195" s="105" t="s">
        <v>59</v>
      </c>
      <c r="C195" s="110"/>
      <c r="D195" s="189">
        <f>IFERROR(lifespans_all!D193*DTE_mission_minutes!D37,"-")</f>
        <v>171572.29579277776</v>
      </c>
      <c r="E195" s="189">
        <f>IFERROR(lifespans_all!E193*DTE_mission_minutes!E37,"-")</f>
        <v>171572.29579277776</v>
      </c>
      <c r="F195" s="189">
        <f>IFERROR(lifespans_all!F193*DTE_mission_minutes!F37,"-")</f>
        <v>171572.29579277776</v>
      </c>
      <c r="G195" s="189">
        <f>IFERROR(lifespans_all!G193*DTE_mission_minutes!G37,"-")</f>
        <v>171572.29579277776</v>
      </c>
      <c r="H195" s="189">
        <f>IFERROR(lifespans_all!H193*DTE_mission_minutes!H37,"-")</f>
        <v>171572.29579277776</v>
      </c>
      <c r="I195" s="189">
        <f>IFERROR(lifespans_all!I193*DTE_mission_minutes!I37,"-")</f>
        <v>171572.29579277776</v>
      </c>
      <c r="J195" s="189">
        <f>IFERROR(lifespans_all!J193*DTE_mission_minutes!J37,"-")</f>
        <v>171572.29579277776</v>
      </c>
      <c r="K195" s="189">
        <f>IFERROR(lifespans_all!K193*DTE_mission_minutes!K37,"-")</f>
        <v>171572.29579277776</v>
      </c>
      <c r="L195" s="189">
        <f>IFERROR(lifespans_all!L193*DTE_mission_minutes!L37,"-")</f>
        <v>171572.29579277776</v>
      </c>
      <c r="M195" s="189">
        <f>IFERROR(lifespans_all!M193*DTE_mission_minutes!M37,"-")</f>
        <v>171572.29579277776</v>
      </c>
      <c r="N195" s="189">
        <f>IFERROR(lifespans_all!N193*DTE_mission_minutes!N37,"-")</f>
        <v>171572.29579277776</v>
      </c>
      <c r="O195" s="189">
        <f>IFERROR(lifespans_all!O193*DTE_mission_minutes!O37,"-")</f>
        <v>171572.29579277776</v>
      </c>
      <c r="P195" s="189">
        <f>IFERROR(lifespans_all!P193*DTE_mission_minutes!P37,"-")</f>
        <v>171572.29579277776</v>
      </c>
      <c r="Q195" s="189">
        <f>IFERROR(lifespans_all!Q193*DTE_mission_minutes!Q37,"-")</f>
        <v>171572.29579277776</v>
      </c>
      <c r="R195" s="189">
        <f>IFERROR(lifespans_all!R193*DTE_mission_minutes!R37,"-")</f>
        <v>171572.29579277776</v>
      </c>
      <c r="S195" s="189">
        <f>IFERROR(lifespans_all!S193*DTE_mission_minutes!S37,"-")</f>
        <v>171572.29579277776</v>
      </c>
      <c r="T195" s="189">
        <f>IFERROR(lifespans_all!T193*DTE_mission_minutes!T37,"-")</f>
        <v>171572.29579277776</v>
      </c>
      <c r="U195" s="189">
        <f>IFERROR(lifespans_all!U193*DTE_mission_minutes!U37,"-")</f>
        <v>171572.29579277776</v>
      </c>
      <c r="V195" s="189">
        <f>IFERROR(lifespans_all!V193*DTE_mission_minutes!V37,"-")</f>
        <v>171572.29579277776</v>
      </c>
      <c r="W195" s="189">
        <f>IFERROR(lifespans_all!W193*DTE_mission_minutes!W37,"-")</f>
        <v>171572.29579277776</v>
      </c>
    </row>
    <row r="196" spans="1:23" x14ac:dyDescent="0.25">
      <c r="A196" s="97" t="s">
        <v>47</v>
      </c>
      <c r="B196" s="106" t="s">
        <v>64</v>
      </c>
      <c r="C196" s="110"/>
      <c r="D196" s="189" t="str">
        <f>IFERROR(lifespans_all!D194*DTE_mission_minutes!D38,"-")</f>
        <v>-</v>
      </c>
      <c r="E196" s="189" t="str">
        <f>IFERROR(lifespans_all!E194*DTE_mission_minutes!E38,"-")</f>
        <v>-</v>
      </c>
      <c r="F196" s="189" t="str">
        <f>IFERROR(lifespans_all!F194*DTE_mission_minutes!F38,"-")</f>
        <v>-</v>
      </c>
      <c r="G196" s="189" t="str">
        <f>IFERROR(lifespans_all!G194*DTE_mission_minutes!G38,"-")</f>
        <v>-</v>
      </c>
      <c r="H196" s="189" t="str">
        <f>IFERROR(lifespans_all!H194*DTE_mission_minutes!H38,"-")</f>
        <v>-</v>
      </c>
      <c r="I196" s="189" t="str">
        <f>IFERROR(lifespans_all!I194*DTE_mission_minutes!I38,"-")</f>
        <v>-</v>
      </c>
      <c r="J196" s="189" t="str">
        <f>IFERROR(lifespans_all!J194*DTE_mission_minutes!J38,"-")</f>
        <v>-</v>
      </c>
      <c r="K196" s="189" t="str">
        <f>IFERROR(lifespans_all!K194*DTE_mission_minutes!K38,"-")</f>
        <v>-</v>
      </c>
      <c r="L196" s="189" t="str">
        <f>IFERROR(lifespans_all!L194*DTE_mission_minutes!L38,"-")</f>
        <v>-</v>
      </c>
      <c r="M196" s="189" t="str">
        <f>IFERROR(lifespans_all!M194*DTE_mission_minutes!M38,"-")</f>
        <v>-</v>
      </c>
      <c r="N196" s="189" t="str">
        <f>IFERROR(lifespans_all!N194*DTE_mission_minutes!N38,"-")</f>
        <v>-</v>
      </c>
      <c r="O196" s="189" t="str">
        <f>IFERROR(lifespans_all!O194*DTE_mission_minutes!O38,"-")</f>
        <v>-</v>
      </c>
      <c r="P196" s="189" t="str">
        <f>IFERROR(lifespans_all!P194*DTE_mission_minutes!P38,"-")</f>
        <v>-</v>
      </c>
      <c r="Q196" s="189" t="str">
        <f>IFERROR(lifespans_all!Q194*DTE_mission_minutes!Q38,"-")</f>
        <v>-</v>
      </c>
      <c r="R196" s="189" t="str">
        <f>IFERROR(lifespans_all!R194*DTE_mission_minutes!R38,"-")</f>
        <v>-</v>
      </c>
      <c r="S196" s="189" t="str">
        <f>IFERROR(lifespans_all!S194*DTE_mission_minutes!S38,"-")</f>
        <v>-</v>
      </c>
      <c r="T196" s="189" t="str">
        <f>IFERROR(lifespans_all!T194*DTE_mission_minutes!T38,"-")</f>
        <v>-</v>
      </c>
      <c r="U196" s="189" t="str">
        <f>IFERROR(lifespans_all!U194*DTE_mission_minutes!U38,"-")</f>
        <v>-</v>
      </c>
      <c r="V196" s="189" t="str">
        <f>IFERROR(lifespans_all!V194*DTE_mission_minutes!V38,"-")</f>
        <v>-</v>
      </c>
      <c r="W196" s="189" t="str">
        <f>IFERROR(lifespans_all!W194*DTE_mission_minutes!W38,"-")</f>
        <v>-</v>
      </c>
    </row>
    <row r="197" spans="1:23" x14ac:dyDescent="0.25">
      <c r="A197" s="97" t="s">
        <v>48</v>
      </c>
      <c r="B197" s="106" t="s">
        <v>64</v>
      </c>
      <c r="C197" s="110"/>
      <c r="D197" s="189" t="str">
        <f>IFERROR(lifespans_all!D195*DTE_mission_minutes!D39,"-")</f>
        <v>-</v>
      </c>
      <c r="E197" s="189" t="str">
        <f>IFERROR(lifespans_all!E195*DTE_mission_minutes!E39,"-")</f>
        <v>-</v>
      </c>
      <c r="F197" s="189" t="str">
        <f>IFERROR(lifespans_all!F195*DTE_mission_minutes!F39,"-")</f>
        <v>-</v>
      </c>
      <c r="G197" s="189" t="str">
        <f>IFERROR(lifespans_all!G195*DTE_mission_minutes!G39,"-")</f>
        <v>-</v>
      </c>
      <c r="H197" s="189" t="str">
        <f>IFERROR(lifespans_all!H195*DTE_mission_minutes!H39,"-")</f>
        <v>-</v>
      </c>
      <c r="I197" s="189" t="str">
        <f>IFERROR(lifespans_all!I195*DTE_mission_minutes!I39,"-")</f>
        <v>-</v>
      </c>
      <c r="J197" s="189" t="str">
        <f>IFERROR(lifespans_all!J195*DTE_mission_minutes!J39,"-")</f>
        <v>-</v>
      </c>
      <c r="K197" s="189" t="str">
        <f>IFERROR(lifespans_all!K195*DTE_mission_minutes!K39,"-")</f>
        <v>-</v>
      </c>
      <c r="L197" s="189" t="str">
        <f>IFERROR(lifespans_all!L195*DTE_mission_minutes!L39,"-")</f>
        <v>-</v>
      </c>
      <c r="M197" s="189" t="str">
        <f>IFERROR(lifespans_all!M195*DTE_mission_minutes!M39,"-")</f>
        <v>-</v>
      </c>
      <c r="N197" s="189" t="str">
        <f>IFERROR(lifespans_all!N195*DTE_mission_minutes!N39,"-")</f>
        <v>-</v>
      </c>
      <c r="O197" s="189" t="str">
        <f>IFERROR(lifespans_all!O195*DTE_mission_minutes!O39,"-")</f>
        <v>-</v>
      </c>
      <c r="P197" s="189" t="str">
        <f>IFERROR(lifespans_all!P195*DTE_mission_minutes!P39,"-")</f>
        <v>-</v>
      </c>
      <c r="Q197" s="189" t="str">
        <f>IFERROR(lifespans_all!Q195*DTE_mission_minutes!Q39,"-")</f>
        <v>-</v>
      </c>
      <c r="R197" s="189" t="str">
        <f>IFERROR(lifespans_all!R195*DTE_mission_minutes!R39,"-")</f>
        <v>-</v>
      </c>
      <c r="S197" s="189" t="str">
        <f>IFERROR(lifespans_all!S195*DTE_mission_minutes!S39,"-")</f>
        <v>-</v>
      </c>
      <c r="T197" s="189" t="str">
        <f>IFERROR(lifespans_all!T195*DTE_mission_minutes!T39,"-")</f>
        <v>-</v>
      </c>
      <c r="U197" s="189" t="str">
        <f>IFERROR(lifespans_all!U195*DTE_mission_minutes!U39,"-")</f>
        <v>-</v>
      </c>
      <c r="V197" s="189" t="str">
        <f>IFERROR(lifespans_all!V195*DTE_mission_minutes!V39,"-")</f>
        <v>-</v>
      </c>
      <c r="W197" s="189" t="str">
        <f>IFERROR(lifespans_all!W195*DTE_mission_minutes!W39,"-")</f>
        <v>-</v>
      </c>
    </row>
    <row r="198" spans="1:23" x14ac:dyDescent="0.25">
      <c r="A198" s="97" t="s">
        <v>49</v>
      </c>
      <c r="B198" s="98" t="s">
        <v>57</v>
      </c>
      <c r="C198" s="110" t="s">
        <v>91</v>
      </c>
      <c r="D198" s="189">
        <f>IFERROR(lifespans_all!D196*DTE_mission_minutes!D40,"-")</f>
        <v>0</v>
      </c>
      <c r="E198" s="189">
        <f>IFERROR(lifespans_all!E196*DTE_mission_minutes!E40,"-")</f>
        <v>0</v>
      </c>
      <c r="F198" s="189">
        <f>IFERROR(lifespans_all!F196*DTE_mission_minutes!F40,"-")</f>
        <v>0</v>
      </c>
      <c r="G198" s="189">
        <f>IFERROR(lifespans_all!G196*DTE_mission_minutes!G40,"-")</f>
        <v>0</v>
      </c>
      <c r="H198" s="189">
        <f>IFERROR(lifespans_all!H196*DTE_mission_minutes!H40,"-")</f>
        <v>0</v>
      </c>
      <c r="I198" s="189">
        <f>IFERROR(lifespans_all!I196*DTE_mission_minutes!I40,"-")</f>
        <v>0</v>
      </c>
      <c r="J198" s="189">
        <f>IFERROR(lifespans_all!J196*DTE_mission_minutes!J40,"-")</f>
        <v>0</v>
      </c>
      <c r="K198" s="189">
        <f>IFERROR(lifespans_all!K196*DTE_mission_minutes!K40,"-")</f>
        <v>0</v>
      </c>
      <c r="L198" s="189">
        <f>IFERROR(lifespans_all!L196*DTE_mission_minutes!L40,"-")</f>
        <v>0</v>
      </c>
      <c r="M198" s="189">
        <f>IFERROR(lifespans_all!M196*DTE_mission_minutes!M40,"-")</f>
        <v>0</v>
      </c>
      <c r="N198" s="189">
        <f>IFERROR(lifespans_all!N196*DTE_mission_minutes!N40,"-")</f>
        <v>0</v>
      </c>
      <c r="O198" s="189">
        <f>IFERROR(lifespans_all!O196*DTE_mission_minutes!O40,"-")</f>
        <v>0</v>
      </c>
      <c r="P198" s="189">
        <f>IFERROR(lifespans_all!P196*DTE_mission_minutes!P40,"-")</f>
        <v>0</v>
      </c>
      <c r="Q198" s="189">
        <f>IFERROR(lifespans_all!Q196*DTE_mission_minutes!Q40,"-")</f>
        <v>0</v>
      </c>
      <c r="R198" s="189">
        <f>IFERROR(lifespans_all!R196*DTE_mission_minutes!R40,"-")</f>
        <v>0</v>
      </c>
      <c r="S198" s="189">
        <f>IFERROR(lifespans_all!S196*DTE_mission_minutes!S40,"-")</f>
        <v>0</v>
      </c>
      <c r="T198" s="189">
        <f>IFERROR(lifespans_all!T196*DTE_mission_minutes!T40,"-")</f>
        <v>0</v>
      </c>
      <c r="U198" s="189">
        <f>IFERROR(lifespans_all!U196*DTE_mission_minutes!U40,"-")</f>
        <v>0</v>
      </c>
      <c r="V198" s="189">
        <f>IFERROR(lifespans_all!V196*DTE_mission_minutes!V40,"-")</f>
        <v>0</v>
      </c>
      <c r="W198" s="189">
        <f>IFERROR(lifespans_all!W196*DTE_mission_minutes!W40,"-")</f>
        <v>0</v>
      </c>
    </row>
    <row r="199" spans="1:23" x14ac:dyDescent="0.25">
      <c r="A199" s="97" t="s">
        <v>50</v>
      </c>
      <c r="B199" s="105" t="s">
        <v>61</v>
      </c>
      <c r="C199" s="110" t="s">
        <v>91</v>
      </c>
      <c r="D199" s="189">
        <f>IFERROR(lifespans_all!D197*DTE_mission_minutes!D41,"-")</f>
        <v>1321.6547222222223</v>
      </c>
      <c r="E199" s="189">
        <f>IFERROR(lifespans_all!E197*DTE_mission_minutes!E41,"-")</f>
        <v>1450.1822222222222</v>
      </c>
      <c r="F199" s="189">
        <f>IFERROR(lifespans_all!F197*DTE_mission_minutes!F41,"-")</f>
        <v>1386.2452777777776</v>
      </c>
      <c r="G199" s="189">
        <f>IFERROR(lifespans_all!G197*DTE_mission_minutes!G41,"-")</f>
        <v>1393.7255555555555</v>
      </c>
      <c r="H199" s="189">
        <f>IFERROR(lifespans_all!H197*DTE_mission_minutes!H41,"-")</f>
        <v>1393.7255555555555</v>
      </c>
      <c r="I199" s="189">
        <f>IFERROR(lifespans_all!I197*DTE_mission_minutes!I41,"-")</f>
        <v>0</v>
      </c>
      <c r="J199" s="189">
        <f>IFERROR(lifespans_all!J197*DTE_mission_minutes!J41,"-")</f>
        <v>0</v>
      </c>
      <c r="K199" s="189">
        <f>IFERROR(lifespans_all!K197*DTE_mission_minutes!K41,"-")</f>
        <v>0</v>
      </c>
      <c r="L199" s="189">
        <f>IFERROR(lifespans_all!L197*DTE_mission_minutes!L41,"-")</f>
        <v>0</v>
      </c>
      <c r="M199" s="189">
        <f>IFERROR(lifespans_all!M197*DTE_mission_minutes!M41,"-")</f>
        <v>0</v>
      </c>
      <c r="N199" s="189">
        <f>IFERROR(lifespans_all!N197*DTE_mission_minutes!N41,"-")</f>
        <v>0</v>
      </c>
      <c r="O199" s="189">
        <f>IFERROR(lifespans_all!O197*DTE_mission_minutes!O41,"-")</f>
        <v>0</v>
      </c>
      <c r="P199" s="189">
        <f>IFERROR(lifespans_all!P197*DTE_mission_minutes!P41,"-")</f>
        <v>0</v>
      </c>
      <c r="Q199" s="189">
        <f>IFERROR(lifespans_all!Q197*DTE_mission_minutes!Q41,"-")</f>
        <v>0</v>
      </c>
      <c r="R199" s="189">
        <f>IFERROR(lifespans_all!R197*DTE_mission_minutes!R41,"-")</f>
        <v>0</v>
      </c>
      <c r="S199" s="189">
        <f>IFERROR(lifespans_all!S197*DTE_mission_minutes!S41,"-")</f>
        <v>0</v>
      </c>
      <c r="T199" s="189">
        <f>IFERROR(lifespans_all!T197*DTE_mission_minutes!T41,"-")</f>
        <v>0</v>
      </c>
      <c r="U199" s="189">
        <f>IFERROR(lifespans_all!U197*DTE_mission_minutes!U41,"-")</f>
        <v>0</v>
      </c>
      <c r="V199" s="189">
        <f>IFERROR(lifespans_all!V197*DTE_mission_minutes!V41,"-")</f>
        <v>0</v>
      </c>
      <c r="W199" s="189">
        <f>IFERROR(lifespans_all!W197*DTE_mission_minutes!W41,"-")</f>
        <v>0</v>
      </c>
    </row>
    <row r="200" spans="1:23" x14ac:dyDescent="0.25">
      <c r="A200" s="97" t="s">
        <v>79</v>
      </c>
      <c r="B200" s="105" t="s">
        <v>59</v>
      </c>
      <c r="C200" s="110"/>
      <c r="D200" s="189">
        <f>IFERROR(lifespans_all!D198*DTE_mission_minutes!D42,"-")</f>
        <v>171572.29579277776</v>
      </c>
      <c r="E200" s="189">
        <f>IFERROR(lifespans_all!E198*DTE_mission_minutes!E42,"-")</f>
        <v>171572.29579277776</v>
      </c>
      <c r="F200" s="189">
        <f>IFERROR(lifespans_all!F198*DTE_mission_minutes!F42,"-")</f>
        <v>171572.29579277776</v>
      </c>
      <c r="G200" s="189">
        <f>IFERROR(lifespans_all!G198*DTE_mission_minutes!G42,"-")</f>
        <v>171572.29579277776</v>
      </c>
      <c r="H200" s="189">
        <f>IFERROR(lifespans_all!H198*DTE_mission_minutes!H42,"-")</f>
        <v>171572.29579277776</v>
      </c>
      <c r="I200" s="189">
        <f>IFERROR(lifespans_all!I198*DTE_mission_minutes!I42,"-")</f>
        <v>171572.29579277776</v>
      </c>
      <c r="J200" s="189">
        <f>IFERROR(lifespans_all!J198*DTE_mission_minutes!J42,"-")</f>
        <v>171572.29579277776</v>
      </c>
      <c r="K200" s="189">
        <f>IFERROR(lifespans_all!K198*DTE_mission_minutes!K42,"-")</f>
        <v>171572.29579277776</v>
      </c>
      <c r="L200" s="189">
        <f>IFERROR(lifespans_all!L198*DTE_mission_minutes!L42,"-")</f>
        <v>171572.29579277776</v>
      </c>
      <c r="M200" s="189">
        <f>IFERROR(lifespans_all!M198*DTE_mission_minutes!M42,"-")</f>
        <v>171572.29579277776</v>
      </c>
      <c r="N200" s="189">
        <f>IFERROR(lifespans_all!N198*DTE_mission_minutes!N42,"-")</f>
        <v>171572.29579277776</v>
      </c>
      <c r="O200" s="189">
        <f>IFERROR(lifespans_all!O198*DTE_mission_minutes!O42,"-")</f>
        <v>171572.29579277776</v>
      </c>
      <c r="P200" s="189">
        <f>IFERROR(lifespans_all!P198*DTE_mission_minutes!P42,"-")</f>
        <v>171572.29579277776</v>
      </c>
      <c r="Q200" s="189">
        <f>IFERROR(lifespans_all!Q198*DTE_mission_minutes!Q42,"-")</f>
        <v>171572.29579277776</v>
      </c>
      <c r="R200" s="189">
        <f>IFERROR(lifespans_all!R198*DTE_mission_minutes!R42,"-")</f>
        <v>171572.29579277776</v>
      </c>
      <c r="S200" s="189">
        <f>IFERROR(lifespans_all!S198*DTE_mission_minutes!S42,"-")</f>
        <v>171572.29579277776</v>
      </c>
      <c r="T200" s="189">
        <f>IFERROR(lifespans_all!T198*DTE_mission_minutes!T42,"-")</f>
        <v>171572.29579277776</v>
      </c>
      <c r="U200" s="189">
        <f>IFERROR(lifespans_all!U198*DTE_mission_minutes!U42,"-")</f>
        <v>171572.29579277776</v>
      </c>
      <c r="V200" s="189">
        <f>IFERROR(lifespans_all!V198*DTE_mission_minutes!V42,"-")</f>
        <v>171572.29579277776</v>
      </c>
      <c r="W200" s="189">
        <f>IFERROR(lifespans_all!W198*DTE_mission_minutes!W42,"-")</f>
        <v>171572.29579277776</v>
      </c>
    </row>
    <row r="201" spans="1:23" x14ac:dyDescent="0.25">
      <c r="A201" s="97" t="s">
        <v>80</v>
      </c>
      <c r="B201" s="98" t="s">
        <v>62</v>
      </c>
      <c r="C201" s="110"/>
      <c r="D201" s="189" t="str">
        <f>IFERROR(lifespans_all!D199*DTE_mission_minutes!D43,"-")</f>
        <v>-</v>
      </c>
      <c r="E201" s="189" t="str">
        <f>IFERROR(lifespans_all!E199*DTE_mission_minutes!E43,"-")</f>
        <v>-</v>
      </c>
      <c r="F201" s="189" t="str">
        <f>IFERROR(lifespans_all!F199*DTE_mission_minutes!F43,"-")</f>
        <v>-</v>
      </c>
      <c r="G201" s="189" t="str">
        <f>IFERROR(lifespans_all!G199*DTE_mission_minutes!G43,"-")</f>
        <v>-</v>
      </c>
      <c r="H201" s="189" t="str">
        <f>IFERROR(lifespans_all!H199*DTE_mission_minutes!H43,"-")</f>
        <v>-</v>
      </c>
      <c r="I201" s="189" t="str">
        <f>IFERROR(lifespans_all!I199*DTE_mission_minutes!I43,"-")</f>
        <v>-</v>
      </c>
      <c r="J201" s="189" t="str">
        <f>IFERROR(lifespans_all!J199*DTE_mission_minutes!J43,"-")</f>
        <v>-</v>
      </c>
      <c r="K201" s="189" t="str">
        <f>IFERROR(lifespans_all!K199*DTE_mission_minutes!K43,"-")</f>
        <v>-</v>
      </c>
      <c r="L201" s="189" t="str">
        <f>IFERROR(lifespans_all!L199*DTE_mission_minutes!L43,"-")</f>
        <v>-</v>
      </c>
      <c r="M201" s="189" t="str">
        <f>IFERROR(lifespans_all!M199*DTE_mission_minutes!M43,"-")</f>
        <v>-</v>
      </c>
      <c r="N201" s="189" t="str">
        <f>IFERROR(lifespans_all!N199*DTE_mission_minutes!N43,"-")</f>
        <v>-</v>
      </c>
      <c r="O201" s="189" t="str">
        <f>IFERROR(lifespans_all!O199*DTE_mission_minutes!O43,"-")</f>
        <v>-</v>
      </c>
      <c r="P201" s="189" t="str">
        <f>IFERROR(lifespans_all!P199*DTE_mission_minutes!P43,"-")</f>
        <v>-</v>
      </c>
      <c r="Q201" s="189" t="str">
        <f>IFERROR(lifespans_all!Q199*DTE_mission_minutes!Q43,"-")</f>
        <v>-</v>
      </c>
      <c r="R201" s="189" t="str">
        <f>IFERROR(lifespans_all!R199*DTE_mission_minutes!R43,"-")</f>
        <v>-</v>
      </c>
      <c r="S201" s="189" t="str">
        <f>IFERROR(lifespans_all!S199*DTE_mission_minutes!S43,"-")</f>
        <v>-</v>
      </c>
      <c r="T201" s="189" t="str">
        <f>IFERROR(lifespans_all!T199*DTE_mission_minutes!T43,"-")</f>
        <v>-</v>
      </c>
      <c r="U201" s="189" t="str">
        <f>IFERROR(lifespans_all!U199*DTE_mission_minutes!U43,"-")</f>
        <v>-</v>
      </c>
      <c r="V201" s="189" t="str">
        <f>IFERROR(lifespans_all!V199*DTE_mission_minutes!V43,"-")</f>
        <v>-</v>
      </c>
      <c r="W201" s="189" t="str">
        <f>IFERROR(lifespans_all!W199*DTE_mission_minutes!W43,"-")</f>
        <v>-</v>
      </c>
    </row>
    <row r="202" spans="1:23" x14ac:dyDescent="0.25">
      <c r="A202" s="97" t="s">
        <v>81</v>
      </c>
      <c r="B202" s="98" t="s">
        <v>57</v>
      </c>
      <c r="C202" s="110" t="s">
        <v>91</v>
      </c>
      <c r="D202" s="189">
        <f>IFERROR(lifespans_all!D200*DTE_mission_minutes!D44,"-")</f>
        <v>3017.8666666666668</v>
      </c>
      <c r="E202" s="189">
        <f>IFERROR(lifespans_all!E200*DTE_mission_minutes!E44,"-")</f>
        <v>3078.4611111111108</v>
      </c>
      <c r="F202" s="189">
        <f>IFERROR(lifespans_all!F200*DTE_mission_minutes!F44,"-")</f>
        <v>2765.7895222222219</v>
      </c>
      <c r="G202" s="189">
        <f>IFERROR(lifespans_all!G200*DTE_mission_minutes!G44,"-")</f>
        <v>3000.2460561111111</v>
      </c>
      <c r="H202" s="189">
        <f>IFERROR(lifespans_all!H200*DTE_mission_minutes!H44,"-")</f>
        <v>3000.2460561111111</v>
      </c>
      <c r="I202" s="189">
        <f>IFERROR(lifespans_all!I200*DTE_mission_minutes!I44,"-")</f>
        <v>3000.2460561111111</v>
      </c>
      <c r="J202" s="189">
        <f>IFERROR(lifespans_all!J200*DTE_mission_minutes!J44,"-")</f>
        <v>3000.2460561111111</v>
      </c>
      <c r="K202" s="189">
        <f>IFERROR(lifespans_all!K200*DTE_mission_minutes!K44,"-")</f>
        <v>0</v>
      </c>
      <c r="L202" s="189">
        <f>IFERROR(lifespans_all!L200*DTE_mission_minutes!L44,"-")</f>
        <v>0</v>
      </c>
      <c r="M202" s="189">
        <f>IFERROR(lifespans_all!M200*DTE_mission_minutes!M44,"-")</f>
        <v>0</v>
      </c>
      <c r="N202" s="189">
        <f>IFERROR(lifespans_all!N200*DTE_mission_minutes!N44,"-")</f>
        <v>0</v>
      </c>
      <c r="O202" s="189">
        <f>IFERROR(lifespans_all!O200*DTE_mission_minutes!O44,"-")</f>
        <v>0</v>
      </c>
      <c r="P202" s="189">
        <f>IFERROR(lifespans_all!P200*DTE_mission_minutes!P44,"-")</f>
        <v>0</v>
      </c>
      <c r="Q202" s="189">
        <f>IFERROR(lifespans_all!Q200*DTE_mission_minutes!Q44,"-")</f>
        <v>0</v>
      </c>
      <c r="R202" s="189">
        <f>IFERROR(lifespans_all!R200*DTE_mission_minutes!R44,"-")</f>
        <v>0</v>
      </c>
      <c r="S202" s="189">
        <f>IFERROR(lifespans_all!S200*DTE_mission_minutes!S44,"-")</f>
        <v>0</v>
      </c>
      <c r="T202" s="189">
        <f>IFERROR(lifespans_all!T200*DTE_mission_minutes!T44,"-")</f>
        <v>0</v>
      </c>
      <c r="U202" s="189">
        <f>IFERROR(lifespans_all!U200*DTE_mission_minutes!U44,"-")</f>
        <v>0</v>
      </c>
      <c r="V202" s="189">
        <f>IFERROR(lifespans_all!V200*DTE_mission_minutes!V44,"-")</f>
        <v>0</v>
      </c>
      <c r="W202" s="189">
        <f>IFERROR(lifespans_all!W200*DTE_mission_minutes!W44,"-")</f>
        <v>0</v>
      </c>
    </row>
    <row r="203" spans="1:23" x14ac:dyDescent="0.25">
      <c r="A203" s="97" t="s">
        <v>51</v>
      </c>
      <c r="B203" s="98" t="s">
        <v>56</v>
      </c>
      <c r="C203" s="110"/>
      <c r="D203" s="189">
        <f>IFERROR(lifespans_all!D201*DTE_mission_minutes!D45,"-")</f>
        <v>2140.4341038095235</v>
      </c>
      <c r="E203" s="189">
        <f>IFERROR(lifespans_all!E201*DTE_mission_minutes!E45,"-")</f>
        <v>2140.4341038095235</v>
      </c>
      <c r="F203" s="189">
        <f>IFERROR(lifespans_all!F201*DTE_mission_minutes!F45,"-")</f>
        <v>0</v>
      </c>
      <c r="G203" s="189">
        <f>IFERROR(lifespans_all!G201*DTE_mission_minutes!G45,"-")</f>
        <v>0</v>
      </c>
      <c r="H203" s="189">
        <f>IFERROR(lifespans_all!H201*DTE_mission_minutes!H45,"-")</f>
        <v>0</v>
      </c>
      <c r="I203" s="189">
        <f>IFERROR(lifespans_all!I201*DTE_mission_minutes!I45,"-")</f>
        <v>0</v>
      </c>
      <c r="J203" s="189">
        <f>IFERROR(lifespans_all!J201*DTE_mission_minutes!J45,"-")</f>
        <v>0</v>
      </c>
      <c r="K203" s="189">
        <f>IFERROR(lifespans_all!K201*DTE_mission_minutes!K45,"-")</f>
        <v>0</v>
      </c>
      <c r="L203" s="189">
        <f>IFERROR(lifespans_all!L201*DTE_mission_minutes!L45,"-")</f>
        <v>0</v>
      </c>
      <c r="M203" s="189">
        <f>IFERROR(lifespans_all!M201*DTE_mission_minutes!M45,"-")</f>
        <v>0</v>
      </c>
      <c r="N203" s="189">
        <f>IFERROR(lifespans_all!N201*DTE_mission_minutes!N45,"-")</f>
        <v>0</v>
      </c>
      <c r="O203" s="189">
        <f>IFERROR(lifespans_all!O201*DTE_mission_minutes!O45,"-")</f>
        <v>0</v>
      </c>
      <c r="P203" s="189">
        <f>IFERROR(lifespans_all!P201*DTE_mission_minutes!P45,"-")</f>
        <v>0</v>
      </c>
      <c r="Q203" s="189">
        <f>IFERROR(lifespans_all!Q201*DTE_mission_minutes!Q45,"-")</f>
        <v>0</v>
      </c>
      <c r="R203" s="189">
        <f>IFERROR(lifespans_all!R201*DTE_mission_minutes!R45,"-")</f>
        <v>0</v>
      </c>
      <c r="S203" s="189">
        <f>IFERROR(lifespans_all!S201*DTE_mission_minutes!S45,"-")</f>
        <v>0</v>
      </c>
      <c r="T203" s="189">
        <f>IFERROR(lifespans_all!T201*DTE_mission_minutes!T45,"-")</f>
        <v>0</v>
      </c>
      <c r="U203" s="189">
        <f>IFERROR(lifespans_all!U201*DTE_mission_minutes!U45,"-")</f>
        <v>0</v>
      </c>
      <c r="V203" s="189">
        <f>IFERROR(lifespans_all!V201*DTE_mission_minutes!V45,"-")</f>
        <v>0</v>
      </c>
      <c r="W203" s="189">
        <f>IFERROR(lifespans_all!W201*DTE_mission_minutes!W45,"-")</f>
        <v>0</v>
      </c>
    </row>
    <row r="204" spans="1:23" x14ac:dyDescent="0.25">
      <c r="A204" s="97" t="s">
        <v>52</v>
      </c>
      <c r="B204" s="98" t="s">
        <v>56</v>
      </c>
      <c r="C204" s="110"/>
      <c r="D204" s="189">
        <f>IFERROR(lifespans_all!D202*DTE_mission_minutes!D46,"-")</f>
        <v>2140.4341038095235</v>
      </c>
      <c r="E204" s="189">
        <f>IFERROR(lifespans_all!E202*DTE_mission_minutes!E46,"-")</f>
        <v>2140.4341038095235</v>
      </c>
      <c r="F204" s="189">
        <f>IFERROR(lifespans_all!F202*DTE_mission_minutes!F46,"-")</f>
        <v>0</v>
      </c>
      <c r="G204" s="189">
        <f>IFERROR(lifespans_all!G202*DTE_mission_minutes!G46,"-")</f>
        <v>0</v>
      </c>
      <c r="H204" s="189">
        <f>IFERROR(lifespans_all!H202*DTE_mission_minutes!H46,"-")</f>
        <v>0</v>
      </c>
      <c r="I204" s="189">
        <f>IFERROR(lifespans_all!I202*DTE_mission_minutes!I46,"-")</f>
        <v>0</v>
      </c>
      <c r="J204" s="189">
        <f>IFERROR(lifespans_all!J202*DTE_mission_minutes!J46,"-")</f>
        <v>0</v>
      </c>
      <c r="K204" s="189">
        <f>IFERROR(lifespans_all!K202*DTE_mission_minutes!K46,"-")</f>
        <v>0</v>
      </c>
      <c r="L204" s="189">
        <f>IFERROR(lifespans_all!L202*DTE_mission_minutes!L46,"-")</f>
        <v>0</v>
      </c>
      <c r="M204" s="189">
        <f>IFERROR(lifespans_all!M202*DTE_mission_minutes!M46,"-")</f>
        <v>0</v>
      </c>
      <c r="N204" s="189">
        <f>IFERROR(lifespans_all!N202*DTE_mission_minutes!N46,"-")</f>
        <v>0</v>
      </c>
      <c r="O204" s="189">
        <f>IFERROR(lifespans_all!O202*DTE_mission_minutes!O46,"-")</f>
        <v>0</v>
      </c>
      <c r="P204" s="189">
        <f>IFERROR(lifespans_all!P202*DTE_mission_minutes!P46,"-")</f>
        <v>0</v>
      </c>
      <c r="Q204" s="189">
        <f>IFERROR(lifespans_all!Q202*DTE_mission_minutes!Q46,"-")</f>
        <v>0</v>
      </c>
      <c r="R204" s="189">
        <f>IFERROR(lifespans_all!R202*DTE_mission_minutes!R46,"-")</f>
        <v>0</v>
      </c>
      <c r="S204" s="189">
        <f>IFERROR(lifespans_all!S202*DTE_mission_minutes!S46,"-")</f>
        <v>0</v>
      </c>
      <c r="T204" s="189">
        <f>IFERROR(lifespans_all!T202*DTE_mission_minutes!T46,"-")</f>
        <v>0</v>
      </c>
      <c r="U204" s="189">
        <f>IFERROR(lifespans_all!U202*DTE_mission_minutes!U46,"-")</f>
        <v>0</v>
      </c>
      <c r="V204" s="189">
        <f>IFERROR(lifespans_all!V202*DTE_mission_minutes!V46,"-")</f>
        <v>0</v>
      </c>
      <c r="W204" s="189">
        <f>IFERROR(lifespans_all!W202*DTE_mission_minutes!W46,"-")</f>
        <v>0</v>
      </c>
    </row>
    <row r="205" spans="1:23" x14ac:dyDescent="0.25">
      <c r="A205" s="97" t="s">
        <v>53</v>
      </c>
      <c r="B205" s="98" t="s">
        <v>56</v>
      </c>
      <c r="C205" s="110"/>
      <c r="D205" s="189">
        <f>IFERROR(lifespans_all!D203*DTE_mission_minutes!D47,"-")</f>
        <v>2140.4341038095235</v>
      </c>
      <c r="E205" s="189">
        <f>IFERROR(lifespans_all!E203*DTE_mission_minutes!E47,"-")</f>
        <v>2140.4341038095235</v>
      </c>
      <c r="F205" s="189">
        <f>IFERROR(lifespans_all!F203*DTE_mission_minutes!F47,"-")</f>
        <v>0</v>
      </c>
      <c r="G205" s="189">
        <f>IFERROR(lifespans_all!G203*DTE_mission_minutes!G47,"-")</f>
        <v>0</v>
      </c>
      <c r="H205" s="189">
        <f>IFERROR(lifespans_all!H203*DTE_mission_minutes!H47,"-")</f>
        <v>0</v>
      </c>
      <c r="I205" s="189">
        <f>IFERROR(lifespans_all!I203*DTE_mission_minutes!I47,"-")</f>
        <v>0</v>
      </c>
      <c r="J205" s="189">
        <f>IFERROR(lifespans_all!J203*DTE_mission_minutes!J47,"-")</f>
        <v>0</v>
      </c>
      <c r="K205" s="189">
        <f>IFERROR(lifespans_all!K203*DTE_mission_minutes!K47,"-")</f>
        <v>0</v>
      </c>
      <c r="L205" s="189">
        <f>IFERROR(lifespans_all!L203*DTE_mission_minutes!L47,"-")</f>
        <v>0</v>
      </c>
      <c r="M205" s="189">
        <f>IFERROR(lifespans_all!M203*DTE_mission_minutes!M47,"-")</f>
        <v>0</v>
      </c>
      <c r="N205" s="189">
        <f>IFERROR(lifespans_all!N203*DTE_mission_minutes!N47,"-")</f>
        <v>0</v>
      </c>
      <c r="O205" s="189">
        <f>IFERROR(lifespans_all!O203*DTE_mission_minutes!O47,"-")</f>
        <v>0</v>
      </c>
      <c r="P205" s="189">
        <f>IFERROR(lifespans_all!P203*DTE_mission_minutes!P47,"-")</f>
        <v>0</v>
      </c>
      <c r="Q205" s="189">
        <f>IFERROR(lifespans_all!Q203*DTE_mission_minutes!Q47,"-")</f>
        <v>0</v>
      </c>
      <c r="R205" s="189">
        <f>IFERROR(lifespans_all!R203*DTE_mission_minutes!R47,"-")</f>
        <v>0</v>
      </c>
      <c r="S205" s="189">
        <f>IFERROR(lifespans_all!S203*DTE_mission_minutes!S47,"-")</f>
        <v>0</v>
      </c>
      <c r="T205" s="189">
        <f>IFERROR(lifespans_all!T203*DTE_mission_minutes!T47,"-")</f>
        <v>0</v>
      </c>
      <c r="U205" s="189">
        <f>IFERROR(lifespans_all!U203*DTE_mission_minutes!U47,"-")</f>
        <v>0</v>
      </c>
      <c r="V205" s="189">
        <f>IFERROR(lifespans_all!V203*DTE_mission_minutes!V47,"-")</f>
        <v>0</v>
      </c>
      <c r="W205" s="189">
        <f>IFERROR(lifespans_all!W203*DTE_mission_minutes!W47,"-")</f>
        <v>0</v>
      </c>
    </row>
    <row r="206" spans="1:23" x14ac:dyDescent="0.25">
      <c r="A206" s="97" t="s">
        <v>54</v>
      </c>
      <c r="B206" s="98" t="s">
        <v>57</v>
      </c>
      <c r="C206" s="110"/>
      <c r="D206" s="189">
        <f>IFERROR(lifespans_all!D204*DTE_mission_minutes!D48,"-")</f>
        <v>133409.35004928565</v>
      </c>
      <c r="E206" s="189">
        <f>IFERROR(lifespans_all!E204*DTE_mission_minutes!E48,"-")</f>
        <v>0</v>
      </c>
      <c r="F206" s="189">
        <f>IFERROR(lifespans_all!F204*DTE_mission_minutes!F48,"-")</f>
        <v>0</v>
      </c>
      <c r="G206" s="189">
        <f>IFERROR(lifespans_all!G204*DTE_mission_minutes!G48,"-")</f>
        <v>0</v>
      </c>
      <c r="H206" s="189">
        <f>IFERROR(lifespans_all!H204*DTE_mission_minutes!H48,"-")</f>
        <v>0</v>
      </c>
      <c r="I206" s="189">
        <f>IFERROR(lifespans_all!I204*DTE_mission_minutes!I48,"-")</f>
        <v>0</v>
      </c>
      <c r="J206" s="189">
        <f>IFERROR(lifespans_all!J204*DTE_mission_minutes!J48,"-")</f>
        <v>0</v>
      </c>
      <c r="K206" s="189">
        <f>IFERROR(lifespans_all!K204*DTE_mission_minutes!K48,"-")</f>
        <v>0</v>
      </c>
      <c r="L206" s="189">
        <f>IFERROR(lifespans_all!L204*DTE_mission_minutes!L48,"-")</f>
        <v>0</v>
      </c>
      <c r="M206" s="189">
        <f>IFERROR(lifespans_all!M204*DTE_mission_minutes!M48,"-")</f>
        <v>0</v>
      </c>
      <c r="N206" s="189">
        <f>IFERROR(lifespans_all!N204*DTE_mission_minutes!N48,"-")</f>
        <v>0</v>
      </c>
      <c r="O206" s="189">
        <f>IFERROR(lifespans_all!O204*DTE_mission_minutes!O48,"-")</f>
        <v>0</v>
      </c>
      <c r="P206" s="189">
        <f>IFERROR(lifespans_all!P204*DTE_mission_minutes!P48,"-")</f>
        <v>0</v>
      </c>
      <c r="Q206" s="189">
        <f>IFERROR(lifespans_all!Q204*DTE_mission_minutes!Q48,"-")</f>
        <v>0</v>
      </c>
      <c r="R206" s="189">
        <f>IFERROR(lifespans_all!R204*DTE_mission_minutes!R48,"-")</f>
        <v>0</v>
      </c>
      <c r="S206" s="189">
        <f>IFERROR(lifespans_all!S204*DTE_mission_minutes!S48,"-")</f>
        <v>0</v>
      </c>
      <c r="T206" s="189">
        <f>IFERROR(lifespans_all!T204*DTE_mission_minutes!T48,"-")</f>
        <v>0</v>
      </c>
      <c r="U206" s="189">
        <f>IFERROR(lifespans_all!U204*DTE_mission_minutes!U48,"-")</f>
        <v>0</v>
      </c>
      <c r="V206" s="189">
        <f>IFERROR(lifespans_all!V204*DTE_mission_minutes!V48,"-")</f>
        <v>0</v>
      </c>
      <c r="W206" s="189">
        <f>IFERROR(lifespans_all!W204*DTE_mission_minutes!W48,"-")</f>
        <v>0</v>
      </c>
    </row>
    <row r="207" spans="1:23" x14ac:dyDescent="0.25">
      <c r="A207" s="89" t="str">
        <f t="shared" ref="A207:C214" si="29">A49</f>
        <v>New</v>
      </c>
      <c r="B207" s="89" t="str">
        <f t="shared" si="29"/>
        <v>Human Space Flight</v>
      </c>
      <c r="C207" s="89">
        <f t="shared" si="29"/>
        <v>0</v>
      </c>
      <c r="D207" s="189">
        <f>IFERROR((lifespans_all!D205*DTE_mission_minutes!D49)*POWER(1+(Settings!$D$28/100),D$1-2021),"-")</f>
        <v>102943.37747566665</v>
      </c>
      <c r="E207" s="189">
        <f>IFERROR((lifespans_all!E205*DTE_mission_minutes!E49)*POWER(1+(Settings!$D$28/100),E$1-2021),"-")</f>
        <v>210004.49005035998</v>
      </c>
      <c r="F207" s="189">
        <f>IFERROR((lifespans_all!F205*DTE_mission_minutes!F49)*POWER(1+(Settings!$D$28/100),F$1-2021),"-")</f>
        <v>321306.86977705068</v>
      </c>
      <c r="G207" s="189">
        <f>IFERROR((lifespans_all!G205*DTE_mission_minutes!G49)*POWER(1+(Settings!$D$28/100),G$1-2021),"-")</f>
        <v>436977.34289678902</v>
      </c>
      <c r="H207" s="189">
        <f>IFERROR((lifespans_all!H205*DTE_mission_minutes!H49)*POWER(1+(Settings!$D$28/100),H$1-2021),"-")</f>
        <v>557146.11219340598</v>
      </c>
      <c r="I207" s="189">
        <f>IFERROR((lifespans_all!I205*DTE_mission_minutes!I49)*POWER(1+(Settings!$D$28/100),I$1-2021),"-")</f>
        <v>681946.84132472903</v>
      </c>
      <c r="J207" s="189">
        <f>IFERROR((lifespans_all!J205*DTE_mission_minutes!J49)*POWER(1+(Settings!$D$28/100),J$1-2021),"-")</f>
        <v>811516.74117642757</v>
      </c>
      <c r="K207" s="189">
        <f>IFERROR((lifespans_all!K205*DTE_mission_minutes!K49)*POWER(1+(Settings!$D$28/100),K$1-2021),"-")</f>
        <v>945996.65828566381</v>
      </c>
      <c r="L207" s="189">
        <f>IFERROR((lifespans_all!L205*DTE_mission_minutes!L49)*POWER(1+(Settings!$D$28/100),L$1-2021),"-")</f>
        <v>1085531.1653827992</v>
      </c>
      <c r="M207" s="189">
        <f>IFERROR((lifespans_all!M205*DTE_mission_minutes!M49)*POWER(1+(Settings!$D$28/100),M$1-2021),"-")</f>
        <v>1230268.6541005059</v>
      </c>
      <c r="N207" s="189">
        <f>IFERROR((lifespans_all!N205*DTE_mission_minutes!N49)*POWER(1+(Settings!$D$28/100),N$1-2021),"-")</f>
        <v>1673165.3695766879</v>
      </c>
      <c r="O207" s="189">
        <f>IFERROR((lifespans_all!O205*DTE_mission_minutes!O49)*POWER(1+(Settings!$D$28/100),O$1-2021),"-")</f>
        <v>1706628.6769682213</v>
      </c>
      <c r="P207" s="189">
        <f>IFERROR((lifespans_all!P205*DTE_mission_minutes!P49)*POWER(1+(Settings!$D$28/100),P$1-2021),"-")</f>
        <v>1740761.2505075862</v>
      </c>
      <c r="Q207" s="189">
        <f>IFERROR((lifespans_all!Q205*DTE_mission_minutes!Q49)*POWER(1+(Settings!$D$28/100),Q$1-2021),"-")</f>
        <v>1775576.4755177377</v>
      </c>
      <c r="R207" s="189">
        <f>IFERROR((lifespans_all!R205*DTE_mission_minutes!R49)*POWER(1+(Settings!$D$28/100),R$1-2021),"-")</f>
        <v>1811088.0050280928</v>
      </c>
      <c r="S207" s="189">
        <f>IFERROR((lifespans_all!S205*DTE_mission_minutes!S49)*POWER(1+(Settings!$D$28/100),S$1-2021),"-")</f>
        <v>1847309.765128654</v>
      </c>
      <c r="T207" s="189">
        <f>IFERROR((lifespans_all!T205*DTE_mission_minutes!T49)*POWER(1+(Settings!$D$28/100),T$1-2021),"-")</f>
        <v>1884255.9604312275</v>
      </c>
      <c r="U207" s="189">
        <f>IFERROR((lifespans_all!U205*DTE_mission_minutes!U49)*POWER(1+(Settings!$D$28/100),U$1-2021),"-")</f>
        <v>1921941.079639852</v>
      </c>
      <c r="V207" s="189">
        <f>IFERROR((lifespans_all!V205*DTE_mission_minutes!V49)*POWER(1+(Settings!$D$28/100),V$1-2021),"-")</f>
        <v>1960379.9012326489</v>
      </c>
      <c r="W207" s="189">
        <f>IFERROR((lifespans_all!W205*DTE_mission_minutes!W49)*POWER(1+(Settings!$D$28/100),W$1-2021),"-")</f>
        <v>1999587.4992573019</v>
      </c>
    </row>
    <row r="208" spans="1:23" x14ac:dyDescent="0.25">
      <c r="A208" s="89" t="str">
        <f t="shared" si="29"/>
        <v>New</v>
      </c>
      <c r="B208" s="89" t="str">
        <f t="shared" si="29"/>
        <v>Near Earth Robotic - LEO Science</v>
      </c>
      <c r="C208" s="89" t="str">
        <f t="shared" si="29"/>
        <v>-</v>
      </c>
      <c r="D208" s="189">
        <f>IFERROR((lifespans_all!D206*DTE_mission_minutes!D50)*POWER(1+(Settings!$D$28/100),D$1-2021),"-")</f>
        <v>58205.349803333345</v>
      </c>
      <c r="E208" s="189">
        <f>IFERROR((lifespans_all!E206*DTE_mission_minutes!E50)*POWER(1+(Settings!$D$28/100),E$1-2021),"-")</f>
        <v>164054.26962026666</v>
      </c>
      <c r="F208" s="189">
        <f>IFERROR((lifespans_all!F206*DTE_mission_minutes!F50)*POWER(1+(Settings!$D$28/100),F$1-2021),"-")</f>
        <v>217416.00060172801</v>
      </c>
      <c r="G208" s="189">
        <f>IFERROR((lifespans_all!G206*DTE_mission_minutes!G50)*POWER(1+(Settings!$D$28/100),G$1-2021),"-")</f>
        <v>390150.14138311887</v>
      </c>
      <c r="H208" s="189">
        <f>IFERROR((lifespans_all!H206*DTE_mission_minutes!H50)*POWER(1+(Settings!$D$28/100),H$1-2021),"-")</f>
        <v>547906.5028989017</v>
      </c>
      <c r="I208" s="189">
        <f>IFERROR((lifespans_all!I206*DTE_mission_minutes!I50)*POWER(1+(Settings!$D$28/100),I$1-2021),"-")</f>
        <v>711817.05881876266</v>
      </c>
      <c r="J208" s="189">
        <f>IFERROR((lifespans_all!J206*DTE_mission_minutes!J50)*POWER(1+(Settings!$D$28/100),J$1-2021),"-")</f>
        <v>882064.87437425833</v>
      </c>
      <c r="K208" s="189">
        <f>IFERROR((lifespans_all!K206*DTE_mission_minutes!K50)*POWER(1+(Settings!$D$28/100),K$1-2021),"-")</f>
        <v>1028235.6249848495</v>
      </c>
      <c r="L208" s="189">
        <f>IFERROR((lifespans_all!L206*DTE_mission_minutes!L50)*POWER(1+(Settings!$D$28/100),L$1-2021),"-")</f>
        <v>1117471.7881531778</v>
      </c>
      <c r="M208" s="189">
        <f>IFERROR((lifespans_all!M206*DTE_mission_minutes!M50)*POWER(1+(Settings!$D$28/100),M$1-2021),"-")</f>
        <v>1209866.103598245</v>
      </c>
      <c r="N208" s="189">
        <f>IFERROR((lifespans_all!N206*DTE_mission_minutes!N50)*POWER(1+(Settings!$D$28/100),N$1-2021),"-")</f>
        <v>1234063.42567021</v>
      </c>
      <c r="O208" s="189">
        <f>IFERROR((lifespans_all!O206*DTE_mission_minutes!O50)*POWER(1+(Settings!$D$28/100),O$1-2021),"-")</f>
        <v>1258744.6941836139</v>
      </c>
      <c r="P208" s="189">
        <f>IFERROR((lifespans_all!P206*DTE_mission_minutes!P50)*POWER(1+(Settings!$D$28/100),P$1-2021),"-")</f>
        <v>1283919.5880672864</v>
      </c>
      <c r="Q208" s="189">
        <f>IFERROR((lifespans_all!Q206*DTE_mission_minutes!Q50)*POWER(1+(Settings!$D$28/100),Q$1-2021),"-")</f>
        <v>1309597.979828632</v>
      </c>
      <c r="R208" s="189">
        <f>IFERROR((lifespans_all!R206*DTE_mission_minutes!R50)*POWER(1+(Settings!$D$28/100),R$1-2021),"-")</f>
        <v>1335789.9394252049</v>
      </c>
      <c r="S208" s="189">
        <f>IFERROR((lifespans_all!S206*DTE_mission_minutes!S50)*POWER(1+(Settings!$D$28/100),S$1-2021),"-")</f>
        <v>1362505.7382137086</v>
      </c>
      <c r="T208" s="189">
        <f>IFERROR((lifespans_all!T206*DTE_mission_minutes!T50)*POWER(1+(Settings!$D$28/100),T$1-2021),"-")</f>
        <v>1389755.852977983</v>
      </c>
      <c r="U208" s="189">
        <f>IFERROR((lifespans_all!U206*DTE_mission_minutes!U50)*POWER(1+(Settings!$D$28/100),U$1-2021),"-")</f>
        <v>1417550.9700375427</v>
      </c>
      <c r="V208" s="189">
        <f>IFERROR((lifespans_all!V206*DTE_mission_minutes!V50)*POWER(1+(Settings!$D$28/100),V$1-2021),"-")</f>
        <v>1445901.9894382935</v>
      </c>
      <c r="W208" s="189">
        <f>IFERROR((lifespans_all!W206*DTE_mission_minutes!W50)*POWER(1+(Settings!$D$28/100),W$1-2021),"-")</f>
        <v>1474820.0292270593</v>
      </c>
    </row>
    <row r="209" spans="1:23" x14ac:dyDescent="0.25">
      <c r="A209" s="89" t="str">
        <f t="shared" si="29"/>
        <v>New</v>
      </c>
      <c r="B209" s="89" t="str">
        <f t="shared" si="29"/>
        <v>Near Earth Robotic - GEO and Near Earth</v>
      </c>
      <c r="C209" s="89" t="str">
        <f t="shared" si="29"/>
        <v>-</v>
      </c>
      <c r="D209" s="189">
        <f>IFERROR((lifespans_all!D207*DTE_mission_minutes!D51)*POWER(1+(Settings!$D$28/100),D$1-2021),"-")</f>
        <v>1926.3906934285712</v>
      </c>
      <c r="E209" s="189">
        <f>IFERROR((lifespans_all!E207*DTE_mission_minutes!E51)*POWER(1+(Settings!$D$28/100),E$1-2021),"-")</f>
        <v>3929.8370145942854</v>
      </c>
      <c r="F209" s="189">
        <f>IFERROR((lifespans_all!F207*DTE_mission_minutes!F51)*POWER(1+(Settings!$D$28/100),F$1-2021),"-")</f>
        <v>14920.28119874297</v>
      </c>
      <c r="G209" s="189">
        <f>IFERROR((lifespans_all!G207*DTE_mission_minutes!G51)*POWER(1+(Settings!$D$28/100),G$1-2021),"-")</f>
        <v>17262.988037709772</v>
      </c>
      <c r="H209" s="189">
        <f>IFERROR((lifespans_all!H207*DTE_mission_minutes!H51)*POWER(1+(Settings!$D$28/100),H$1-2021),"-")</f>
        <v>19693.435037755757</v>
      </c>
      <c r="I209" s="189">
        <f>IFERROR((lifespans_all!I207*DTE_mission_minutes!I51)*POWER(1+(Settings!$D$28/100),I$1-2021),"-")</f>
        <v>22214.194722588498</v>
      </c>
      <c r="J209" s="189">
        <f>IFERROR((lifespans_all!J207*DTE_mission_minutes!J51)*POWER(1+(Settings!$D$28/100),J$1-2021),"-")</f>
        <v>24827.907420799442</v>
      </c>
      <c r="K209" s="189">
        <f>IFERROR((lifespans_all!K207*DTE_mission_minutes!K51)*POWER(1+(Settings!$D$28/100),K$1-2021),"-")</f>
        <v>27537.282949049782</v>
      </c>
      <c r="L209" s="189">
        <f>IFERROR((lifespans_all!L207*DTE_mission_minutes!L51)*POWER(1+(Settings!$D$28/100),L$1-2021),"-")</f>
        <v>30345.10233546183</v>
      </c>
      <c r="M209" s="189">
        <f>IFERROR((lifespans_all!M207*DTE_mission_minutes!M51)*POWER(1+(Settings!$D$28/100),M$1-2021),"-")</f>
        <v>33254.219584150727</v>
      </c>
      <c r="N209" s="189">
        <f>IFERROR((lifespans_all!N207*DTE_mission_minutes!N51)*POWER(1+(Settings!$D$28/100),N$1-2021),"-")</f>
        <v>33919.303975833747</v>
      </c>
      <c r="O209" s="189">
        <f>IFERROR((lifespans_all!O207*DTE_mission_minutes!O51)*POWER(1+(Settings!$D$28/100),O$1-2021),"-")</f>
        <v>34597.690055350417</v>
      </c>
      <c r="P209" s="189">
        <f>IFERROR((lifespans_all!P207*DTE_mission_minutes!P51)*POWER(1+(Settings!$D$28/100),P$1-2021),"-")</f>
        <v>35289.643856457427</v>
      </c>
      <c r="Q209" s="189">
        <f>IFERROR((lifespans_all!Q207*DTE_mission_minutes!Q51)*POWER(1+(Settings!$D$28/100),Q$1-2021),"-")</f>
        <v>35995.436733586575</v>
      </c>
      <c r="R209" s="189">
        <f>IFERROR((lifespans_all!R207*DTE_mission_minutes!R51)*POWER(1+(Settings!$D$28/100),R$1-2021),"-")</f>
        <v>36715.345468258311</v>
      </c>
      <c r="S209" s="189">
        <f>IFERROR((lifespans_all!S207*DTE_mission_minutes!S51)*POWER(1+(Settings!$D$28/100),S$1-2021),"-")</f>
        <v>37449.652377623468</v>
      </c>
      <c r="T209" s="189">
        <f>IFERROR((lifespans_all!T207*DTE_mission_minutes!T51)*POWER(1+(Settings!$D$28/100),T$1-2021),"-")</f>
        <v>38198.645425175942</v>
      </c>
      <c r="U209" s="189">
        <f>IFERROR((lifespans_all!U207*DTE_mission_minutes!U51)*POWER(1+(Settings!$D$28/100),U$1-2021),"-")</f>
        <v>38962.618333679464</v>
      </c>
      <c r="V209" s="189">
        <f>IFERROR((lifespans_all!V207*DTE_mission_minutes!V51)*POWER(1+(Settings!$D$28/100),V$1-2021),"-")</f>
        <v>39741.870700353051</v>
      </c>
      <c r="W209" s="189">
        <f>IFERROR((lifespans_all!W207*DTE_mission_minutes!W51)*POWER(1+(Settings!$D$28/100),W$1-2021),"-")</f>
        <v>40536.70811436011</v>
      </c>
    </row>
    <row r="210" spans="1:23" x14ac:dyDescent="0.25">
      <c r="A210" s="89" t="str">
        <f t="shared" si="29"/>
        <v>New</v>
      </c>
      <c r="B210" s="89" t="str">
        <f t="shared" si="29"/>
        <v>Deep Space Robotic</v>
      </c>
      <c r="C210" s="89" t="str">
        <f t="shared" si="29"/>
        <v>-</v>
      </c>
      <c r="D210" s="189" t="str">
        <f>IFERROR((lifespans_all!D208*DTE_mission_minutes!D52)*POWER(1+(Settings!$D$28/100),D$1-2021),"-")</f>
        <v>-</v>
      </c>
      <c r="E210" s="189" t="str">
        <f>IFERROR((lifespans_all!E208*DTE_mission_minutes!E52)*POWER(1+(Settings!$D$28/100),E$1-2021),"-")</f>
        <v>-</v>
      </c>
      <c r="F210" s="189" t="str">
        <f>IFERROR((lifespans_all!F208*DTE_mission_minutes!F52)*POWER(1+(Settings!$D$28/100),F$1-2021),"-")</f>
        <v>-</v>
      </c>
      <c r="G210" s="189" t="str">
        <f>IFERROR((lifespans_all!G208*DTE_mission_minutes!G52)*POWER(1+(Settings!$D$28/100),G$1-2021),"-")</f>
        <v>-</v>
      </c>
      <c r="H210" s="189" t="str">
        <f>IFERROR((lifespans_all!H208*DTE_mission_minutes!H52)*POWER(1+(Settings!$D$28/100),H$1-2021),"-")</f>
        <v>-</v>
      </c>
      <c r="I210" s="189" t="str">
        <f>IFERROR((lifespans_all!I208*DTE_mission_minutes!I52)*POWER(1+(Settings!$D$28/100),I$1-2021),"-")</f>
        <v>-</v>
      </c>
      <c r="J210" s="189" t="str">
        <f>IFERROR((lifespans_all!J208*DTE_mission_minutes!J52)*POWER(1+(Settings!$D$28/100),J$1-2021),"-")</f>
        <v>-</v>
      </c>
      <c r="K210" s="189" t="str">
        <f>IFERROR((lifespans_all!K208*DTE_mission_minutes!K52)*POWER(1+(Settings!$D$28/100),K$1-2021),"-")</f>
        <v>-</v>
      </c>
      <c r="L210" s="189" t="str">
        <f>IFERROR((lifespans_all!L208*DTE_mission_minutes!L52)*POWER(1+(Settings!$D$28/100),L$1-2021),"-")</f>
        <v>-</v>
      </c>
      <c r="M210" s="189" t="str">
        <f>IFERROR((lifespans_all!M208*DTE_mission_minutes!M52)*POWER(1+(Settings!$D$28/100),M$1-2021),"-")</f>
        <v>-</v>
      </c>
      <c r="N210" s="189" t="str">
        <f>IFERROR((lifespans_all!N208*DTE_mission_minutes!N52)*POWER(1+(Settings!$D$28/100),N$1-2021),"-")</f>
        <v>-</v>
      </c>
      <c r="O210" s="189" t="str">
        <f>IFERROR((lifespans_all!O208*DTE_mission_minutes!O52)*POWER(1+(Settings!$D$28/100),O$1-2021),"-")</f>
        <v>-</v>
      </c>
      <c r="P210" s="189" t="str">
        <f>IFERROR((lifespans_all!P208*DTE_mission_minutes!P52)*POWER(1+(Settings!$D$28/100),P$1-2021),"-")</f>
        <v>-</v>
      </c>
      <c r="Q210" s="189" t="str">
        <f>IFERROR((lifespans_all!Q208*DTE_mission_minutes!Q52)*POWER(1+(Settings!$D$28/100),Q$1-2021),"-")</f>
        <v>-</v>
      </c>
      <c r="R210" s="189" t="str">
        <f>IFERROR((lifespans_all!R208*DTE_mission_minutes!R52)*POWER(1+(Settings!$D$28/100),R$1-2021),"-")</f>
        <v>-</v>
      </c>
      <c r="S210" s="189" t="str">
        <f>IFERROR((lifespans_all!S208*DTE_mission_minutes!S52)*POWER(1+(Settings!$D$28/100),S$1-2021),"-")</f>
        <v>-</v>
      </c>
      <c r="T210" s="189" t="str">
        <f>IFERROR((lifespans_all!T208*DTE_mission_minutes!T52)*POWER(1+(Settings!$D$28/100),T$1-2021),"-")</f>
        <v>-</v>
      </c>
      <c r="U210" s="189" t="str">
        <f>IFERROR((lifespans_all!U208*DTE_mission_minutes!U52)*POWER(1+(Settings!$D$28/100),U$1-2021),"-")</f>
        <v>-</v>
      </c>
      <c r="V210" s="189" t="str">
        <f>IFERROR((lifespans_all!V208*DTE_mission_minutes!V52)*POWER(1+(Settings!$D$28/100),V$1-2021),"-")</f>
        <v>-</v>
      </c>
      <c r="W210" s="189" t="str">
        <f>IFERROR((lifespans_all!W208*DTE_mission_minutes!W52)*POWER(1+(Settings!$D$28/100),W$1-2021),"-")</f>
        <v>-</v>
      </c>
    </row>
    <row r="211" spans="1:23" x14ac:dyDescent="0.25">
      <c r="A211" s="89" t="str">
        <f t="shared" si="29"/>
        <v>New</v>
      </c>
      <c r="B211" s="89" t="str">
        <f t="shared" si="29"/>
        <v>Near Earth Robotic - Low Latency &amp; Complex Needs</v>
      </c>
      <c r="C211" s="89" t="str">
        <f t="shared" si="29"/>
        <v>-</v>
      </c>
      <c r="D211" s="189">
        <f>IFERROR((lifespans_all!D209*DTE_mission_minutes!D53)*POWER(1+(Settings!$D$28/100),D$1-2021),"-")</f>
        <v>0</v>
      </c>
      <c r="E211" s="189">
        <f>IFERROR((lifespans_all!E209*DTE_mission_minutes!E53)*POWER(1+(Settings!$D$28/100),E$1-2021),"-")</f>
        <v>0</v>
      </c>
      <c r="F211" s="189">
        <f>IFERROR((lifespans_all!F209*DTE_mission_minutes!F53)*POWER(1+(Settings!$D$28/100),F$1-2021),"-")</f>
        <v>0</v>
      </c>
      <c r="G211" s="189">
        <f>IFERROR((lifespans_all!G209*DTE_mission_minutes!G53)*POWER(1+(Settings!$D$28/100),G$1-2021),"-")</f>
        <v>0</v>
      </c>
      <c r="H211" s="189">
        <f>IFERROR((lifespans_all!H209*DTE_mission_minutes!H53)*POWER(1+(Settings!$D$28/100),H$1-2021),"-")</f>
        <v>0</v>
      </c>
      <c r="I211" s="189">
        <f>IFERROR((lifespans_all!I209*DTE_mission_minutes!I53)*POWER(1+(Settings!$D$28/100),I$1-2021),"-")</f>
        <v>0</v>
      </c>
      <c r="J211" s="189">
        <f>IFERROR((lifespans_all!J209*DTE_mission_minutes!J53)*POWER(1+(Settings!$D$28/100),J$1-2021),"-")</f>
        <v>0</v>
      </c>
      <c r="K211" s="189">
        <f>IFERROR((lifespans_all!K209*DTE_mission_minutes!K53)*POWER(1+(Settings!$D$28/100),K$1-2021),"-")</f>
        <v>0</v>
      </c>
      <c r="L211" s="189">
        <f>IFERROR((lifespans_all!L209*DTE_mission_minutes!L53)*POWER(1+(Settings!$D$28/100),L$1-2021),"-")</f>
        <v>0</v>
      </c>
      <c r="M211" s="189">
        <f>IFERROR((lifespans_all!M209*DTE_mission_minutes!M53)*POWER(1+(Settings!$D$28/100),M$1-2021),"-")</f>
        <v>0</v>
      </c>
      <c r="N211" s="189">
        <f>IFERROR((lifespans_all!N209*DTE_mission_minutes!N53)*POWER(1+(Settings!$D$28/100),N$1-2021),"-")</f>
        <v>0</v>
      </c>
      <c r="O211" s="189">
        <f>IFERROR((lifespans_all!O209*DTE_mission_minutes!O53)*POWER(1+(Settings!$D$28/100),O$1-2021),"-")</f>
        <v>0</v>
      </c>
      <c r="P211" s="189">
        <f>IFERROR((lifespans_all!P209*DTE_mission_minutes!P53)*POWER(1+(Settings!$D$28/100),P$1-2021),"-")</f>
        <v>0</v>
      </c>
      <c r="Q211" s="189">
        <f>IFERROR((lifespans_all!Q209*DTE_mission_minutes!Q53)*POWER(1+(Settings!$D$28/100),Q$1-2021),"-")</f>
        <v>0</v>
      </c>
      <c r="R211" s="189">
        <f>IFERROR((lifespans_all!R209*DTE_mission_minutes!R53)*POWER(1+(Settings!$D$28/100),R$1-2021),"-")</f>
        <v>0</v>
      </c>
      <c r="S211" s="189">
        <f>IFERROR((lifespans_all!S209*DTE_mission_minutes!S53)*POWER(1+(Settings!$D$28/100),S$1-2021),"-")</f>
        <v>0</v>
      </c>
      <c r="T211" s="189">
        <f>IFERROR((lifespans_all!T209*DTE_mission_minutes!T53)*POWER(1+(Settings!$D$28/100),T$1-2021),"-")</f>
        <v>0</v>
      </c>
      <c r="U211" s="189">
        <f>IFERROR((lifespans_all!U209*DTE_mission_minutes!U53)*POWER(1+(Settings!$D$28/100),U$1-2021),"-")</f>
        <v>0</v>
      </c>
      <c r="V211" s="189">
        <f>IFERROR((lifespans_all!V209*DTE_mission_minutes!V53)*POWER(1+(Settings!$D$28/100),V$1-2021),"-")</f>
        <v>0</v>
      </c>
      <c r="W211" s="189">
        <f>IFERROR((lifespans_all!W209*DTE_mission_minutes!W53)*POWER(1+(Settings!$D$28/100),W$1-2021),"-")</f>
        <v>0</v>
      </c>
    </row>
    <row r="212" spans="1:23" x14ac:dyDescent="0.25">
      <c r="A212" s="89" t="str">
        <f t="shared" si="29"/>
        <v>New</v>
      </c>
      <c r="B212" s="89" t="str">
        <f t="shared" si="29"/>
        <v>Mission Operations</v>
      </c>
      <c r="C212" s="89" t="str">
        <f t="shared" si="29"/>
        <v>-</v>
      </c>
      <c r="D212" s="189" t="str">
        <f>IFERROR((lifespans_all!D210*DTE_mission_minutes!D54)*POWER(1+(Settings!$D$28/100),D$1-2021),"-")</f>
        <v>-</v>
      </c>
      <c r="E212" s="189" t="str">
        <f>IFERROR((lifespans_all!E210*DTE_mission_minutes!E54)*POWER(1+(Settings!$D$28/100),E$1-2021),"-")</f>
        <v>-</v>
      </c>
      <c r="F212" s="189" t="str">
        <f>IFERROR((lifespans_all!F210*DTE_mission_minutes!F54)*POWER(1+(Settings!$D$28/100),F$1-2021),"-")</f>
        <v>-</v>
      </c>
      <c r="G212" s="189" t="str">
        <f>IFERROR((lifespans_all!G210*DTE_mission_minutes!G54)*POWER(1+(Settings!$D$28/100),G$1-2021),"-")</f>
        <v>-</v>
      </c>
      <c r="H212" s="189" t="str">
        <f>IFERROR((lifespans_all!H210*DTE_mission_minutes!H54)*POWER(1+(Settings!$D$28/100),H$1-2021),"-")</f>
        <v>-</v>
      </c>
      <c r="I212" s="189" t="str">
        <f>IFERROR((lifespans_all!I210*DTE_mission_minutes!I54)*POWER(1+(Settings!$D$28/100),I$1-2021),"-")</f>
        <v>-</v>
      </c>
      <c r="J212" s="189" t="str">
        <f>IFERROR((lifespans_all!J210*DTE_mission_minutes!J54)*POWER(1+(Settings!$D$28/100),J$1-2021),"-")</f>
        <v>-</v>
      </c>
      <c r="K212" s="189" t="str">
        <f>IFERROR((lifespans_all!K210*DTE_mission_minutes!K54)*POWER(1+(Settings!$D$28/100),K$1-2021),"-")</f>
        <v>-</v>
      </c>
      <c r="L212" s="189" t="str">
        <f>IFERROR((lifespans_all!L210*DTE_mission_minutes!L54)*POWER(1+(Settings!$D$28/100),L$1-2021),"-")</f>
        <v>-</v>
      </c>
      <c r="M212" s="189" t="str">
        <f>IFERROR((lifespans_all!M210*DTE_mission_minutes!M54)*POWER(1+(Settings!$D$28/100),M$1-2021),"-")</f>
        <v>-</v>
      </c>
      <c r="N212" s="189" t="str">
        <f>IFERROR((lifespans_all!N210*DTE_mission_minutes!N54)*POWER(1+(Settings!$D$28/100),N$1-2021),"-")</f>
        <v>-</v>
      </c>
      <c r="O212" s="189" t="str">
        <f>IFERROR((lifespans_all!O210*DTE_mission_minutes!O54)*POWER(1+(Settings!$D$28/100),O$1-2021),"-")</f>
        <v>-</v>
      </c>
      <c r="P212" s="189" t="str">
        <f>IFERROR((lifespans_all!P210*DTE_mission_minutes!P54)*POWER(1+(Settings!$D$28/100),P$1-2021),"-")</f>
        <v>-</v>
      </c>
      <c r="Q212" s="189" t="str">
        <f>IFERROR((lifespans_all!Q210*DTE_mission_minutes!Q54)*POWER(1+(Settings!$D$28/100),Q$1-2021),"-")</f>
        <v>-</v>
      </c>
      <c r="R212" s="189" t="str">
        <f>IFERROR((lifespans_all!R210*DTE_mission_minutes!R54)*POWER(1+(Settings!$D$28/100),R$1-2021),"-")</f>
        <v>-</v>
      </c>
      <c r="S212" s="189" t="str">
        <f>IFERROR((lifespans_all!S210*DTE_mission_minutes!S54)*POWER(1+(Settings!$D$28/100),S$1-2021),"-")</f>
        <v>-</v>
      </c>
      <c r="T212" s="189" t="str">
        <f>IFERROR((lifespans_all!T210*DTE_mission_minutes!T54)*POWER(1+(Settings!$D$28/100),T$1-2021),"-")</f>
        <v>-</v>
      </c>
      <c r="U212" s="189" t="str">
        <f>IFERROR((lifespans_all!U210*DTE_mission_minutes!U54)*POWER(1+(Settings!$D$28/100),U$1-2021),"-")</f>
        <v>-</v>
      </c>
      <c r="V212" s="189" t="str">
        <f>IFERROR((lifespans_all!V210*DTE_mission_minutes!V54)*POWER(1+(Settings!$D$28/100),V$1-2021),"-")</f>
        <v>-</v>
      </c>
      <c r="W212" s="189" t="str">
        <f>IFERROR((lifespans_all!W210*DTE_mission_minutes!W54)*POWER(1+(Settings!$D$28/100),W$1-2021),"-")</f>
        <v>-</v>
      </c>
    </row>
    <row r="213" spans="1:23" x14ac:dyDescent="0.25">
      <c r="A213" s="89" t="str">
        <f t="shared" si="29"/>
        <v>New</v>
      </c>
      <c r="B213" s="89" t="str">
        <f t="shared" si="29"/>
        <v>Launch Events</v>
      </c>
      <c r="C213" s="89" t="str">
        <f t="shared" si="29"/>
        <v>-</v>
      </c>
      <c r="D213" s="189">
        <f>IFERROR((lifespans_all!D211*DTE_mission_minutes!D55)*POWER(1+(Settings!$D$28/100),D$1-2021),"-")</f>
        <v>360.55676222222218</v>
      </c>
      <c r="E213" s="189">
        <f>IFERROR((lifespans_all!E211*DTE_mission_minutes!E55)*POWER(1+(Settings!$D$28/100),E$1-2021),"-")</f>
        <v>735.53579493333325</v>
      </c>
      <c r="F213" s="189">
        <f>IFERROR((lifespans_all!F211*DTE_mission_minutes!F55)*POWER(1+(Settings!$D$28/100),F$1-2021),"-")</f>
        <v>1125.3697662479997</v>
      </c>
      <c r="G213" s="189">
        <f>IFERROR((lifespans_all!G211*DTE_mission_minutes!G55)*POWER(1+(Settings!$D$28/100),G$1-2021),"-")</f>
        <v>1530.5028820972798</v>
      </c>
      <c r="H213" s="189">
        <f>IFERROR((lifespans_all!H211*DTE_mission_minutes!H55)*POWER(1+(Settings!$D$28/100),H$1-2021),"-")</f>
        <v>2731.9476445436444</v>
      </c>
      <c r="I213" s="189">
        <f>IFERROR((lifespans_all!I211*DTE_mission_minutes!I55)*POWER(1+(Settings!$D$28/100),I$1-2021),"-")</f>
        <v>3184.6703970680201</v>
      </c>
      <c r="J213" s="189">
        <f>IFERROR((lifespans_all!J211*DTE_mission_minutes!J55)*POWER(1+(Settings!$D$28/100),J$1-2021),"-")</f>
        <v>3654.4092806355529</v>
      </c>
      <c r="K213" s="189">
        <f>IFERROR((lifespans_all!K211*DTE_mission_minutes!K55)*POWER(1+(Settings!$D$28/100),K$1-2021),"-")</f>
        <v>4141.6638513869593</v>
      </c>
      <c r="L213" s="189">
        <f>IFERROR((lifespans_all!L211*DTE_mission_minutes!L55)*POWER(1+(Settings!$D$28/100),L$1-2021),"-")</f>
        <v>4646.9468412561682</v>
      </c>
      <c r="M213" s="189">
        <f>IFERROR((lifespans_all!M211*DTE_mission_minutes!M55)*POWER(1+(Settings!$D$28/100),M$1-2021),"-")</f>
        <v>5170.7844851795908</v>
      </c>
      <c r="N213" s="189">
        <f>IFERROR((lifespans_all!N211*DTE_mission_minutes!N55)*POWER(1+(Settings!$D$28/100),N$1-2021),"-")</f>
        <v>5274.2001748831826</v>
      </c>
      <c r="O213" s="189">
        <f>IFERROR((lifespans_all!O211*DTE_mission_minutes!O55)*POWER(1+(Settings!$D$28/100),O$1-2021),"-")</f>
        <v>5379.6841783808459</v>
      </c>
      <c r="P213" s="189">
        <f>IFERROR((lifespans_all!P211*DTE_mission_minutes!P55)*POWER(1+(Settings!$D$28/100),P$1-2021),"-")</f>
        <v>5487.2778619484634</v>
      </c>
      <c r="Q213" s="189">
        <f>IFERROR((lifespans_all!Q211*DTE_mission_minutes!Q55)*POWER(1+(Settings!$D$28/100),Q$1-2021),"-")</f>
        <v>5597.0234191874324</v>
      </c>
      <c r="R213" s="189">
        <f>IFERROR((lifespans_all!R211*DTE_mission_minutes!R55)*POWER(1+(Settings!$D$28/100),R$1-2021),"-")</f>
        <v>5708.9638875711817</v>
      </c>
      <c r="S213" s="189">
        <f>IFERROR((lifespans_all!S211*DTE_mission_minutes!S55)*POWER(1+(Settings!$D$28/100),S$1-2021),"-")</f>
        <v>5823.1431653226036</v>
      </c>
      <c r="T213" s="189">
        <f>IFERROR((lifespans_all!T211*DTE_mission_minutes!T55)*POWER(1+(Settings!$D$28/100),T$1-2021),"-")</f>
        <v>5939.6060286290567</v>
      </c>
      <c r="U213" s="189">
        <f>IFERROR((lifespans_all!U211*DTE_mission_minutes!U55)*POWER(1+(Settings!$D$28/100),U$1-2021),"-")</f>
        <v>6058.3981492016383</v>
      </c>
      <c r="V213" s="189">
        <f>IFERROR((lifespans_all!V211*DTE_mission_minutes!V55)*POWER(1+(Settings!$D$28/100),V$1-2021),"-")</f>
        <v>6179.5661121856701</v>
      </c>
      <c r="W213" s="189">
        <f>IFERROR((lifespans_all!W211*DTE_mission_minutes!W55)*POWER(1+(Settings!$D$28/100),W$1-2021),"-")</f>
        <v>6303.157434429384</v>
      </c>
    </row>
    <row r="214" spans="1:23" x14ac:dyDescent="0.25">
      <c r="A214" s="89" t="str">
        <f t="shared" si="29"/>
        <v>New</v>
      </c>
      <c r="B214" s="89" t="str">
        <f t="shared" si="29"/>
        <v>Terrestrial &amp; Aerial</v>
      </c>
      <c r="C214" s="89" t="str">
        <f t="shared" si="29"/>
        <v>-</v>
      </c>
      <c r="D214" s="189">
        <f>IFERROR((lifespans_all!D212*DTE_mission_minutes!D56)*POWER(1+(Settings!$D$28/100),D$1-2021),"-")</f>
        <v>26836.151351000004</v>
      </c>
      <c r="E214" s="189">
        <f>IFERROR((lifespans_all!E212*DTE_mission_minutes!E56)*POWER(1+(Settings!$D$28/100),E$1-2021),"-")</f>
        <v>145988.66334944006</v>
      </c>
      <c r="F214" s="189">
        <f>IFERROR((lifespans_all!F212*DTE_mission_minutes!F56)*POWER(1+(Settings!$D$28/100),F$1-2021),"-")</f>
        <v>176828.76848200924</v>
      </c>
      <c r="G214" s="189">
        <f>IFERROR((lifespans_all!G212*DTE_mission_minutes!G56)*POWER(1+(Settings!$D$28/100),G$1-2021),"-")</f>
        <v>208844.08235454146</v>
      </c>
      <c r="H214" s="189">
        <f>IFERROR((lifespans_all!H212*DTE_mission_minutes!H56)*POWER(1+(Settings!$D$28/100),H$1-2021),"-")</f>
        <v>242069.2772745821</v>
      </c>
      <c r="I214" s="189">
        <f>IFERROR((lifespans_all!I212*DTE_mission_minutes!I56)*POWER(1+(Settings!$D$28/100),I$1-2021),"-")</f>
        <v>375304.20748651208</v>
      </c>
      <c r="J214" s="189">
        <f>IFERROR((lifespans_all!J212*DTE_mission_minutes!J56)*POWER(1+(Settings!$D$28/100),J$1-2021),"-")</f>
        <v>413032.15676541941</v>
      </c>
      <c r="K214" s="189">
        <f>IFERROR((lifespans_all!K212*DTE_mission_minutes!K56)*POWER(1+(Settings!$D$28/100),K$1-2021),"-")</f>
        <v>452119.10233248834</v>
      </c>
      <c r="L214" s="189">
        <f>IFERROR((lifespans_all!L212*DTE_mission_minutes!L56)*POWER(1+(Settings!$D$28/100),L$1-2021),"-")</f>
        <v>492604.31285953376</v>
      </c>
      <c r="M214" s="189">
        <f>IFERROR((lifespans_all!M212*DTE_mission_minutes!M56)*POWER(1+(Settings!$D$28/100),M$1-2021),"-")</f>
        <v>534528.08416672819</v>
      </c>
      <c r="N214" s="189">
        <f>IFERROR((lifespans_all!N212*DTE_mission_minutes!N56)*POWER(1+(Settings!$D$28/100),N$1-2021),"-")</f>
        <v>545218.64585006284</v>
      </c>
      <c r="O214" s="189">
        <f>IFERROR((lifespans_all!O212*DTE_mission_minutes!O56)*POWER(1+(Settings!$D$28/100),O$1-2021),"-")</f>
        <v>556123.01876706397</v>
      </c>
      <c r="P214" s="189">
        <f>IFERROR((lifespans_all!P212*DTE_mission_minutes!P56)*POWER(1+(Settings!$D$28/100),P$1-2021),"-")</f>
        <v>567245.47914240533</v>
      </c>
      <c r="Q214" s="189">
        <f>IFERROR((lifespans_all!Q212*DTE_mission_minutes!Q56)*POWER(1+(Settings!$D$28/100),Q$1-2021),"-")</f>
        <v>578590.3887252534</v>
      </c>
      <c r="R214" s="189">
        <f>IFERROR((lifespans_all!R212*DTE_mission_minutes!R56)*POWER(1+(Settings!$D$28/100),R$1-2021),"-")</f>
        <v>590162.19649975852</v>
      </c>
      <c r="S214" s="189">
        <f>IFERROR((lifespans_all!S212*DTE_mission_minutes!S56)*POWER(1+(Settings!$D$28/100),S$1-2021),"-")</f>
        <v>601965.44042975351</v>
      </c>
      <c r="T214" s="189">
        <f>IFERROR((lifespans_all!T212*DTE_mission_minutes!T56)*POWER(1+(Settings!$D$28/100),T$1-2021),"-")</f>
        <v>614004.74923834868</v>
      </c>
      <c r="U214" s="189">
        <f>IFERROR((lifespans_all!U212*DTE_mission_minutes!U56)*POWER(1+(Settings!$D$28/100),U$1-2021),"-")</f>
        <v>626284.84422311571</v>
      </c>
      <c r="V214" s="189">
        <f>IFERROR((lifespans_all!V212*DTE_mission_minutes!V56)*POWER(1+(Settings!$D$28/100),V$1-2021),"-")</f>
        <v>638810.54110757797</v>
      </c>
      <c r="W214" s="189">
        <f>IFERROR((lifespans_all!W212*DTE_mission_minutes!W56)*POWER(1+(Settings!$D$28/100),W$1-2021),"-")</f>
        <v>651586.75192972948</v>
      </c>
    </row>
    <row r="215" spans="1:23" x14ac:dyDescent="0.25">
      <c r="D215" s="3"/>
      <c r="E215" s="3"/>
      <c r="F215" s="3"/>
      <c r="G215" s="3"/>
      <c r="H215" s="3"/>
      <c r="I215" s="3"/>
      <c r="J215" s="3"/>
      <c r="K215" s="3"/>
      <c r="L215" s="3"/>
      <c r="M215" s="3"/>
      <c r="N215" s="3"/>
      <c r="O215" s="3"/>
      <c r="P215" s="3"/>
      <c r="Q215" s="3"/>
      <c r="R215" s="3"/>
      <c r="S215" s="3"/>
      <c r="T215" s="3"/>
      <c r="U215" s="3"/>
      <c r="V215" s="3"/>
      <c r="W215" s="3"/>
    </row>
    <row r="216" spans="1:23" x14ac:dyDescent="0.25">
      <c r="D216" s="91">
        <f t="shared" ref="D216:V216" si="30">SUM(D160:D214)</f>
        <v>1942762.5403973167</v>
      </c>
      <c r="E216" s="91">
        <f t="shared" si="30"/>
        <v>2009058.6952399118</v>
      </c>
      <c r="F216" s="91">
        <f t="shared" si="30"/>
        <v>2072501.6453614929</v>
      </c>
      <c r="G216" s="91">
        <f t="shared" si="30"/>
        <v>2132239.2012225105</v>
      </c>
      <c r="H216" s="91">
        <f t="shared" si="30"/>
        <v>2444733.6827963321</v>
      </c>
      <c r="I216" s="91">
        <f t="shared" si="30"/>
        <v>2731335.4906747397</v>
      </c>
      <c r="J216" s="91">
        <f t="shared" si="30"/>
        <v>2936791.1280044452</v>
      </c>
      <c r="K216" s="91">
        <f t="shared" si="30"/>
        <v>3255928.519988121</v>
      </c>
      <c r="L216" s="91">
        <f t="shared" si="30"/>
        <v>3528497.5031569111</v>
      </c>
      <c r="M216" s="91">
        <f t="shared" si="30"/>
        <v>3810986.0335194916</v>
      </c>
      <c r="N216" s="91">
        <f t="shared" si="30"/>
        <v>4280918.1061040275</v>
      </c>
      <c r="O216" s="91">
        <f t="shared" si="30"/>
        <v>4350750.9250089787</v>
      </c>
      <c r="P216" s="91">
        <f t="shared" si="30"/>
        <v>4421980.4002920333</v>
      </c>
      <c r="Q216" s="91">
        <f t="shared" si="30"/>
        <v>4494634.4650807464</v>
      </c>
      <c r="R216" s="91">
        <f t="shared" si="30"/>
        <v>4568741.6111652348</v>
      </c>
      <c r="S216" s="91">
        <f t="shared" si="30"/>
        <v>4644330.9001714112</v>
      </c>
      <c r="T216" s="91">
        <f t="shared" si="30"/>
        <v>4721431.9749577129</v>
      </c>
      <c r="U216" s="91">
        <f t="shared" si="30"/>
        <v>4800075.0712397415</v>
      </c>
      <c r="V216" s="91">
        <f t="shared" si="30"/>
        <v>4880291.0294474084</v>
      </c>
      <c r="W216" s="91">
        <f>SUM(W160:W214)</f>
        <v>4962111.3068192294</v>
      </c>
    </row>
    <row r="218" spans="1:23" ht="14.4" thickBot="1" x14ac:dyDescent="0.3">
      <c r="B218" s="3" t="s">
        <v>97</v>
      </c>
      <c r="M218" s="123"/>
      <c r="N218" s="123"/>
    </row>
    <row r="219" spans="1:23" x14ac:dyDescent="0.25">
      <c r="B219" s="132" t="s">
        <v>104</v>
      </c>
      <c r="D219" s="152">
        <f>D159</f>
        <v>2021</v>
      </c>
      <c r="E219" s="152">
        <f t="shared" ref="E219:W219" si="31">E159</f>
        <v>2022</v>
      </c>
      <c r="F219" s="152">
        <f t="shared" si="31"/>
        <v>2023</v>
      </c>
      <c r="G219" s="152">
        <f t="shared" si="31"/>
        <v>2024</v>
      </c>
      <c r="H219" s="152">
        <f t="shared" si="31"/>
        <v>2025</v>
      </c>
      <c r="I219" s="152">
        <f t="shared" si="31"/>
        <v>2026</v>
      </c>
      <c r="J219" s="152">
        <f t="shared" si="31"/>
        <v>2027</v>
      </c>
      <c r="K219" s="152">
        <f t="shared" si="31"/>
        <v>2028</v>
      </c>
      <c r="L219" s="152">
        <f t="shared" si="31"/>
        <v>2029</v>
      </c>
      <c r="M219" s="152">
        <f t="shared" si="31"/>
        <v>2030</v>
      </c>
      <c r="N219" s="152">
        <f t="shared" si="31"/>
        <v>2031</v>
      </c>
      <c r="O219" s="152">
        <f t="shared" si="31"/>
        <v>2032</v>
      </c>
      <c r="P219" s="152">
        <f t="shared" si="31"/>
        <v>2033</v>
      </c>
      <c r="Q219" s="152">
        <f t="shared" si="31"/>
        <v>2034</v>
      </c>
      <c r="R219" s="152">
        <f t="shared" si="31"/>
        <v>2035</v>
      </c>
      <c r="S219" s="152">
        <f t="shared" si="31"/>
        <v>2036</v>
      </c>
      <c r="T219" s="152">
        <f t="shared" si="31"/>
        <v>2037</v>
      </c>
      <c r="U219" s="152">
        <f t="shared" si="31"/>
        <v>2038</v>
      </c>
      <c r="V219" s="152">
        <f t="shared" si="31"/>
        <v>2039</v>
      </c>
      <c r="W219" s="152">
        <f t="shared" si="31"/>
        <v>2040</v>
      </c>
    </row>
    <row r="220" spans="1:23" x14ac:dyDescent="0.25">
      <c r="B220" s="101" t="s">
        <v>59</v>
      </c>
      <c r="D220" s="102">
        <f>SUMIF($B160:$B214,$B220,D$160:D$214)</f>
        <v>798168.64647733339</v>
      </c>
      <c r="E220" s="102">
        <f t="shared" ref="E220:W220" si="32">SUMIF($B160:$B214,$B220,E$160:E$214)</f>
        <v>904957.14463535999</v>
      </c>
      <c r="F220" s="102">
        <f t="shared" si="32"/>
        <v>1015011.3371148284</v>
      </c>
      <c r="G220" s="102">
        <f t="shared" si="32"/>
        <v>1131887.5527962334</v>
      </c>
      <c r="H220" s="102">
        <f t="shared" si="32"/>
        <v>1252056.3220928502</v>
      </c>
      <c r="I220" s="102">
        <f t="shared" si="32"/>
        <v>1376857.0512241735</v>
      </c>
      <c r="J220" s="102">
        <f t="shared" si="32"/>
        <v>1506426.9510758719</v>
      </c>
      <c r="K220" s="102">
        <f t="shared" si="32"/>
        <v>1640906.8681851081</v>
      </c>
      <c r="L220" s="102">
        <f t="shared" si="32"/>
        <v>1780441.3752822436</v>
      </c>
      <c r="M220" s="102">
        <f t="shared" si="32"/>
        <v>1925178.8639999502</v>
      </c>
      <c r="N220" s="102">
        <f t="shared" si="32"/>
        <v>2359454.5527477991</v>
      </c>
      <c r="O220" s="102">
        <f t="shared" si="32"/>
        <v>2392917.8601393322</v>
      </c>
      <c r="P220" s="102">
        <f t="shared" si="32"/>
        <v>2427050.4336786973</v>
      </c>
      <c r="Q220" s="102">
        <f t="shared" si="32"/>
        <v>2461865.6586888488</v>
      </c>
      <c r="R220" s="102">
        <f t="shared" si="32"/>
        <v>2497377.1881992039</v>
      </c>
      <c r="S220" s="102">
        <f t="shared" si="32"/>
        <v>2533598.9482997651</v>
      </c>
      <c r="T220" s="102">
        <f t="shared" si="32"/>
        <v>2570545.1436023386</v>
      </c>
      <c r="U220" s="102">
        <f t="shared" si="32"/>
        <v>2608230.2628109632</v>
      </c>
      <c r="V220" s="102">
        <f t="shared" si="32"/>
        <v>2646669.0844037598</v>
      </c>
      <c r="W220" s="102">
        <f t="shared" si="32"/>
        <v>2685876.6824284131</v>
      </c>
    </row>
    <row r="221" spans="1:23" x14ac:dyDescent="0.25">
      <c r="B221" s="101" t="s">
        <v>57</v>
      </c>
      <c r="D221" s="102">
        <f>SUMIF($B160:$B214,$B221,D$160:D$214)</f>
        <v>1007445.0496316664</v>
      </c>
      <c r="E221" s="102">
        <f t="shared" ref="E221:W221" si="33">SUMIF($B160:$B214,$B221,E$160:E$214)</f>
        <v>845426.83111391705</v>
      </c>
      <c r="F221" s="102">
        <f t="shared" si="33"/>
        <v>763446.30429887061</v>
      </c>
      <c r="G221" s="102">
        <f t="shared" si="33"/>
        <v>671434.90416169027</v>
      </c>
      <c r="H221" s="102">
        <f t="shared" si="33"/>
        <v>826938.97039358411</v>
      </c>
      <c r="I221" s="102">
        <f t="shared" si="33"/>
        <v>853925.36204693723</v>
      </c>
      <c r="J221" s="102">
        <f t="shared" si="33"/>
        <v>888999.69866425835</v>
      </c>
      <c r="K221" s="102">
        <f t="shared" si="33"/>
        <v>1031373.5978726272</v>
      </c>
      <c r="L221" s="102">
        <f t="shared" si="33"/>
        <v>1120609.7610409555</v>
      </c>
      <c r="M221" s="102">
        <f t="shared" si="33"/>
        <v>1213004.0764860227</v>
      </c>
      <c r="N221" s="102">
        <f t="shared" si="33"/>
        <v>1237201.3985579878</v>
      </c>
      <c r="O221" s="102">
        <f t="shared" si="33"/>
        <v>1261882.6670713916</v>
      </c>
      <c r="P221" s="102">
        <f t="shared" si="33"/>
        <v>1287057.5609550641</v>
      </c>
      <c r="Q221" s="102">
        <f t="shared" si="33"/>
        <v>1312735.9527164097</v>
      </c>
      <c r="R221" s="102">
        <f t="shared" si="33"/>
        <v>1338927.9123129826</v>
      </c>
      <c r="S221" s="102">
        <f t="shared" si="33"/>
        <v>1365643.7111014863</v>
      </c>
      <c r="T221" s="102">
        <f t="shared" si="33"/>
        <v>1392893.8258657607</v>
      </c>
      <c r="U221" s="102">
        <f t="shared" si="33"/>
        <v>1420688.9429253205</v>
      </c>
      <c r="V221" s="102">
        <f t="shared" si="33"/>
        <v>1449039.9623260712</v>
      </c>
      <c r="W221" s="102">
        <f t="shared" si="33"/>
        <v>1477958.0021148371</v>
      </c>
    </row>
    <row r="222" spans="1:23" x14ac:dyDescent="0.25">
      <c r="B222" s="101" t="s">
        <v>56</v>
      </c>
      <c r="D222" s="102">
        <f>SUMIF($B160:$B214,$B222,D$160:D$214)</f>
        <v>17130.721192317455</v>
      </c>
      <c r="E222" s="102">
        <f t="shared" ref="E222:W222" si="34">SUMIF($B160:$B214,$B222,E$160:E$214)</f>
        <v>19156.907685705395</v>
      </c>
      <c r="F222" s="102">
        <f t="shared" si="34"/>
        <v>23482.017613981065</v>
      </c>
      <c r="G222" s="102">
        <f t="shared" si="34"/>
        <v>25824.724452947867</v>
      </c>
      <c r="H222" s="102">
        <f t="shared" si="34"/>
        <v>28255.171452993851</v>
      </c>
      <c r="I222" s="102">
        <f t="shared" si="34"/>
        <v>30775.931137826592</v>
      </c>
      <c r="J222" s="102">
        <f t="shared" si="34"/>
        <v>33389.643836037532</v>
      </c>
      <c r="K222" s="102">
        <f t="shared" si="34"/>
        <v>36099.019364287873</v>
      </c>
      <c r="L222" s="102">
        <f t="shared" si="34"/>
        <v>38906.838750699928</v>
      </c>
      <c r="M222" s="102">
        <f t="shared" si="34"/>
        <v>41815.955999388825</v>
      </c>
      <c r="N222" s="102">
        <f t="shared" si="34"/>
        <v>42481.040391071845</v>
      </c>
      <c r="O222" s="102">
        <f t="shared" si="34"/>
        <v>43159.426470588514</v>
      </c>
      <c r="P222" s="102">
        <f t="shared" si="34"/>
        <v>43851.380271695525</v>
      </c>
      <c r="Q222" s="102">
        <f t="shared" si="34"/>
        <v>44557.173148824673</v>
      </c>
      <c r="R222" s="102">
        <f t="shared" si="34"/>
        <v>45277.081883496401</v>
      </c>
      <c r="S222" s="102">
        <f t="shared" si="34"/>
        <v>46011.388792861559</v>
      </c>
      <c r="T222" s="102">
        <f t="shared" si="34"/>
        <v>46760.381840414033</v>
      </c>
      <c r="U222" s="102">
        <f t="shared" si="34"/>
        <v>47524.354748917554</v>
      </c>
      <c r="V222" s="102">
        <f t="shared" si="34"/>
        <v>48303.607115591149</v>
      </c>
      <c r="W222" s="102">
        <f t="shared" si="34"/>
        <v>49098.4445295982</v>
      </c>
    </row>
    <row r="223" spans="1:23" x14ac:dyDescent="0.25">
      <c r="B223" s="101" t="s">
        <v>102</v>
      </c>
      <c r="D223" s="102">
        <f>SUMIF($B160:$B214,$B223,D$160:D$214)</f>
        <v>0</v>
      </c>
      <c r="E223" s="102">
        <f t="shared" ref="E223:W223" si="35">SUMIF($B160:$B214,$B223,E$160:E$214)</f>
        <v>0</v>
      </c>
      <c r="F223" s="102">
        <f t="shared" si="35"/>
        <v>0</v>
      </c>
      <c r="G223" s="102">
        <f t="shared" si="35"/>
        <v>0</v>
      </c>
      <c r="H223" s="102">
        <f t="shared" si="35"/>
        <v>0</v>
      </c>
      <c r="I223" s="102">
        <f t="shared" si="35"/>
        <v>0</v>
      </c>
      <c r="J223" s="102">
        <f t="shared" si="35"/>
        <v>0</v>
      </c>
      <c r="K223" s="102">
        <f t="shared" si="35"/>
        <v>0</v>
      </c>
      <c r="L223" s="102">
        <f t="shared" si="35"/>
        <v>0</v>
      </c>
      <c r="M223" s="102">
        <f t="shared" si="35"/>
        <v>0</v>
      </c>
      <c r="N223" s="102">
        <f t="shared" si="35"/>
        <v>0</v>
      </c>
      <c r="O223" s="102">
        <f t="shared" si="35"/>
        <v>0</v>
      </c>
      <c r="P223" s="102">
        <f t="shared" si="35"/>
        <v>0</v>
      </c>
      <c r="Q223" s="102">
        <f t="shared" si="35"/>
        <v>0</v>
      </c>
      <c r="R223" s="102">
        <f t="shared" si="35"/>
        <v>0</v>
      </c>
      <c r="S223" s="102">
        <f t="shared" si="35"/>
        <v>0</v>
      </c>
      <c r="T223" s="102">
        <f t="shared" si="35"/>
        <v>0</v>
      </c>
      <c r="U223" s="102">
        <f t="shared" si="35"/>
        <v>0</v>
      </c>
      <c r="V223" s="102">
        <f t="shared" si="35"/>
        <v>0</v>
      </c>
      <c r="W223" s="102">
        <f t="shared" si="35"/>
        <v>0</v>
      </c>
    </row>
    <row r="224" spans="1:23" x14ac:dyDescent="0.25">
      <c r="B224" s="101" t="s">
        <v>60</v>
      </c>
      <c r="D224" s="102">
        <f>SUMIF($B160:$B214,$B224,D$160:D$214)</f>
        <v>0</v>
      </c>
      <c r="E224" s="102">
        <f t="shared" ref="E224:W224" si="36">SUMIF($B160:$B214,$B224,E$160:E$214)</f>
        <v>0</v>
      </c>
      <c r="F224" s="102">
        <f t="shared" si="36"/>
        <v>0</v>
      </c>
      <c r="G224" s="102">
        <f t="shared" si="36"/>
        <v>0</v>
      </c>
      <c r="H224" s="102">
        <f t="shared" si="36"/>
        <v>0</v>
      </c>
      <c r="I224" s="102">
        <f t="shared" si="36"/>
        <v>0</v>
      </c>
      <c r="J224" s="102">
        <f t="shared" si="36"/>
        <v>0</v>
      </c>
      <c r="K224" s="102">
        <f t="shared" si="36"/>
        <v>0</v>
      </c>
      <c r="L224" s="102">
        <f t="shared" si="36"/>
        <v>0</v>
      </c>
      <c r="M224" s="102">
        <f t="shared" si="36"/>
        <v>0</v>
      </c>
      <c r="N224" s="102">
        <f t="shared" si="36"/>
        <v>0</v>
      </c>
      <c r="O224" s="102">
        <f t="shared" si="36"/>
        <v>0</v>
      </c>
      <c r="P224" s="102">
        <f t="shared" si="36"/>
        <v>0</v>
      </c>
      <c r="Q224" s="102">
        <f t="shared" si="36"/>
        <v>0</v>
      </c>
      <c r="R224" s="102">
        <f t="shared" si="36"/>
        <v>0</v>
      </c>
      <c r="S224" s="102">
        <f t="shared" si="36"/>
        <v>0</v>
      </c>
      <c r="T224" s="102">
        <f t="shared" si="36"/>
        <v>0</v>
      </c>
      <c r="U224" s="102">
        <f t="shared" si="36"/>
        <v>0</v>
      </c>
      <c r="V224" s="102">
        <f t="shared" si="36"/>
        <v>0</v>
      </c>
      <c r="W224" s="102">
        <f t="shared" si="36"/>
        <v>0</v>
      </c>
    </row>
    <row r="225" spans="1:23" x14ac:dyDescent="0.25">
      <c r="B225" s="101" t="s">
        <v>103</v>
      </c>
      <c r="D225" s="102">
        <f>SUMIF($B160:$B214,$B225,D$160:D$214)</f>
        <v>0</v>
      </c>
      <c r="E225" s="102">
        <f t="shared" ref="E225:W225" si="37">SUMIF($B160:$B214,$B225,E$160:E$214)</f>
        <v>0</v>
      </c>
      <c r="F225" s="102">
        <f t="shared" si="37"/>
        <v>0</v>
      </c>
      <c r="G225" s="102">
        <f t="shared" si="37"/>
        <v>0</v>
      </c>
      <c r="H225" s="102">
        <f t="shared" si="37"/>
        <v>0</v>
      </c>
      <c r="I225" s="102">
        <f t="shared" si="37"/>
        <v>0</v>
      </c>
      <c r="J225" s="102">
        <f t="shared" si="37"/>
        <v>0</v>
      </c>
      <c r="K225" s="102">
        <f t="shared" si="37"/>
        <v>0</v>
      </c>
      <c r="L225" s="102">
        <f t="shared" si="37"/>
        <v>0</v>
      </c>
      <c r="M225" s="102">
        <f t="shared" si="37"/>
        <v>0</v>
      </c>
      <c r="N225" s="102">
        <f t="shared" si="37"/>
        <v>0</v>
      </c>
      <c r="O225" s="102">
        <f t="shared" si="37"/>
        <v>0</v>
      </c>
      <c r="P225" s="102">
        <f t="shared" si="37"/>
        <v>0</v>
      </c>
      <c r="Q225" s="102">
        <f t="shared" si="37"/>
        <v>0</v>
      </c>
      <c r="R225" s="102">
        <f t="shared" si="37"/>
        <v>0</v>
      </c>
      <c r="S225" s="102">
        <f t="shared" si="37"/>
        <v>0</v>
      </c>
      <c r="T225" s="102">
        <f t="shared" si="37"/>
        <v>0</v>
      </c>
      <c r="U225" s="102">
        <f t="shared" si="37"/>
        <v>0</v>
      </c>
      <c r="V225" s="102">
        <f t="shared" si="37"/>
        <v>0</v>
      </c>
      <c r="W225" s="102">
        <f t="shared" si="37"/>
        <v>0</v>
      </c>
    </row>
    <row r="226" spans="1:23" x14ac:dyDescent="0.25">
      <c r="B226" s="101" t="s">
        <v>58</v>
      </c>
      <c r="D226" s="102">
        <f>SUMIF($B160:$B214,$B226,D$160:D$214)</f>
        <v>1833.3430277777777</v>
      </c>
      <c r="E226" s="102">
        <f t="shared" ref="E226:W226" si="38">SUMIF($B160:$B214,$B226,E$160:E$214)</f>
        <v>2247.5370077111111</v>
      </c>
      <c r="F226" s="102">
        <f t="shared" si="38"/>
        <v>2585.8861262479995</v>
      </c>
      <c r="G226" s="102">
        <f t="shared" si="38"/>
        <v>3008.1705682083907</v>
      </c>
      <c r="H226" s="102">
        <f t="shared" si="38"/>
        <v>4174.1746934325329</v>
      </c>
      <c r="I226" s="102">
        <f t="shared" si="38"/>
        <v>4626.897445956909</v>
      </c>
      <c r="J226" s="102">
        <f t="shared" si="38"/>
        <v>5096.6363295244419</v>
      </c>
      <c r="K226" s="102">
        <f t="shared" si="38"/>
        <v>5583.8909002758483</v>
      </c>
      <c r="L226" s="102">
        <f t="shared" si="38"/>
        <v>6089.1738901450572</v>
      </c>
      <c r="M226" s="102">
        <f t="shared" si="38"/>
        <v>6613.0115340684797</v>
      </c>
      <c r="N226" s="102">
        <f t="shared" si="38"/>
        <v>6716.4272237720716</v>
      </c>
      <c r="O226" s="102">
        <f t="shared" si="38"/>
        <v>6821.9112272697348</v>
      </c>
      <c r="P226" s="102">
        <f t="shared" si="38"/>
        <v>6929.5049108373523</v>
      </c>
      <c r="Q226" s="102">
        <f t="shared" si="38"/>
        <v>7039.2504680763213</v>
      </c>
      <c r="R226" s="102">
        <f t="shared" si="38"/>
        <v>7151.1909364600706</v>
      </c>
      <c r="S226" s="102">
        <f t="shared" si="38"/>
        <v>7265.3702142114926</v>
      </c>
      <c r="T226" s="102">
        <f t="shared" si="38"/>
        <v>7381.8330775179456</v>
      </c>
      <c r="U226" s="102">
        <f t="shared" si="38"/>
        <v>7500.6251980905272</v>
      </c>
      <c r="V226" s="102">
        <f t="shared" si="38"/>
        <v>7621.7931610745591</v>
      </c>
      <c r="W226" s="102">
        <f t="shared" si="38"/>
        <v>7745.3844833182729</v>
      </c>
    </row>
    <row r="227" spans="1:23" ht="14.4" thickBot="1" x14ac:dyDescent="0.3">
      <c r="B227" s="107" t="s">
        <v>61</v>
      </c>
      <c r="D227" s="102">
        <f>SUMIF($B160:$B214,$B227,D$160:D$214)</f>
        <v>117676.64002100003</v>
      </c>
      <c r="E227" s="102">
        <f t="shared" ref="E227:W227" si="39">SUMIF($B160:$B214,$B227,E$160:E$214)</f>
        <v>236892.68340832897</v>
      </c>
      <c r="F227" s="102">
        <f t="shared" si="39"/>
        <v>267668.85159645369</v>
      </c>
      <c r="G227" s="102">
        <f t="shared" si="39"/>
        <v>299691.64574676368</v>
      </c>
      <c r="H227" s="102">
        <f t="shared" si="39"/>
        <v>332916.84066680435</v>
      </c>
      <c r="I227" s="102">
        <f t="shared" si="39"/>
        <v>464758.04532317875</v>
      </c>
      <c r="J227" s="102">
        <f t="shared" si="39"/>
        <v>502485.99460208608</v>
      </c>
      <c r="K227" s="102">
        <f t="shared" si="39"/>
        <v>541572.94016915502</v>
      </c>
      <c r="L227" s="102">
        <f t="shared" si="39"/>
        <v>582058.15069620044</v>
      </c>
      <c r="M227" s="102">
        <f t="shared" si="39"/>
        <v>623981.92200339492</v>
      </c>
      <c r="N227" s="102">
        <f t="shared" si="39"/>
        <v>634672.48368672957</v>
      </c>
      <c r="O227" s="102">
        <f t="shared" si="39"/>
        <v>645576.8566037307</v>
      </c>
      <c r="P227" s="102">
        <f t="shared" si="39"/>
        <v>656699.31697907206</v>
      </c>
      <c r="Q227" s="102">
        <f t="shared" si="39"/>
        <v>668044.22656192014</v>
      </c>
      <c r="R227" s="102">
        <f t="shared" si="39"/>
        <v>679616.03433642525</v>
      </c>
      <c r="S227" s="102">
        <f t="shared" si="39"/>
        <v>691419.27826642024</v>
      </c>
      <c r="T227" s="102">
        <f t="shared" si="39"/>
        <v>703458.58707501541</v>
      </c>
      <c r="U227" s="102">
        <f t="shared" si="39"/>
        <v>715738.68205978244</v>
      </c>
      <c r="V227" s="102">
        <f t="shared" si="39"/>
        <v>728264.3789442447</v>
      </c>
      <c r="W227" s="102">
        <f t="shared" si="39"/>
        <v>741040.58976639621</v>
      </c>
    </row>
    <row r="228" spans="1:23" x14ac:dyDescent="0.25">
      <c r="M228" s="123"/>
      <c r="N228" s="123"/>
    </row>
    <row r="229" spans="1:23" x14ac:dyDescent="0.25">
      <c r="D229" s="172">
        <f>SUM(D220:D227)</f>
        <v>1942254.400350095</v>
      </c>
      <c r="E229" s="172">
        <f t="shared" ref="E229:V229" si="40">SUM(E220:E227)</f>
        <v>2008681.1038510227</v>
      </c>
      <c r="F229" s="172">
        <f t="shared" si="40"/>
        <v>2072194.3967503817</v>
      </c>
      <c r="G229" s="172">
        <f t="shared" si="40"/>
        <v>2131846.9977258439</v>
      </c>
      <c r="H229" s="172">
        <f t="shared" si="40"/>
        <v>2444341.4792996654</v>
      </c>
      <c r="I229" s="172">
        <f t="shared" si="40"/>
        <v>2730943.2871780726</v>
      </c>
      <c r="J229" s="172">
        <f t="shared" si="40"/>
        <v>2936398.9245077781</v>
      </c>
      <c r="K229" s="172">
        <f t="shared" si="40"/>
        <v>3255536.3164914544</v>
      </c>
      <c r="L229" s="172">
        <f t="shared" si="40"/>
        <v>3528105.2996602445</v>
      </c>
      <c r="M229" s="192">
        <f t="shared" si="40"/>
        <v>3810593.8300228249</v>
      </c>
      <c r="N229" s="192">
        <f t="shared" si="40"/>
        <v>4280525.9026073609</v>
      </c>
      <c r="O229" s="172">
        <f t="shared" si="40"/>
        <v>4350358.7215123121</v>
      </c>
      <c r="P229" s="172">
        <f t="shared" si="40"/>
        <v>4421588.1967953667</v>
      </c>
      <c r="Q229" s="172">
        <f t="shared" si="40"/>
        <v>4494242.2615840798</v>
      </c>
      <c r="R229" s="172">
        <f t="shared" si="40"/>
        <v>4568349.4076685682</v>
      </c>
      <c r="S229" s="172">
        <f t="shared" si="40"/>
        <v>4643938.6966747446</v>
      </c>
      <c r="T229" s="172">
        <f t="shared" si="40"/>
        <v>4721039.7714610463</v>
      </c>
      <c r="U229" s="172">
        <f t="shared" si="40"/>
        <v>4799682.867743074</v>
      </c>
      <c r="V229" s="172">
        <f t="shared" si="40"/>
        <v>4879898.8259507418</v>
      </c>
      <c r="W229" s="172">
        <f>SUM(W220:W227)</f>
        <v>4961719.1033225628</v>
      </c>
    </row>
    <row r="230" spans="1:23" x14ac:dyDescent="0.25">
      <c r="D230" s="172"/>
      <c r="E230" s="172"/>
      <c r="F230" s="172"/>
      <c r="G230" s="172"/>
      <c r="H230" s="172"/>
      <c r="I230" s="172"/>
      <c r="J230" s="172"/>
      <c r="K230" s="172"/>
      <c r="L230" s="172"/>
      <c r="M230" s="192"/>
      <c r="N230" s="192"/>
      <c r="O230" s="172"/>
      <c r="P230" s="172"/>
      <c r="Q230" s="172"/>
      <c r="R230" s="172"/>
      <c r="S230" s="172"/>
      <c r="T230" s="172"/>
      <c r="U230" s="172"/>
      <c r="V230" s="172"/>
      <c r="W230" s="172"/>
    </row>
    <row r="231" spans="1:23" ht="14.4" thickBot="1" x14ac:dyDescent="0.3">
      <c r="B231" s="3" t="s">
        <v>97</v>
      </c>
      <c r="M231" s="123"/>
      <c r="N231" s="123"/>
    </row>
    <row r="232" spans="1:23" x14ac:dyDescent="0.25">
      <c r="B232" s="132" t="s">
        <v>104</v>
      </c>
      <c r="D232" s="152">
        <v>2021</v>
      </c>
      <c r="E232" s="152">
        <v>2022</v>
      </c>
      <c r="F232" s="152">
        <v>2023</v>
      </c>
      <c r="G232" s="152">
        <v>2024</v>
      </c>
      <c r="H232" s="152">
        <v>2025</v>
      </c>
      <c r="I232" s="152">
        <v>2026</v>
      </c>
      <c r="J232" s="152">
        <v>2027</v>
      </c>
      <c r="K232" s="152">
        <v>2028</v>
      </c>
      <c r="L232" s="152">
        <v>2029</v>
      </c>
      <c r="M232" s="152">
        <v>2030</v>
      </c>
      <c r="N232" s="152">
        <v>2031</v>
      </c>
      <c r="O232" s="152">
        <v>2032</v>
      </c>
      <c r="P232" s="152">
        <v>2033</v>
      </c>
      <c r="Q232" s="152">
        <v>2034</v>
      </c>
      <c r="R232" s="152">
        <v>2035</v>
      </c>
      <c r="S232" s="152">
        <v>2036</v>
      </c>
      <c r="T232" s="152">
        <v>2037</v>
      </c>
      <c r="U232" s="152">
        <v>2038</v>
      </c>
      <c r="V232" s="152">
        <v>2039</v>
      </c>
      <c r="W232" s="152">
        <v>2040</v>
      </c>
    </row>
    <row r="233" spans="1:23" x14ac:dyDescent="0.25">
      <c r="B233" s="101" t="s">
        <v>154</v>
      </c>
      <c r="D233" s="191">
        <f>SUM(D160:D206)</f>
        <v>1752490.7143116661</v>
      </c>
      <c r="E233" s="191">
        <f t="shared" ref="E233:W233" si="41">SUM(E160:E206)</f>
        <v>1484345.8994103172</v>
      </c>
      <c r="F233" s="191">
        <f t="shared" si="41"/>
        <v>1340904.3555357142</v>
      </c>
      <c r="G233" s="191">
        <f>SUM(G160:G206)</f>
        <v>1077474.1436682539</v>
      </c>
      <c r="H233" s="191">
        <f t="shared" si="41"/>
        <v>1075186.4077471427</v>
      </c>
      <c r="I233" s="191">
        <f t="shared" si="41"/>
        <v>936868.51792507921</v>
      </c>
      <c r="J233" s="191">
        <f t="shared" si="41"/>
        <v>801695.03898690466</v>
      </c>
      <c r="K233" s="191">
        <f t="shared" si="41"/>
        <v>797898.18758468248</v>
      </c>
      <c r="L233" s="191">
        <f t="shared" si="41"/>
        <v>797898.18758468248</v>
      </c>
      <c r="M233" s="191">
        <f t="shared" si="41"/>
        <v>797898.18758468248</v>
      </c>
      <c r="N233" s="191">
        <f t="shared" si="41"/>
        <v>789277.16085634916</v>
      </c>
      <c r="O233" s="191">
        <f t="shared" si="41"/>
        <v>789277.16085634916</v>
      </c>
      <c r="P233" s="191">
        <f t="shared" si="41"/>
        <v>789277.16085634916</v>
      </c>
      <c r="Q233" s="191">
        <f t="shared" si="41"/>
        <v>789277.16085634916</v>
      </c>
      <c r="R233" s="191">
        <f t="shared" si="41"/>
        <v>789277.16085634916</v>
      </c>
      <c r="S233" s="191">
        <f t="shared" si="41"/>
        <v>789277.16085634916</v>
      </c>
      <c r="T233" s="191">
        <f t="shared" si="41"/>
        <v>789277.16085634916</v>
      </c>
      <c r="U233" s="191">
        <f t="shared" si="41"/>
        <v>789277.16085634916</v>
      </c>
      <c r="V233" s="191">
        <f t="shared" si="41"/>
        <v>789277.16085634916</v>
      </c>
      <c r="W233" s="191">
        <f t="shared" si="41"/>
        <v>789277.16085634916</v>
      </c>
    </row>
    <row r="234" spans="1:23" x14ac:dyDescent="0.25">
      <c r="B234" s="101" t="s">
        <v>155</v>
      </c>
      <c r="D234" s="174">
        <f>SUM(D207:D214)</f>
        <v>190271.8260856508</v>
      </c>
      <c r="E234" s="174">
        <f t="shared" ref="E234:W234" si="42">SUM(E207:E214)</f>
        <v>524712.79582959425</v>
      </c>
      <c r="F234" s="174">
        <f t="shared" si="42"/>
        <v>731597.28982577892</v>
      </c>
      <c r="G234" s="174">
        <f>SUM(G207:G214)</f>
        <v>1054765.0575542564</v>
      </c>
      <c r="H234" s="174">
        <f t="shared" si="42"/>
        <v>1369547.2750491893</v>
      </c>
      <c r="I234" s="174">
        <f t="shared" si="42"/>
        <v>1794466.97274966</v>
      </c>
      <c r="J234" s="174">
        <f t="shared" si="42"/>
        <v>2135096.0890175402</v>
      </c>
      <c r="K234" s="174">
        <f t="shared" si="42"/>
        <v>2458030.3324034382</v>
      </c>
      <c r="L234" s="174">
        <f t="shared" si="42"/>
        <v>2730599.3155722287</v>
      </c>
      <c r="M234" s="174">
        <f t="shared" si="42"/>
        <v>3013087.8459348092</v>
      </c>
      <c r="N234" s="174">
        <f t="shared" si="42"/>
        <v>3491640.9452476776</v>
      </c>
      <c r="O234" s="174">
        <f t="shared" si="42"/>
        <v>3561473.7641526302</v>
      </c>
      <c r="P234" s="174">
        <f t="shared" si="42"/>
        <v>3632703.2394356839</v>
      </c>
      <c r="Q234" s="174">
        <f t="shared" si="42"/>
        <v>3705357.3042243971</v>
      </c>
      <c r="R234" s="174">
        <f t="shared" si="42"/>
        <v>3779464.4503088859</v>
      </c>
      <c r="S234" s="174">
        <f t="shared" si="42"/>
        <v>3855053.7393150623</v>
      </c>
      <c r="T234" s="174">
        <f t="shared" si="42"/>
        <v>3932154.8141013635</v>
      </c>
      <c r="U234" s="174">
        <f t="shared" si="42"/>
        <v>4010797.9103833917</v>
      </c>
      <c r="V234" s="174">
        <f t="shared" si="42"/>
        <v>4091013.868591059</v>
      </c>
      <c r="W234" s="174">
        <f t="shared" si="42"/>
        <v>4172834.14596288</v>
      </c>
    </row>
    <row r="236" spans="1:23" x14ac:dyDescent="0.25">
      <c r="D236" s="91">
        <f>SUM(D233:D234)</f>
        <v>1942762.5403973169</v>
      </c>
      <c r="E236" s="91">
        <f t="shared" ref="E236:W236" si="43">SUM(E233:E234)</f>
        <v>2009058.6952399113</v>
      </c>
      <c r="F236" s="91">
        <f t="shared" si="43"/>
        <v>2072501.6453614931</v>
      </c>
      <c r="G236" s="91">
        <f t="shared" si="43"/>
        <v>2132239.2012225101</v>
      </c>
      <c r="H236" s="91">
        <f t="shared" si="43"/>
        <v>2444733.6827963321</v>
      </c>
      <c r="I236" s="91">
        <f t="shared" si="43"/>
        <v>2731335.4906747392</v>
      </c>
      <c r="J236" s="91">
        <f t="shared" si="43"/>
        <v>2936791.1280044448</v>
      </c>
      <c r="K236" s="91">
        <f t="shared" si="43"/>
        <v>3255928.5199881205</v>
      </c>
      <c r="L236" s="91">
        <f t="shared" si="43"/>
        <v>3528497.5031569111</v>
      </c>
      <c r="M236" s="91">
        <f t="shared" si="43"/>
        <v>3810986.0335194916</v>
      </c>
      <c r="N236" s="91">
        <f t="shared" si="43"/>
        <v>4280918.1061040265</v>
      </c>
      <c r="O236" s="91">
        <f t="shared" si="43"/>
        <v>4350750.9250089796</v>
      </c>
      <c r="P236" s="91">
        <f t="shared" si="43"/>
        <v>4421980.4002920333</v>
      </c>
      <c r="Q236" s="91">
        <f t="shared" si="43"/>
        <v>4494634.4650807464</v>
      </c>
      <c r="R236" s="91">
        <f t="shared" si="43"/>
        <v>4568741.6111652348</v>
      </c>
      <c r="S236" s="91">
        <f t="shared" si="43"/>
        <v>4644330.9001714112</v>
      </c>
      <c r="T236" s="91">
        <f t="shared" si="43"/>
        <v>4721431.9749577129</v>
      </c>
      <c r="U236" s="91">
        <f t="shared" si="43"/>
        <v>4800075.0712397406</v>
      </c>
      <c r="V236" s="91">
        <f t="shared" si="43"/>
        <v>4880291.0294474084</v>
      </c>
      <c r="W236" s="91">
        <f t="shared" si="43"/>
        <v>4962111.3068192294</v>
      </c>
    </row>
    <row r="238" spans="1:23" ht="14.4" x14ac:dyDescent="0.3">
      <c r="A238" s="175" t="s">
        <v>200</v>
      </c>
    </row>
    <row r="239" spans="1:23" ht="14.4" x14ac:dyDescent="0.3">
      <c r="A239" s="175"/>
    </row>
    <row r="240" spans="1:23" x14ac:dyDescent="0.25">
      <c r="A240" s="186"/>
    </row>
  </sheetData>
  <autoFilter ref="A1:W48" xr:uid="{3A8DBBC3-2F6E-4F74-9731-6A90B0FA0F89}">
    <sortState xmlns:xlrd2="http://schemas.microsoft.com/office/spreadsheetml/2017/richdata2" ref="A2:W48">
      <sortCondition ref="A1:A48"/>
    </sortState>
  </autoFilter>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33700-C910-465F-9A08-EFEB3D0FAB3D}">
  <sheetPr>
    <tabColor rgb="FFFFFF00"/>
  </sheetPr>
  <dimension ref="A1:Y238"/>
  <sheetViews>
    <sheetView topLeftCell="A210" zoomScale="130" zoomScaleNormal="130" workbookViewId="0">
      <selection activeCell="A238" sqref="A238"/>
    </sheetView>
  </sheetViews>
  <sheetFormatPr defaultRowHeight="14.4" x14ac:dyDescent="0.3"/>
  <cols>
    <col min="1" max="1" width="27.77734375" style="100" customWidth="1"/>
    <col min="2" max="2" width="57.21875" style="100" customWidth="1"/>
    <col min="3" max="3" width="9" style="100" bestFit="1" customWidth="1"/>
    <col min="4" max="4" width="16.5546875" style="80" bestFit="1" customWidth="1"/>
    <col min="5" max="13" width="16.77734375" style="80" bestFit="1" customWidth="1"/>
    <col min="14" max="14" width="16.5546875" style="80" bestFit="1" customWidth="1"/>
    <col min="15" max="23" width="16.77734375" style="80" bestFit="1" customWidth="1"/>
    <col min="24" max="16384" width="8.88671875" style="100"/>
  </cols>
  <sheetData>
    <row r="1" spans="1:25" s="12" customFormat="1" ht="13.8" x14ac:dyDescent="0.25">
      <c r="A1" s="95" t="s">
        <v>32</v>
      </c>
      <c r="B1" s="95"/>
      <c r="C1" s="96" t="s">
        <v>90</v>
      </c>
      <c r="D1" s="154">
        <v>2021</v>
      </c>
      <c r="E1" s="155">
        <v>2022</v>
      </c>
      <c r="F1" s="154">
        <v>2023</v>
      </c>
      <c r="G1" s="155">
        <v>2024</v>
      </c>
      <c r="H1" s="154">
        <v>2025</v>
      </c>
      <c r="I1" s="155">
        <v>2026</v>
      </c>
      <c r="J1" s="154">
        <v>2027</v>
      </c>
      <c r="K1" s="155">
        <v>2028</v>
      </c>
      <c r="L1" s="154">
        <v>2029</v>
      </c>
      <c r="M1" s="155">
        <v>2030</v>
      </c>
      <c r="N1" s="154">
        <v>2031</v>
      </c>
      <c r="O1" s="155">
        <v>2032</v>
      </c>
      <c r="P1" s="154">
        <v>2033</v>
      </c>
      <c r="Q1" s="155">
        <v>2034</v>
      </c>
      <c r="R1" s="154">
        <v>2035</v>
      </c>
      <c r="S1" s="155">
        <v>2036</v>
      </c>
      <c r="T1" s="154">
        <v>2037</v>
      </c>
      <c r="U1" s="155">
        <v>2038</v>
      </c>
      <c r="V1" s="154">
        <v>2039</v>
      </c>
      <c r="W1" s="155">
        <v>2040</v>
      </c>
    </row>
    <row r="2" spans="1:25" x14ac:dyDescent="0.3">
      <c r="A2" s="97" t="s">
        <v>63</v>
      </c>
      <c r="B2" s="98" t="s">
        <v>57</v>
      </c>
      <c r="C2" s="99"/>
      <c r="D2" s="189">
        <f>IFERROR(DTE_demand_forecast!D2*Settings!$D$30,"-")</f>
        <v>66704675.024642825</v>
      </c>
      <c r="E2" s="189">
        <f>IFERROR(DTE_demand_forecast!E2*Settings!$D$30,"-")</f>
        <v>66704675.024642825</v>
      </c>
      <c r="F2" s="189">
        <f>IFERROR(DTE_demand_forecast!F2*Settings!$D$30,"-")</f>
        <v>0</v>
      </c>
      <c r="G2" s="189">
        <f>IFERROR(DTE_demand_forecast!G2*Settings!$D$30,"-")</f>
        <v>0</v>
      </c>
      <c r="H2" s="189">
        <f>IFERROR(DTE_demand_forecast!H2*Settings!$D$30,"-")</f>
        <v>0</v>
      </c>
      <c r="I2" s="189">
        <f>IFERROR(DTE_demand_forecast!I2*Settings!$D$30,"-")</f>
        <v>0</v>
      </c>
      <c r="J2" s="189">
        <f>IFERROR(DTE_demand_forecast!J2*Settings!$D$30,"-")</f>
        <v>0</v>
      </c>
      <c r="K2" s="189">
        <f>IFERROR(DTE_demand_forecast!K2*Settings!$D$30,"-")</f>
        <v>0</v>
      </c>
      <c r="L2" s="189">
        <f>IFERROR(DTE_demand_forecast!L2*Settings!$D$30,"-")</f>
        <v>0</v>
      </c>
      <c r="M2" s="189">
        <f>IFERROR(DTE_demand_forecast!M2*Settings!$D$30,"-")</f>
        <v>0</v>
      </c>
      <c r="N2" s="189">
        <f>IFERROR(DTE_demand_forecast!N2*Settings!$D$30,"-")</f>
        <v>0</v>
      </c>
      <c r="O2" s="189">
        <f>IFERROR(DTE_demand_forecast!O2*Settings!$D$30,"-")</f>
        <v>0</v>
      </c>
      <c r="P2" s="189">
        <f>IFERROR(DTE_demand_forecast!P2*Settings!$D$30,"-")</f>
        <v>0</v>
      </c>
      <c r="Q2" s="189">
        <f>IFERROR(DTE_demand_forecast!Q2*Settings!$D$30,"-")</f>
        <v>0</v>
      </c>
      <c r="R2" s="189">
        <f>IFERROR(DTE_demand_forecast!R2*Settings!$D$30,"-")</f>
        <v>0</v>
      </c>
      <c r="S2" s="189">
        <f>IFERROR(DTE_demand_forecast!S2*Settings!$D$30,"-")</f>
        <v>0</v>
      </c>
      <c r="T2" s="189">
        <f>IFERROR(DTE_demand_forecast!T2*Settings!$D$30,"-")</f>
        <v>0</v>
      </c>
      <c r="U2" s="189">
        <f>IFERROR(DTE_demand_forecast!U2*Settings!$D$30,"-")</f>
        <v>0</v>
      </c>
      <c r="V2" s="189">
        <f>IFERROR(DTE_demand_forecast!V2*Settings!$D$30,"-")</f>
        <v>0</v>
      </c>
      <c r="W2" s="189">
        <f>IFERROR(DTE_demand_forecast!W2*Settings!$D$30,"-")</f>
        <v>0</v>
      </c>
      <c r="Y2" s="178" t="s">
        <v>88</v>
      </c>
    </row>
    <row r="3" spans="1:25" x14ac:dyDescent="0.3">
      <c r="A3" s="97" t="s">
        <v>33</v>
      </c>
      <c r="B3" s="98" t="s">
        <v>57</v>
      </c>
      <c r="C3" s="99" t="s">
        <v>91</v>
      </c>
      <c r="D3" s="189">
        <f>IFERROR(DTE_demand_forecast!D3*Settings!$D$30,"-")</f>
        <v>1124735.1347222221</v>
      </c>
      <c r="E3" s="189">
        <f>IFERROR(DTE_demand_forecast!E3*Settings!$D$30,"-")</f>
        <v>594887.5</v>
      </c>
      <c r="F3" s="189">
        <f>IFERROR(DTE_demand_forecast!F3*Settings!$D$30,"-")</f>
        <v>324788.19444444444</v>
      </c>
      <c r="G3" s="189">
        <f>IFERROR(DTE_demand_forecast!G3*Settings!$D$30,"-")</f>
        <v>831582.08249999979</v>
      </c>
      <c r="H3" s="189">
        <f>IFERROR(DTE_demand_forecast!H3*Settings!$D$30,"-")</f>
        <v>0</v>
      </c>
      <c r="I3" s="189">
        <f>IFERROR(DTE_demand_forecast!I3*Settings!$D$30,"-")</f>
        <v>0</v>
      </c>
      <c r="J3" s="189">
        <f>IFERROR(DTE_demand_forecast!J3*Settings!$D$30,"-")</f>
        <v>0</v>
      </c>
      <c r="K3" s="189">
        <f>IFERROR(DTE_demand_forecast!K3*Settings!$D$30,"-")</f>
        <v>0</v>
      </c>
      <c r="L3" s="189">
        <f>IFERROR(DTE_demand_forecast!L3*Settings!$D$30,"-")</f>
        <v>0</v>
      </c>
      <c r="M3" s="189">
        <f>IFERROR(DTE_demand_forecast!M3*Settings!$D$30,"-")</f>
        <v>0</v>
      </c>
      <c r="N3" s="189">
        <f>IFERROR(DTE_demand_forecast!N3*Settings!$D$30,"-")</f>
        <v>0</v>
      </c>
      <c r="O3" s="189">
        <f>IFERROR(DTE_demand_forecast!O3*Settings!$D$30,"-")</f>
        <v>0</v>
      </c>
      <c r="P3" s="189">
        <f>IFERROR(DTE_demand_forecast!P3*Settings!$D$30,"-")</f>
        <v>0</v>
      </c>
      <c r="Q3" s="189">
        <f>IFERROR(DTE_demand_forecast!Q3*Settings!$D$30,"-")</f>
        <v>0</v>
      </c>
      <c r="R3" s="189">
        <f>IFERROR(DTE_demand_forecast!R3*Settings!$D$30,"-")</f>
        <v>0</v>
      </c>
      <c r="S3" s="189">
        <f>IFERROR(DTE_demand_forecast!S3*Settings!$D$30,"-")</f>
        <v>0</v>
      </c>
      <c r="T3" s="189">
        <f>IFERROR(DTE_demand_forecast!T3*Settings!$D$30,"-")</f>
        <v>0</v>
      </c>
      <c r="U3" s="189">
        <f>IFERROR(DTE_demand_forecast!U3*Settings!$D$30,"-")</f>
        <v>0</v>
      </c>
      <c r="V3" s="189">
        <f>IFERROR(DTE_demand_forecast!V3*Settings!$D$30,"-")</f>
        <v>0</v>
      </c>
      <c r="W3" s="189">
        <f>IFERROR(DTE_demand_forecast!W3*Settings!$D$30,"-")</f>
        <v>0</v>
      </c>
      <c r="Y3" s="100" t="s">
        <v>89</v>
      </c>
    </row>
    <row r="4" spans="1:25" x14ac:dyDescent="0.3">
      <c r="A4" s="97" t="s">
        <v>65</v>
      </c>
      <c r="B4" s="98" t="s">
        <v>57</v>
      </c>
      <c r="C4" s="99" t="s">
        <v>91</v>
      </c>
      <c r="D4" s="189">
        <f>IFERROR(DTE_demand_forecast!D4*Settings!$D$30,"-")</f>
        <v>575754.58333333337</v>
      </c>
      <c r="E4" s="189">
        <f>IFERROR(DTE_demand_forecast!E4*Settings!$D$30,"-")</f>
        <v>582226.38888888888</v>
      </c>
      <c r="F4" s="189">
        <f>IFERROR(DTE_demand_forecast!F4*Settings!$D$30,"-")</f>
        <v>431004.02777777775</v>
      </c>
      <c r="G4" s="189">
        <f>IFERROR(DTE_demand_forecast!G4*Settings!$D$30,"-")</f>
        <v>546505.38888888876</v>
      </c>
      <c r="H4" s="189">
        <f>IFERROR(DTE_demand_forecast!H4*Settings!$D$30,"-")</f>
        <v>546505.38888888876</v>
      </c>
      <c r="I4" s="189">
        <f>IFERROR(DTE_demand_forecast!I4*Settings!$D$30,"-")</f>
        <v>546505.38888888876</v>
      </c>
      <c r="J4" s="189">
        <f>IFERROR(DTE_demand_forecast!J4*Settings!$D$30,"-")</f>
        <v>0</v>
      </c>
      <c r="K4" s="189">
        <f>IFERROR(DTE_demand_forecast!K4*Settings!$D$30,"-")</f>
        <v>0</v>
      </c>
      <c r="L4" s="189">
        <f>IFERROR(DTE_demand_forecast!L4*Settings!$D$30,"-")</f>
        <v>0</v>
      </c>
      <c r="M4" s="189">
        <f>IFERROR(DTE_demand_forecast!M4*Settings!$D$30,"-")</f>
        <v>0</v>
      </c>
      <c r="N4" s="189">
        <f>IFERROR(DTE_demand_forecast!N4*Settings!$D$30,"-")</f>
        <v>0</v>
      </c>
      <c r="O4" s="189">
        <f>IFERROR(DTE_demand_forecast!O4*Settings!$D$30,"-")</f>
        <v>0</v>
      </c>
      <c r="P4" s="189">
        <f>IFERROR(DTE_demand_forecast!P4*Settings!$D$30,"-")</f>
        <v>0</v>
      </c>
      <c r="Q4" s="189">
        <f>IFERROR(DTE_demand_forecast!Q4*Settings!$D$30,"-")</f>
        <v>0</v>
      </c>
      <c r="R4" s="189">
        <f>IFERROR(DTE_demand_forecast!R4*Settings!$D$30,"-")</f>
        <v>0</v>
      </c>
      <c r="S4" s="189">
        <f>IFERROR(DTE_demand_forecast!S4*Settings!$D$30,"-")</f>
        <v>0</v>
      </c>
      <c r="T4" s="189">
        <f>IFERROR(DTE_demand_forecast!T4*Settings!$D$30,"-")</f>
        <v>0</v>
      </c>
      <c r="U4" s="189">
        <f>IFERROR(DTE_demand_forecast!U4*Settings!$D$30,"-")</f>
        <v>0</v>
      </c>
      <c r="V4" s="189">
        <f>IFERROR(DTE_demand_forecast!V4*Settings!$D$30,"-")</f>
        <v>0</v>
      </c>
      <c r="W4" s="189">
        <f>IFERROR(DTE_demand_forecast!W4*Settings!$D$30,"-")</f>
        <v>0</v>
      </c>
    </row>
    <row r="5" spans="1:25" x14ac:dyDescent="0.3">
      <c r="A5" s="97" t="s">
        <v>66</v>
      </c>
      <c r="B5" s="104" t="s">
        <v>59</v>
      </c>
      <c r="C5" s="99"/>
      <c r="D5" s="189">
        <f>IFERROR(DTE_demand_forecast!D5*Settings!$D$30,"-")</f>
        <v>85786147.896388873</v>
      </c>
      <c r="E5" s="189">
        <f>IFERROR(DTE_demand_forecast!E5*Settings!$D$30,"-")</f>
        <v>85786147.896388873</v>
      </c>
      <c r="F5" s="189">
        <f>IFERROR(DTE_demand_forecast!F5*Settings!$D$30,"-")</f>
        <v>85786147.896388873</v>
      </c>
      <c r="G5" s="189">
        <f>IFERROR(DTE_demand_forecast!G5*Settings!$D$30,"-")</f>
        <v>85786147.896388873</v>
      </c>
      <c r="H5" s="189">
        <f>IFERROR(DTE_demand_forecast!H5*Settings!$D$30,"-")</f>
        <v>85786147.896388873</v>
      </c>
      <c r="I5" s="189">
        <f>IFERROR(DTE_demand_forecast!I5*Settings!$D$30,"-")</f>
        <v>85786147.896388873</v>
      </c>
      <c r="J5" s="189">
        <f>IFERROR(DTE_demand_forecast!J5*Settings!$D$30,"-")</f>
        <v>85786147.896388873</v>
      </c>
      <c r="K5" s="189">
        <f>IFERROR(DTE_demand_forecast!K5*Settings!$D$30,"-")</f>
        <v>85786147.896388873</v>
      </c>
      <c r="L5" s="189">
        <f>IFERROR(DTE_demand_forecast!L5*Settings!$D$30,"-")</f>
        <v>85786147.896388873</v>
      </c>
      <c r="M5" s="189">
        <f>IFERROR(DTE_demand_forecast!M5*Settings!$D$30,"-")</f>
        <v>85786147.896388873</v>
      </c>
      <c r="N5" s="189">
        <f>IFERROR(DTE_demand_forecast!N5*Settings!$D$30,"-")</f>
        <v>85786147.896388873</v>
      </c>
      <c r="O5" s="189">
        <f>IFERROR(DTE_demand_forecast!O5*Settings!$D$30,"-")</f>
        <v>85786147.896388873</v>
      </c>
      <c r="P5" s="189">
        <f>IFERROR(DTE_demand_forecast!P5*Settings!$D$30,"-")</f>
        <v>85786147.896388873</v>
      </c>
      <c r="Q5" s="189">
        <f>IFERROR(DTE_demand_forecast!Q5*Settings!$D$30,"-")</f>
        <v>85786147.896388873</v>
      </c>
      <c r="R5" s="189">
        <f>IFERROR(DTE_demand_forecast!R5*Settings!$D$30,"-")</f>
        <v>85786147.896388873</v>
      </c>
      <c r="S5" s="189">
        <f>IFERROR(DTE_demand_forecast!S5*Settings!$D$30,"-")</f>
        <v>85786147.896388873</v>
      </c>
      <c r="T5" s="189">
        <f>IFERROR(DTE_demand_forecast!T5*Settings!$D$30,"-")</f>
        <v>85786147.896388873</v>
      </c>
      <c r="U5" s="189">
        <f>IFERROR(DTE_demand_forecast!U5*Settings!$D$30,"-")</f>
        <v>85786147.896388873</v>
      </c>
      <c r="V5" s="189">
        <f>IFERROR(DTE_demand_forecast!V5*Settings!$D$30,"-")</f>
        <v>85786147.896388873</v>
      </c>
      <c r="W5" s="189">
        <f>IFERROR(DTE_demand_forecast!W5*Settings!$D$30,"-")</f>
        <v>85786147.896388873</v>
      </c>
    </row>
    <row r="6" spans="1:25" x14ac:dyDescent="0.3">
      <c r="A6" s="97" t="s">
        <v>67</v>
      </c>
      <c r="B6" s="105" t="s">
        <v>58</v>
      </c>
      <c r="C6" s="99" t="s">
        <v>91</v>
      </c>
      <c r="D6" s="189">
        <f>IFERROR(DTE_demand_forecast!D6*Settings!$D$30,"-")</f>
        <v>15279.608333333332</v>
      </c>
      <c r="E6" s="189">
        <f>IFERROR(DTE_demand_forecast!E6*Settings!$D$30,"-")</f>
        <v>34887.081944444442</v>
      </c>
      <c r="F6" s="189">
        <f>IFERROR(DTE_demand_forecast!F6*Settings!$D$30,"-")</f>
        <v>9144.6555555555551</v>
      </c>
      <c r="G6" s="189">
        <f>IFERROR(DTE_demand_forecast!G6*Settings!$D$30,"-")</f>
        <v>17720.318611111106</v>
      </c>
      <c r="H6" s="189">
        <f>IFERROR(DTE_demand_forecast!H6*Settings!$D$30,"-")</f>
        <v>0</v>
      </c>
      <c r="I6" s="189">
        <f>IFERROR(DTE_demand_forecast!I6*Settings!$D$30,"-")</f>
        <v>0</v>
      </c>
      <c r="J6" s="189">
        <f>IFERROR(DTE_demand_forecast!J6*Settings!$D$30,"-")</f>
        <v>0</v>
      </c>
      <c r="K6" s="189">
        <f>IFERROR(DTE_demand_forecast!K6*Settings!$D$30,"-")</f>
        <v>0</v>
      </c>
      <c r="L6" s="189">
        <f>IFERROR(DTE_demand_forecast!L6*Settings!$D$30,"-")</f>
        <v>0</v>
      </c>
      <c r="M6" s="189">
        <f>IFERROR(DTE_demand_forecast!M6*Settings!$D$30,"-")</f>
        <v>0</v>
      </c>
      <c r="N6" s="189">
        <f>IFERROR(DTE_demand_forecast!N6*Settings!$D$30,"-")</f>
        <v>0</v>
      </c>
      <c r="O6" s="189">
        <f>IFERROR(DTE_demand_forecast!O6*Settings!$D$30,"-")</f>
        <v>0</v>
      </c>
      <c r="P6" s="189">
        <f>IFERROR(DTE_demand_forecast!P6*Settings!$D$30,"-")</f>
        <v>0</v>
      </c>
      <c r="Q6" s="189">
        <f>IFERROR(DTE_demand_forecast!Q6*Settings!$D$30,"-")</f>
        <v>0</v>
      </c>
      <c r="R6" s="189">
        <f>IFERROR(DTE_demand_forecast!R6*Settings!$D$30,"-")</f>
        <v>0</v>
      </c>
      <c r="S6" s="189">
        <f>IFERROR(DTE_demand_forecast!S6*Settings!$D$30,"-")</f>
        <v>0</v>
      </c>
      <c r="T6" s="189">
        <f>IFERROR(DTE_demand_forecast!T6*Settings!$D$30,"-")</f>
        <v>0</v>
      </c>
      <c r="U6" s="189">
        <f>IFERROR(DTE_demand_forecast!U6*Settings!$D$30,"-")</f>
        <v>0</v>
      </c>
      <c r="V6" s="189">
        <f>IFERROR(DTE_demand_forecast!V6*Settings!$D$30,"-")</f>
        <v>0</v>
      </c>
      <c r="W6" s="189">
        <f>IFERROR(DTE_demand_forecast!W6*Settings!$D$30,"-")</f>
        <v>0</v>
      </c>
    </row>
    <row r="7" spans="1:25" x14ac:dyDescent="0.3">
      <c r="A7" s="97" t="s">
        <v>68</v>
      </c>
      <c r="B7" s="98" t="s">
        <v>57</v>
      </c>
      <c r="C7" s="99" t="s">
        <v>91</v>
      </c>
      <c r="D7" s="189">
        <f>IFERROR(DTE_demand_forecast!D7*Settings!$D$30,"-")</f>
        <v>333712.77777777775</v>
      </c>
      <c r="E7" s="189">
        <f>IFERROR(DTE_demand_forecast!E7*Settings!$D$30,"-")</f>
        <v>353769.58333333337</v>
      </c>
      <c r="F7" s="189">
        <f>IFERROR(DTE_demand_forecast!F7*Settings!$D$30,"-")</f>
        <v>304219.16666666669</v>
      </c>
      <c r="G7" s="189">
        <f>IFERROR(DTE_demand_forecast!G7*Settings!$D$30,"-")</f>
        <v>335559.05555555556</v>
      </c>
      <c r="H7" s="189">
        <f>IFERROR(DTE_demand_forecast!H7*Settings!$D$30,"-")</f>
        <v>335559.05555555556</v>
      </c>
      <c r="I7" s="189">
        <f>IFERROR(DTE_demand_forecast!I7*Settings!$D$30,"-")</f>
        <v>335559.05555555556</v>
      </c>
      <c r="J7" s="189">
        <f>IFERROR(DTE_demand_forecast!J7*Settings!$D$30,"-")</f>
        <v>0</v>
      </c>
      <c r="K7" s="189">
        <f>IFERROR(DTE_demand_forecast!K7*Settings!$D$30,"-")</f>
        <v>0</v>
      </c>
      <c r="L7" s="189">
        <f>IFERROR(DTE_demand_forecast!L7*Settings!$D$30,"-")</f>
        <v>0</v>
      </c>
      <c r="M7" s="189">
        <f>IFERROR(DTE_demand_forecast!M7*Settings!$D$30,"-")</f>
        <v>0</v>
      </c>
      <c r="N7" s="189">
        <f>IFERROR(DTE_demand_forecast!N7*Settings!$D$30,"-")</f>
        <v>0</v>
      </c>
      <c r="O7" s="189">
        <f>IFERROR(DTE_demand_forecast!O7*Settings!$D$30,"-")</f>
        <v>0</v>
      </c>
      <c r="P7" s="189">
        <f>IFERROR(DTE_demand_forecast!P7*Settings!$D$30,"-")</f>
        <v>0</v>
      </c>
      <c r="Q7" s="189">
        <f>IFERROR(DTE_demand_forecast!Q7*Settings!$D$30,"-")</f>
        <v>0</v>
      </c>
      <c r="R7" s="189">
        <f>IFERROR(DTE_demand_forecast!R7*Settings!$D$30,"-")</f>
        <v>0</v>
      </c>
      <c r="S7" s="189">
        <f>IFERROR(DTE_demand_forecast!S7*Settings!$D$30,"-")</f>
        <v>0</v>
      </c>
      <c r="T7" s="189">
        <f>IFERROR(DTE_demand_forecast!T7*Settings!$D$30,"-")</f>
        <v>0</v>
      </c>
      <c r="U7" s="189">
        <f>IFERROR(DTE_demand_forecast!U7*Settings!$D$30,"-")</f>
        <v>0</v>
      </c>
      <c r="V7" s="189">
        <f>IFERROR(DTE_demand_forecast!V7*Settings!$D$30,"-")</f>
        <v>0</v>
      </c>
      <c r="W7" s="189">
        <f>IFERROR(DTE_demand_forecast!W7*Settings!$D$30,"-")</f>
        <v>0</v>
      </c>
    </row>
    <row r="8" spans="1:25" x14ac:dyDescent="0.3">
      <c r="A8" s="97" t="s">
        <v>34</v>
      </c>
      <c r="B8" s="106" t="s">
        <v>64</v>
      </c>
      <c r="C8" s="99" t="s">
        <v>91</v>
      </c>
      <c r="D8" s="189">
        <f>IFERROR(DTE_demand_forecast!D8*Settings!$D$30,"-")</f>
        <v>254070.0236111111</v>
      </c>
      <c r="E8" s="189">
        <f>IFERROR(DTE_demand_forecast!E8*Settings!$D$30,"-")</f>
        <v>188795.69444444444</v>
      </c>
      <c r="F8" s="189">
        <f>IFERROR(DTE_demand_forecast!F8*Settings!$D$30,"-")</f>
        <v>153624.30555555556</v>
      </c>
      <c r="G8" s="189">
        <f>IFERROR(DTE_demand_forecast!G8*Settings!$D$30,"-")</f>
        <v>196101.74833333335</v>
      </c>
      <c r="H8" s="189">
        <f>IFERROR(DTE_demand_forecast!H8*Settings!$D$30,"-")</f>
        <v>196101.74833333335</v>
      </c>
      <c r="I8" s="189">
        <f>IFERROR(DTE_demand_forecast!I8*Settings!$D$30,"-")</f>
        <v>196101.74833333335</v>
      </c>
      <c r="J8" s="189">
        <f>IFERROR(DTE_demand_forecast!J8*Settings!$D$30,"-")</f>
        <v>196101.74833333335</v>
      </c>
      <c r="K8" s="189">
        <f>IFERROR(DTE_demand_forecast!K8*Settings!$D$30,"-")</f>
        <v>196101.74833333335</v>
      </c>
      <c r="L8" s="189">
        <f>IFERROR(DTE_demand_forecast!L8*Settings!$D$30,"-")</f>
        <v>196101.74833333335</v>
      </c>
      <c r="M8" s="189">
        <f>IFERROR(DTE_demand_forecast!M8*Settings!$D$30,"-")</f>
        <v>196101.74833333335</v>
      </c>
      <c r="N8" s="189">
        <f>IFERROR(DTE_demand_forecast!N8*Settings!$D$30,"-")</f>
        <v>196101.74833333335</v>
      </c>
      <c r="O8" s="189">
        <f>IFERROR(DTE_demand_forecast!O8*Settings!$D$30,"-")</f>
        <v>196101.74833333335</v>
      </c>
      <c r="P8" s="189">
        <f>IFERROR(DTE_demand_forecast!P8*Settings!$D$30,"-")</f>
        <v>196101.74833333335</v>
      </c>
      <c r="Q8" s="189">
        <f>IFERROR(DTE_demand_forecast!Q8*Settings!$D$30,"-")</f>
        <v>196101.74833333335</v>
      </c>
      <c r="R8" s="189">
        <f>IFERROR(DTE_demand_forecast!R8*Settings!$D$30,"-")</f>
        <v>196101.74833333335</v>
      </c>
      <c r="S8" s="189">
        <f>IFERROR(DTE_demand_forecast!S8*Settings!$D$30,"-")</f>
        <v>196101.74833333335</v>
      </c>
      <c r="T8" s="189">
        <f>IFERROR(DTE_demand_forecast!T8*Settings!$D$30,"-")</f>
        <v>196101.74833333335</v>
      </c>
      <c r="U8" s="189">
        <f>IFERROR(DTE_demand_forecast!U8*Settings!$D$30,"-")</f>
        <v>196101.74833333335</v>
      </c>
      <c r="V8" s="189">
        <f>IFERROR(DTE_demand_forecast!V8*Settings!$D$30,"-")</f>
        <v>196101.74833333335</v>
      </c>
      <c r="W8" s="189">
        <f>IFERROR(DTE_demand_forecast!W8*Settings!$D$30,"-")</f>
        <v>196101.74833333335</v>
      </c>
    </row>
    <row r="9" spans="1:25" x14ac:dyDescent="0.3">
      <c r="A9" s="97" t="s">
        <v>69</v>
      </c>
      <c r="B9" s="98" t="s">
        <v>57</v>
      </c>
      <c r="C9" s="99"/>
      <c r="D9" s="189">
        <f>IFERROR(DTE_demand_forecast!D9*Settings!$D$30,"-")</f>
        <v>0</v>
      </c>
      <c r="E9" s="189">
        <f>IFERROR(DTE_demand_forecast!E9*Settings!$D$30,"-")</f>
        <v>0</v>
      </c>
      <c r="F9" s="189">
        <f>IFERROR(DTE_demand_forecast!F9*Settings!$D$30,"-")</f>
        <v>0</v>
      </c>
      <c r="G9" s="189">
        <f>IFERROR(DTE_demand_forecast!G9*Settings!$D$30,"-")</f>
        <v>0</v>
      </c>
      <c r="H9" s="189">
        <f>IFERROR(DTE_demand_forecast!H9*Settings!$D$30,"-")</f>
        <v>0</v>
      </c>
      <c r="I9" s="189">
        <f>IFERROR(DTE_demand_forecast!I9*Settings!$D$30,"-")</f>
        <v>0</v>
      </c>
      <c r="J9" s="189">
        <f>IFERROR(DTE_demand_forecast!J9*Settings!$D$30,"-")</f>
        <v>0</v>
      </c>
      <c r="K9" s="189">
        <f>IFERROR(DTE_demand_forecast!K9*Settings!$D$30,"-")</f>
        <v>0</v>
      </c>
      <c r="L9" s="189">
        <f>IFERROR(DTE_demand_forecast!L9*Settings!$D$30,"-")</f>
        <v>0</v>
      </c>
      <c r="M9" s="189">
        <f>IFERROR(DTE_demand_forecast!M9*Settings!$D$30,"-")</f>
        <v>0</v>
      </c>
      <c r="N9" s="189">
        <f>IFERROR(DTE_demand_forecast!N9*Settings!$D$30,"-")</f>
        <v>0</v>
      </c>
      <c r="O9" s="189">
        <f>IFERROR(DTE_demand_forecast!O9*Settings!$D$30,"-")</f>
        <v>0</v>
      </c>
      <c r="P9" s="189">
        <f>IFERROR(DTE_demand_forecast!P9*Settings!$D$30,"-")</f>
        <v>0</v>
      </c>
      <c r="Q9" s="189">
        <f>IFERROR(DTE_demand_forecast!Q9*Settings!$D$30,"-")</f>
        <v>0</v>
      </c>
      <c r="R9" s="189">
        <f>IFERROR(DTE_demand_forecast!R9*Settings!$D$30,"-")</f>
        <v>0</v>
      </c>
      <c r="S9" s="189">
        <f>IFERROR(DTE_demand_forecast!S9*Settings!$D$30,"-")</f>
        <v>0</v>
      </c>
      <c r="T9" s="189">
        <f>IFERROR(DTE_demand_forecast!T9*Settings!$D$30,"-")</f>
        <v>0</v>
      </c>
      <c r="U9" s="189">
        <f>IFERROR(DTE_demand_forecast!U9*Settings!$D$30,"-")</f>
        <v>0</v>
      </c>
      <c r="V9" s="189">
        <f>IFERROR(DTE_demand_forecast!V9*Settings!$D$30,"-")</f>
        <v>0</v>
      </c>
      <c r="W9" s="189">
        <f>IFERROR(DTE_demand_forecast!W9*Settings!$D$30,"-")</f>
        <v>0</v>
      </c>
    </row>
    <row r="10" spans="1:25" x14ac:dyDescent="0.3">
      <c r="A10" s="97" t="s">
        <v>70</v>
      </c>
      <c r="B10" s="105" t="s">
        <v>59</v>
      </c>
      <c r="C10" s="99" t="s">
        <v>91</v>
      </c>
      <c r="D10" s="189">
        <f>IFERROR(DTE_demand_forecast!D10*Settings!$D$30,"-")</f>
        <v>589282.91527777771</v>
      </c>
      <c r="E10" s="189">
        <f>IFERROR(DTE_demand_forecast!E10*Settings!$D$30,"-")</f>
        <v>389699.45694444445</v>
      </c>
      <c r="F10" s="189">
        <f>IFERROR(DTE_demand_forecast!F10*Settings!$D$30,"-")</f>
        <v>2119.3055555555557</v>
      </c>
      <c r="G10" s="189">
        <f>IFERROR(DTE_demand_forecast!G10*Settings!$D$30,"-")</f>
        <v>435770.68499999994</v>
      </c>
      <c r="H10" s="189">
        <f>IFERROR(DTE_demand_forecast!H10*Settings!$D$30,"-")</f>
        <v>435770.68499999994</v>
      </c>
      <c r="I10" s="189">
        <f>IFERROR(DTE_demand_forecast!I10*Settings!$D$30,"-")</f>
        <v>435770.68499999994</v>
      </c>
      <c r="J10" s="189">
        <f>IFERROR(DTE_demand_forecast!J10*Settings!$D$30,"-")</f>
        <v>435770.68499999994</v>
      </c>
      <c r="K10" s="189">
        <f>IFERROR(DTE_demand_forecast!K10*Settings!$D$30,"-")</f>
        <v>435770.68499999994</v>
      </c>
      <c r="L10" s="189">
        <f>IFERROR(DTE_demand_forecast!L10*Settings!$D$30,"-")</f>
        <v>435770.68499999994</v>
      </c>
      <c r="M10" s="189">
        <f>IFERROR(DTE_demand_forecast!M10*Settings!$D$30,"-")</f>
        <v>435770.68499999994</v>
      </c>
      <c r="N10" s="189">
        <f>IFERROR(DTE_demand_forecast!N10*Settings!$D$30,"-")</f>
        <v>0</v>
      </c>
      <c r="O10" s="189">
        <f>IFERROR(DTE_demand_forecast!O10*Settings!$D$30,"-")</f>
        <v>0</v>
      </c>
      <c r="P10" s="189">
        <f>IFERROR(DTE_demand_forecast!P10*Settings!$D$30,"-")</f>
        <v>0</v>
      </c>
      <c r="Q10" s="189">
        <f>IFERROR(DTE_demand_forecast!Q10*Settings!$D$30,"-")</f>
        <v>0</v>
      </c>
      <c r="R10" s="189">
        <f>IFERROR(DTE_demand_forecast!R10*Settings!$D$30,"-")</f>
        <v>0</v>
      </c>
      <c r="S10" s="189">
        <f>IFERROR(DTE_demand_forecast!S10*Settings!$D$30,"-")</f>
        <v>0</v>
      </c>
      <c r="T10" s="189">
        <f>IFERROR(DTE_demand_forecast!T10*Settings!$D$30,"-")</f>
        <v>0</v>
      </c>
      <c r="U10" s="189">
        <f>IFERROR(DTE_demand_forecast!U10*Settings!$D$30,"-")</f>
        <v>0</v>
      </c>
      <c r="V10" s="189">
        <f>IFERROR(DTE_demand_forecast!V10*Settings!$D$30,"-")</f>
        <v>0</v>
      </c>
      <c r="W10" s="189">
        <f>IFERROR(DTE_demand_forecast!W10*Settings!$D$30,"-")</f>
        <v>0</v>
      </c>
    </row>
    <row r="11" spans="1:25" x14ac:dyDescent="0.3">
      <c r="A11" s="97" t="s">
        <v>71</v>
      </c>
      <c r="B11" s="105" t="s">
        <v>58</v>
      </c>
      <c r="C11" s="99"/>
      <c r="D11" s="189">
        <f>IFERROR(DTE_demand_forecast!D11*Settings!$D$30,"-")</f>
        <v>360556.76222222217</v>
      </c>
      <c r="E11" s="189">
        <f>IFERROR(DTE_demand_forecast!E11*Settings!$D$30,"-")</f>
        <v>360556.76222222217</v>
      </c>
      <c r="F11" s="189">
        <f>IFERROR(DTE_demand_forecast!F11*Settings!$D$30,"-")</f>
        <v>360556.76222222217</v>
      </c>
      <c r="G11" s="189">
        <f>IFERROR(DTE_demand_forecast!G11*Settings!$D$30,"-")</f>
        <v>360556.76222222217</v>
      </c>
      <c r="H11" s="189">
        <f>IFERROR(DTE_demand_forecast!H11*Settings!$D$30,"-")</f>
        <v>360556.76222222217</v>
      </c>
      <c r="I11" s="189">
        <f>IFERROR(DTE_demand_forecast!I11*Settings!$D$30,"-")</f>
        <v>360556.76222222217</v>
      </c>
      <c r="J11" s="189">
        <f>IFERROR(DTE_demand_forecast!J11*Settings!$D$30,"-")</f>
        <v>360556.76222222217</v>
      </c>
      <c r="K11" s="189">
        <f>IFERROR(DTE_demand_forecast!K11*Settings!$D$30,"-")</f>
        <v>360556.76222222217</v>
      </c>
      <c r="L11" s="189">
        <f>IFERROR(DTE_demand_forecast!L11*Settings!$D$30,"-")</f>
        <v>360556.76222222217</v>
      </c>
      <c r="M11" s="189">
        <f>IFERROR(DTE_demand_forecast!M11*Settings!$D$30,"-")</f>
        <v>360556.76222222217</v>
      </c>
      <c r="N11" s="189">
        <f>IFERROR(DTE_demand_forecast!N11*Settings!$D$30,"-")</f>
        <v>360556.76222222217</v>
      </c>
      <c r="O11" s="189">
        <f>IFERROR(DTE_demand_forecast!O11*Settings!$D$30,"-")</f>
        <v>360556.76222222217</v>
      </c>
      <c r="P11" s="189">
        <f>IFERROR(DTE_demand_forecast!P11*Settings!$D$30,"-")</f>
        <v>360556.76222222217</v>
      </c>
      <c r="Q11" s="189">
        <f>IFERROR(DTE_demand_forecast!Q11*Settings!$D$30,"-")</f>
        <v>360556.76222222217</v>
      </c>
      <c r="R11" s="189">
        <f>IFERROR(DTE_demand_forecast!R11*Settings!$D$30,"-")</f>
        <v>360556.76222222217</v>
      </c>
      <c r="S11" s="189">
        <f>IFERROR(DTE_demand_forecast!S11*Settings!$D$30,"-")</f>
        <v>360556.76222222217</v>
      </c>
      <c r="T11" s="189">
        <f>IFERROR(DTE_demand_forecast!T11*Settings!$D$30,"-")</f>
        <v>360556.76222222217</v>
      </c>
      <c r="U11" s="189">
        <f>IFERROR(DTE_demand_forecast!U11*Settings!$D$30,"-")</f>
        <v>360556.76222222217</v>
      </c>
      <c r="V11" s="189">
        <f>IFERROR(DTE_demand_forecast!V11*Settings!$D$30,"-")</f>
        <v>360556.76222222217</v>
      </c>
      <c r="W11" s="189">
        <f>IFERROR(DTE_demand_forecast!W11*Settings!$D$30,"-")</f>
        <v>360556.76222222217</v>
      </c>
    </row>
    <row r="12" spans="1:25" x14ac:dyDescent="0.3">
      <c r="A12" s="97" t="s">
        <v>72</v>
      </c>
      <c r="B12" s="104" t="s">
        <v>59</v>
      </c>
      <c r="C12" s="99"/>
      <c r="D12" s="189">
        <f>IFERROR(DTE_demand_forecast!D12*Settings!$D$30,"-")</f>
        <v>85786147.896388873</v>
      </c>
      <c r="E12" s="189">
        <f>IFERROR(DTE_demand_forecast!E12*Settings!$D$30,"-")</f>
        <v>85786147.896388873</v>
      </c>
      <c r="F12" s="189">
        <f>IFERROR(DTE_demand_forecast!F12*Settings!$D$30,"-")</f>
        <v>85786147.896388873</v>
      </c>
      <c r="G12" s="189">
        <f>IFERROR(DTE_demand_forecast!G12*Settings!$D$30,"-")</f>
        <v>85786147.896388873</v>
      </c>
      <c r="H12" s="189">
        <f>IFERROR(DTE_demand_forecast!H12*Settings!$D$30,"-")</f>
        <v>85786147.896388873</v>
      </c>
      <c r="I12" s="189">
        <f>IFERROR(DTE_demand_forecast!I12*Settings!$D$30,"-")</f>
        <v>85786147.896388873</v>
      </c>
      <c r="J12" s="189">
        <f>IFERROR(DTE_demand_forecast!J12*Settings!$D$30,"-")</f>
        <v>85786147.896388873</v>
      </c>
      <c r="K12" s="189">
        <f>IFERROR(DTE_demand_forecast!K12*Settings!$D$30,"-")</f>
        <v>85786147.896388873</v>
      </c>
      <c r="L12" s="189">
        <f>IFERROR(DTE_demand_forecast!L12*Settings!$D$30,"-")</f>
        <v>85786147.896388873</v>
      </c>
      <c r="M12" s="189">
        <f>IFERROR(DTE_demand_forecast!M12*Settings!$D$30,"-")</f>
        <v>85786147.896388873</v>
      </c>
      <c r="N12" s="189">
        <f>IFERROR(DTE_demand_forecast!N12*Settings!$D$30,"-")</f>
        <v>85786147.896388873</v>
      </c>
      <c r="O12" s="189">
        <f>IFERROR(DTE_demand_forecast!O12*Settings!$D$30,"-")</f>
        <v>85786147.896388873</v>
      </c>
      <c r="P12" s="189">
        <f>IFERROR(DTE_demand_forecast!P12*Settings!$D$30,"-")</f>
        <v>85786147.896388873</v>
      </c>
      <c r="Q12" s="189">
        <f>IFERROR(DTE_demand_forecast!Q12*Settings!$D$30,"-")</f>
        <v>85786147.896388873</v>
      </c>
      <c r="R12" s="189">
        <f>IFERROR(DTE_demand_forecast!R12*Settings!$D$30,"-")</f>
        <v>85786147.896388873</v>
      </c>
      <c r="S12" s="189">
        <f>IFERROR(DTE_demand_forecast!S12*Settings!$D$30,"-")</f>
        <v>85786147.896388873</v>
      </c>
      <c r="T12" s="189">
        <f>IFERROR(DTE_demand_forecast!T12*Settings!$D$30,"-")</f>
        <v>85786147.896388873</v>
      </c>
      <c r="U12" s="189">
        <f>IFERROR(DTE_demand_forecast!U12*Settings!$D$30,"-")</f>
        <v>85786147.896388873</v>
      </c>
      <c r="V12" s="189">
        <f>IFERROR(DTE_demand_forecast!V12*Settings!$D$30,"-")</f>
        <v>85786147.896388873</v>
      </c>
      <c r="W12" s="189">
        <f>IFERROR(DTE_demand_forecast!W12*Settings!$D$30,"-")</f>
        <v>85786147.896388873</v>
      </c>
    </row>
    <row r="13" spans="1:25" x14ac:dyDescent="0.3">
      <c r="A13" s="97" t="s">
        <v>82</v>
      </c>
      <c r="B13" s="106" t="s">
        <v>64</v>
      </c>
      <c r="C13" s="99"/>
      <c r="D13" s="189" t="str">
        <f>IFERROR(DTE_demand_forecast!D13*Settings!$D$30,"-")</f>
        <v>-</v>
      </c>
      <c r="E13" s="189" t="str">
        <f>IFERROR(DTE_demand_forecast!E13*Settings!$D$30,"-")</f>
        <v>-</v>
      </c>
      <c r="F13" s="189" t="str">
        <f>IFERROR(DTE_demand_forecast!F13*Settings!$D$30,"-")</f>
        <v>-</v>
      </c>
      <c r="G13" s="189" t="str">
        <f>IFERROR(DTE_demand_forecast!G13*Settings!$D$30,"-")</f>
        <v>-</v>
      </c>
      <c r="H13" s="189" t="str">
        <f>IFERROR(DTE_demand_forecast!H13*Settings!$D$30,"-")</f>
        <v>-</v>
      </c>
      <c r="I13" s="189" t="str">
        <f>IFERROR(DTE_demand_forecast!I13*Settings!$D$30,"-")</f>
        <v>-</v>
      </c>
      <c r="J13" s="189" t="str">
        <f>IFERROR(DTE_demand_forecast!J13*Settings!$D$30,"-")</f>
        <v>-</v>
      </c>
      <c r="K13" s="189" t="str">
        <f>IFERROR(DTE_demand_forecast!K13*Settings!$D$30,"-")</f>
        <v>-</v>
      </c>
      <c r="L13" s="189" t="str">
        <f>IFERROR(DTE_demand_forecast!L13*Settings!$D$30,"-")</f>
        <v>-</v>
      </c>
      <c r="M13" s="189" t="str">
        <f>IFERROR(DTE_demand_forecast!M13*Settings!$D$30,"-")</f>
        <v>-</v>
      </c>
      <c r="N13" s="189" t="str">
        <f>IFERROR(DTE_demand_forecast!N13*Settings!$D$30,"-")</f>
        <v>-</v>
      </c>
      <c r="O13" s="189" t="str">
        <f>IFERROR(DTE_demand_forecast!O13*Settings!$D$30,"-")</f>
        <v>-</v>
      </c>
      <c r="P13" s="189" t="str">
        <f>IFERROR(DTE_demand_forecast!P13*Settings!$D$30,"-")</f>
        <v>-</v>
      </c>
      <c r="Q13" s="189" t="str">
        <f>IFERROR(DTE_demand_forecast!Q13*Settings!$D$30,"-")</f>
        <v>-</v>
      </c>
      <c r="R13" s="189" t="str">
        <f>IFERROR(DTE_demand_forecast!R13*Settings!$D$30,"-")</f>
        <v>-</v>
      </c>
      <c r="S13" s="189" t="str">
        <f>IFERROR(DTE_demand_forecast!S13*Settings!$D$30,"-")</f>
        <v>-</v>
      </c>
      <c r="T13" s="189" t="str">
        <f>IFERROR(DTE_demand_forecast!T13*Settings!$D$30,"-")</f>
        <v>-</v>
      </c>
      <c r="U13" s="189" t="str">
        <f>IFERROR(DTE_demand_forecast!U13*Settings!$D$30,"-")</f>
        <v>-</v>
      </c>
      <c r="V13" s="189" t="str">
        <f>IFERROR(DTE_demand_forecast!V13*Settings!$D$30,"-")</f>
        <v>-</v>
      </c>
      <c r="W13" s="189" t="str">
        <f>IFERROR(DTE_demand_forecast!W13*Settings!$D$30,"-")</f>
        <v>-</v>
      </c>
    </row>
    <row r="14" spans="1:25" x14ac:dyDescent="0.3">
      <c r="A14" s="97" t="s">
        <v>35</v>
      </c>
      <c r="B14" s="98" t="s">
        <v>57</v>
      </c>
      <c r="C14" s="99" t="s">
        <v>91</v>
      </c>
      <c r="D14" s="189">
        <f>IFERROR(DTE_demand_forecast!D14*Settings!$D$30,"-")</f>
        <v>425680.27777777775</v>
      </c>
      <c r="E14" s="189">
        <f>IFERROR(DTE_demand_forecast!E14*Settings!$D$30,"-")</f>
        <v>460707.80972222215</v>
      </c>
      <c r="F14" s="189">
        <f>IFERROR(DTE_demand_forecast!F14*Settings!$D$30,"-")</f>
        <v>396672.49999999994</v>
      </c>
      <c r="G14" s="189">
        <f>IFERROR(DTE_demand_forecast!G14*Settings!$D$30,"-")</f>
        <v>398302.67305555556</v>
      </c>
      <c r="H14" s="189">
        <f>IFERROR(DTE_demand_forecast!H14*Settings!$D$30,"-")</f>
        <v>398302.67305555556</v>
      </c>
      <c r="I14" s="189">
        <f>IFERROR(DTE_demand_forecast!I14*Settings!$D$30,"-")</f>
        <v>398302.67305555556</v>
      </c>
      <c r="J14" s="189">
        <f>IFERROR(DTE_demand_forecast!J14*Settings!$D$30,"-")</f>
        <v>398302.67305555556</v>
      </c>
      <c r="K14" s="189">
        <f>IFERROR(DTE_demand_forecast!K14*Settings!$D$30,"-")</f>
        <v>0</v>
      </c>
      <c r="L14" s="189">
        <f>IFERROR(DTE_demand_forecast!L14*Settings!$D$30,"-")</f>
        <v>0</v>
      </c>
      <c r="M14" s="189">
        <f>IFERROR(DTE_demand_forecast!M14*Settings!$D$30,"-")</f>
        <v>0</v>
      </c>
      <c r="N14" s="189">
        <f>IFERROR(DTE_demand_forecast!N14*Settings!$D$30,"-")</f>
        <v>0</v>
      </c>
      <c r="O14" s="189">
        <f>IFERROR(DTE_demand_forecast!O14*Settings!$D$30,"-")</f>
        <v>0</v>
      </c>
      <c r="P14" s="189">
        <f>IFERROR(DTE_demand_forecast!P14*Settings!$D$30,"-")</f>
        <v>0</v>
      </c>
      <c r="Q14" s="189">
        <f>IFERROR(DTE_demand_forecast!Q14*Settings!$D$30,"-")</f>
        <v>0</v>
      </c>
      <c r="R14" s="189">
        <f>IFERROR(DTE_demand_forecast!R14*Settings!$D$30,"-")</f>
        <v>0</v>
      </c>
      <c r="S14" s="189">
        <f>IFERROR(DTE_demand_forecast!S14*Settings!$D$30,"-")</f>
        <v>0</v>
      </c>
      <c r="T14" s="189">
        <f>IFERROR(DTE_demand_forecast!T14*Settings!$D$30,"-")</f>
        <v>0</v>
      </c>
      <c r="U14" s="189">
        <f>IFERROR(DTE_demand_forecast!U14*Settings!$D$30,"-")</f>
        <v>0</v>
      </c>
      <c r="V14" s="189">
        <f>IFERROR(DTE_demand_forecast!V14*Settings!$D$30,"-")</f>
        <v>0</v>
      </c>
      <c r="W14" s="189">
        <f>IFERROR(DTE_demand_forecast!W14*Settings!$D$30,"-")</f>
        <v>0</v>
      </c>
    </row>
    <row r="15" spans="1:25" x14ac:dyDescent="0.3">
      <c r="A15" s="110" t="s">
        <v>83</v>
      </c>
      <c r="B15" s="98" t="s">
        <v>56</v>
      </c>
      <c r="C15" s="99"/>
      <c r="D15" s="189">
        <f>IFERROR(DTE_demand_forecast!D15*Settings!$D$30,"-")</f>
        <v>1070217.0519047617</v>
      </c>
      <c r="E15" s="189">
        <f>IFERROR(DTE_demand_forecast!E15*Settings!$D$30,"-")</f>
        <v>1070217.0519047617</v>
      </c>
      <c r="F15" s="189">
        <f>IFERROR(DTE_demand_forecast!F15*Settings!$D$30,"-")</f>
        <v>1070217.0519047617</v>
      </c>
      <c r="G15" s="189">
        <f>IFERROR(DTE_demand_forecast!G15*Settings!$D$30,"-")</f>
        <v>1070217.0519047617</v>
      </c>
      <c r="H15" s="189">
        <f>IFERROR(DTE_demand_forecast!H15*Settings!$D$30,"-")</f>
        <v>1070217.0519047617</v>
      </c>
      <c r="I15" s="189">
        <f>IFERROR(DTE_demand_forecast!I15*Settings!$D$30,"-")</f>
        <v>1070217.0519047617</v>
      </c>
      <c r="J15" s="189">
        <f>IFERROR(DTE_demand_forecast!J15*Settings!$D$30,"-")</f>
        <v>1070217.0519047617</v>
      </c>
      <c r="K15" s="189">
        <f>IFERROR(DTE_demand_forecast!K15*Settings!$D$30,"-")</f>
        <v>1070217.0519047617</v>
      </c>
      <c r="L15" s="189">
        <f>IFERROR(DTE_demand_forecast!L15*Settings!$D$30,"-")</f>
        <v>1070217.0519047617</v>
      </c>
      <c r="M15" s="189">
        <f>IFERROR(DTE_demand_forecast!M15*Settings!$D$30,"-")</f>
        <v>1070217.0519047617</v>
      </c>
      <c r="N15" s="189">
        <f>IFERROR(DTE_demand_forecast!N15*Settings!$D$30,"-")</f>
        <v>1070217.0519047617</v>
      </c>
      <c r="O15" s="189">
        <f>IFERROR(DTE_demand_forecast!O15*Settings!$D$30,"-")</f>
        <v>1070217.0519047617</v>
      </c>
      <c r="P15" s="189">
        <f>IFERROR(DTE_demand_forecast!P15*Settings!$D$30,"-")</f>
        <v>1070217.0519047617</v>
      </c>
      <c r="Q15" s="189">
        <f>IFERROR(DTE_demand_forecast!Q15*Settings!$D$30,"-")</f>
        <v>1070217.0519047617</v>
      </c>
      <c r="R15" s="189">
        <f>IFERROR(DTE_demand_forecast!R15*Settings!$D$30,"-")</f>
        <v>1070217.0519047617</v>
      </c>
      <c r="S15" s="189">
        <f>IFERROR(DTE_demand_forecast!S15*Settings!$D$30,"-")</f>
        <v>1070217.0519047617</v>
      </c>
      <c r="T15" s="189">
        <f>IFERROR(DTE_demand_forecast!T15*Settings!$D$30,"-")</f>
        <v>1070217.0519047617</v>
      </c>
      <c r="U15" s="189">
        <f>IFERROR(DTE_demand_forecast!U15*Settings!$D$30,"-")</f>
        <v>1070217.0519047617</v>
      </c>
      <c r="V15" s="189">
        <f>IFERROR(DTE_demand_forecast!V15*Settings!$D$30,"-")</f>
        <v>1070217.0519047617</v>
      </c>
      <c r="W15" s="189">
        <f>IFERROR(DTE_demand_forecast!W15*Settings!$D$30,"-")</f>
        <v>1070217.0519047617</v>
      </c>
    </row>
    <row r="16" spans="1:25" x14ac:dyDescent="0.3">
      <c r="A16" s="110" t="s">
        <v>84</v>
      </c>
      <c r="B16" s="98" t="s">
        <v>56</v>
      </c>
      <c r="C16" s="99"/>
      <c r="D16" s="189">
        <f>IFERROR(DTE_demand_forecast!D16*Settings!$D$30,"-")</f>
        <v>1070217.0519047617</v>
      </c>
      <c r="E16" s="189">
        <f>IFERROR(DTE_demand_forecast!E16*Settings!$D$30,"-")</f>
        <v>1070217.0519047617</v>
      </c>
      <c r="F16" s="189">
        <f>IFERROR(DTE_demand_forecast!F16*Settings!$D$30,"-")</f>
        <v>1070217.0519047617</v>
      </c>
      <c r="G16" s="189">
        <f>IFERROR(DTE_demand_forecast!G16*Settings!$D$30,"-")</f>
        <v>1070217.0519047617</v>
      </c>
      <c r="H16" s="189">
        <f>IFERROR(DTE_demand_forecast!H16*Settings!$D$30,"-")</f>
        <v>1070217.0519047617</v>
      </c>
      <c r="I16" s="189">
        <f>IFERROR(DTE_demand_forecast!I16*Settings!$D$30,"-")</f>
        <v>1070217.0519047617</v>
      </c>
      <c r="J16" s="189">
        <f>IFERROR(DTE_demand_forecast!J16*Settings!$D$30,"-")</f>
        <v>1070217.0519047617</v>
      </c>
      <c r="K16" s="189">
        <f>IFERROR(DTE_demand_forecast!K16*Settings!$D$30,"-")</f>
        <v>1070217.0519047617</v>
      </c>
      <c r="L16" s="189">
        <f>IFERROR(DTE_demand_forecast!L16*Settings!$D$30,"-")</f>
        <v>1070217.0519047617</v>
      </c>
      <c r="M16" s="189">
        <f>IFERROR(DTE_demand_forecast!M16*Settings!$D$30,"-")</f>
        <v>1070217.0519047617</v>
      </c>
      <c r="N16" s="189">
        <f>IFERROR(DTE_demand_forecast!N16*Settings!$D$30,"-")</f>
        <v>1070217.0519047617</v>
      </c>
      <c r="O16" s="189">
        <f>IFERROR(DTE_demand_forecast!O16*Settings!$D$30,"-")</f>
        <v>1070217.0519047617</v>
      </c>
      <c r="P16" s="189">
        <f>IFERROR(DTE_demand_forecast!P16*Settings!$D$30,"-")</f>
        <v>1070217.0519047617</v>
      </c>
      <c r="Q16" s="189">
        <f>IFERROR(DTE_demand_forecast!Q16*Settings!$D$30,"-")</f>
        <v>1070217.0519047617</v>
      </c>
      <c r="R16" s="189">
        <f>IFERROR(DTE_demand_forecast!R16*Settings!$D$30,"-")</f>
        <v>1070217.0519047617</v>
      </c>
      <c r="S16" s="189">
        <f>IFERROR(DTE_demand_forecast!S16*Settings!$D$30,"-")</f>
        <v>1070217.0519047617</v>
      </c>
      <c r="T16" s="189">
        <f>IFERROR(DTE_demand_forecast!T16*Settings!$D$30,"-")</f>
        <v>1070217.0519047617</v>
      </c>
      <c r="U16" s="189">
        <f>IFERROR(DTE_demand_forecast!U16*Settings!$D$30,"-")</f>
        <v>1070217.0519047617</v>
      </c>
      <c r="V16" s="189">
        <f>IFERROR(DTE_demand_forecast!V16*Settings!$D$30,"-")</f>
        <v>1070217.0519047617</v>
      </c>
      <c r="W16" s="189">
        <f>IFERROR(DTE_demand_forecast!W16*Settings!$D$30,"-")</f>
        <v>1070217.0519047617</v>
      </c>
    </row>
    <row r="17" spans="1:23" x14ac:dyDescent="0.3">
      <c r="A17" s="110" t="s">
        <v>85</v>
      </c>
      <c r="B17" s="98" t="s">
        <v>56</v>
      </c>
      <c r="C17" s="99"/>
      <c r="D17" s="189">
        <f>IFERROR(DTE_demand_forecast!D17*Settings!$D$30,"-")</f>
        <v>1070217.0519047617</v>
      </c>
      <c r="E17" s="189">
        <f>IFERROR(DTE_demand_forecast!E17*Settings!$D$30,"-")</f>
        <v>1070217.0519047617</v>
      </c>
      <c r="F17" s="189">
        <f>IFERROR(DTE_demand_forecast!F17*Settings!$D$30,"-")</f>
        <v>1070217.0519047617</v>
      </c>
      <c r="G17" s="189">
        <f>IFERROR(DTE_demand_forecast!G17*Settings!$D$30,"-")</f>
        <v>1070217.0519047617</v>
      </c>
      <c r="H17" s="189">
        <f>IFERROR(DTE_demand_forecast!H17*Settings!$D$30,"-")</f>
        <v>1070217.0519047617</v>
      </c>
      <c r="I17" s="189">
        <f>IFERROR(DTE_demand_forecast!I17*Settings!$D$30,"-")</f>
        <v>1070217.0519047617</v>
      </c>
      <c r="J17" s="189">
        <f>IFERROR(DTE_demand_forecast!J17*Settings!$D$30,"-")</f>
        <v>1070217.0519047617</v>
      </c>
      <c r="K17" s="189">
        <f>IFERROR(DTE_demand_forecast!K17*Settings!$D$30,"-")</f>
        <v>1070217.0519047617</v>
      </c>
      <c r="L17" s="189">
        <f>IFERROR(DTE_demand_forecast!L17*Settings!$D$30,"-")</f>
        <v>1070217.0519047617</v>
      </c>
      <c r="M17" s="189">
        <f>IFERROR(DTE_demand_forecast!M17*Settings!$D$30,"-")</f>
        <v>1070217.0519047617</v>
      </c>
      <c r="N17" s="189">
        <f>IFERROR(DTE_demand_forecast!N17*Settings!$D$30,"-")</f>
        <v>1070217.0519047617</v>
      </c>
      <c r="O17" s="189">
        <f>IFERROR(DTE_demand_forecast!O17*Settings!$D$30,"-")</f>
        <v>1070217.0519047617</v>
      </c>
      <c r="P17" s="189">
        <f>IFERROR(DTE_demand_forecast!P17*Settings!$D$30,"-")</f>
        <v>1070217.0519047617</v>
      </c>
      <c r="Q17" s="189">
        <f>IFERROR(DTE_demand_forecast!Q17*Settings!$D$30,"-")</f>
        <v>1070217.0519047617</v>
      </c>
      <c r="R17" s="189">
        <f>IFERROR(DTE_demand_forecast!R17*Settings!$D$30,"-")</f>
        <v>1070217.0519047617</v>
      </c>
      <c r="S17" s="189">
        <f>IFERROR(DTE_demand_forecast!S17*Settings!$D$30,"-")</f>
        <v>1070217.0519047617</v>
      </c>
      <c r="T17" s="189">
        <f>IFERROR(DTE_demand_forecast!T17*Settings!$D$30,"-")</f>
        <v>1070217.0519047617</v>
      </c>
      <c r="U17" s="189">
        <f>IFERROR(DTE_demand_forecast!U17*Settings!$D$30,"-")</f>
        <v>1070217.0519047617</v>
      </c>
      <c r="V17" s="189">
        <f>IFERROR(DTE_demand_forecast!V17*Settings!$D$30,"-")</f>
        <v>1070217.0519047617</v>
      </c>
      <c r="W17" s="189">
        <f>IFERROR(DTE_demand_forecast!W17*Settings!$D$30,"-")</f>
        <v>1070217.0519047617</v>
      </c>
    </row>
    <row r="18" spans="1:23" x14ac:dyDescent="0.3">
      <c r="A18" s="110" t="s">
        <v>86</v>
      </c>
      <c r="B18" s="98" t="s">
        <v>56</v>
      </c>
      <c r="C18" s="99"/>
      <c r="D18" s="189">
        <f>IFERROR(DTE_demand_forecast!D18*Settings!$D$30,"-")</f>
        <v>1070217.0519047617</v>
      </c>
      <c r="E18" s="189">
        <f>IFERROR(DTE_demand_forecast!E18*Settings!$D$30,"-")</f>
        <v>1070217.0519047617</v>
      </c>
      <c r="F18" s="189">
        <f>IFERROR(DTE_demand_forecast!F18*Settings!$D$30,"-")</f>
        <v>1070217.0519047617</v>
      </c>
      <c r="G18" s="189">
        <f>IFERROR(DTE_demand_forecast!G18*Settings!$D$30,"-")</f>
        <v>1070217.0519047617</v>
      </c>
      <c r="H18" s="189">
        <f>IFERROR(DTE_demand_forecast!H18*Settings!$D$30,"-")</f>
        <v>1070217.0519047617</v>
      </c>
      <c r="I18" s="189">
        <f>IFERROR(DTE_demand_forecast!I18*Settings!$D$30,"-")</f>
        <v>1070217.0519047617</v>
      </c>
      <c r="J18" s="189">
        <f>IFERROR(DTE_demand_forecast!J18*Settings!$D$30,"-")</f>
        <v>1070217.0519047617</v>
      </c>
      <c r="K18" s="189">
        <f>IFERROR(DTE_demand_forecast!K18*Settings!$D$30,"-")</f>
        <v>1070217.0519047617</v>
      </c>
      <c r="L18" s="189">
        <f>IFERROR(DTE_demand_forecast!L18*Settings!$D$30,"-")</f>
        <v>1070217.0519047617</v>
      </c>
      <c r="M18" s="189">
        <f>IFERROR(DTE_demand_forecast!M18*Settings!$D$30,"-")</f>
        <v>1070217.0519047617</v>
      </c>
      <c r="N18" s="189">
        <f>IFERROR(DTE_demand_forecast!N18*Settings!$D$30,"-")</f>
        <v>1070217.0519047617</v>
      </c>
      <c r="O18" s="189">
        <f>IFERROR(DTE_demand_forecast!O18*Settings!$D$30,"-")</f>
        <v>1070217.0519047617</v>
      </c>
      <c r="P18" s="189">
        <f>IFERROR(DTE_demand_forecast!P18*Settings!$D$30,"-")</f>
        <v>1070217.0519047617</v>
      </c>
      <c r="Q18" s="189">
        <f>IFERROR(DTE_demand_forecast!Q18*Settings!$D$30,"-")</f>
        <v>1070217.0519047617</v>
      </c>
      <c r="R18" s="189">
        <f>IFERROR(DTE_demand_forecast!R18*Settings!$D$30,"-")</f>
        <v>1070217.0519047617</v>
      </c>
      <c r="S18" s="189">
        <f>IFERROR(DTE_demand_forecast!S18*Settings!$D$30,"-")</f>
        <v>1070217.0519047617</v>
      </c>
      <c r="T18" s="189">
        <f>IFERROR(DTE_demand_forecast!T18*Settings!$D$30,"-")</f>
        <v>1070217.0519047617</v>
      </c>
      <c r="U18" s="189">
        <f>IFERROR(DTE_demand_forecast!U18*Settings!$D$30,"-")</f>
        <v>1070217.0519047617</v>
      </c>
      <c r="V18" s="189">
        <f>IFERROR(DTE_demand_forecast!V18*Settings!$D$30,"-")</f>
        <v>1070217.0519047617</v>
      </c>
      <c r="W18" s="189">
        <f>IFERROR(DTE_demand_forecast!W18*Settings!$D$30,"-")</f>
        <v>1070217.0519047617</v>
      </c>
    </row>
    <row r="19" spans="1:23" x14ac:dyDescent="0.3">
      <c r="A19" s="97" t="s">
        <v>36</v>
      </c>
      <c r="B19" s="98" t="s">
        <v>57</v>
      </c>
      <c r="C19" s="99" t="s">
        <v>91</v>
      </c>
      <c r="D19" s="189">
        <f>IFERROR(DTE_demand_forecast!D19*Settings!$D$30,"-")</f>
        <v>1560573.2458333331</v>
      </c>
      <c r="E19" s="189">
        <f>IFERROR(DTE_demand_forecast!E19*Settings!$D$30,"-")</f>
        <v>1578947.1763888889</v>
      </c>
      <c r="F19" s="189">
        <f>IFERROR(DTE_demand_forecast!F19*Settings!$D$30,"-")</f>
        <v>1468751.5277777778</v>
      </c>
      <c r="G19" s="189">
        <f>IFERROR(DTE_demand_forecast!G19*Settings!$D$30,"-")</f>
        <v>1568986.4438888887</v>
      </c>
      <c r="H19" s="189">
        <f>IFERROR(DTE_demand_forecast!H19*Settings!$D$30,"-")</f>
        <v>1568986.4438888887</v>
      </c>
      <c r="I19" s="189">
        <f>IFERROR(DTE_demand_forecast!I19*Settings!$D$30,"-")</f>
        <v>1568986.4438888887</v>
      </c>
      <c r="J19" s="189">
        <f>IFERROR(DTE_demand_forecast!J19*Settings!$D$30,"-")</f>
        <v>1568986.4438888887</v>
      </c>
      <c r="K19" s="189">
        <f>IFERROR(DTE_demand_forecast!K19*Settings!$D$30,"-")</f>
        <v>1568986.4438888887</v>
      </c>
      <c r="L19" s="189">
        <f>IFERROR(DTE_demand_forecast!L19*Settings!$D$30,"-")</f>
        <v>1568986.4438888887</v>
      </c>
      <c r="M19" s="189">
        <f>IFERROR(DTE_demand_forecast!M19*Settings!$D$30,"-")</f>
        <v>1568986.4438888887</v>
      </c>
      <c r="N19" s="189">
        <f>IFERROR(DTE_demand_forecast!N19*Settings!$D$30,"-")</f>
        <v>1568986.4438888887</v>
      </c>
      <c r="O19" s="189">
        <f>IFERROR(DTE_demand_forecast!O19*Settings!$D$30,"-")</f>
        <v>1568986.4438888887</v>
      </c>
      <c r="P19" s="189">
        <f>IFERROR(DTE_demand_forecast!P19*Settings!$D$30,"-")</f>
        <v>1568986.4438888887</v>
      </c>
      <c r="Q19" s="189">
        <f>IFERROR(DTE_demand_forecast!Q19*Settings!$D$30,"-")</f>
        <v>1568986.4438888887</v>
      </c>
      <c r="R19" s="189">
        <f>IFERROR(DTE_demand_forecast!R19*Settings!$D$30,"-")</f>
        <v>1568986.4438888887</v>
      </c>
      <c r="S19" s="189">
        <f>IFERROR(DTE_demand_forecast!S19*Settings!$D$30,"-")</f>
        <v>1568986.4438888887</v>
      </c>
      <c r="T19" s="189">
        <f>IFERROR(DTE_demand_forecast!T19*Settings!$D$30,"-")</f>
        <v>1568986.4438888887</v>
      </c>
      <c r="U19" s="189">
        <f>IFERROR(DTE_demand_forecast!U19*Settings!$D$30,"-")</f>
        <v>1568986.4438888887</v>
      </c>
      <c r="V19" s="189">
        <f>IFERROR(DTE_demand_forecast!V19*Settings!$D$30,"-")</f>
        <v>1568986.4438888887</v>
      </c>
      <c r="W19" s="189">
        <f>IFERROR(DTE_demand_forecast!W19*Settings!$D$30,"-")</f>
        <v>1568986.4438888887</v>
      </c>
    </row>
    <row r="20" spans="1:23" x14ac:dyDescent="0.3">
      <c r="A20" s="97" t="s">
        <v>37</v>
      </c>
      <c r="B20" s="98" t="s">
        <v>57</v>
      </c>
      <c r="C20" s="99" t="s">
        <v>91</v>
      </c>
      <c r="D20" s="189">
        <f>IFERROR(DTE_demand_forecast!D20*Settings!$D$30,"-")</f>
        <v>1826546.2499999998</v>
      </c>
      <c r="E20" s="189">
        <f>IFERROR(DTE_demand_forecast!E20*Settings!$D$30,"-")</f>
        <v>1734026.666666667</v>
      </c>
      <c r="F20" s="189">
        <f>IFERROR(DTE_demand_forecast!F20*Settings!$D$30,"-")</f>
        <v>1612000.7388888889</v>
      </c>
      <c r="G20" s="189">
        <f>IFERROR(DTE_demand_forecast!G20*Settings!$D$30,"-")</f>
        <v>1727389.2197222223</v>
      </c>
      <c r="H20" s="189">
        <f>IFERROR(DTE_demand_forecast!H20*Settings!$D$30,"-")</f>
        <v>1727389.2197222223</v>
      </c>
      <c r="I20" s="189">
        <f>IFERROR(DTE_demand_forecast!I20*Settings!$D$30,"-")</f>
        <v>0</v>
      </c>
      <c r="J20" s="189">
        <f>IFERROR(DTE_demand_forecast!J20*Settings!$D$30,"-")</f>
        <v>0</v>
      </c>
      <c r="K20" s="189">
        <f>IFERROR(DTE_demand_forecast!K20*Settings!$D$30,"-")</f>
        <v>0</v>
      </c>
      <c r="L20" s="189">
        <f>IFERROR(DTE_demand_forecast!L20*Settings!$D$30,"-")</f>
        <v>0</v>
      </c>
      <c r="M20" s="189">
        <f>IFERROR(DTE_demand_forecast!M20*Settings!$D$30,"-")</f>
        <v>0</v>
      </c>
      <c r="N20" s="189">
        <f>IFERROR(DTE_demand_forecast!N20*Settings!$D$30,"-")</f>
        <v>0</v>
      </c>
      <c r="O20" s="189">
        <f>IFERROR(DTE_demand_forecast!O20*Settings!$D$30,"-")</f>
        <v>0</v>
      </c>
      <c r="P20" s="189">
        <f>IFERROR(DTE_demand_forecast!P20*Settings!$D$30,"-")</f>
        <v>0</v>
      </c>
      <c r="Q20" s="189">
        <f>IFERROR(DTE_demand_forecast!Q20*Settings!$D$30,"-")</f>
        <v>0</v>
      </c>
      <c r="R20" s="189">
        <f>IFERROR(DTE_demand_forecast!R20*Settings!$D$30,"-")</f>
        <v>0</v>
      </c>
      <c r="S20" s="189">
        <f>IFERROR(DTE_demand_forecast!S20*Settings!$D$30,"-")</f>
        <v>0</v>
      </c>
      <c r="T20" s="189">
        <f>IFERROR(DTE_demand_forecast!T20*Settings!$D$30,"-")</f>
        <v>0</v>
      </c>
      <c r="U20" s="189">
        <f>IFERROR(DTE_demand_forecast!U20*Settings!$D$30,"-")</f>
        <v>0</v>
      </c>
      <c r="V20" s="189">
        <f>IFERROR(DTE_demand_forecast!V20*Settings!$D$30,"-")</f>
        <v>0</v>
      </c>
      <c r="W20" s="189">
        <f>IFERROR(DTE_demand_forecast!W20*Settings!$D$30,"-")</f>
        <v>0</v>
      </c>
    </row>
    <row r="21" spans="1:23" x14ac:dyDescent="0.3">
      <c r="A21" s="97" t="s">
        <v>40</v>
      </c>
      <c r="B21" s="111" t="s">
        <v>58</v>
      </c>
      <c r="C21" s="99"/>
      <c r="D21" s="189">
        <f>IFERROR(DTE_demand_forecast!D21*Settings!$D$30,"-")</f>
        <v>0</v>
      </c>
      <c r="E21" s="189">
        <f>IFERROR(DTE_demand_forecast!E21*Settings!$D$30,"-")</f>
        <v>0</v>
      </c>
      <c r="F21" s="189">
        <f>IFERROR(DTE_demand_forecast!F21*Settings!$D$30,"-")</f>
        <v>0</v>
      </c>
      <c r="G21" s="189">
        <f>IFERROR(DTE_demand_forecast!G21*Settings!$D$30,"-")</f>
        <v>0</v>
      </c>
      <c r="H21" s="189">
        <f>IFERROR(DTE_demand_forecast!H21*Settings!$D$30,"-")</f>
        <v>0</v>
      </c>
      <c r="I21" s="189">
        <f>IFERROR(DTE_demand_forecast!I21*Settings!$D$30,"-")</f>
        <v>0</v>
      </c>
      <c r="J21" s="189">
        <f>IFERROR(DTE_demand_forecast!J21*Settings!$D$30,"-")</f>
        <v>0</v>
      </c>
      <c r="K21" s="189">
        <f>IFERROR(DTE_demand_forecast!K21*Settings!$D$30,"-")</f>
        <v>0</v>
      </c>
      <c r="L21" s="189">
        <f>IFERROR(DTE_demand_forecast!L21*Settings!$D$30,"-")</f>
        <v>0</v>
      </c>
      <c r="M21" s="189">
        <f>IFERROR(DTE_demand_forecast!M21*Settings!$D$30,"-")</f>
        <v>0</v>
      </c>
      <c r="N21" s="189">
        <f>IFERROR(DTE_demand_forecast!N21*Settings!$D$30,"-")</f>
        <v>0</v>
      </c>
      <c r="O21" s="189">
        <f>IFERROR(DTE_demand_forecast!O21*Settings!$D$30,"-")</f>
        <v>0</v>
      </c>
      <c r="P21" s="189">
        <f>IFERROR(DTE_demand_forecast!P21*Settings!$D$30,"-")</f>
        <v>0</v>
      </c>
      <c r="Q21" s="189">
        <f>IFERROR(DTE_demand_forecast!Q21*Settings!$D$30,"-")</f>
        <v>0</v>
      </c>
      <c r="R21" s="189">
        <f>IFERROR(DTE_demand_forecast!R21*Settings!$D$30,"-")</f>
        <v>0</v>
      </c>
      <c r="S21" s="189">
        <f>IFERROR(DTE_demand_forecast!S21*Settings!$D$30,"-")</f>
        <v>0</v>
      </c>
      <c r="T21" s="189">
        <f>IFERROR(DTE_demand_forecast!T21*Settings!$D$30,"-")</f>
        <v>0</v>
      </c>
      <c r="U21" s="189">
        <f>IFERROR(DTE_demand_forecast!U21*Settings!$D$30,"-")</f>
        <v>0</v>
      </c>
      <c r="V21" s="189">
        <f>IFERROR(DTE_demand_forecast!V21*Settings!$D$30,"-")</f>
        <v>0</v>
      </c>
      <c r="W21" s="189">
        <f>IFERROR(DTE_demand_forecast!W21*Settings!$D$30,"-")</f>
        <v>0</v>
      </c>
    </row>
    <row r="22" spans="1:23" x14ac:dyDescent="0.3">
      <c r="A22" s="97" t="s">
        <v>73</v>
      </c>
      <c r="B22" s="98" t="s">
        <v>57</v>
      </c>
      <c r="C22" s="99"/>
      <c r="D22" s="189">
        <f>IFERROR(DTE_demand_forecast!D22*Settings!$D$30,"-")</f>
        <v>66704675.024642825</v>
      </c>
      <c r="E22" s="189">
        <f>IFERROR(DTE_demand_forecast!E22*Settings!$D$30,"-")</f>
        <v>66704675.024642825</v>
      </c>
      <c r="F22" s="189">
        <f>IFERROR(DTE_demand_forecast!F22*Settings!$D$30,"-")</f>
        <v>66704675.024642825</v>
      </c>
      <c r="G22" s="189">
        <f>IFERROR(DTE_demand_forecast!G22*Settings!$D$30,"-")</f>
        <v>66704675.024642825</v>
      </c>
      <c r="H22" s="189">
        <f>IFERROR(DTE_demand_forecast!H22*Settings!$D$30,"-")</f>
        <v>66704675.024642825</v>
      </c>
      <c r="I22" s="189">
        <f>IFERROR(DTE_demand_forecast!I22*Settings!$D$30,"-")</f>
        <v>0</v>
      </c>
      <c r="J22" s="189">
        <f>IFERROR(DTE_demand_forecast!J22*Settings!$D$30,"-")</f>
        <v>0</v>
      </c>
      <c r="K22" s="189">
        <f>IFERROR(DTE_demand_forecast!K22*Settings!$D$30,"-")</f>
        <v>0</v>
      </c>
      <c r="L22" s="189">
        <f>IFERROR(DTE_demand_forecast!L22*Settings!$D$30,"-")</f>
        <v>0</v>
      </c>
      <c r="M22" s="189">
        <f>IFERROR(DTE_demand_forecast!M22*Settings!$D$30,"-")</f>
        <v>0</v>
      </c>
      <c r="N22" s="189">
        <f>IFERROR(DTE_demand_forecast!N22*Settings!$D$30,"-")</f>
        <v>0</v>
      </c>
      <c r="O22" s="189">
        <f>IFERROR(DTE_demand_forecast!O22*Settings!$D$30,"-")</f>
        <v>0</v>
      </c>
      <c r="P22" s="189">
        <f>IFERROR(DTE_demand_forecast!P22*Settings!$D$30,"-")</f>
        <v>0</v>
      </c>
      <c r="Q22" s="189">
        <f>IFERROR(DTE_demand_forecast!Q22*Settings!$D$30,"-")</f>
        <v>0</v>
      </c>
      <c r="R22" s="189">
        <f>IFERROR(DTE_demand_forecast!R22*Settings!$D$30,"-")</f>
        <v>0</v>
      </c>
      <c r="S22" s="189">
        <f>IFERROR(DTE_demand_forecast!S22*Settings!$D$30,"-")</f>
        <v>0</v>
      </c>
      <c r="T22" s="189">
        <f>IFERROR(DTE_demand_forecast!T22*Settings!$D$30,"-")</f>
        <v>0</v>
      </c>
      <c r="U22" s="189">
        <f>IFERROR(DTE_demand_forecast!U22*Settings!$D$30,"-")</f>
        <v>0</v>
      </c>
      <c r="V22" s="189">
        <f>IFERROR(DTE_demand_forecast!V22*Settings!$D$30,"-")</f>
        <v>0</v>
      </c>
      <c r="W22" s="189">
        <f>IFERROR(DTE_demand_forecast!W22*Settings!$D$30,"-")</f>
        <v>0</v>
      </c>
    </row>
    <row r="23" spans="1:23" x14ac:dyDescent="0.3">
      <c r="A23" s="97" t="s">
        <v>38</v>
      </c>
      <c r="B23" s="98" t="s">
        <v>57</v>
      </c>
      <c r="C23" s="99" t="s">
        <v>91</v>
      </c>
      <c r="D23" s="189">
        <f>IFERROR(DTE_demand_forecast!D23*Settings!$D$30,"-")</f>
        <v>10993.305555555557</v>
      </c>
      <c r="E23" s="189">
        <f>IFERROR(DTE_demand_forecast!E23*Settings!$D$30,"-")</f>
        <v>566.66666666666663</v>
      </c>
      <c r="F23" s="189">
        <f>IFERROR(DTE_demand_forecast!F23*Settings!$D$30,"-")</f>
        <v>1866.6666666666667</v>
      </c>
      <c r="G23" s="189">
        <f>IFERROR(DTE_demand_forecast!G23*Settings!$D$30,"-")</f>
        <v>11651.920555555558</v>
      </c>
      <c r="H23" s="189">
        <f>IFERROR(DTE_demand_forecast!H23*Settings!$D$30,"-")</f>
        <v>0</v>
      </c>
      <c r="I23" s="189">
        <f>IFERROR(DTE_demand_forecast!I23*Settings!$D$30,"-")</f>
        <v>0</v>
      </c>
      <c r="J23" s="189">
        <f>IFERROR(DTE_demand_forecast!J23*Settings!$D$30,"-")</f>
        <v>0</v>
      </c>
      <c r="K23" s="189">
        <f>IFERROR(DTE_demand_forecast!K23*Settings!$D$30,"-")</f>
        <v>0</v>
      </c>
      <c r="L23" s="189">
        <f>IFERROR(DTE_demand_forecast!L23*Settings!$D$30,"-")</f>
        <v>0</v>
      </c>
      <c r="M23" s="189">
        <f>IFERROR(DTE_demand_forecast!M23*Settings!$D$30,"-")</f>
        <v>0</v>
      </c>
      <c r="N23" s="189">
        <f>IFERROR(DTE_demand_forecast!N23*Settings!$D$30,"-")</f>
        <v>0</v>
      </c>
      <c r="O23" s="189">
        <f>IFERROR(DTE_demand_forecast!O23*Settings!$D$30,"-")</f>
        <v>0</v>
      </c>
      <c r="P23" s="189">
        <f>IFERROR(DTE_demand_forecast!P23*Settings!$D$30,"-")</f>
        <v>0</v>
      </c>
      <c r="Q23" s="189">
        <f>IFERROR(DTE_demand_forecast!Q23*Settings!$D$30,"-")</f>
        <v>0</v>
      </c>
      <c r="R23" s="189">
        <f>IFERROR(DTE_demand_forecast!R23*Settings!$D$30,"-")</f>
        <v>0</v>
      </c>
      <c r="S23" s="189">
        <f>IFERROR(DTE_demand_forecast!S23*Settings!$D$30,"-")</f>
        <v>0</v>
      </c>
      <c r="T23" s="189">
        <f>IFERROR(DTE_demand_forecast!T23*Settings!$D$30,"-")</f>
        <v>0</v>
      </c>
      <c r="U23" s="189">
        <f>IFERROR(DTE_demand_forecast!U23*Settings!$D$30,"-")</f>
        <v>0</v>
      </c>
      <c r="V23" s="189">
        <f>IFERROR(DTE_demand_forecast!V23*Settings!$D$30,"-")</f>
        <v>0</v>
      </c>
      <c r="W23" s="189">
        <f>IFERROR(DTE_demand_forecast!W23*Settings!$D$30,"-")</f>
        <v>0</v>
      </c>
    </row>
    <row r="24" spans="1:23" s="165" customFormat="1" x14ac:dyDescent="0.3">
      <c r="A24" s="180" t="s">
        <v>39</v>
      </c>
      <c r="B24" s="181" t="s">
        <v>59</v>
      </c>
      <c r="C24" s="99" t="s">
        <v>91</v>
      </c>
      <c r="D24" s="189">
        <f>IFERROR(DTE_demand_forecast!D24*Settings!$D$30,"-")</f>
        <v>3878760</v>
      </c>
      <c r="E24" s="189">
        <f>IFERROR(DTE_demand_forecast!E24*Settings!$D$30,"-")</f>
        <v>3942036.2499999995</v>
      </c>
      <c r="F24" s="189">
        <f>IFERROR(DTE_demand_forecast!F24*Settings!$D$30,"-")</f>
        <v>3705522.7777777775</v>
      </c>
      <c r="G24" s="189">
        <f>IFERROR(DTE_demand_forecast!G24*Settings!$D$30,"-")</f>
        <v>3874742.6791666667</v>
      </c>
      <c r="H24" s="189">
        <f>IFERROR(DTE_demand_forecast!H24*Settings!$D$30,"-")</f>
        <v>3874742.6791666667</v>
      </c>
      <c r="I24" s="189">
        <f>IFERROR(DTE_demand_forecast!I24*Settings!$D$30,"-")</f>
        <v>3874742.6791666667</v>
      </c>
      <c r="J24" s="189">
        <f>IFERROR(DTE_demand_forecast!J24*Settings!$D$30,"-")</f>
        <v>3874742.6791666667</v>
      </c>
      <c r="K24" s="189">
        <f>IFERROR(DTE_demand_forecast!K24*Settings!$D$30,"-")</f>
        <v>3874742.6791666667</v>
      </c>
      <c r="L24" s="189">
        <f>IFERROR(DTE_demand_forecast!L24*Settings!$D$30,"-")</f>
        <v>3874742.6791666667</v>
      </c>
      <c r="M24" s="189">
        <f>IFERROR(DTE_demand_forecast!M24*Settings!$D$30,"-")</f>
        <v>3874742.6791666667</v>
      </c>
      <c r="N24" s="189">
        <f>IFERROR(DTE_demand_forecast!N24*Settings!$D$30,"-")</f>
        <v>0</v>
      </c>
      <c r="O24" s="189">
        <f>IFERROR(DTE_demand_forecast!O24*Settings!$D$30,"-")</f>
        <v>0</v>
      </c>
      <c r="P24" s="189">
        <f>IFERROR(DTE_demand_forecast!P24*Settings!$D$30,"-")</f>
        <v>0</v>
      </c>
      <c r="Q24" s="189">
        <f>IFERROR(DTE_demand_forecast!Q24*Settings!$D$30,"-")</f>
        <v>0</v>
      </c>
      <c r="R24" s="189">
        <f>IFERROR(DTE_demand_forecast!R24*Settings!$D$30,"-")</f>
        <v>0</v>
      </c>
      <c r="S24" s="189">
        <f>IFERROR(DTE_demand_forecast!S24*Settings!$D$30,"-")</f>
        <v>0</v>
      </c>
      <c r="T24" s="189">
        <f>IFERROR(DTE_demand_forecast!T24*Settings!$D$30,"-")</f>
        <v>0</v>
      </c>
      <c r="U24" s="189">
        <f>IFERROR(DTE_demand_forecast!U24*Settings!$D$30,"-")</f>
        <v>0</v>
      </c>
      <c r="V24" s="189">
        <f>IFERROR(DTE_demand_forecast!V24*Settings!$D$30,"-")</f>
        <v>0</v>
      </c>
      <c r="W24" s="189">
        <f>IFERROR(DTE_demand_forecast!W24*Settings!$D$30,"-")</f>
        <v>0</v>
      </c>
    </row>
    <row r="25" spans="1:23" x14ac:dyDescent="0.3">
      <c r="A25" s="97" t="s">
        <v>41</v>
      </c>
      <c r="B25" s="98" t="s">
        <v>60</v>
      </c>
      <c r="C25" s="99"/>
      <c r="D25" s="189">
        <f>IFERROR(DTE_demand_forecast!D25*Settings!$D$30,"-")</f>
        <v>0</v>
      </c>
      <c r="E25" s="189">
        <f>IFERROR(DTE_demand_forecast!E25*Settings!$D$30,"-")</f>
        <v>0</v>
      </c>
      <c r="F25" s="189">
        <f>IFERROR(DTE_demand_forecast!F25*Settings!$D$30,"-")</f>
        <v>0</v>
      </c>
      <c r="G25" s="189">
        <f>IFERROR(DTE_demand_forecast!G25*Settings!$D$30,"-")</f>
        <v>0</v>
      </c>
      <c r="H25" s="189">
        <f>IFERROR(DTE_demand_forecast!H25*Settings!$D$30,"-")</f>
        <v>0</v>
      </c>
      <c r="I25" s="189">
        <f>IFERROR(DTE_demand_forecast!I25*Settings!$D$30,"-")</f>
        <v>0</v>
      </c>
      <c r="J25" s="189">
        <f>IFERROR(DTE_demand_forecast!J25*Settings!$D$30,"-")</f>
        <v>0</v>
      </c>
      <c r="K25" s="189">
        <f>IFERROR(DTE_demand_forecast!K25*Settings!$D$30,"-")</f>
        <v>0</v>
      </c>
      <c r="L25" s="189">
        <f>IFERROR(DTE_demand_forecast!L25*Settings!$D$30,"-")</f>
        <v>0</v>
      </c>
      <c r="M25" s="189">
        <f>IFERROR(DTE_demand_forecast!M25*Settings!$D$30,"-")</f>
        <v>0</v>
      </c>
      <c r="N25" s="189">
        <f>IFERROR(DTE_demand_forecast!N25*Settings!$D$30,"-")</f>
        <v>0</v>
      </c>
      <c r="O25" s="189">
        <f>IFERROR(DTE_demand_forecast!O25*Settings!$D$30,"-")</f>
        <v>0</v>
      </c>
      <c r="P25" s="189">
        <f>IFERROR(DTE_demand_forecast!P25*Settings!$D$30,"-")</f>
        <v>0</v>
      </c>
      <c r="Q25" s="189">
        <f>IFERROR(DTE_demand_forecast!Q25*Settings!$D$30,"-")</f>
        <v>0</v>
      </c>
      <c r="R25" s="189">
        <f>IFERROR(DTE_demand_forecast!R25*Settings!$D$30,"-")</f>
        <v>0</v>
      </c>
      <c r="S25" s="189">
        <f>IFERROR(DTE_demand_forecast!S25*Settings!$D$30,"-")</f>
        <v>0</v>
      </c>
      <c r="T25" s="189">
        <f>IFERROR(DTE_demand_forecast!T25*Settings!$D$30,"-")</f>
        <v>0</v>
      </c>
      <c r="U25" s="189">
        <f>IFERROR(DTE_demand_forecast!U25*Settings!$D$30,"-")</f>
        <v>0</v>
      </c>
      <c r="V25" s="189">
        <f>IFERROR(DTE_demand_forecast!V25*Settings!$D$30,"-")</f>
        <v>0</v>
      </c>
      <c r="W25" s="189">
        <f>IFERROR(DTE_demand_forecast!W25*Settings!$D$30,"-")</f>
        <v>0</v>
      </c>
    </row>
    <row r="26" spans="1:23" x14ac:dyDescent="0.3">
      <c r="A26" s="97" t="s">
        <v>74</v>
      </c>
      <c r="B26" s="98" t="s">
        <v>57</v>
      </c>
      <c r="C26" s="99"/>
      <c r="D26" s="189">
        <f>IFERROR(DTE_demand_forecast!D26*Settings!$D$30,"-")</f>
        <v>66704675.024642825</v>
      </c>
      <c r="E26" s="189">
        <f>IFERROR(DTE_demand_forecast!E26*Settings!$D$30,"-")</f>
        <v>0</v>
      </c>
      <c r="F26" s="189">
        <f>IFERROR(DTE_demand_forecast!F26*Settings!$D$30,"-")</f>
        <v>0</v>
      </c>
      <c r="G26" s="189">
        <f>IFERROR(DTE_demand_forecast!G26*Settings!$D$30,"-")</f>
        <v>0</v>
      </c>
      <c r="H26" s="189">
        <f>IFERROR(DTE_demand_forecast!H26*Settings!$D$30,"-")</f>
        <v>0</v>
      </c>
      <c r="I26" s="189">
        <f>IFERROR(DTE_demand_forecast!I26*Settings!$D$30,"-")</f>
        <v>0</v>
      </c>
      <c r="J26" s="189">
        <f>IFERROR(DTE_demand_forecast!J26*Settings!$D$30,"-")</f>
        <v>0</v>
      </c>
      <c r="K26" s="189">
        <f>IFERROR(DTE_demand_forecast!K26*Settings!$D$30,"-")</f>
        <v>0</v>
      </c>
      <c r="L26" s="189">
        <f>IFERROR(DTE_demand_forecast!L26*Settings!$D$30,"-")</f>
        <v>0</v>
      </c>
      <c r="M26" s="189">
        <f>IFERROR(DTE_demand_forecast!M26*Settings!$D$30,"-")</f>
        <v>0</v>
      </c>
      <c r="N26" s="189">
        <f>IFERROR(DTE_demand_forecast!N26*Settings!$D$30,"-")</f>
        <v>0</v>
      </c>
      <c r="O26" s="189">
        <f>IFERROR(DTE_demand_forecast!O26*Settings!$D$30,"-")</f>
        <v>0</v>
      </c>
      <c r="P26" s="189">
        <f>IFERROR(DTE_demand_forecast!P26*Settings!$D$30,"-")</f>
        <v>0</v>
      </c>
      <c r="Q26" s="189">
        <f>IFERROR(DTE_demand_forecast!Q26*Settings!$D$30,"-")</f>
        <v>0</v>
      </c>
      <c r="R26" s="189">
        <f>IFERROR(DTE_demand_forecast!R26*Settings!$D$30,"-")</f>
        <v>0</v>
      </c>
      <c r="S26" s="189">
        <f>IFERROR(DTE_demand_forecast!S26*Settings!$D$30,"-")</f>
        <v>0</v>
      </c>
      <c r="T26" s="189">
        <f>IFERROR(DTE_demand_forecast!T26*Settings!$D$30,"-")</f>
        <v>0</v>
      </c>
      <c r="U26" s="189">
        <f>IFERROR(DTE_demand_forecast!U26*Settings!$D$30,"-")</f>
        <v>0</v>
      </c>
      <c r="V26" s="189">
        <f>IFERROR(DTE_demand_forecast!V26*Settings!$D$30,"-")</f>
        <v>0</v>
      </c>
      <c r="W26" s="189">
        <f>IFERROR(DTE_demand_forecast!W26*Settings!$D$30,"-")</f>
        <v>0</v>
      </c>
    </row>
    <row r="27" spans="1:23" x14ac:dyDescent="0.3">
      <c r="A27" s="97" t="s">
        <v>75</v>
      </c>
      <c r="B27" s="98" t="s">
        <v>57</v>
      </c>
      <c r="C27" s="99"/>
      <c r="D27" s="189">
        <f>IFERROR(DTE_demand_forecast!D27*Settings!$D$30,"-")</f>
        <v>66704675.024642825</v>
      </c>
      <c r="E27" s="189">
        <f>IFERROR(DTE_demand_forecast!E27*Settings!$D$30,"-")</f>
        <v>66704675.024642825</v>
      </c>
      <c r="F27" s="189">
        <f>IFERROR(DTE_demand_forecast!F27*Settings!$D$30,"-")</f>
        <v>66704675.024642825</v>
      </c>
      <c r="G27" s="189">
        <f>IFERROR(DTE_demand_forecast!G27*Settings!$D$30,"-")</f>
        <v>0</v>
      </c>
      <c r="H27" s="189">
        <f>IFERROR(DTE_demand_forecast!H27*Settings!$D$30,"-")</f>
        <v>0</v>
      </c>
      <c r="I27" s="189">
        <f>IFERROR(DTE_demand_forecast!I27*Settings!$D$30,"-")</f>
        <v>0</v>
      </c>
      <c r="J27" s="189">
        <f>IFERROR(DTE_demand_forecast!J27*Settings!$D$30,"-")</f>
        <v>0</v>
      </c>
      <c r="K27" s="189">
        <f>IFERROR(DTE_demand_forecast!K27*Settings!$D$30,"-")</f>
        <v>0</v>
      </c>
      <c r="L27" s="189">
        <f>IFERROR(DTE_demand_forecast!L27*Settings!$D$30,"-")</f>
        <v>0</v>
      </c>
      <c r="M27" s="189">
        <f>IFERROR(DTE_demand_forecast!M27*Settings!$D$30,"-")</f>
        <v>0</v>
      </c>
      <c r="N27" s="189">
        <f>IFERROR(DTE_demand_forecast!N27*Settings!$D$30,"-")</f>
        <v>0</v>
      </c>
      <c r="O27" s="189">
        <f>IFERROR(DTE_demand_forecast!O27*Settings!$D$30,"-")</f>
        <v>0</v>
      </c>
      <c r="P27" s="189">
        <f>IFERROR(DTE_demand_forecast!P27*Settings!$D$30,"-")</f>
        <v>0</v>
      </c>
      <c r="Q27" s="189">
        <f>IFERROR(DTE_demand_forecast!Q27*Settings!$D$30,"-")</f>
        <v>0</v>
      </c>
      <c r="R27" s="189">
        <f>IFERROR(DTE_demand_forecast!R27*Settings!$D$30,"-")</f>
        <v>0</v>
      </c>
      <c r="S27" s="189">
        <f>IFERROR(DTE_demand_forecast!S27*Settings!$D$30,"-")</f>
        <v>0</v>
      </c>
      <c r="T27" s="189">
        <f>IFERROR(DTE_demand_forecast!T27*Settings!$D$30,"-")</f>
        <v>0</v>
      </c>
      <c r="U27" s="189">
        <f>IFERROR(DTE_demand_forecast!U27*Settings!$D$30,"-")</f>
        <v>0</v>
      </c>
      <c r="V27" s="189">
        <f>IFERROR(DTE_demand_forecast!V27*Settings!$D$30,"-")</f>
        <v>0</v>
      </c>
      <c r="W27" s="189">
        <f>IFERROR(DTE_demand_forecast!W27*Settings!$D$30,"-")</f>
        <v>0</v>
      </c>
    </row>
    <row r="28" spans="1:23" x14ac:dyDescent="0.3">
      <c r="A28" s="97" t="s">
        <v>76</v>
      </c>
      <c r="B28" s="98" t="s">
        <v>57</v>
      </c>
      <c r="C28" s="99"/>
      <c r="D28" s="189">
        <f>IFERROR(DTE_demand_forecast!D28*Settings!$D$30,"-")</f>
        <v>66704675.024642825</v>
      </c>
      <c r="E28" s="189">
        <f>IFERROR(DTE_demand_forecast!E28*Settings!$D$30,"-")</f>
        <v>66704675.024642825</v>
      </c>
      <c r="F28" s="189">
        <f>IFERROR(DTE_demand_forecast!F28*Settings!$D$30,"-")</f>
        <v>66704675.024642825</v>
      </c>
      <c r="G28" s="189">
        <f>IFERROR(DTE_demand_forecast!G28*Settings!$D$30,"-")</f>
        <v>66704675.024642825</v>
      </c>
      <c r="H28" s="189">
        <f>IFERROR(DTE_demand_forecast!H28*Settings!$D$30,"-")</f>
        <v>66704675.024642825</v>
      </c>
      <c r="I28" s="189">
        <f>IFERROR(DTE_demand_forecast!I28*Settings!$D$30,"-")</f>
        <v>66704675.024642825</v>
      </c>
      <c r="J28" s="189">
        <f>IFERROR(DTE_demand_forecast!J28*Settings!$D$30,"-")</f>
        <v>0</v>
      </c>
      <c r="K28" s="189">
        <f>IFERROR(DTE_demand_forecast!K28*Settings!$D$30,"-")</f>
        <v>0</v>
      </c>
      <c r="L28" s="189">
        <f>IFERROR(DTE_demand_forecast!L28*Settings!$D$30,"-")</f>
        <v>0</v>
      </c>
      <c r="M28" s="189">
        <f>IFERROR(DTE_demand_forecast!M28*Settings!$D$30,"-")</f>
        <v>0</v>
      </c>
      <c r="N28" s="189">
        <f>IFERROR(DTE_demand_forecast!N28*Settings!$D$30,"-")</f>
        <v>0</v>
      </c>
      <c r="O28" s="189">
        <f>IFERROR(DTE_demand_forecast!O28*Settings!$D$30,"-")</f>
        <v>0</v>
      </c>
      <c r="P28" s="189">
        <f>IFERROR(DTE_demand_forecast!P28*Settings!$D$30,"-")</f>
        <v>0</v>
      </c>
      <c r="Q28" s="189">
        <f>IFERROR(DTE_demand_forecast!Q28*Settings!$D$30,"-")</f>
        <v>0</v>
      </c>
      <c r="R28" s="189">
        <f>IFERROR(DTE_demand_forecast!R28*Settings!$D$30,"-")</f>
        <v>0</v>
      </c>
      <c r="S28" s="189">
        <f>IFERROR(DTE_demand_forecast!S28*Settings!$D$30,"-")</f>
        <v>0</v>
      </c>
      <c r="T28" s="189">
        <f>IFERROR(DTE_demand_forecast!T28*Settings!$D$30,"-")</f>
        <v>0</v>
      </c>
      <c r="U28" s="189">
        <f>IFERROR(DTE_demand_forecast!U28*Settings!$D$30,"-")</f>
        <v>0</v>
      </c>
      <c r="V28" s="189">
        <f>IFERROR(DTE_demand_forecast!V28*Settings!$D$30,"-")</f>
        <v>0</v>
      </c>
      <c r="W28" s="189">
        <f>IFERROR(DTE_demand_forecast!W28*Settings!$D$30,"-")</f>
        <v>0</v>
      </c>
    </row>
    <row r="29" spans="1:23" x14ac:dyDescent="0.3">
      <c r="A29" s="97" t="s">
        <v>42</v>
      </c>
      <c r="B29" s="105" t="s">
        <v>61</v>
      </c>
      <c r="C29" s="99"/>
      <c r="D29" s="189">
        <f>IFERROR(DTE_demand_forecast!D29*Settings!$D$30,"-")</f>
        <v>44726918.918333344</v>
      </c>
      <c r="E29" s="189">
        <f>IFERROR(DTE_demand_forecast!E29*Settings!$D$30,"-")</f>
        <v>44726918.918333344</v>
      </c>
      <c r="F29" s="189">
        <f>IFERROR(DTE_demand_forecast!F29*Settings!$D$30,"-")</f>
        <v>44726918.918333344</v>
      </c>
      <c r="G29" s="189">
        <f>IFERROR(DTE_demand_forecast!G29*Settings!$D$30,"-")</f>
        <v>44726918.918333344</v>
      </c>
      <c r="H29" s="189">
        <f>IFERROR(DTE_demand_forecast!H29*Settings!$D$30,"-")</f>
        <v>44726918.918333344</v>
      </c>
      <c r="I29" s="189">
        <f>IFERROR(DTE_demand_forecast!I29*Settings!$D$30,"-")</f>
        <v>44726918.918333344</v>
      </c>
      <c r="J29" s="189">
        <f>IFERROR(DTE_demand_forecast!J29*Settings!$D$30,"-")</f>
        <v>44726918.918333344</v>
      </c>
      <c r="K29" s="189">
        <f>IFERROR(DTE_demand_forecast!K29*Settings!$D$30,"-")</f>
        <v>44726918.918333344</v>
      </c>
      <c r="L29" s="189">
        <f>IFERROR(DTE_demand_forecast!L29*Settings!$D$30,"-")</f>
        <v>44726918.918333344</v>
      </c>
      <c r="M29" s="189">
        <f>IFERROR(DTE_demand_forecast!M29*Settings!$D$30,"-")</f>
        <v>44726918.918333344</v>
      </c>
      <c r="N29" s="189">
        <f>IFERROR(DTE_demand_forecast!N29*Settings!$D$30,"-")</f>
        <v>44726918.918333344</v>
      </c>
      <c r="O29" s="189">
        <f>IFERROR(DTE_demand_forecast!O29*Settings!$D$30,"-")</f>
        <v>44726918.918333344</v>
      </c>
      <c r="P29" s="189">
        <f>IFERROR(DTE_demand_forecast!P29*Settings!$D$30,"-")</f>
        <v>44726918.918333344</v>
      </c>
      <c r="Q29" s="189">
        <f>IFERROR(DTE_demand_forecast!Q29*Settings!$D$30,"-")</f>
        <v>44726918.918333344</v>
      </c>
      <c r="R29" s="189">
        <f>IFERROR(DTE_demand_forecast!R29*Settings!$D$30,"-")</f>
        <v>44726918.918333344</v>
      </c>
      <c r="S29" s="189">
        <f>IFERROR(DTE_demand_forecast!S29*Settings!$D$30,"-")</f>
        <v>44726918.918333344</v>
      </c>
      <c r="T29" s="189">
        <f>IFERROR(DTE_demand_forecast!T29*Settings!$D$30,"-")</f>
        <v>44726918.918333344</v>
      </c>
      <c r="U29" s="189">
        <f>IFERROR(DTE_demand_forecast!U29*Settings!$D$30,"-")</f>
        <v>44726918.918333344</v>
      </c>
      <c r="V29" s="189">
        <f>IFERROR(DTE_demand_forecast!V29*Settings!$D$30,"-")</f>
        <v>44726918.918333344</v>
      </c>
      <c r="W29" s="189">
        <f>IFERROR(DTE_demand_forecast!W29*Settings!$D$30,"-")</f>
        <v>44726918.918333344</v>
      </c>
    </row>
    <row r="30" spans="1:23" x14ac:dyDescent="0.3">
      <c r="A30" s="97" t="s">
        <v>77</v>
      </c>
      <c r="B30" s="105" t="s">
        <v>58</v>
      </c>
      <c r="C30" s="99"/>
      <c r="D30" s="189">
        <f>IFERROR(DTE_demand_forecast!D30*Settings!$D$30,"-")</f>
        <v>360556.76222222217</v>
      </c>
      <c r="E30" s="189">
        <f>IFERROR(DTE_demand_forecast!E30*Settings!$D$30,"-")</f>
        <v>360556.76222222217</v>
      </c>
      <c r="F30" s="189">
        <f>IFERROR(DTE_demand_forecast!F30*Settings!$D$30,"-")</f>
        <v>360556.76222222217</v>
      </c>
      <c r="G30" s="189">
        <f>IFERROR(DTE_demand_forecast!G30*Settings!$D$30,"-")</f>
        <v>360556.76222222217</v>
      </c>
      <c r="H30" s="189">
        <f>IFERROR(DTE_demand_forecast!H30*Settings!$D$30,"-")</f>
        <v>360556.76222222217</v>
      </c>
      <c r="I30" s="189">
        <f>IFERROR(DTE_demand_forecast!I30*Settings!$D$30,"-")</f>
        <v>360556.76222222217</v>
      </c>
      <c r="J30" s="189">
        <f>IFERROR(DTE_demand_forecast!J30*Settings!$D$30,"-")</f>
        <v>360556.76222222217</v>
      </c>
      <c r="K30" s="189">
        <f>IFERROR(DTE_demand_forecast!K30*Settings!$D$30,"-")</f>
        <v>360556.76222222217</v>
      </c>
      <c r="L30" s="189">
        <f>IFERROR(DTE_demand_forecast!L30*Settings!$D$30,"-")</f>
        <v>360556.76222222217</v>
      </c>
      <c r="M30" s="189">
        <f>IFERROR(DTE_demand_forecast!M30*Settings!$D$30,"-")</f>
        <v>360556.76222222217</v>
      </c>
      <c r="N30" s="189">
        <f>IFERROR(DTE_demand_forecast!N30*Settings!$D$30,"-")</f>
        <v>360556.76222222217</v>
      </c>
      <c r="O30" s="189">
        <f>IFERROR(DTE_demand_forecast!O30*Settings!$D$30,"-")</f>
        <v>360556.76222222217</v>
      </c>
      <c r="P30" s="189">
        <f>IFERROR(DTE_demand_forecast!P30*Settings!$D$30,"-")</f>
        <v>360556.76222222217</v>
      </c>
      <c r="Q30" s="189">
        <f>IFERROR(DTE_demand_forecast!Q30*Settings!$D$30,"-")</f>
        <v>360556.76222222217</v>
      </c>
      <c r="R30" s="189">
        <f>IFERROR(DTE_demand_forecast!R30*Settings!$D$30,"-")</f>
        <v>360556.76222222217</v>
      </c>
      <c r="S30" s="189">
        <f>IFERROR(DTE_demand_forecast!S30*Settings!$D$30,"-")</f>
        <v>360556.76222222217</v>
      </c>
      <c r="T30" s="189">
        <f>IFERROR(DTE_demand_forecast!T30*Settings!$D$30,"-")</f>
        <v>360556.76222222217</v>
      </c>
      <c r="U30" s="189">
        <f>IFERROR(DTE_demand_forecast!U30*Settings!$D$30,"-")</f>
        <v>360556.76222222217</v>
      </c>
      <c r="V30" s="189">
        <f>IFERROR(DTE_demand_forecast!V30*Settings!$D$30,"-")</f>
        <v>360556.76222222217</v>
      </c>
      <c r="W30" s="189">
        <f>IFERROR(DTE_demand_forecast!W30*Settings!$D$30,"-")</f>
        <v>360556.76222222217</v>
      </c>
    </row>
    <row r="31" spans="1:23" x14ac:dyDescent="0.3">
      <c r="A31" s="97" t="s">
        <v>87</v>
      </c>
      <c r="B31" s="98" t="s">
        <v>56</v>
      </c>
      <c r="C31" s="99" t="s">
        <v>91</v>
      </c>
      <c r="D31" s="189">
        <f>IFERROR(DTE_demand_forecast!D31*Settings!$D$30,"-")</f>
        <v>110645.8861111111</v>
      </c>
      <c r="E31" s="189">
        <f>IFERROR(DTE_demand_forecast!E31*Settings!$D$30,"-")</f>
        <v>122015.97222222223</v>
      </c>
      <c r="F31" s="189">
        <f>IFERROR(DTE_demand_forecast!F31*Settings!$D$30,"-")</f>
        <v>0</v>
      </c>
      <c r="G31" s="189">
        <f>IFERROR(DTE_demand_forecast!G31*Settings!$D$30,"-")</f>
        <v>0</v>
      </c>
      <c r="H31" s="189">
        <f>IFERROR(DTE_demand_forecast!H31*Settings!$D$30,"-")</f>
        <v>0</v>
      </c>
      <c r="I31" s="189">
        <f>IFERROR(DTE_demand_forecast!I31*Settings!$D$30,"-")</f>
        <v>0</v>
      </c>
      <c r="J31" s="189">
        <f>IFERROR(DTE_demand_forecast!J31*Settings!$D$30,"-")</f>
        <v>0</v>
      </c>
      <c r="K31" s="189">
        <f>IFERROR(DTE_demand_forecast!K31*Settings!$D$30,"-")</f>
        <v>0</v>
      </c>
      <c r="L31" s="189">
        <f>IFERROR(DTE_demand_forecast!L31*Settings!$D$30,"-")</f>
        <v>0</v>
      </c>
      <c r="M31" s="189">
        <f>IFERROR(DTE_demand_forecast!M31*Settings!$D$30,"-")</f>
        <v>0</v>
      </c>
      <c r="N31" s="189">
        <f>IFERROR(DTE_demand_forecast!N31*Settings!$D$30,"-")</f>
        <v>0</v>
      </c>
      <c r="O31" s="189">
        <f>IFERROR(DTE_demand_forecast!O31*Settings!$D$30,"-")</f>
        <v>0</v>
      </c>
      <c r="P31" s="189">
        <f>IFERROR(DTE_demand_forecast!P31*Settings!$D$30,"-")</f>
        <v>0</v>
      </c>
      <c r="Q31" s="189">
        <f>IFERROR(DTE_demand_forecast!Q31*Settings!$D$30,"-")</f>
        <v>0</v>
      </c>
      <c r="R31" s="189">
        <f>IFERROR(DTE_demand_forecast!R31*Settings!$D$30,"-")</f>
        <v>0</v>
      </c>
      <c r="S31" s="189">
        <f>IFERROR(DTE_demand_forecast!S31*Settings!$D$30,"-")</f>
        <v>0</v>
      </c>
      <c r="T31" s="189">
        <f>IFERROR(DTE_demand_forecast!T31*Settings!$D$30,"-")</f>
        <v>0</v>
      </c>
      <c r="U31" s="189">
        <f>IFERROR(DTE_demand_forecast!U31*Settings!$D$30,"-")</f>
        <v>0</v>
      </c>
      <c r="V31" s="189">
        <f>IFERROR(DTE_demand_forecast!V31*Settings!$D$30,"-")</f>
        <v>0</v>
      </c>
      <c r="W31" s="189">
        <f>IFERROR(DTE_demand_forecast!W31*Settings!$D$30,"-")</f>
        <v>0</v>
      </c>
    </row>
    <row r="32" spans="1:23" x14ac:dyDescent="0.3">
      <c r="A32" s="97" t="s">
        <v>43</v>
      </c>
      <c r="B32" s="105" t="s">
        <v>61</v>
      </c>
      <c r="C32" s="99" t="s">
        <v>91</v>
      </c>
      <c r="D32" s="189">
        <f>IFERROR(DTE_demand_forecast!D32*Settings!$D$30,"-")</f>
        <v>32498.055555555558</v>
      </c>
      <c r="E32" s="189">
        <f>IFERROR(DTE_demand_forecast!E32*Settings!$D$30,"-")</f>
        <v>0</v>
      </c>
      <c r="F32" s="189">
        <f>IFERROR(DTE_demand_forecast!F32*Settings!$D$30,"-")</f>
        <v>0</v>
      </c>
      <c r="G32" s="189">
        <f>IFERROR(DTE_demand_forecast!G32*Settings!$D$30,"-")</f>
        <v>0</v>
      </c>
      <c r="H32" s="189">
        <f>IFERROR(DTE_demand_forecast!H32*Settings!$D$30,"-")</f>
        <v>0</v>
      </c>
      <c r="I32" s="189">
        <f>IFERROR(DTE_demand_forecast!I32*Settings!$D$30,"-")</f>
        <v>0</v>
      </c>
      <c r="J32" s="189">
        <f>IFERROR(DTE_demand_forecast!J32*Settings!$D$30,"-")</f>
        <v>0</v>
      </c>
      <c r="K32" s="189">
        <f>IFERROR(DTE_demand_forecast!K32*Settings!$D$30,"-")</f>
        <v>0</v>
      </c>
      <c r="L32" s="189">
        <f>IFERROR(DTE_demand_forecast!L32*Settings!$D$30,"-")</f>
        <v>0</v>
      </c>
      <c r="M32" s="189">
        <f>IFERROR(DTE_demand_forecast!M32*Settings!$D$30,"-")</f>
        <v>0</v>
      </c>
      <c r="N32" s="189">
        <f>IFERROR(DTE_demand_forecast!N32*Settings!$D$30,"-")</f>
        <v>0</v>
      </c>
      <c r="O32" s="189">
        <f>IFERROR(DTE_demand_forecast!O32*Settings!$D$30,"-")</f>
        <v>0</v>
      </c>
      <c r="P32" s="189">
        <f>IFERROR(DTE_demand_forecast!P32*Settings!$D$30,"-")</f>
        <v>0</v>
      </c>
      <c r="Q32" s="189">
        <f>IFERROR(DTE_demand_forecast!Q32*Settings!$D$30,"-")</f>
        <v>0</v>
      </c>
      <c r="R32" s="189">
        <f>IFERROR(DTE_demand_forecast!R32*Settings!$D$30,"-")</f>
        <v>0</v>
      </c>
      <c r="S32" s="189">
        <f>IFERROR(DTE_demand_forecast!S32*Settings!$D$30,"-")</f>
        <v>0</v>
      </c>
      <c r="T32" s="189">
        <f>IFERROR(DTE_demand_forecast!T32*Settings!$D$30,"-")</f>
        <v>0</v>
      </c>
      <c r="U32" s="189">
        <f>IFERROR(DTE_demand_forecast!U32*Settings!$D$30,"-")</f>
        <v>0</v>
      </c>
      <c r="V32" s="189">
        <f>IFERROR(DTE_demand_forecast!V32*Settings!$D$30,"-")</f>
        <v>0</v>
      </c>
      <c r="W32" s="189">
        <f>IFERROR(DTE_demand_forecast!W32*Settings!$D$30,"-")</f>
        <v>0</v>
      </c>
    </row>
    <row r="33" spans="1:23" x14ac:dyDescent="0.3">
      <c r="A33" s="97" t="s">
        <v>55</v>
      </c>
      <c r="B33" s="98" t="s">
        <v>57</v>
      </c>
      <c r="C33" s="99" t="s">
        <v>91</v>
      </c>
      <c r="D33" s="189">
        <f>IFERROR(DTE_demand_forecast!D33*Settings!$D$30,"-")</f>
        <v>287905.97222222219</v>
      </c>
      <c r="E33" s="189">
        <f>IFERROR(DTE_demand_forecast!E33*Settings!$D$30,"-")</f>
        <v>290299.3055555555</v>
      </c>
      <c r="F33" s="189">
        <f>IFERROR(DTE_demand_forecast!F33*Settings!$D$30,"-")</f>
        <v>249624.44444444447</v>
      </c>
      <c r="G33" s="189">
        <f>IFERROR(DTE_demand_forecast!G33*Settings!$D$30,"-")</f>
        <v>282913.63888888882</v>
      </c>
      <c r="H33" s="189">
        <f>IFERROR(DTE_demand_forecast!H33*Settings!$D$30,"-")</f>
        <v>0</v>
      </c>
      <c r="I33" s="189">
        <f>IFERROR(DTE_demand_forecast!I33*Settings!$D$30,"-")</f>
        <v>0</v>
      </c>
      <c r="J33" s="189">
        <f>IFERROR(DTE_demand_forecast!J33*Settings!$D$30,"-")</f>
        <v>0</v>
      </c>
      <c r="K33" s="189">
        <f>IFERROR(DTE_demand_forecast!K33*Settings!$D$30,"-")</f>
        <v>0</v>
      </c>
      <c r="L33" s="189">
        <f>IFERROR(DTE_demand_forecast!L33*Settings!$D$30,"-")</f>
        <v>0</v>
      </c>
      <c r="M33" s="189">
        <f>IFERROR(DTE_demand_forecast!M33*Settings!$D$30,"-")</f>
        <v>0</v>
      </c>
      <c r="N33" s="189">
        <f>IFERROR(DTE_demand_forecast!N33*Settings!$D$30,"-")</f>
        <v>0</v>
      </c>
      <c r="O33" s="189">
        <f>IFERROR(DTE_demand_forecast!O33*Settings!$D$30,"-")</f>
        <v>0</v>
      </c>
      <c r="P33" s="189">
        <f>IFERROR(DTE_demand_forecast!P33*Settings!$D$30,"-")</f>
        <v>0</v>
      </c>
      <c r="Q33" s="189">
        <f>IFERROR(DTE_demand_forecast!Q33*Settings!$D$30,"-")</f>
        <v>0</v>
      </c>
      <c r="R33" s="189">
        <f>IFERROR(DTE_demand_forecast!R33*Settings!$D$30,"-")</f>
        <v>0</v>
      </c>
      <c r="S33" s="189">
        <f>IFERROR(DTE_demand_forecast!S33*Settings!$D$30,"-")</f>
        <v>0</v>
      </c>
      <c r="T33" s="189">
        <f>IFERROR(DTE_demand_forecast!T33*Settings!$D$30,"-")</f>
        <v>0</v>
      </c>
      <c r="U33" s="189">
        <f>IFERROR(DTE_demand_forecast!U33*Settings!$D$30,"-")</f>
        <v>0</v>
      </c>
      <c r="V33" s="189">
        <f>IFERROR(DTE_demand_forecast!V33*Settings!$D$30,"-")</f>
        <v>0</v>
      </c>
      <c r="W33" s="189">
        <f>IFERROR(DTE_demand_forecast!W33*Settings!$D$30,"-")</f>
        <v>0</v>
      </c>
    </row>
    <row r="34" spans="1:23" x14ac:dyDescent="0.3">
      <c r="A34" s="97" t="s">
        <v>44</v>
      </c>
      <c r="B34" s="97"/>
      <c r="C34" s="99"/>
      <c r="D34" s="189" t="str">
        <f>IFERROR(DTE_demand_forecast!D34*Settings!$D$30,"-")</f>
        <v>-</v>
      </c>
      <c r="E34" s="189" t="str">
        <f>IFERROR(DTE_demand_forecast!E34*Settings!$D$30,"-")</f>
        <v>-</v>
      </c>
      <c r="F34" s="189" t="str">
        <f>IFERROR(DTE_demand_forecast!F34*Settings!$D$30,"-")</f>
        <v>-</v>
      </c>
      <c r="G34" s="189" t="str">
        <f>IFERROR(DTE_demand_forecast!G34*Settings!$D$30,"-")</f>
        <v>-</v>
      </c>
      <c r="H34" s="189" t="str">
        <f>IFERROR(DTE_demand_forecast!H34*Settings!$D$30,"-")</f>
        <v>-</v>
      </c>
      <c r="I34" s="189" t="str">
        <f>IFERROR(DTE_demand_forecast!I34*Settings!$D$30,"-")</f>
        <v>-</v>
      </c>
      <c r="J34" s="189" t="str">
        <f>IFERROR(DTE_demand_forecast!J34*Settings!$D$30,"-")</f>
        <v>-</v>
      </c>
      <c r="K34" s="189" t="str">
        <f>IFERROR(DTE_demand_forecast!K34*Settings!$D$30,"-")</f>
        <v>-</v>
      </c>
      <c r="L34" s="189" t="str">
        <f>IFERROR(DTE_demand_forecast!L34*Settings!$D$30,"-")</f>
        <v>-</v>
      </c>
      <c r="M34" s="189" t="str">
        <f>IFERROR(DTE_demand_forecast!M34*Settings!$D$30,"-")</f>
        <v>-</v>
      </c>
      <c r="N34" s="189" t="str">
        <f>IFERROR(DTE_demand_forecast!N34*Settings!$D$30,"-")</f>
        <v>-</v>
      </c>
      <c r="O34" s="189" t="str">
        <f>IFERROR(DTE_demand_forecast!O34*Settings!$D$30,"-")</f>
        <v>-</v>
      </c>
      <c r="P34" s="189" t="str">
        <f>IFERROR(DTE_demand_forecast!P34*Settings!$D$30,"-")</f>
        <v>-</v>
      </c>
      <c r="Q34" s="189" t="str">
        <f>IFERROR(DTE_demand_forecast!Q34*Settings!$D$30,"-")</f>
        <v>-</v>
      </c>
      <c r="R34" s="189" t="str">
        <f>IFERROR(DTE_demand_forecast!R34*Settings!$D$30,"-")</f>
        <v>-</v>
      </c>
      <c r="S34" s="189" t="str">
        <f>IFERROR(DTE_demand_forecast!S34*Settings!$D$30,"-")</f>
        <v>-</v>
      </c>
      <c r="T34" s="189" t="str">
        <f>IFERROR(DTE_demand_forecast!T34*Settings!$D$30,"-")</f>
        <v>-</v>
      </c>
      <c r="U34" s="189" t="str">
        <f>IFERROR(DTE_demand_forecast!U34*Settings!$D$30,"-")</f>
        <v>-</v>
      </c>
      <c r="V34" s="189" t="str">
        <f>IFERROR(DTE_demand_forecast!V34*Settings!$D$30,"-")</f>
        <v>-</v>
      </c>
      <c r="W34" s="189" t="str">
        <f>IFERROR(DTE_demand_forecast!W34*Settings!$D$30,"-")</f>
        <v>-</v>
      </c>
    </row>
    <row r="35" spans="1:23" x14ac:dyDescent="0.3">
      <c r="A35" s="97" t="s">
        <v>78</v>
      </c>
      <c r="B35" s="98" t="s">
        <v>57</v>
      </c>
      <c r="C35" s="99" t="s">
        <v>91</v>
      </c>
      <c r="D35" s="189">
        <f>IFERROR(DTE_demand_forecast!D35*Settings!$D$30,"-")</f>
        <v>32289.861111111109</v>
      </c>
      <c r="E35" s="189">
        <f>IFERROR(DTE_demand_forecast!E35*Settings!$D$30,"-")</f>
        <v>28243.970833333333</v>
      </c>
      <c r="F35" s="189">
        <f>IFERROR(DTE_demand_forecast!F35*Settings!$D$30,"-")</f>
        <v>24629.722222222219</v>
      </c>
      <c r="G35" s="189">
        <f>IFERROR(DTE_demand_forecast!G35*Settings!$D$30,"-")</f>
        <v>30017.888888888887</v>
      </c>
      <c r="H35" s="189">
        <f>IFERROR(DTE_demand_forecast!H35*Settings!$D$30,"-")</f>
        <v>30017.888888888887</v>
      </c>
      <c r="I35" s="189">
        <f>IFERROR(DTE_demand_forecast!I35*Settings!$D$30,"-")</f>
        <v>0</v>
      </c>
      <c r="J35" s="189">
        <f>IFERROR(DTE_demand_forecast!J35*Settings!$D$30,"-")</f>
        <v>0</v>
      </c>
      <c r="K35" s="189">
        <f>IFERROR(DTE_demand_forecast!K35*Settings!$D$30,"-")</f>
        <v>0</v>
      </c>
      <c r="L35" s="189">
        <f>IFERROR(DTE_demand_forecast!L35*Settings!$D$30,"-")</f>
        <v>0</v>
      </c>
      <c r="M35" s="189">
        <f>IFERROR(DTE_demand_forecast!M35*Settings!$D$30,"-")</f>
        <v>0</v>
      </c>
      <c r="N35" s="189">
        <f>IFERROR(DTE_demand_forecast!N35*Settings!$D$30,"-")</f>
        <v>0</v>
      </c>
      <c r="O35" s="189">
        <f>IFERROR(DTE_demand_forecast!O35*Settings!$D$30,"-")</f>
        <v>0</v>
      </c>
      <c r="P35" s="189">
        <f>IFERROR(DTE_demand_forecast!P35*Settings!$D$30,"-")</f>
        <v>0</v>
      </c>
      <c r="Q35" s="189">
        <f>IFERROR(DTE_demand_forecast!Q35*Settings!$D$30,"-")</f>
        <v>0</v>
      </c>
      <c r="R35" s="189">
        <f>IFERROR(DTE_demand_forecast!R35*Settings!$D$30,"-")</f>
        <v>0</v>
      </c>
      <c r="S35" s="189">
        <f>IFERROR(DTE_demand_forecast!S35*Settings!$D$30,"-")</f>
        <v>0</v>
      </c>
      <c r="T35" s="189">
        <f>IFERROR(DTE_demand_forecast!T35*Settings!$D$30,"-")</f>
        <v>0</v>
      </c>
      <c r="U35" s="189">
        <f>IFERROR(DTE_demand_forecast!U35*Settings!$D$30,"-")</f>
        <v>0</v>
      </c>
      <c r="V35" s="189">
        <f>IFERROR(DTE_demand_forecast!V35*Settings!$D$30,"-")</f>
        <v>0</v>
      </c>
      <c r="W35" s="189">
        <f>IFERROR(DTE_demand_forecast!W35*Settings!$D$30,"-")</f>
        <v>0</v>
      </c>
    </row>
    <row r="36" spans="1:23" x14ac:dyDescent="0.3">
      <c r="A36" s="97" t="s">
        <v>45</v>
      </c>
      <c r="B36" s="98" t="s">
        <v>57</v>
      </c>
      <c r="C36" s="99"/>
      <c r="D36" s="189">
        <f>IFERROR(DTE_demand_forecast!D36*Settings!$D$30,"-")</f>
        <v>66704675.024642825</v>
      </c>
      <c r="E36" s="189">
        <f>IFERROR(DTE_demand_forecast!E36*Settings!$D$30,"-")</f>
        <v>66704675.024642825</v>
      </c>
      <c r="F36" s="189">
        <f>IFERROR(DTE_demand_forecast!F36*Settings!$D$30,"-")</f>
        <v>66704675.024642825</v>
      </c>
      <c r="G36" s="189">
        <f>IFERROR(DTE_demand_forecast!G36*Settings!$D$30,"-")</f>
        <v>0</v>
      </c>
      <c r="H36" s="189">
        <f>IFERROR(DTE_demand_forecast!H36*Settings!$D$30,"-")</f>
        <v>0</v>
      </c>
      <c r="I36" s="189">
        <f>IFERROR(DTE_demand_forecast!I36*Settings!$D$30,"-")</f>
        <v>0</v>
      </c>
      <c r="J36" s="189">
        <f>IFERROR(DTE_demand_forecast!J36*Settings!$D$30,"-")</f>
        <v>0</v>
      </c>
      <c r="K36" s="189">
        <f>IFERROR(DTE_demand_forecast!K36*Settings!$D$30,"-")</f>
        <v>0</v>
      </c>
      <c r="L36" s="189">
        <f>IFERROR(DTE_demand_forecast!L36*Settings!$D$30,"-")</f>
        <v>0</v>
      </c>
      <c r="M36" s="189">
        <f>IFERROR(DTE_demand_forecast!M36*Settings!$D$30,"-")</f>
        <v>0</v>
      </c>
      <c r="N36" s="189">
        <f>IFERROR(DTE_demand_forecast!N36*Settings!$D$30,"-")</f>
        <v>0</v>
      </c>
      <c r="O36" s="189">
        <f>IFERROR(DTE_demand_forecast!O36*Settings!$D$30,"-")</f>
        <v>0</v>
      </c>
      <c r="P36" s="189">
        <f>IFERROR(DTE_demand_forecast!P36*Settings!$D$30,"-")</f>
        <v>0</v>
      </c>
      <c r="Q36" s="189">
        <f>IFERROR(DTE_demand_forecast!Q36*Settings!$D$30,"-")</f>
        <v>0</v>
      </c>
      <c r="R36" s="189">
        <f>IFERROR(DTE_demand_forecast!R36*Settings!$D$30,"-")</f>
        <v>0</v>
      </c>
      <c r="S36" s="189">
        <f>IFERROR(DTE_demand_forecast!S36*Settings!$D$30,"-")</f>
        <v>0</v>
      </c>
      <c r="T36" s="189">
        <f>IFERROR(DTE_demand_forecast!T36*Settings!$D$30,"-")</f>
        <v>0</v>
      </c>
      <c r="U36" s="189">
        <f>IFERROR(DTE_demand_forecast!U36*Settings!$D$30,"-")</f>
        <v>0</v>
      </c>
      <c r="V36" s="189">
        <f>IFERROR(DTE_demand_forecast!V36*Settings!$D$30,"-")</f>
        <v>0</v>
      </c>
      <c r="W36" s="189">
        <f>IFERROR(DTE_demand_forecast!W36*Settings!$D$30,"-")</f>
        <v>0</v>
      </c>
    </row>
    <row r="37" spans="1:23" x14ac:dyDescent="0.3">
      <c r="A37" s="97" t="s">
        <v>46</v>
      </c>
      <c r="B37" s="105" t="s">
        <v>59</v>
      </c>
      <c r="C37" s="99"/>
      <c r="D37" s="189">
        <f>IFERROR(DTE_demand_forecast!D37*Settings!$D$30,"-")</f>
        <v>85786147.896388873</v>
      </c>
      <c r="E37" s="189">
        <f>IFERROR(DTE_demand_forecast!E37*Settings!$D$30,"-")</f>
        <v>85786147.896388873</v>
      </c>
      <c r="F37" s="189">
        <f>IFERROR(DTE_demand_forecast!F37*Settings!$D$30,"-")</f>
        <v>85786147.896388873</v>
      </c>
      <c r="G37" s="189">
        <f>IFERROR(DTE_demand_forecast!G37*Settings!$D$30,"-")</f>
        <v>85786147.896388873</v>
      </c>
      <c r="H37" s="189">
        <f>IFERROR(DTE_demand_forecast!H37*Settings!$D$30,"-")</f>
        <v>85786147.896388873</v>
      </c>
      <c r="I37" s="189">
        <f>IFERROR(DTE_demand_forecast!I37*Settings!$D$30,"-")</f>
        <v>85786147.896388873</v>
      </c>
      <c r="J37" s="189">
        <f>IFERROR(DTE_demand_forecast!J37*Settings!$D$30,"-")</f>
        <v>85786147.896388873</v>
      </c>
      <c r="K37" s="189">
        <f>IFERROR(DTE_demand_forecast!K37*Settings!$D$30,"-")</f>
        <v>85786147.896388873</v>
      </c>
      <c r="L37" s="189">
        <f>IFERROR(DTE_demand_forecast!L37*Settings!$D$30,"-")</f>
        <v>85786147.896388873</v>
      </c>
      <c r="M37" s="189">
        <f>IFERROR(DTE_demand_forecast!M37*Settings!$D$30,"-")</f>
        <v>85786147.896388873</v>
      </c>
      <c r="N37" s="189">
        <f>IFERROR(DTE_demand_forecast!N37*Settings!$D$30,"-")</f>
        <v>85786147.896388873</v>
      </c>
      <c r="O37" s="189">
        <f>IFERROR(DTE_demand_forecast!O37*Settings!$D$30,"-")</f>
        <v>85786147.896388873</v>
      </c>
      <c r="P37" s="189">
        <f>IFERROR(DTE_demand_forecast!P37*Settings!$D$30,"-")</f>
        <v>85786147.896388873</v>
      </c>
      <c r="Q37" s="189">
        <f>IFERROR(DTE_demand_forecast!Q37*Settings!$D$30,"-")</f>
        <v>85786147.896388873</v>
      </c>
      <c r="R37" s="189">
        <f>IFERROR(DTE_demand_forecast!R37*Settings!$D$30,"-")</f>
        <v>85786147.896388873</v>
      </c>
      <c r="S37" s="189">
        <f>IFERROR(DTE_demand_forecast!S37*Settings!$D$30,"-")</f>
        <v>85786147.896388873</v>
      </c>
      <c r="T37" s="189">
        <f>IFERROR(DTE_demand_forecast!T37*Settings!$D$30,"-")</f>
        <v>85786147.896388873</v>
      </c>
      <c r="U37" s="189">
        <f>IFERROR(DTE_demand_forecast!U37*Settings!$D$30,"-")</f>
        <v>85786147.896388873</v>
      </c>
      <c r="V37" s="189">
        <f>IFERROR(DTE_demand_forecast!V37*Settings!$D$30,"-")</f>
        <v>85786147.896388873</v>
      </c>
      <c r="W37" s="189">
        <f>IFERROR(DTE_demand_forecast!W37*Settings!$D$30,"-")</f>
        <v>85786147.896388873</v>
      </c>
    </row>
    <row r="38" spans="1:23" x14ac:dyDescent="0.3">
      <c r="A38" s="97" t="s">
        <v>47</v>
      </c>
      <c r="B38" s="106" t="s">
        <v>64</v>
      </c>
      <c r="C38" s="99"/>
      <c r="D38" s="189" t="str">
        <f>IFERROR(DTE_demand_forecast!D38*Settings!$D$30,"-")</f>
        <v>-</v>
      </c>
      <c r="E38" s="189" t="str">
        <f>IFERROR(DTE_demand_forecast!E38*Settings!$D$30,"-")</f>
        <v>-</v>
      </c>
      <c r="F38" s="189" t="str">
        <f>IFERROR(DTE_demand_forecast!F38*Settings!$D$30,"-")</f>
        <v>-</v>
      </c>
      <c r="G38" s="189" t="str">
        <f>IFERROR(DTE_demand_forecast!G38*Settings!$D$30,"-")</f>
        <v>-</v>
      </c>
      <c r="H38" s="189" t="str">
        <f>IFERROR(DTE_demand_forecast!H38*Settings!$D$30,"-")</f>
        <v>-</v>
      </c>
      <c r="I38" s="189" t="str">
        <f>IFERROR(DTE_demand_forecast!I38*Settings!$D$30,"-")</f>
        <v>-</v>
      </c>
      <c r="J38" s="189" t="str">
        <f>IFERROR(DTE_demand_forecast!J38*Settings!$D$30,"-")</f>
        <v>-</v>
      </c>
      <c r="K38" s="189" t="str">
        <f>IFERROR(DTE_demand_forecast!K38*Settings!$D$30,"-")</f>
        <v>-</v>
      </c>
      <c r="L38" s="189" t="str">
        <f>IFERROR(DTE_demand_forecast!L38*Settings!$D$30,"-")</f>
        <v>-</v>
      </c>
      <c r="M38" s="189" t="str">
        <f>IFERROR(DTE_demand_forecast!M38*Settings!$D$30,"-")</f>
        <v>-</v>
      </c>
      <c r="N38" s="189" t="str">
        <f>IFERROR(DTE_demand_forecast!N38*Settings!$D$30,"-")</f>
        <v>-</v>
      </c>
      <c r="O38" s="189" t="str">
        <f>IFERROR(DTE_demand_forecast!O38*Settings!$D$30,"-")</f>
        <v>-</v>
      </c>
      <c r="P38" s="189" t="str">
        <f>IFERROR(DTE_demand_forecast!P38*Settings!$D$30,"-")</f>
        <v>-</v>
      </c>
      <c r="Q38" s="189" t="str">
        <f>IFERROR(DTE_demand_forecast!Q38*Settings!$D$30,"-")</f>
        <v>-</v>
      </c>
      <c r="R38" s="189" t="str">
        <f>IFERROR(DTE_demand_forecast!R38*Settings!$D$30,"-")</f>
        <v>-</v>
      </c>
      <c r="S38" s="189" t="str">
        <f>IFERROR(DTE_demand_forecast!S38*Settings!$D$30,"-")</f>
        <v>-</v>
      </c>
      <c r="T38" s="189" t="str">
        <f>IFERROR(DTE_demand_forecast!T38*Settings!$D$30,"-")</f>
        <v>-</v>
      </c>
      <c r="U38" s="189" t="str">
        <f>IFERROR(DTE_demand_forecast!U38*Settings!$D$30,"-")</f>
        <v>-</v>
      </c>
      <c r="V38" s="189" t="str">
        <f>IFERROR(DTE_demand_forecast!V38*Settings!$D$30,"-")</f>
        <v>-</v>
      </c>
      <c r="W38" s="189" t="str">
        <f>IFERROR(DTE_demand_forecast!W38*Settings!$D$30,"-")</f>
        <v>-</v>
      </c>
    </row>
    <row r="39" spans="1:23" x14ac:dyDescent="0.3">
      <c r="A39" s="97" t="s">
        <v>48</v>
      </c>
      <c r="B39" s="106" t="s">
        <v>64</v>
      </c>
      <c r="C39" s="99"/>
      <c r="D39" s="189" t="str">
        <f>IFERROR(DTE_demand_forecast!D39*Settings!$D$30,"-")</f>
        <v>-</v>
      </c>
      <c r="E39" s="189" t="str">
        <f>IFERROR(DTE_demand_forecast!E39*Settings!$D$30,"-")</f>
        <v>-</v>
      </c>
      <c r="F39" s="189" t="str">
        <f>IFERROR(DTE_demand_forecast!F39*Settings!$D$30,"-")</f>
        <v>-</v>
      </c>
      <c r="G39" s="189" t="str">
        <f>IFERROR(DTE_demand_forecast!G39*Settings!$D$30,"-")</f>
        <v>-</v>
      </c>
      <c r="H39" s="189" t="str">
        <f>IFERROR(DTE_demand_forecast!H39*Settings!$D$30,"-")</f>
        <v>-</v>
      </c>
      <c r="I39" s="189" t="str">
        <f>IFERROR(DTE_demand_forecast!I39*Settings!$D$30,"-")</f>
        <v>-</v>
      </c>
      <c r="J39" s="189" t="str">
        <f>IFERROR(DTE_demand_forecast!J39*Settings!$D$30,"-")</f>
        <v>-</v>
      </c>
      <c r="K39" s="189" t="str">
        <f>IFERROR(DTE_demand_forecast!K39*Settings!$D$30,"-")</f>
        <v>-</v>
      </c>
      <c r="L39" s="189" t="str">
        <f>IFERROR(DTE_demand_forecast!L39*Settings!$D$30,"-")</f>
        <v>-</v>
      </c>
      <c r="M39" s="189" t="str">
        <f>IFERROR(DTE_demand_forecast!M39*Settings!$D$30,"-")</f>
        <v>-</v>
      </c>
      <c r="N39" s="189" t="str">
        <f>IFERROR(DTE_demand_forecast!N39*Settings!$D$30,"-")</f>
        <v>-</v>
      </c>
      <c r="O39" s="189" t="str">
        <f>IFERROR(DTE_demand_forecast!O39*Settings!$D$30,"-")</f>
        <v>-</v>
      </c>
      <c r="P39" s="189" t="str">
        <f>IFERROR(DTE_demand_forecast!P39*Settings!$D$30,"-")</f>
        <v>-</v>
      </c>
      <c r="Q39" s="189" t="str">
        <f>IFERROR(DTE_demand_forecast!Q39*Settings!$D$30,"-")</f>
        <v>-</v>
      </c>
      <c r="R39" s="189" t="str">
        <f>IFERROR(DTE_demand_forecast!R39*Settings!$D$30,"-")</f>
        <v>-</v>
      </c>
      <c r="S39" s="189" t="str">
        <f>IFERROR(DTE_demand_forecast!S39*Settings!$D$30,"-")</f>
        <v>-</v>
      </c>
      <c r="T39" s="189" t="str">
        <f>IFERROR(DTE_demand_forecast!T39*Settings!$D$30,"-")</f>
        <v>-</v>
      </c>
      <c r="U39" s="189" t="str">
        <f>IFERROR(DTE_demand_forecast!U39*Settings!$D$30,"-")</f>
        <v>-</v>
      </c>
      <c r="V39" s="189" t="str">
        <f>IFERROR(DTE_demand_forecast!V39*Settings!$D$30,"-")</f>
        <v>-</v>
      </c>
      <c r="W39" s="189" t="str">
        <f>IFERROR(DTE_demand_forecast!W39*Settings!$D$30,"-")</f>
        <v>-</v>
      </c>
    </row>
    <row r="40" spans="1:23" x14ac:dyDescent="0.3">
      <c r="A40" s="97" t="s">
        <v>49</v>
      </c>
      <c r="B40" s="98" t="s">
        <v>57</v>
      </c>
      <c r="C40" s="99" t="s">
        <v>91</v>
      </c>
      <c r="D40" s="189">
        <f>IFERROR(DTE_demand_forecast!D40*Settings!$D$30,"-")</f>
        <v>0</v>
      </c>
      <c r="E40" s="189">
        <f>IFERROR(DTE_demand_forecast!E40*Settings!$D$30,"-")</f>
        <v>0</v>
      </c>
      <c r="F40" s="189">
        <f>IFERROR(DTE_demand_forecast!F40*Settings!$D$30,"-")</f>
        <v>0</v>
      </c>
      <c r="G40" s="189">
        <f>IFERROR(DTE_demand_forecast!G40*Settings!$D$30,"-")</f>
        <v>0</v>
      </c>
      <c r="H40" s="189">
        <f>IFERROR(DTE_demand_forecast!H40*Settings!$D$30,"-")</f>
        <v>0</v>
      </c>
      <c r="I40" s="189">
        <f>IFERROR(DTE_demand_forecast!I40*Settings!$D$30,"-")</f>
        <v>0</v>
      </c>
      <c r="J40" s="189">
        <f>IFERROR(DTE_demand_forecast!J40*Settings!$D$30,"-")</f>
        <v>0</v>
      </c>
      <c r="K40" s="189">
        <f>IFERROR(DTE_demand_forecast!K40*Settings!$D$30,"-")</f>
        <v>0</v>
      </c>
      <c r="L40" s="189">
        <f>IFERROR(DTE_demand_forecast!L40*Settings!$D$30,"-")</f>
        <v>0</v>
      </c>
      <c r="M40" s="189">
        <f>IFERROR(DTE_demand_forecast!M40*Settings!$D$30,"-")</f>
        <v>0</v>
      </c>
      <c r="N40" s="189">
        <f>IFERROR(DTE_demand_forecast!N40*Settings!$D$30,"-")</f>
        <v>0</v>
      </c>
      <c r="O40" s="189">
        <f>IFERROR(DTE_demand_forecast!O40*Settings!$D$30,"-")</f>
        <v>0</v>
      </c>
      <c r="P40" s="189">
        <f>IFERROR(DTE_demand_forecast!P40*Settings!$D$30,"-")</f>
        <v>0</v>
      </c>
      <c r="Q40" s="189">
        <f>IFERROR(DTE_demand_forecast!Q40*Settings!$D$30,"-")</f>
        <v>0</v>
      </c>
      <c r="R40" s="189">
        <f>IFERROR(DTE_demand_forecast!R40*Settings!$D$30,"-")</f>
        <v>0</v>
      </c>
      <c r="S40" s="189">
        <f>IFERROR(DTE_demand_forecast!S40*Settings!$D$30,"-")</f>
        <v>0</v>
      </c>
      <c r="T40" s="189">
        <f>IFERROR(DTE_demand_forecast!T40*Settings!$D$30,"-")</f>
        <v>0</v>
      </c>
      <c r="U40" s="189">
        <f>IFERROR(DTE_demand_forecast!U40*Settings!$D$30,"-")</f>
        <v>0</v>
      </c>
      <c r="V40" s="189">
        <f>IFERROR(DTE_demand_forecast!V40*Settings!$D$30,"-")</f>
        <v>0</v>
      </c>
      <c r="W40" s="189">
        <f>IFERROR(DTE_demand_forecast!W40*Settings!$D$30,"-")</f>
        <v>0</v>
      </c>
    </row>
    <row r="41" spans="1:23" x14ac:dyDescent="0.3">
      <c r="A41" s="97" t="s">
        <v>50</v>
      </c>
      <c r="B41" s="105" t="s">
        <v>61</v>
      </c>
      <c r="C41" s="99" t="s">
        <v>91</v>
      </c>
      <c r="D41" s="189">
        <f>IFERROR(DTE_demand_forecast!D41*Settings!$D$30,"-")</f>
        <v>660827.36111111112</v>
      </c>
      <c r="E41" s="189">
        <f>IFERROR(DTE_demand_forecast!E41*Settings!$D$30,"-")</f>
        <v>725091.11111111112</v>
      </c>
      <c r="F41" s="189">
        <f>IFERROR(DTE_demand_forecast!F41*Settings!$D$30,"-")</f>
        <v>693122.63888888876</v>
      </c>
      <c r="G41" s="189">
        <f>IFERROR(DTE_demand_forecast!G41*Settings!$D$30,"-")</f>
        <v>696862.77777777775</v>
      </c>
      <c r="H41" s="189">
        <f>IFERROR(DTE_demand_forecast!H41*Settings!$D$30,"-")</f>
        <v>696862.77777777775</v>
      </c>
      <c r="I41" s="189">
        <f>IFERROR(DTE_demand_forecast!I41*Settings!$D$30,"-")</f>
        <v>0</v>
      </c>
      <c r="J41" s="189">
        <f>IFERROR(DTE_demand_forecast!J41*Settings!$D$30,"-")</f>
        <v>0</v>
      </c>
      <c r="K41" s="189">
        <f>IFERROR(DTE_demand_forecast!K41*Settings!$D$30,"-")</f>
        <v>0</v>
      </c>
      <c r="L41" s="189">
        <f>IFERROR(DTE_demand_forecast!L41*Settings!$D$30,"-")</f>
        <v>0</v>
      </c>
      <c r="M41" s="189">
        <f>IFERROR(DTE_demand_forecast!M41*Settings!$D$30,"-")</f>
        <v>0</v>
      </c>
      <c r="N41" s="189">
        <f>IFERROR(DTE_demand_forecast!N41*Settings!$D$30,"-")</f>
        <v>0</v>
      </c>
      <c r="O41" s="189">
        <f>IFERROR(DTE_demand_forecast!O41*Settings!$D$30,"-")</f>
        <v>0</v>
      </c>
      <c r="P41" s="189">
        <f>IFERROR(DTE_demand_forecast!P41*Settings!$D$30,"-")</f>
        <v>0</v>
      </c>
      <c r="Q41" s="189">
        <f>IFERROR(DTE_demand_forecast!Q41*Settings!$D$30,"-")</f>
        <v>0</v>
      </c>
      <c r="R41" s="189">
        <f>IFERROR(DTE_demand_forecast!R41*Settings!$D$30,"-")</f>
        <v>0</v>
      </c>
      <c r="S41" s="189">
        <f>IFERROR(DTE_demand_forecast!S41*Settings!$D$30,"-")</f>
        <v>0</v>
      </c>
      <c r="T41" s="189">
        <f>IFERROR(DTE_demand_forecast!T41*Settings!$D$30,"-")</f>
        <v>0</v>
      </c>
      <c r="U41" s="189">
        <f>IFERROR(DTE_demand_forecast!U41*Settings!$D$30,"-")</f>
        <v>0</v>
      </c>
      <c r="V41" s="189">
        <f>IFERROR(DTE_demand_forecast!V41*Settings!$D$30,"-")</f>
        <v>0</v>
      </c>
      <c r="W41" s="189">
        <f>IFERROR(DTE_demand_forecast!W41*Settings!$D$30,"-")</f>
        <v>0</v>
      </c>
    </row>
    <row r="42" spans="1:23" x14ac:dyDescent="0.3">
      <c r="A42" s="97" t="s">
        <v>79</v>
      </c>
      <c r="B42" s="105" t="s">
        <v>59</v>
      </c>
      <c r="C42" s="99"/>
      <c r="D42" s="189">
        <f>IFERROR(DTE_demand_forecast!D42*Settings!$D$30,"-")</f>
        <v>85786147.896388873</v>
      </c>
      <c r="E42" s="189">
        <f>IFERROR(DTE_demand_forecast!E42*Settings!$D$30,"-")</f>
        <v>85786147.896388873</v>
      </c>
      <c r="F42" s="189">
        <f>IFERROR(DTE_demand_forecast!F42*Settings!$D$30,"-")</f>
        <v>85786147.896388873</v>
      </c>
      <c r="G42" s="189">
        <f>IFERROR(DTE_demand_forecast!G42*Settings!$D$30,"-")</f>
        <v>85786147.896388873</v>
      </c>
      <c r="H42" s="189">
        <f>IFERROR(DTE_demand_forecast!H42*Settings!$D$30,"-")</f>
        <v>85786147.896388873</v>
      </c>
      <c r="I42" s="189">
        <f>IFERROR(DTE_demand_forecast!I42*Settings!$D$30,"-")</f>
        <v>85786147.896388873</v>
      </c>
      <c r="J42" s="189">
        <f>IFERROR(DTE_demand_forecast!J42*Settings!$D$30,"-")</f>
        <v>85786147.896388873</v>
      </c>
      <c r="K42" s="189">
        <f>IFERROR(DTE_demand_forecast!K42*Settings!$D$30,"-")</f>
        <v>85786147.896388873</v>
      </c>
      <c r="L42" s="189">
        <f>IFERROR(DTE_demand_forecast!L42*Settings!$D$30,"-")</f>
        <v>85786147.896388873</v>
      </c>
      <c r="M42" s="189">
        <f>IFERROR(DTE_demand_forecast!M42*Settings!$D$30,"-")</f>
        <v>85786147.896388873</v>
      </c>
      <c r="N42" s="189">
        <f>IFERROR(DTE_demand_forecast!N42*Settings!$D$30,"-")</f>
        <v>85786147.896388873</v>
      </c>
      <c r="O42" s="189">
        <f>IFERROR(DTE_demand_forecast!O42*Settings!$D$30,"-")</f>
        <v>85786147.896388873</v>
      </c>
      <c r="P42" s="189">
        <f>IFERROR(DTE_demand_forecast!P42*Settings!$D$30,"-")</f>
        <v>85786147.896388873</v>
      </c>
      <c r="Q42" s="189">
        <f>IFERROR(DTE_demand_forecast!Q42*Settings!$D$30,"-")</f>
        <v>85786147.896388873</v>
      </c>
      <c r="R42" s="189">
        <f>IFERROR(DTE_demand_forecast!R42*Settings!$D$30,"-")</f>
        <v>85786147.896388873</v>
      </c>
      <c r="S42" s="189">
        <f>IFERROR(DTE_demand_forecast!S42*Settings!$D$30,"-")</f>
        <v>85786147.896388873</v>
      </c>
      <c r="T42" s="189">
        <f>IFERROR(DTE_demand_forecast!T42*Settings!$D$30,"-")</f>
        <v>85786147.896388873</v>
      </c>
      <c r="U42" s="189">
        <f>IFERROR(DTE_demand_forecast!U42*Settings!$D$30,"-")</f>
        <v>85786147.896388873</v>
      </c>
      <c r="V42" s="189">
        <f>IFERROR(DTE_demand_forecast!V42*Settings!$D$30,"-")</f>
        <v>85786147.896388873</v>
      </c>
      <c r="W42" s="189">
        <f>IFERROR(DTE_demand_forecast!W42*Settings!$D$30,"-")</f>
        <v>85786147.896388873</v>
      </c>
    </row>
    <row r="43" spans="1:23" x14ac:dyDescent="0.3">
      <c r="A43" s="97" t="s">
        <v>80</v>
      </c>
      <c r="B43" s="98" t="s">
        <v>62</v>
      </c>
      <c r="C43" s="99"/>
      <c r="D43" s="189" t="str">
        <f>IFERROR(DTE_demand_forecast!D43*Settings!$D$30,"-")</f>
        <v>-</v>
      </c>
      <c r="E43" s="189" t="str">
        <f>IFERROR(DTE_demand_forecast!E43*Settings!$D$30,"-")</f>
        <v>-</v>
      </c>
      <c r="F43" s="189" t="str">
        <f>IFERROR(DTE_demand_forecast!F43*Settings!$D$30,"-")</f>
        <v>-</v>
      </c>
      <c r="G43" s="189" t="str">
        <f>IFERROR(DTE_demand_forecast!G43*Settings!$D$30,"-")</f>
        <v>-</v>
      </c>
      <c r="H43" s="189" t="str">
        <f>IFERROR(DTE_demand_forecast!H43*Settings!$D$30,"-")</f>
        <v>-</v>
      </c>
      <c r="I43" s="189" t="str">
        <f>IFERROR(DTE_demand_forecast!I43*Settings!$D$30,"-")</f>
        <v>-</v>
      </c>
      <c r="J43" s="189" t="str">
        <f>IFERROR(DTE_demand_forecast!J43*Settings!$D$30,"-")</f>
        <v>-</v>
      </c>
      <c r="K43" s="189" t="str">
        <f>IFERROR(DTE_demand_forecast!K43*Settings!$D$30,"-")</f>
        <v>-</v>
      </c>
      <c r="L43" s="189" t="str">
        <f>IFERROR(DTE_demand_forecast!L43*Settings!$D$30,"-")</f>
        <v>-</v>
      </c>
      <c r="M43" s="189" t="str">
        <f>IFERROR(DTE_demand_forecast!M43*Settings!$D$30,"-")</f>
        <v>-</v>
      </c>
      <c r="N43" s="189" t="str">
        <f>IFERROR(DTE_demand_forecast!N43*Settings!$D$30,"-")</f>
        <v>-</v>
      </c>
      <c r="O43" s="189" t="str">
        <f>IFERROR(DTE_demand_forecast!O43*Settings!$D$30,"-")</f>
        <v>-</v>
      </c>
      <c r="P43" s="189" t="str">
        <f>IFERROR(DTE_demand_forecast!P43*Settings!$D$30,"-")</f>
        <v>-</v>
      </c>
      <c r="Q43" s="189" t="str">
        <f>IFERROR(DTE_demand_forecast!Q43*Settings!$D$30,"-")</f>
        <v>-</v>
      </c>
      <c r="R43" s="189" t="str">
        <f>IFERROR(DTE_demand_forecast!R43*Settings!$D$30,"-")</f>
        <v>-</v>
      </c>
      <c r="S43" s="189" t="str">
        <f>IFERROR(DTE_demand_forecast!S43*Settings!$D$30,"-")</f>
        <v>-</v>
      </c>
      <c r="T43" s="189" t="str">
        <f>IFERROR(DTE_demand_forecast!T43*Settings!$D$30,"-")</f>
        <v>-</v>
      </c>
      <c r="U43" s="189" t="str">
        <f>IFERROR(DTE_demand_forecast!U43*Settings!$D$30,"-")</f>
        <v>-</v>
      </c>
      <c r="V43" s="189" t="str">
        <f>IFERROR(DTE_demand_forecast!V43*Settings!$D$30,"-")</f>
        <v>-</v>
      </c>
      <c r="W43" s="189" t="str">
        <f>IFERROR(DTE_demand_forecast!W43*Settings!$D$30,"-")</f>
        <v>-</v>
      </c>
    </row>
    <row r="44" spans="1:23" x14ac:dyDescent="0.3">
      <c r="A44" s="97" t="s">
        <v>81</v>
      </c>
      <c r="B44" s="98" t="s">
        <v>57</v>
      </c>
      <c r="C44" s="99" t="s">
        <v>91</v>
      </c>
      <c r="D44" s="189">
        <f>IFERROR(DTE_demand_forecast!D44*Settings!$D$30,"-")</f>
        <v>1508933.3333333335</v>
      </c>
      <c r="E44" s="189">
        <f>IFERROR(DTE_demand_forecast!E44*Settings!$D$30,"-")</f>
        <v>1539230.5555555553</v>
      </c>
      <c r="F44" s="189">
        <f>IFERROR(DTE_demand_forecast!F44*Settings!$D$30,"-")</f>
        <v>1382894.7611111109</v>
      </c>
      <c r="G44" s="189">
        <f>IFERROR(DTE_demand_forecast!G44*Settings!$D$30,"-")</f>
        <v>1500123.0280555557</v>
      </c>
      <c r="H44" s="189">
        <f>IFERROR(DTE_demand_forecast!H44*Settings!$D$30,"-")</f>
        <v>1500123.0280555557</v>
      </c>
      <c r="I44" s="189">
        <f>IFERROR(DTE_demand_forecast!I44*Settings!$D$30,"-")</f>
        <v>1500123.0280555557</v>
      </c>
      <c r="J44" s="189">
        <f>IFERROR(DTE_demand_forecast!J44*Settings!$D$30,"-")</f>
        <v>1500123.0280555557</v>
      </c>
      <c r="K44" s="189">
        <f>IFERROR(DTE_demand_forecast!K44*Settings!$D$30,"-")</f>
        <v>0</v>
      </c>
      <c r="L44" s="189">
        <f>IFERROR(DTE_demand_forecast!L44*Settings!$D$30,"-")</f>
        <v>0</v>
      </c>
      <c r="M44" s="189">
        <f>IFERROR(DTE_demand_forecast!M44*Settings!$D$30,"-")</f>
        <v>0</v>
      </c>
      <c r="N44" s="189">
        <f>IFERROR(DTE_demand_forecast!N44*Settings!$D$30,"-")</f>
        <v>0</v>
      </c>
      <c r="O44" s="189">
        <f>IFERROR(DTE_demand_forecast!O44*Settings!$D$30,"-")</f>
        <v>0</v>
      </c>
      <c r="P44" s="189">
        <f>IFERROR(DTE_demand_forecast!P44*Settings!$D$30,"-")</f>
        <v>0</v>
      </c>
      <c r="Q44" s="189">
        <f>IFERROR(DTE_demand_forecast!Q44*Settings!$D$30,"-")</f>
        <v>0</v>
      </c>
      <c r="R44" s="189">
        <f>IFERROR(DTE_demand_forecast!R44*Settings!$D$30,"-")</f>
        <v>0</v>
      </c>
      <c r="S44" s="189">
        <f>IFERROR(DTE_demand_forecast!S44*Settings!$D$30,"-")</f>
        <v>0</v>
      </c>
      <c r="T44" s="189">
        <f>IFERROR(DTE_demand_forecast!T44*Settings!$D$30,"-")</f>
        <v>0</v>
      </c>
      <c r="U44" s="189">
        <f>IFERROR(DTE_demand_forecast!U44*Settings!$D$30,"-")</f>
        <v>0</v>
      </c>
      <c r="V44" s="189">
        <f>IFERROR(DTE_demand_forecast!V44*Settings!$D$30,"-")</f>
        <v>0</v>
      </c>
      <c r="W44" s="189">
        <f>IFERROR(DTE_demand_forecast!W44*Settings!$D$30,"-")</f>
        <v>0</v>
      </c>
    </row>
    <row r="45" spans="1:23" x14ac:dyDescent="0.3">
      <c r="A45" s="97" t="s">
        <v>51</v>
      </c>
      <c r="B45" s="98" t="s">
        <v>56</v>
      </c>
      <c r="C45" s="99"/>
      <c r="D45" s="189">
        <f>IFERROR(DTE_demand_forecast!D45*Settings!$D$30,"-")</f>
        <v>1070217.0519047617</v>
      </c>
      <c r="E45" s="189">
        <f>IFERROR(DTE_demand_forecast!E45*Settings!$D$30,"-")</f>
        <v>1070217.0519047617</v>
      </c>
      <c r="F45" s="189">
        <f>IFERROR(DTE_demand_forecast!F45*Settings!$D$30,"-")</f>
        <v>0</v>
      </c>
      <c r="G45" s="189">
        <f>IFERROR(DTE_demand_forecast!G45*Settings!$D$30,"-")</f>
        <v>0</v>
      </c>
      <c r="H45" s="189">
        <f>IFERROR(DTE_demand_forecast!H45*Settings!$D$30,"-")</f>
        <v>0</v>
      </c>
      <c r="I45" s="189">
        <f>IFERROR(DTE_demand_forecast!I45*Settings!$D$30,"-")</f>
        <v>0</v>
      </c>
      <c r="J45" s="189">
        <f>IFERROR(DTE_demand_forecast!J45*Settings!$D$30,"-")</f>
        <v>0</v>
      </c>
      <c r="K45" s="189">
        <f>IFERROR(DTE_demand_forecast!K45*Settings!$D$30,"-")</f>
        <v>0</v>
      </c>
      <c r="L45" s="189">
        <f>IFERROR(DTE_demand_forecast!L45*Settings!$D$30,"-")</f>
        <v>0</v>
      </c>
      <c r="M45" s="189">
        <f>IFERROR(DTE_demand_forecast!M45*Settings!$D$30,"-")</f>
        <v>0</v>
      </c>
      <c r="N45" s="189">
        <f>IFERROR(DTE_demand_forecast!N45*Settings!$D$30,"-")</f>
        <v>0</v>
      </c>
      <c r="O45" s="189">
        <f>IFERROR(DTE_demand_forecast!O45*Settings!$D$30,"-")</f>
        <v>0</v>
      </c>
      <c r="P45" s="189">
        <f>IFERROR(DTE_demand_forecast!P45*Settings!$D$30,"-")</f>
        <v>0</v>
      </c>
      <c r="Q45" s="189">
        <f>IFERROR(DTE_demand_forecast!Q45*Settings!$D$30,"-")</f>
        <v>0</v>
      </c>
      <c r="R45" s="189">
        <f>IFERROR(DTE_demand_forecast!R45*Settings!$D$30,"-")</f>
        <v>0</v>
      </c>
      <c r="S45" s="189">
        <f>IFERROR(DTE_demand_forecast!S45*Settings!$D$30,"-")</f>
        <v>0</v>
      </c>
      <c r="T45" s="189">
        <f>IFERROR(DTE_demand_forecast!T45*Settings!$D$30,"-")</f>
        <v>0</v>
      </c>
      <c r="U45" s="189">
        <f>IFERROR(DTE_demand_forecast!U45*Settings!$D$30,"-")</f>
        <v>0</v>
      </c>
      <c r="V45" s="189">
        <f>IFERROR(DTE_demand_forecast!V45*Settings!$D$30,"-")</f>
        <v>0</v>
      </c>
      <c r="W45" s="189">
        <f>IFERROR(DTE_demand_forecast!W45*Settings!$D$30,"-")</f>
        <v>0</v>
      </c>
    </row>
    <row r="46" spans="1:23" x14ac:dyDescent="0.3">
      <c r="A46" s="97" t="s">
        <v>52</v>
      </c>
      <c r="B46" s="98" t="s">
        <v>56</v>
      </c>
      <c r="C46" s="99"/>
      <c r="D46" s="189">
        <f>IFERROR(DTE_demand_forecast!D46*Settings!$D$30,"-")</f>
        <v>1070217.0519047617</v>
      </c>
      <c r="E46" s="189">
        <f>IFERROR(DTE_demand_forecast!E46*Settings!$D$30,"-")</f>
        <v>1070217.0519047617</v>
      </c>
      <c r="F46" s="189">
        <f>IFERROR(DTE_demand_forecast!F46*Settings!$D$30,"-")</f>
        <v>0</v>
      </c>
      <c r="G46" s="189">
        <f>IFERROR(DTE_demand_forecast!G46*Settings!$D$30,"-")</f>
        <v>0</v>
      </c>
      <c r="H46" s="189">
        <f>IFERROR(DTE_demand_forecast!H46*Settings!$D$30,"-")</f>
        <v>0</v>
      </c>
      <c r="I46" s="189">
        <f>IFERROR(DTE_demand_forecast!I46*Settings!$D$30,"-")</f>
        <v>0</v>
      </c>
      <c r="J46" s="189">
        <f>IFERROR(DTE_demand_forecast!J46*Settings!$D$30,"-")</f>
        <v>0</v>
      </c>
      <c r="K46" s="189">
        <f>IFERROR(DTE_demand_forecast!K46*Settings!$D$30,"-")</f>
        <v>0</v>
      </c>
      <c r="L46" s="189">
        <f>IFERROR(DTE_demand_forecast!L46*Settings!$D$30,"-")</f>
        <v>0</v>
      </c>
      <c r="M46" s="189">
        <f>IFERROR(DTE_demand_forecast!M46*Settings!$D$30,"-")</f>
        <v>0</v>
      </c>
      <c r="N46" s="189">
        <f>IFERROR(DTE_demand_forecast!N46*Settings!$D$30,"-")</f>
        <v>0</v>
      </c>
      <c r="O46" s="189">
        <f>IFERROR(DTE_demand_forecast!O46*Settings!$D$30,"-")</f>
        <v>0</v>
      </c>
      <c r="P46" s="189">
        <f>IFERROR(DTE_demand_forecast!P46*Settings!$D$30,"-")</f>
        <v>0</v>
      </c>
      <c r="Q46" s="189">
        <f>IFERROR(DTE_demand_forecast!Q46*Settings!$D$30,"-")</f>
        <v>0</v>
      </c>
      <c r="R46" s="189">
        <f>IFERROR(DTE_demand_forecast!R46*Settings!$D$30,"-")</f>
        <v>0</v>
      </c>
      <c r="S46" s="189">
        <f>IFERROR(DTE_demand_forecast!S46*Settings!$D$30,"-")</f>
        <v>0</v>
      </c>
      <c r="T46" s="189">
        <f>IFERROR(DTE_demand_forecast!T46*Settings!$D$30,"-")</f>
        <v>0</v>
      </c>
      <c r="U46" s="189">
        <f>IFERROR(DTE_demand_forecast!U46*Settings!$D$30,"-")</f>
        <v>0</v>
      </c>
      <c r="V46" s="189">
        <f>IFERROR(DTE_demand_forecast!V46*Settings!$D$30,"-")</f>
        <v>0</v>
      </c>
      <c r="W46" s="189">
        <f>IFERROR(DTE_demand_forecast!W46*Settings!$D$30,"-")</f>
        <v>0</v>
      </c>
    </row>
    <row r="47" spans="1:23" x14ac:dyDescent="0.3">
      <c r="A47" s="97" t="s">
        <v>53</v>
      </c>
      <c r="B47" s="98" t="s">
        <v>56</v>
      </c>
      <c r="C47" s="99"/>
      <c r="D47" s="189">
        <f>IFERROR(DTE_demand_forecast!D47*Settings!$D$30,"-")</f>
        <v>1070217.0519047617</v>
      </c>
      <c r="E47" s="189">
        <f>IFERROR(DTE_demand_forecast!E47*Settings!$D$30,"-")</f>
        <v>1070217.0519047617</v>
      </c>
      <c r="F47" s="189">
        <f>IFERROR(DTE_demand_forecast!F47*Settings!$D$30,"-")</f>
        <v>0</v>
      </c>
      <c r="G47" s="189">
        <f>IFERROR(DTE_demand_forecast!G47*Settings!$D$30,"-")</f>
        <v>0</v>
      </c>
      <c r="H47" s="189">
        <f>IFERROR(DTE_demand_forecast!H47*Settings!$D$30,"-")</f>
        <v>0</v>
      </c>
      <c r="I47" s="189">
        <f>IFERROR(DTE_demand_forecast!I47*Settings!$D$30,"-")</f>
        <v>0</v>
      </c>
      <c r="J47" s="189">
        <f>IFERROR(DTE_demand_forecast!J47*Settings!$D$30,"-")</f>
        <v>0</v>
      </c>
      <c r="K47" s="189">
        <f>IFERROR(DTE_demand_forecast!K47*Settings!$D$30,"-")</f>
        <v>0</v>
      </c>
      <c r="L47" s="189">
        <f>IFERROR(DTE_demand_forecast!L47*Settings!$D$30,"-")</f>
        <v>0</v>
      </c>
      <c r="M47" s="189">
        <f>IFERROR(DTE_demand_forecast!M47*Settings!$D$30,"-")</f>
        <v>0</v>
      </c>
      <c r="N47" s="189">
        <f>IFERROR(DTE_demand_forecast!N47*Settings!$D$30,"-")</f>
        <v>0</v>
      </c>
      <c r="O47" s="189">
        <f>IFERROR(DTE_demand_forecast!O47*Settings!$D$30,"-")</f>
        <v>0</v>
      </c>
      <c r="P47" s="189">
        <f>IFERROR(DTE_demand_forecast!P47*Settings!$D$30,"-")</f>
        <v>0</v>
      </c>
      <c r="Q47" s="189">
        <f>IFERROR(DTE_demand_forecast!Q47*Settings!$D$30,"-")</f>
        <v>0</v>
      </c>
      <c r="R47" s="189">
        <f>IFERROR(DTE_demand_forecast!R47*Settings!$D$30,"-")</f>
        <v>0</v>
      </c>
      <c r="S47" s="189">
        <f>IFERROR(DTE_demand_forecast!S47*Settings!$D$30,"-")</f>
        <v>0</v>
      </c>
      <c r="T47" s="189">
        <f>IFERROR(DTE_demand_forecast!T47*Settings!$D$30,"-")</f>
        <v>0</v>
      </c>
      <c r="U47" s="189">
        <f>IFERROR(DTE_demand_forecast!U47*Settings!$D$30,"-")</f>
        <v>0</v>
      </c>
      <c r="V47" s="189">
        <f>IFERROR(DTE_demand_forecast!V47*Settings!$D$30,"-")</f>
        <v>0</v>
      </c>
      <c r="W47" s="189">
        <f>IFERROR(DTE_demand_forecast!W47*Settings!$D$30,"-")</f>
        <v>0</v>
      </c>
    </row>
    <row r="48" spans="1:23" x14ac:dyDescent="0.3">
      <c r="A48" s="97" t="s">
        <v>54</v>
      </c>
      <c r="B48" s="98" t="s">
        <v>57</v>
      </c>
      <c r="C48" s="99"/>
      <c r="D48" s="189">
        <f>IFERROR(DTE_demand_forecast!D48*Settings!$D$30,"-")</f>
        <v>66704675.024642825</v>
      </c>
      <c r="E48" s="189">
        <f>IFERROR(DTE_demand_forecast!E48*Settings!$D$30,"-")</f>
        <v>0</v>
      </c>
      <c r="F48" s="189">
        <f>IFERROR(DTE_demand_forecast!F48*Settings!$D$30,"-")</f>
        <v>0</v>
      </c>
      <c r="G48" s="189">
        <f>IFERROR(DTE_demand_forecast!G48*Settings!$D$30,"-")</f>
        <v>0</v>
      </c>
      <c r="H48" s="189">
        <f>IFERROR(DTE_demand_forecast!H48*Settings!$D$30,"-")</f>
        <v>0</v>
      </c>
      <c r="I48" s="189">
        <f>IFERROR(DTE_demand_forecast!I48*Settings!$D$30,"-")</f>
        <v>0</v>
      </c>
      <c r="J48" s="189">
        <f>IFERROR(DTE_demand_forecast!J48*Settings!$D$30,"-")</f>
        <v>0</v>
      </c>
      <c r="K48" s="189">
        <f>IFERROR(DTE_demand_forecast!K48*Settings!$D$30,"-")</f>
        <v>0</v>
      </c>
      <c r="L48" s="189">
        <f>IFERROR(DTE_demand_forecast!L48*Settings!$D$30,"-")</f>
        <v>0</v>
      </c>
      <c r="M48" s="189">
        <f>IFERROR(DTE_demand_forecast!M48*Settings!$D$30,"-")</f>
        <v>0</v>
      </c>
      <c r="N48" s="189">
        <f>IFERROR(DTE_demand_forecast!N48*Settings!$D$30,"-")</f>
        <v>0</v>
      </c>
      <c r="O48" s="189">
        <f>IFERROR(DTE_demand_forecast!O48*Settings!$D$30,"-")</f>
        <v>0</v>
      </c>
      <c r="P48" s="189">
        <f>IFERROR(DTE_demand_forecast!P48*Settings!$D$30,"-")</f>
        <v>0</v>
      </c>
      <c r="Q48" s="189">
        <f>IFERROR(DTE_demand_forecast!Q48*Settings!$D$30,"-")</f>
        <v>0</v>
      </c>
      <c r="R48" s="189">
        <f>IFERROR(DTE_demand_forecast!R48*Settings!$D$30,"-")</f>
        <v>0</v>
      </c>
      <c r="S48" s="189">
        <f>IFERROR(DTE_demand_forecast!S48*Settings!$D$30,"-")</f>
        <v>0</v>
      </c>
      <c r="T48" s="189">
        <f>IFERROR(DTE_demand_forecast!T48*Settings!$D$30,"-")</f>
        <v>0</v>
      </c>
      <c r="U48" s="189">
        <f>IFERROR(DTE_demand_forecast!U48*Settings!$D$30,"-")</f>
        <v>0</v>
      </c>
      <c r="V48" s="189">
        <f>IFERROR(DTE_demand_forecast!V48*Settings!$D$30,"-")</f>
        <v>0</v>
      </c>
      <c r="W48" s="189">
        <f>IFERROR(DTE_demand_forecast!W48*Settings!$D$30,"-")</f>
        <v>0</v>
      </c>
    </row>
    <row r="49" spans="1:23" x14ac:dyDescent="0.3">
      <c r="A49" s="190" t="str">
        <f>DTE_mission_minutes!A49</f>
        <v>New</v>
      </c>
      <c r="B49" s="190" t="str">
        <f>DTE_mission_minutes!B49</f>
        <v>Human Space Flight</v>
      </c>
      <c r="C49" s="190"/>
      <c r="D49" s="189">
        <f>IFERROR(DTE_demand_forecast!D49*Settings!$D$30,"-")</f>
        <v>8578614.7896388881</v>
      </c>
      <c r="E49" s="189">
        <f>IFERROR(DTE_demand_forecast!E49*Settings!$D$30,"-")</f>
        <v>17500374.17086333</v>
      </c>
      <c r="F49" s="189">
        <f>IFERROR(DTE_demand_forecast!F49*Settings!$D$30,"-")</f>
        <v>26775572.481420901</v>
      </c>
      <c r="G49" s="189">
        <f>IFERROR(DTE_demand_forecast!G49*Settings!$D$30,"-")</f>
        <v>36414778.574732415</v>
      </c>
      <c r="H49" s="189">
        <f>IFERROR(DTE_demand_forecast!H49*Settings!$D$30,"-")</f>
        <v>46428842.682783835</v>
      </c>
      <c r="I49" s="189">
        <f>IFERROR(DTE_demand_forecast!I49*Settings!$D$30,"-")</f>
        <v>56828903.443727419</v>
      </c>
      <c r="J49" s="189">
        <f>IFERROR(DTE_demand_forecast!J49*Settings!$D$30,"-")</f>
        <v>67626395.098035634</v>
      </c>
      <c r="K49" s="189">
        <f>IFERROR(DTE_demand_forecast!K49*Settings!$D$30,"-")</f>
        <v>78833054.857138649</v>
      </c>
      <c r="L49" s="189">
        <f>IFERROR(DTE_demand_forecast!L49*Settings!$D$30,"-")</f>
        <v>90460930.448566601</v>
      </c>
      <c r="M49" s="189">
        <f>IFERROR(DTE_demand_forecast!M49*Settings!$D$30,"-")</f>
        <v>102522387.84170881</v>
      </c>
      <c r="N49" s="189">
        <f>IFERROR(DTE_demand_forecast!N49*Settings!$D$30,"-")</f>
        <v>313718506.79562902</v>
      </c>
      <c r="O49" s="189">
        <f>IFERROR(DTE_demand_forecast!O49*Settings!$D$30,"-")</f>
        <v>319992876.93154156</v>
      </c>
      <c r="P49" s="189">
        <f>IFERROR(DTE_demand_forecast!P49*Settings!$D$30,"-")</f>
        <v>326392734.47017246</v>
      </c>
      <c r="Q49" s="189">
        <f>IFERROR(DTE_demand_forecast!Q49*Settings!$D$30,"-")</f>
        <v>332920589.15957588</v>
      </c>
      <c r="R49" s="189">
        <f>IFERROR(DTE_demand_forecast!R49*Settings!$D$30,"-")</f>
        <v>339579000.94276744</v>
      </c>
      <c r="S49" s="189">
        <f>IFERROR(DTE_demand_forecast!S49*Settings!$D$30,"-")</f>
        <v>346370580.96162266</v>
      </c>
      <c r="T49" s="189">
        <f>IFERROR(DTE_demand_forecast!T49*Settings!$D$30,"-")</f>
        <v>353297992.58085519</v>
      </c>
      <c r="U49" s="189">
        <f>IFERROR(DTE_demand_forecast!U49*Settings!$D$30,"-")</f>
        <v>360363952.43247229</v>
      </c>
      <c r="V49" s="189">
        <f>IFERROR(DTE_demand_forecast!V49*Settings!$D$30,"-")</f>
        <v>367571231.48112172</v>
      </c>
      <c r="W49" s="189">
        <f>IFERROR(DTE_demand_forecast!W49*Settings!$D$30,"-")</f>
        <v>374922656.11074418</v>
      </c>
    </row>
    <row r="50" spans="1:23" x14ac:dyDescent="0.3">
      <c r="A50" s="190" t="str">
        <f>DTE_mission_minutes!A50</f>
        <v>New</v>
      </c>
      <c r="B50" s="190" t="str">
        <f>DTE_mission_minutes!B50</f>
        <v>Near Earth Robotic - LEO Science</v>
      </c>
      <c r="C50" s="190" t="str">
        <f>DTE_mission_minutes!C49</f>
        <v>-</v>
      </c>
      <c r="D50" s="189">
        <f>IFERROR(DTE_demand_forecast!D50*Settings!$D$30,"-")</f>
        <v>7937093.1550000003</v>
      </c>
      <c r="E50" s="189">
        <f>IFERROR(DTE_demand_forecast!E50*Settings!$D$30,"-")</f>
        <v>41013567.405066662</v>
      </c>
      <c r="F50" s="189">
        <f>IFERROR(DTE_demand_forecast!F50*Settings!$D$30,"-")</f>
        <v>54354000.150431998</v>
      </c>
      <c r="G50" s="189">
        <f>IFERROR(DTE_demand_forecast!G50*Settings!$D$30,"-")</f>
        <v>104605472.68967678</v>
      </c>
      <c r="H50" s="189">
        <f>IFERROR(DTE_demand_forecast!H50*Settings!$D$30,"-")</f>
        <v>158604513.99705049</v>
      </c>
      <c r="I50" s="189">
        <f>IFERROR(DTE_demand_forecast!I50*Settings!$D$30,"-")</f>
        <v>214721674.76764327</v>
      </c>
      <c r="J50" s="189">
        <f>IFERROR(DTE_demand_forecast!J50*Settings!$D$30,"-")</f>
        <v>273020080.16346091</v>
      </c>
      <c r="K50" s="189">
        <f>IFERROR(DTE_demand_forecast!K50*Settings!$D$30,"-")</f>
        <v>318263407.73340589</v>
      </c>
      <c r="L50" s="189">
        <f>IFERROR(DTE_demand_forecast!L50*Settings!$D$30,"-")</f>
        <v>333992964.61561453</v>
      </c>
      <c r="M50" s="189">
        <f>IFERROR(DTE_demand_forecast!M50*Settings!$D$30,"-")</f>
        <v>350224398.41001832</v>
      </c>
      <c r="N50" s="189">
        <f>IFERROR(DTE_demand_forecast!N50*Settings!$D$30,"-")</f>
        <v>357228886.37821871</v>
      </c>
      <c r="O50" s="189">
        <f>IFERROR(DTE_demand_forecast!O50*Settings!$D$30,"-")</f>
        <v>364373464.10578299</v>
      </c>
      <c r="P50" s="189">
        <f>IFERROR(DTE_demand_forecast!P50*Settings!$D$30,"-")</f>
        <v>371660933.38789874</v>
      </c>
      <c r="Q50" s="189">
        <f>IFERROR(DTE_demand_forecast!Q50*Settings!$D$30,"-")</f>
        <v>379094152.05565667</v>
      </c>
      <c r="R50" s="189">
        <f>IFERROR(DTE_demand_forecast!R50*Settings!$D$30,"-")</f>
        <v>386676035.09676987</v>
      </c>
      <c r="S50" s="189">
        <f>IFERROR(DTE_demand_forecast!S50*Settings!$D$30,"-")</f>
        <v>394409555.79870516</v>
      </c>
      <c r="T50" s="189">
        <f>IFERROR(DTE_demand_forecast!T50*Settings!$D$30,"-")</f>
        <v>402297746.91467929</v>
      </c>
      <c r="U50" s="189">
        <f>IFERROR(DTE_demand_forecast!U50*Settings!$D$30,"-")</f>
        <v>410343701.85297292</v>
      </c>
      <c r="V50" s="189">
        <f>IFERROR(DTE_demand_forecast!V50*Settings!$D$30,"-")</f>
        <v>418550575.89003235</v>
      </c>
      <c r="W50" s="189">
        <f>IFERROR(DTE_demand_forecast!W50*Settings!$D$30,"-")</f>
        <v>426921587.40783298</v>
      </c>
    </row>
    <row r="51" spans="1:23" x14ac:dyDescent="0.3">
      <c r="A51" s="190" t="str">
        <f>DTE_mission_minutes!A51</f>
        <v>New</v>
      </c>
      <c r="B51" s="190" t="str">
        <f>DTE_mission_minutes!B51</f>
        <v>Near Earth Robotic - GEO and Near Earth</v>
      </c>
      <c r="C51" s="190" t="str">
        <f>DTE_mission_minutes!C50</f>
        <v>-</v>
      </c>
      <c r="D51" s="189">
        <f>IFERROR(DTE_demand_forecast!D51*Settings!$D$30,"-")</f>
        <v>214043.41038095238</v>
      </c>
      <c r="E51" s="189">
        <f>IFERROR(DTE_demand_forecast!E51*Settings!$D$30,"-")</f>
        <v>436648.55717714282</v>
      </c>
      <c r="F51" s="189">
        <f>IFERROR(DTE_demand_forecast!F51*Settings!$D$30,"-")</f>
        <v>5121887.5756878844</v>
      </c>
      <c r="G51" s="189">
        <f>IFERROR(DTE_demand_forecast!G51*Settings!$D$30,"-")</f>
        <v>5451469.9066451918</v>
      </c>
      <c r="H51" s="189">
        <f>IFERROR(DTE_demand_forecast!H51*Settings!$D$30,"-")</f>
        <v>5792186.7758105164</v>
      </c>
      <c r="I51" s="189">
        <f>IFERROR(DTE_demand_forecast!I51*Settings!$D$30,"-")</f>
        <v>6144351.731779797</v>
      </c>
      <c r="J51" s="189">
        <f>IFERROR(DTE_demand_forecast!J51*Settings!$D$30,"-")</f>
        <v>6508286.4112775242</v>
      </c>
      <c r="K51" s="189">
        <f>IFERROR(DTE_demand_forecast!K51*Settings!$D$30,"-")</f>
        <v>6884320.7372624446</v>
      </c>
      <c r="L51" s="189">
        <f>IFERROR(DTE_demand_forecast!L51*Settings!$D$30,"-")</f>
        <v>7272793.1217222549</v>
      </c>
      <c r="M51" s="189">
        <f>IFERROR(DTE_demand_forecast!M51*Settings!$D$30,"-")</f>
        <v>7674050.6732655521</v>
      </c>
      <c r="N51" s="189">
        <f>IFERROR(DTE_demand_forecast!N51*Settings!$D$30,"-")</f>
        <v>7827531.6867308635</v>
      </c>
      <c r="O51" s="189">
        <f>IFERROR(DTE_demand_forecast!O51*Settings!$D$30,"-")</f>
        <v>7984082.32046548</v>
      </c>
      <c r="P51" s="189">
        <f>IFERROR(DTE_demand_forecast!P51*Settings!$D$30,"-")</f>
        <v>8143763.9668747904</v>
      </c>
      <c r="Q51" s="189">
        <f>IFERROR(DTE_demand_forecast!Q51*Settings!$D$30,"-")</f>
        <v>8306639.2462122859</v>
      </c>
      <c r="R51" s="189">
        <f>IFERROR(DTE_demand_forecast!R51*Settings!$D$30,"-")</f>
        <v>8472772.0311365314</v>
      </c>
      <c r="S51" s="189">
        <f>IFERROR(DTE_demand_forecast!S51*Settings!$D$30,"-")</f>
        <v>8642227.4717592616</v>
      </c>
      <c r="T51" s="189">
        <f>IFERROR(DTE_demand_forecast!T51*Settings!$D$30,"-")</f>
        <v>8815072.0211944487</v>
      </c>
      <c r="U51" s="189">
        <f>IFERROR(DTE_demand_forecast!U51*Settings!$D$30,"-")</f>
        <v>8991373.4616183378</v>
      </c>
      <c r="V51" s="189">
        <f>IFERROR(DTE_demand_forecast!V51*Settings!$D$30,"-")</f>
        <v>9171200.9308507014</v>
      </c>
      <c r="W51" s="189">
        <f>IFERROR(DTE_demand_forecast!W51*Settings!$D$30,"-")</f>
        <v>9354624.9494677167</v>
      </c>
    </row>
    <row r="52" spans="1:23" x14ac:dyDescent="0.3">
      <c r="A52" s="190" t="str">
        <f>DTE_mission_minutes!A52</f>
        <v>New</v>
      </c>
      <c r="B52" s="190" t="str">
        <f>DTE_mission_minutes!B52</f>
        <v>Deep Space Robotic</v>
      </c>
      <c r="C52" s="190" t="str">
        <f>DTE_mission_minutes!C51</f>
        <v>-</v>
      </c>
      <c r="D52" s="189" t="str">
        <f>IFERROR(DTE_demand_forecast!D52*Settings!$D$30,"-")</f>
        <v>-</v>
      </c>
      <c r="E52" s="189" t="str">
        <f>IFERROR(DTE_demand_forecast!E52*Settings!$D$30,"-")</f>
        <v>-</v>
      </c>
      <c r="F52" s="189" t="str">
        <f>IFERROR(DTE_demand_forecast!F52*Settings!$D$30,"-")</f>
        <v>-</v>
      </c>
      <c r="G52" s="189" t="str">
        <f>IFERROR(DTE_demand_forecast!G52*Settings!$D$30,"-")</f>
        <v>-</v>
      </c>
      <c r="H52" s="189" t="str">
        <f>IFERROR(DTE_demand_forecast!H52*Settings!$D$30,"-")</f>
        <v>-</v>
      </c>
      <c r="I52" s="189" t="str">
        <f>IFERROR(DTE_demand_forecast!I52*Settings!$D$30,"-")</f>
        <v>-</v>
      </c>
      <c r="J52" s="189" t="str">
        <f>IFERROR(DTE_demand_forecast!J52*Settings!$D$30,"-")</f>
        <v>-</v>
      </c>
      <c r="K52" s="189" t="str">
        <f>IFERROR(DTE_demand_forecast!K52*Settings!$D$30,"-")</f>
        <v>-</v>
      </c>
      <c r="L52" s="189" t="str">
        <f>IFERROR(DTE_demand_forecast!L52*Settings!$D$30,"-")</f>
        <v>-</v>
      </c>
      <c r="M52" s="189" t="str">
        <f>IFERROR(DTE_demand_forecast!M52*Settings!$D$30,"-")</f>
        <v>-</v>
      </c>
      <c r="N52" s="189" t="str">
        <f>IFERROR(DTE_demand_forecast!N52*Settings!$D$30,"-")</f>
        <v>-</v>
      </c>
      <c r="O52" s="189" t="str">
        <f>IFERROR(DTE_demand_forecast!O52*Settings!$D$30,"-")</f>
        <v>-</v>
      </c>
      <c r="P52" s="189" t="str">
        <f>IFERROR(DTE_demand_forecast!P52*Settings!$D$30,"-")</f>
        <v>-</v>
      </c>
      <c r="Q52" s="189" t="str">
        <f>IFERROR(DTE_demand_forecast!Q52*Settings!$D$30,"-")</f>
        <v>-</v>
      </c>
      <c r="R52" s="189" t="str">
        <f>IFERROR(DTE_demand_forecast!R52*Settings!$D$30,"-")</f>
        <v>-</v>
      </c>
      <c r="S52" s="189" t="str">
        <f>IFERROR(DTE_demand_forecast!S52*Settings!$D$30,"-")</f>
        <v>-</v>
      </c>
      <c r="T52" s="189" t="str">
        <f>IFERROR(DTE_demand_forecast!T52*Settings!$D$30,"-")</f>
        <v>-</v>
      </c>
      <c r="U52" s="189" t="str">
        <f>IFERROR(DTE_demand_forecast!U52*Settings!$D$30,"-")</f>
        <v>-</v>
      </c>
      <c r="V52" s="189" t="str">
        <f>IFERROR(DTE_demand_forecast!V52*Settings!$D$30,"-")</f>
        <v>-</v>
      </c>
      <c r="W52" s="189" t="str">
        <f>IFERROR(DTE_demand_forecast!W52*Settings!$D$30,"-")</f>
        <v>-</v>
      </c>
    </row>
    <row r="53" spans="1:23" x14ac:dyDescent="0.3">
      <c r="A53" s="190" t="str">
        <f>DTE_mission_minutes!A53</f>
        <v>New</v>
      </c>
      <c r="B53" s="190" t="str">
        <f>DTE_mission_minutes!B53</f>
        <v>Near Earth Robotic - Low Latency &amp; Complex Needs</v>
      </c>
      <c r="C53" s="190" t="str">
        <f>DTE_mission_minutes!C52</f>
        <v>-</v>
      </c>
      <c r="D53" s="189">
        <f>IFERROR(DTE_demand_forecast!D53*Settings!$D$30,"-")</f>
        <v>0</v>
      </c>
      <c r="E53" s="189">
        <f>IFERROR(DTE_demand_forecast!E53*Settings!$D$30,"-")</f>
        <v>0</v>
      </c>
      <c r="F53" s="189">
        <f>IFERROR(DTE_demand_forecast!F53*Settings!$D$30,"-")</f>
        <v>0</v>
      </c>
      <c r="G53" s="189">
        <f>IFERROR(DTE_demand_forecast!G53*Settings!$D$30,"-")</f>
        <v>0</v>
      </c>
      <c r="H53" s="189">
        <f>IFERROR(DTE_demand_forecast!H53*Settings!$D$30,"-")</f>
        <v>0</v>
      </c>
      <c r="I53" s="189">
        <f>IFERROR(DTE_demand_forecast!I53*Settings!$D$30,"-")</f>
        <v>0</v>
      </c>
      <c r="J53" s="189">
        <f>IFERROR(DTE_demand_forecast!J53*Settings!$D$30,"-")</f>
        <v>0</v>
      </c>
      <c r="K53" s="189">
        <f>IFERROR(DTE_demand_forecast!K53*Settings!$D$30,"-")</f>
        <v>0</v>
      </c>
      <c r="L53" s="189">
        <f>IFERROR(DTE_demand_forecast!L53*Settings!$D$30,"-")</f>
        <v>0</v>
      </c>
      <c r="M53" s="189">
        <f>IFERROR(DTE_demand_forecast!M53*Settings!$D$30,"-")</f>
        <v>0</v>
      </c>
      <c r="N53" s="189">
        <f>IFERROR(DTE_demand_forecast!N53*Settings!$D$30,"-")</f>
        <v>0</v>
      </c>
      <c r="O53" s="189">
        <f>IFERROR(DTE_demand_forecast!O53*Settings!$D$30,"-")</f>
        <v>0</v>
      </c>
      <c r="P53" s="189">
        <f>IFERROR(DTE_demand_forecast!P53*Settings!$D$30,"-")</f>
        <v>0</v>
      </c>
      <c r="Q53" s="189">
        <f>IFERROR(DTE_demand_forecast!Q53*Settings!$D$30,"-")</f>
        <v>0</v>
      </c>
      <c r="R53" s="189">
        <f>IFERROR(DTE_demand_forecast!R53*Settings!$D$30,"-")</f>
        <v>0</v>
      </c>
      <c r="S53" s="189">
        <f>IFERROR(DTE_demand_forecast!S53*Settings!$D$30,"-")</f>
        <v>0</v>
      </c>
      <c r="T53" s="189">
        <f>IFERROR(DTE_demand_forecast!T53*Settings!$D$30,"-")</f>
        <v>0</v>
      </c>
      <c r="U53" s="189">
        <f>IFERROR(DTE_demand_forecast!U53*Settings!$D$30,"-")</f>
        <v>0</v>
      </c>
      <c r="V53" s="189">
        <f>IFERROR(DTE_demand_forecast!V53*Settings!$D$30,"-")</f>
        <v>0</v>
      </c>
      <c r="W53" s="189">
        <f>IFERROR(DTE_demand_forecast!W53*Settings!$D$30,"-")</f>
        <v>0</v>
      </c>
    </row>
    <row r="54" spans="1:23" x14ac:dyDescent="0.3">
      <c r="A54" s="190" t="str">
        <f>DTE_mission_minutes!A54</f>
        <v>New</v>
      </c>
      <c r="B54" s="190" t="str">
        <f>DTE_mission_minutes!B54</f>
        <v>Mission Operations</v>
      </c>
      <c r="C54" s="190" t="str">
        <f>DTE_mission_minutes!C53</f>
        <v>-</v>
      </c>
      <c r="D54" s="189" t="str">
        <f>IFERROR(DTE_demand_forecast!D54*Settings!$D$30,"-")</f>
        <v>-</v>
      </c>
      <c r="E54" s="189" t="str">
        <f>IFERROR(DTE_demand_forecast!E54*Settings!$D$30,"-")</f>
        <v>-</v>
      </c>
      <c r="F54" s="189" t="str">
        <f>IFERROR(DTE_demand_forecast!F54*Settings!$D$30,"-")</f>
        <v>-</v>
      </c>
      <c r="G54" s="189" t="str">
        <f>IFERROR(DTE_demand_forecast!G54*Settings!$D$30,"-")</f>
        <v>-</v>
      </c>
      <c r="H54" s="189" t="str">
        <f>IFERROR(DTE_demand_forecast!H54*Settings!$D$30,"-")</f>
        <v>-</v>
      </c>
      <c r="I54" s="189" t="str">
        <f>IFERROR(DTE_demand_forecast!I54*Settings!$D$30,"-")</f>
        <v>-</v>
      </c>
      <c r="J54" s="189" t="str">
        <f>IFERROR(DTE_demand_forecast!J54*Settings!$D$30,"-")</f>
        <v>-</v>
      </c>
      <c r="K54" s="189" t="str">
        <f>IFERROR(DTE_demand_forecast!K54*Settings!$D$30,"-")</f>
        <v>-</v>
      </c>
      <c r="L54" s="189" t="str">
        <f>IFERROR(DTE_demand_forecast!L54*Settings!$D$30,"-")</f>
        <v>-</v>
      </c>
      <c r="M54" s="189" t="str">
        <f>IFERROR(DTE_demand_forecast!M54*Settings!$D$30,"-")</f>
        <v>-</v>
      </c>
      <c r="N54" s="189" t="str">
        <f>IFERROR(DTE_demand_forecast!N54*Settings!$D$30,"-")</f>
        <v>-</v>
      </c>
      <c r="O54" s="189" t="str">
        <f>IFERROR(DTE_demand_forecast!O54*Settings!$D$30,"-")</f>
        <v>-</v>
      </c>
      <c r="P54" s="189" t="str">
        <f>IFERROR(DTE_demand_forecast!P54*Settings!$D$30,"-")</f>
        <v>-</v>
      </c>
      <c r="Q54" s="189" t="str">
        <f>IFERROR(DTE_demand_forecast!Q54*Settings!$D$30,"-")</f>
        <v>-</v>
      </c>
      <c r="R54" s="189" t="str">
        <f>IFERROR(DTE_demand_forecast!R54*Settings!$D$30,"-")</f>
        <v>-</v>
      </c>
      <c r="S54" s="189" t="str">
        <f>IFERROR(DTE_demand_forecast!S54*Settings!$D$30,"-")</f>
        <v>-</v>
      </c>
      <c r="T54" s="189" t="str">
        <f>IFERROR(DTE_demand_forecast!T54*Settings!$D$30,"-")</f>
        <v>-</v>
      </c>
      <c r="U54" s="189" t="str">
        <f>IFERROR(DTE_demand_forecast!U54*Settings!$D$30,"-")</f>
        <v>-</v>
      </c>
      <c r="V54" s="189" t="str">
        <f>IFERROR(DTE_demand_forecast!V54*Settings!$D$30,"-")</f>
        <v>-</v>
      </c>
      <c r="W54" s="189" t="str">
        <f>IFERROR(DTE_demand_forecast!W54*Settings!$D$30,"-")</f>
        <v>-</v>
      </c>
    </row>
    <row r="55" spans="1:23" x14ac:dyDescent="0.3">
      <c r="A55" s="190" t="str">
        <f>DTE_mission_minutes!A55</f>
        <v>New</v>
      </c>
      <c r="B55" s="190" t="str">
        <f>DTE_mission_minutes!B55</f>
        <v>Launch Events</v>
      </c>
      <c r="C55" s="190" t="str">
        <f>DTE_mission_minutes!C54</f>
        <v>-</v>
      </c>
      <c r="D55" s="189">
        <f>IFERROR(DTE_demand_forecast!D55*Settings!$D$30,"-")</f>
        <v>72111.352444444434</v>
      </c>
      <c r="E55" s="189">
        <f>IFERROR(DTE_demand_forecast!E55*Settings!$D$30,"-")</f>
        <v>147107.15898666665</v>
      </c>
      <c r="F55" s="189">
        <f>IFERROR(DTE_demand_forecast!F55*Settings!$D$30,"-")</f>
        <v>225073.95324960002</v>
      </c>
      <c r="G55" s="189">
        <f>IFERROR(DTE_demand_forecast!G55*Settings!$D$30,"-")</f>
        <v>306100.57641945593</v>
      </c>
      <c r="H55" s="189">
        <f>IFERROR(DTE_demand_forecast!H55*Settings!$D$30,"-")</f>
        <v>780556.46986961272</v>
      </c>
      <c r="I55" s="189">
        <f>IFERROR(DTE_demand_forecast!I55*Settings!$D$30,"-")</f>
        <v>875784.35919370549</v>
      </c>
      <c r="J55" s="189">
        <f>IFERROR(DTE_demand_forecast!J55*Settings!$D$30,"-")</f>
        <v>974509.14150281413</v>
      </c>
      <c r="K55" s="189">
        <f>IFERROR(DTE_demand_forecast!K55*Settings!$D$30,"-")</f>
        <v>1076832.6013606093</v>
      </c>
      <c r="L55" s="189">
        <f>IFERROR(DTE_demand_forecast!L55*Settings!$D$30,"-")</f>
        <v>1182859.1959561154</v>
      </c>
      <c r="M55" s="189">
        <f>IFERROR(DTE_demand_forecast!M55*Settings!$D$30,"-")</f>
        <v>1292696.1212948977</v>
      </c>
      <c r="N55" s="189">
        <f>IFERROR(DTE_demand_forecast!N55*Settings!$D$30,"-")</f>
        <v>1318550.0437207958</v>
      </c>
      <c r="O55" s="189">
        <f>IFERROR(DTE_demand_forecast!O55*Settings!$D$30,"-")</f>
        <v>1344921.0445952115</v>
      </c>
      <c r="P55" s="189">
        <f>IFERROR(DTE_demand_forecast!P55*Settings!$D$30,"-")</f>
        <v>1371819.4654871158</v>
      </c>
      <c r="Q55" s="189">
        <f>IFERROR(DTE_demand_forecast!Q55*Settings!$D$30,"-")</f>
        <v>1399255.854796858</v>
      </c>
      <c r="R55" s="189">
        <f>IFERROR(DTE_demand_forecast!R55*Settings!$D$30,"-")</f>
        <v>1427240.9718927955</v>
      </c>
      <c r="S55" s="189">
        <f>IFERROR(DTE_demand_forecast!S55*Settings!$D$30,"-")</f>
        <v>1455785.7913306509</v>
      </c>
      <c r="T55" s="189">
        <f>IFERROR(DTE_demand_forecast!T55*Settings!$D$30,"-")</f>
        <v>1484901.5071572643</v>
      </c>
      <c r="U55" s="189">
        <f>IFERROR(DTE_demand_forecast!U55*Settings!$D$30,"-")</f>
        <v>1514599.5373004095</v>
      </c>
      <c r="V55" s="189">
        <f>IFERROR(DTE_demand_forecast!V55*Settings!$D$30,"-")</f>
        <v>1544891.5280464175</v>
      </c>
      <c r="W55" s="189">
        <f>IFERROR(DTE_demand_forecast!W55*Settings!$D$30,"-")</f>
        <v>1575789.358607346</v>
      </c>
    </row>
    <row r="56" spans="1:23" x14ac:dyDescent="0.3">
      <c r="A56" s="190" t="str">
        <f>DTE_mission_minutes!A56</f>
        <v>New</v>
      </c>
      <c r="B56" s="190" t="str">
        <f>DTE_mission_minutes!B56</f>
        <v>Terrestrial &amp; Aerial</v>
      </c>
      <c r="C56" s="190" t="str">
        <f>DTE_mission_minutes!C55</f>
        <v>-</v>
      </c>
      <c r="D56" s="189">
        <f>IFERROR(DTE_demand_forecast!D56*Settings!$D$30,"-")</f>
        <v>4472691.8918333352</v>
      </c>
      <c r="E56" s="189">
        <f>IFERROR(DTE_demand_forecast!E56*Settings!$D$30,"-")</f>
        <v>54745748.756040014</v>
      </c>
      <c r="F56" s="189">
        <f>IFERROR(DTE_demand_forecast!F56*Settings!$D$30,"-")</f>
        <v>60494052.375424214</v>
      </c>
      <c r="G56" s="189">
        <f>IFERROR(DTE_demand_forecast!G56*Settings!$D$30,"-")</f>
        <v>66450389.840081364</v>
      </c>
      <c r="H56" s="189">
        <f>IFERROR(DTE_demand_forecast!H56*Settings!$D$30,"-")</f>
        <v>72620783.182374641</v>
      </c>
      <c r="I56" s="189">
        <f>IFERROR(DTE_demand_forecast!I56*Settings!$D$30,"-")</f>
        <v>128393544.66643837</v>
      </c>
      <c r="J56" s="189">
        <f>IFERROR(DTE_demand_forecast!J56*Settings!$D$30,"-")</f>
        <v>135998393.08129665</v>
      </c>
      <c r="K56" s="189">
        <f>IFERROR(DTE_demand_forecast!K56*Settings!$D$30,"-")</f>
        <v>143856078.01488262</v>
      </c>
      <c r="L56" s="189">
        <f>IFERROR(DTE_demand_forecast!L56*Settings!$D$30,"-")</f>
        <v>151973670.9885796</v>
      </c>
      <c r="M56" s="189">
        <f>IFERROR(DTE_demand_forecast!M56*Settings!$D$30,"-")</f>
        <v>160358425.25001848</v>
      </c>
      <c r="N56" s="189">
        <f>IFERROR(DTE_demand_forecast!N56*Settings!$D$30,"-")</f>
        <v>163565593.75501886</v>
      </c>
      <c r="O56" s="189">
        <f>IFERROR(DTE_demand_forecast!O56*Settings!$D$30,"-")</f>
        <v>166836905.6301192</v>
      </c>
      <c r="P56" s="189">
        <f>IFERROR(DTE_demand_forecast!P56*Settings!$D$30,"-")</f>
        <v>170173643.74272162</v>
      </c>
      <c r="Q56" s="189">
        <f>IFERROR(DTE_demand_forecast!Q56*Settings!$D$30,"-")</f>
        <v>173577116.61757603</v>
      </c>
      <c r="R56" s="189">
        <f>IFERROR(DTE_demand_forecast!R56*Settings!$D$30,"-")</f>
        <v>177048658.94992757</v>
      </c>
      <c r="S56" s="189">
        <f>IFERROR(DTE_demand_forecast!S56*Settings!$D$30,"-")</f>
        <v>180589632.12892607</v>
      </c>
      <c r="T56" s="189">
        <f>IFERROR(DTE_demand_forecast!T56*Settings!$D$30,"-")</f>
        <v>184201424.77150461</v>
      </c>
      <c r="U56" s="189">
        <f>IFERROR(DTE_demand_forecast!U56*Settings!$D$30,"-")</f>
        <v>187885453.26693475</v>
      </c>
      <c r="V56" s="189">
        <f>IFERROR(DTE_demand_forecast!V56*Settings!$D$30,"-")</f>
        <v>191643162.33227339</v>
      </c>
      <c r="W56" s="189">
        <f>IFERROR(DTE_demand_forecast!W56*Settings!$D$30,"-")</f>
        <v>195476025.57891887</v>
      </c>
    </row>
    <row r="57" spans="1:23" x14ac:dyDescent="0.3">
      <c r="D57" s="21"/>
      <c r="E57" s="21"/>
      <c r="F57" s="21"/>
      <c r="G57" s="21"/>
      <c r="H57" s="21"/>
      <c r="I57" s="21"/>
      <c r="J57" s="21"/>
      <c r="K57" s="21"/>
      <c r="L57" s="21"/>
      <c r="M57" s="21"/>
      <c r="N57" s="21"/>
      <c r="O57" s="21"/>
      <c r="P57" s="21"/>
      <c r="Q57" s="21"/>
      <c r="R57" s="21"/>
      <c r="S57" s="21"/>
      <c r="T57" s="21"/>
      <c r="U57" s="21"/>
      <c r="V57" s="21"/>
      <c r="W57" s="21"/>
    </row>
    <row r="58" spans="1:23" x14ac:dyDescent="0.3">
      <c r="D58" s="80">
        <f t="shared" ref="D58:W58" si="0">SUM(D2:D56)</f>
        <v>897519911.75513089</v>
      </c>
      <c r="E58" s="80">
        <f t="shared" si="0"/>
        <v>856016395.75329256</v>
      </c>
      <c r="F58" s="80">
        <f t="shared" si="0"/>
        <v>817422764.30407155</v>
      </c>
      <c r="G58" s="80">
        <f t="shared" si="0"/>
        <v>751965283.42168212</v>
      </c>
      <c r="H58" s="80">
        <f t="shared" si="0"/>
        <v>821820086.98146057</v>
      </c>
      <c r="I58" s="80">
        <f t="shared" si="0"/>
        <v>875398517.93132222</v>
      </c>
      <c r="J58" s="80">
        <f t="shared" si="0"/>
        <v>884975183.38902593</v>
      </c>
      <c r="K58" s="80">
        <f t="shared" si="0"/>
        <v>947862787.73639154</v>
      </c>
      <c r="L58" s="80">
        <f t="shared" si="0"/>
        <v>983832312.1627804</v>
      </c>
      <c r="M58" s="80">
        <f t="shared" si="0"/>
        <v>1021021052.0886474</v>
      </c>
      <c r="N58" s="80">
        <f t="shared" si="0"/>
        <v>1238297649.0874929</v>
      </c>
      <c r="O58" s="80">
        <f t="shared" si="0"/>
        <v>1255170830.4606791</v>
      </c>
      <c r="P58" s="80">
        <f t="shared" si="0"/>
        <v>1272381475.4613292</v>
      </c>
      <c r="Q58" s="80">
        <f t="shared" si="0"/>
        <v>1289936333.3619924</v>
      </c>
      <c r="R58" s="80">
        <f t="shared" si="0"/>
        <v>1307842288.4206688</v>
      </c>
      <c r="S58" s="80">
        <f t="shared" si="0"/>
        <v>1326106362.5805182</v>
      </c>
      <c r="T58" s="80">
        <f t="shared" si="0"/>
        <v>1344735718.2235656</v>
      </c>
      <c r="U58" s="80">
        <f t="shared" si="0"/>
        <v>1363737660.9794736</v>
      </c>
      <c r="V58" s="80">
        <f t="shared" si="0"/>
        <v>1383119642.5904992</v>
      </c>
      <c r="W58" s="80">
        <f t="shared" si="0"/>
        <v>1402889263.8337455</v>
      </c>
    </row>
    <row r="60" spans="1:23" ht="15" thickBot="1" x14ac:dyDescent="0.35">
      <c r="B60" s="100" t="s">
        <v>8</v>
      </c>
      <c r="M60" s="82"/>
      <c r="N60" s="82"/>
    </row>
    <row r="61" spans="1:23" x14ac:dyDescent="0.3">
      <c r="B61" s="132" t="s">
        <v>104</v>
      </c>
      <c r="D61" s="193">
        <f>D1</f>
        <v>2021</v>
      </c>
      <c r="E61" s="193">
        <f t="shared" ref="E61:W61" si="1">E1</f>
        <v>2022</v>
      </c>
      <c r="F61" s="193">
        <f t="shared" si="1"/>
        <v>2023</v>
      </c>
      <c r="G61" s="193">
        <f t="shared" si="1"/>
        <v>2024</v>
      </c>
      <c r="H61" s="193">
        <f t="shared" si="1"/>
        <v>2025</v>
      </c>
      <c r="I61" s="193">
        <f t="shared" si="1"/>
        <v>2026</v>
      </c>
      <c r="J61" s="193">
        <f t="shared" si="1"/>
        <v>2027</v>
      </c>
      <c r="K61" s="193">
        <f t="shared" si="1"/>
        <v>2028</v>
      </c>
      <c r="L61" s="193">
        <f t="shared" si="1"/>
        <v>2029</v>
      </c>
      <c r="M61" s="193">
        <f t="shared" si="1"/>
        <v>2030</v>
      </c>
      <c r="N61" s="193">
        <f t="shared" si="1"/>
        <v>2031</v>
      </c>
      <c r="O61" s="193">
        <f t="shared" si="1"/>
        <v>2032</v>
      </c>
      <c r="P61" s="193">
        <f t="shared" si="1"/>
        <v>2033</v>
      </c>
      <c r="Q61" s="193">
        <f t="shared" si="1"/>
        <v>2034</v>
      </c>
      <c r="R61" s="193">
        <f t="shared" si="1"/>
        <v>2035</v>
      </c>
      <c r="S61" s="193">
        <f t="shared" si="1"/>
        <v>2036</v>
      </c>
      <c r="T61" s="193">
        <f t="shared" si="1"/>
        <v>2037</v>
      </c>
      <c r="U61" s="193">
        <f t="shared" si="1"/>
        <v>2038</v>
      </c>
      <c r="V61" s="193">
        <f t="shared" si="1"/>
        <v>2039</v>
      </c>
      <c r="W61" s="193">
        <f t="shared" si="1"/>
        <v>2040</v>
      </c>
    </row>
    <row r="62" spans="1:23" x14ac:dyDescent="0.3">
      <c r="B62" s="101" t="s">
        <v>59</v>
      </c>
      <c r="D62" s="157">
        <f>SUMIF($B2:$B56,$B62,D$2:D$56)</f>
        <v>356191249.29047215</v>
      </c>
      <c r="E62" s="157">
        <f t="shared" ref="E62:W62" si="2">SUMIF($B2:$B56,$B62,E$2:E$56)</f>
        <v>364976701.46336329</v>
      </c>
      <c r="F62" s="157">
        <f t="shared" si="2"/>
        <v>373627806.15030974</v>
      </c>
      <c r="G62" s="157">
        <f t="shared" si="2"/>
        <v>383869883.52445459</v>
      </c>
      <c r="H62" s="157">
        <f t="shared" si="2"/>
        <v>393883947.63250601</v>
      </c>
      <c r="I62" s="157">
        <f t="shared" si="2"/>
        <v>404284008.3934496</v>
      </c>
      <c r="J62" s="157">
        <f t="shared" si="2"/>
        <v>415081500.0477578</v>
      </c>
      <c r="K62" s="157">
        <f t="shared" si="2"/>
        <v>426288159.8068608</v>
      </c>
      <c r="L62" s="157">
        <f t="shared" si="2"/>
        <v>437916035.39828879</v>
      </c>
      <c r="M62" s="157">
        <f t="shared" si="2"/>
        <v>449977492.79143095</v>
      </c>
      <c r="N62" s="157">
        <f t="shared" si="2"/>
        <v>656863098.38118458</v>
      </c>
      <c r="O62" s="157">
        <f t="shared" si="2"/>
        <v>663137468.517097</v>
      </c>
      <c r="P62" s="157">
        <f t="shared" si="2"/>
        <v>669537326.05572796</v>
      </c>
      <c r="Q62" s="157">
        <f t="shared" si="2"/>
        <v>676065180.74513137</v>
      </c>
      <c r="R62" s="157">
        <f t="shared" si="2"/>
        <v>682723592.52832294</v>
      </c>
      <c r="S62" s="157">
        <f t="shared" si="2"/>
        <v>689515172.54717815</v>
      </c>
      <c r="T62" s="157">
        <f t="shared" si="2"/>
        <v>696442584.16641068</v>
      </c>
      <c r="U62" s="157">
        <f t="shared" si="2"/>
        <v>703508544.01802778</v>
      </c>
      <c r="V62" s="157">
        <f t="shared" si="2"/>
        <v>710715823.06667721</v>
      </c>
      <c r="W62" s="157">
        <f t="shared" si="2"/>
        <v>718067247.69629967</v>
      </c>
    </row>
    <row r="63" spans="1:23" x14ac:dyDescent="0.3">
      <c r="B63" s="101" t="s">
        <v>57</v>
      </c>
      <c r="D63" s="157">
        <f>SUMIF($B2:$B56,$B63,D$2:D$56)</f>
        <v>482556943.06916636</v>
      </c>
      <c r="E63" s="157">
        <f t="shared" ref="E63:W63" si="3">SUMIF($B2:$B56,$B63,E$2:E$56)</f>
        <v>381699848.15189195</v>
      </c>
      <c r="F63" s="157">
        <f t="shared" si="3"/>
        <v>327369151.99900329</v>
      </c>
      <c r="G63" s="157">
        <f t="shared" si="3"/>
        <v>245247854.07896245</v>
      </c>
      <c r="H63" s="157">
        <f t="shared" si="3"/>
        <v>298120747.74439168</v>
      </c>
      <c r="I63" s="157">
        <f t="shared" si="3"/>
        <v>285775826.38173056</v>
      </c>
      <c r="J63" s="157">
        <f t="shared" si="3"/>
        <v>276487492.30846089</v>
      </c>
      <c r="K63" s="157">
        <f t="shared" si="3"/>
        <v>319832394.17729479</v>
      </c>
      <c r="L63" s="157">
        <f t="shared" si="3"/>
        <v>335561951.05950344</v>
      </c>
      <c r="M63" s="157">
        <f t="shared" si="3"/>
        <v>351793384.85390723</v>
      </c>
      <c r="N63" s="157">
        <f t="shared" si="3"/>
        <v>358797872.82210761</v>
      </c>
      <c r="O63" s="157">
        <f t="shared" si="3"/>
        <v>365942450.54967189</v>
      </c>
      <c r="P63" s="157">
        <f t="shared" si="3"/>
        <v>373229919.83178765</v>
      </c>
      <c r="Q63" s="157">
        <f t="shared" si="3"/>
        <v>380663138.49954557</v>
      </c>
      <c r="R63" s="157">
        <f t="shared" si="3"/>
        <v>388245021.54065877</v>
      </c>
      <c r="S63" s="157">
        <f t="shared" si="3"/>
        <v>395978542.24259406</v>
      </c>
      <c r="T63" s="157">
        <f t="shared" si="3"/>
        <v>403866733.35856819</v>
      </c>
      <c r="U63" s="157">
        <f t="shared" si="3"/>
        <v>411912688.29686183</v>
      </c>
      <c r="V63" s="157">
        <f t="shared" si="3"/>
        <v>420119562.33392125</v>
      </c>
      <c r="W63" s="157">
        <f t="shared" si="3"/>
        <v>428490573.85172188</v>
      </c>
    </row>
    <row r="64" spans="1:23" x14ac:dyDescent="0.3">
      <c r="B64" s="101" t="s">
        <v>56</v>
      </c>
      <c r="D64" s="157">
        <f>SUMIF($B2:$B56,$B64,D$2:D$56)</f>
        <v>7816208.6598253958</v>
      </c>
      <c r="E64" s="157">
        <f t="shared" ref="E64:W64" si="4">SUMIF($B2:$B56,$B64,E$2:E$56)</f>
        <v>8050183.8927326985</v>
      </c>
      <c r="F64" s="157">
        <f t="shared" si="4"/>
        <v>9402755.7833069302</v>
      </c>
      <c r="G64" s="157">
        <f t="shared" si="4"/>
        <v>9732338.1142642386</v>
      </c>
      <c r="H64" s="157">
        <f t="shared" si="4"/>
        <v>10073054.983429562</v>
      </c>
      <c r="I64" s="157">
        <f t="shared" si="4"/>
        <v>10425219.939398844</v>
      </c>
      <c r="J64" s="157">
        <f t="shared" si="4"/>
        <v>10789154.61889657</v>
      </c>
      <c r="K64" s="157">
        <f t="shared" si="4"/>
        <v>11165188.944881491</v>
      </c>
      <c r="L64" s="157">
        <f t="shared" si="4"/>
        <v>11553661.329341302</v>
      </c>
      <c r="M64" s="157">
        <f t="shared" si="4"/>
        <v>11954918.880884599</v>
      </c>
      <c r="N64" s="157">
        <f t="shared" si="4"/>
        <v>12108399.89434991</v>
      </c>
      <c r="O64" s="157">
        <f t="shared" si="4"/>
        <v>12264950.528084528</v>
      </c>
      <c r="P64" s="157">
        <f t="shared" si="4"/>
        <v>12424632.174493838</v>
      </c>
      <c r="Q64" s="157">
        <f t="shared" si="4"/>
        <v>12587507.453831334</v>
      </c>
      <c r="R64" s="157">
        <f t="shared" si="4"/>
        <v>12753640.238755578</v>
      </c>
      <c r="S64" s="157">
        <f t="shared" si="4"/>
        <v>12923095.679378308</v>
      </c>
      <c r="T64" s="157">
        <f t="shared" si="4"/>
        <v>13095940.228813495</v>
      </c>
      <c r="U64" s="157">
        <f t="shared" si="4"/>
        <v>13272241.669237385</v>
      </c>
      <c r="V64" s="157">
        <f t="shared" si="4"/>
        <v>13452069.138469748</v>
      </c>
      <c r="W64" s="157">
        <f t="shared" si="4"/>
        <v>13635493.157086764</v>
      </c>
    </row>
    <row r="65" spans="1:23" x14ac:dyDescent="0.3">
      <c r="B65" s="101" t="s">
        <v>102</v>
      </c>
      <c r="D65" s="157">
        <f>SUMIF($B2:$B56,$B65,D$2:D$56)</f>
        <v>0</v>
      </c>
      <c r="E65" s="157">
        <f t="shared" ref="E65:W65" si="5">SUMIF($B2:$B56,$B65,E$2:E$56)</f>
        <v>0</v>
      </c>
      <c r="F65" s="157">
        <f t="shared" si="5"/>
        <v>0</v>
      </c>
      <c r="G65" s="157">
        <f t="shared" si="5"/>
        <v>0</v>
      </c>
      <c r="H65" s="157">
        <f t="shared" si="5"/>
        <v>0</v>
      </c>
      <c r="I65" s="157">
        <f t="shared" si="5"/>
        <v>0</v>
      </c>
      <c r="J65" s="157">
        <f t="shared" si="5"/>
        <v>0</v>
      </c>
      <c r="K65" s="157">
        <f t="shared" si="5"/>
        <v>0</v>
      </c>
      <c r="L65" s="157">
        <f t="shared" si="5"/>
        <v>0</v>
      </c>
      <c r="M65" s="157">
        <f t="shared" si="5"/>
        <v>0</v>
      </c>
      <c r="N65" s="157">
        <f t="shared" si="5"/>
        <v>0</v>
      </c>
      <c r="O65" s="157">
        <f t="shared" si="5"/>
        <v>0</v>
      </c>
      <c r="P65" s="157">
        <f t="shared" si="5"/>
        <v>0</v>
      </c>
      <c r="Q65" s="157">
        <f t="shared" si="5"/>
        <v>0</v>
      </c>
      <c r="R65" s="157">
        <f t="shared" si="5"/>
        <v>0</v>
      </c>
      <c r="S65" s="157">
        <f t="shared" si="5"/>
        <v>0</v>
      </c>
      <c r="T65" s="157">
        <f t="shared" si="5"/>
        <v>0</v>
      </c>
      <c r="U65" s="157">
        <f t="shared" si="5"/>
        <v>0</v>
      </c>
      <c r="V65" s="157">
        <f t="shared" si="5"/>
        <v>0</v>
      </c>
      <c r="W65" s="157">
        <f t="shared" si="5"/>
        <v>0</v>
      </c>
    </row>
    <row r="66" spans="1:23" x14ac:dyDescent="0.3">
      <c r="B66" s="101" t="s">
        <v>60</v>
      </c>
      <c r="D66" s="157">
        <f>SUMIF($B2:$B56,$B66,D$2:D$56)</f>
        <v>0</v>
      </c>
      <c r="E66" s="157">
        <f t="shared" ref="E66:W66" si="6">SUMIF($B2:$B56,$B66,E$2:E$56)</f>
        <v>0</v>
      </c>
      <c r="F66" s="157">
        <f t="shared" si="6"/>
        <v>0</v>
      </c>
      <c r="G66" s="157">
        <f t="shared" si="6"/>
        <v>0</v>
      </c>
      <c r="H66" s="157">
        <f t="shared" si="6"/>
        <v>0</v>
      </c>
      <c r="I66" s="157">
        <f t="shared" si="6"/>
        <v>0</v>
      </c>
      <c r="J66" s="157">
        <f t="shared" si="6"/>
        <v>0</v>
      </c>
      <c r="K66" s="157">
        <f t="shared" si="6"/>
        <v>0</v>
      </c>
      <c r="L66" s="157">
        <f>SUMIF($B2:$B56,$B66,L$2:L$56)</f>
        <v>0</v>
      </c>
      <c r="M66" s="157">
        <f t="shared" si="6"/>
        <v>0</v>
      </c>
      <c r="N66" s="157">
        <f t="shared" si="6"/>
        <v>0</v>
      </c>
      <c r="O66" s="157">
        <f t="shared" si="6"/>
        <v>0</v>
      </c>
      <c r="P66" s="157">
        <f t="shared" si="6"/>
        <v>0</v>
      </c>
      <c r="Q66" s="157">
        <f t="shared" si="6"/>
        <v>0</v>
      </c>
      <c r="R66" s="157">
        <f t="shared" si="6"/>
        <v>0</v>
      </c>
      <c r="S66" s="157">
        <f t="shared" si="6"/>
        <v>0</v>
      </c>
      <c r="T66" s="157">
        <f t="shared" si="6"/>
        <v>0</v>
      </c>
      <c r="U66" s="157">
        <f t="shared" si="6"/>
        <v>0</v>
      </c>
      <c r="V66" s="157">
        <f t="shared" si="6"/>
        <v>0</v>
      </c>
      <c r="W66" s="157">
        <f t="shared" si="6"/>
        <v>0</v>
      </c>
    </row>
    <row r="67" spans="1:23" x14ac:dyDescent="0.3">
      <c r="B67" s="101" t="s">
        <v>103</v>
      </c>
      <c r="D67" s="157">
        <f>SUMIF($B2:$B56,$B67,D$2:D$56)</f>
        <v>0</v>
      </c>
      <c r="E67" s="157">
        <f t="shared" ref="E67:W67" si="7">SUMIF($B2:$B56,$B67,E$2:E$56)</f>
        <v>0</v>
      </c>
      <c r="F67" s="157">
        <f t="shared" si="7"/>
        <v>0</v>
      </c>
      <c r="G67" s="157">
        <f t="shared" si="7"/>
        <v>0</v>
      </c>
      <c r="H67" s="157">
        <f t="shared" si="7"/>
        <v>0</v>
      </c>
      <c r="I67" s="157">
        <f t="shared" si="7"/>
        <v>0</v>
      </c>
      <c r="J67" s="157">
        <f t="shared" si="7"/>
        <v>0</v>
      </c>
      <c r="K67" s="157">
        <f t="shared" si="7"/>
        <v>0</v>
      </c>
      <c r="L67" s="157">
        <f t="shared" si="7"/>
        <v>0</v>
      </c>
      <c r="M67" s="157">
        <f t="shared" si="7"/>
        <v>0</v>
      </c>
      <c r="N67" s="157">
        <f t="shared" si="7"/>
        <v>0</v>
      </c>
      <c r="O67" s="157">
        <f t="shared" si="7"/>
        <v>0</v>
      </c>
      <c r="P67" s="157">
        <f t="shared" si="7"/>
        <v>0</v>
      </c>
      <c r="Q67" s="157">
        <f t="shared" si="7"/>
        <v>0</v>
      </c>
      <c r="R67" s="157">
        <f t="shared" si="7"/>
        <v>0</v>
      </c>
      <c r="S67" s="157">
        <f t="shared" si="7"/>
        <v>0</v>
      </c>
      <c r="T67" s="157">
        <f t="shared" si="7"/>
        <v>0</v>
      </c>
      <c r="U67" s="157">
        <f t="shared" si="7"/>
        <v>0</v>
      </c>
      <c r="V67" s="157">
        <f t="shared" si="7"/>
        <v>0</v>
      </c>
      <c r="W67" s="157">
        <f t="shared" si="7"/>
        <v>0</v>
      </c>
    </row>
    <row r="68" spans="1:23" x14ac:dyDescent="0.3">
      <c r="B68" s="101" t="s">
        <v>58</v>
      </c>
      <c r="D68" s="157">
        <f>SUMIF($B2:$B56,$B68,D$2:D$56)</f>
        <v>808504.48522222217</v>
      </c>
      <c r="E68" s="157">
        <f t="shared" ref="E68:W68" si="8">SUMIF($B2:$B56,$B68,E$2:E$56)</f>
        <v>903107.76537555549</v>
      </c>
      <c r="F68" s="157">
        <f t="shared" si="8"/>
        <v>955332.13324959995</v>
      </c>
      <c r="G68" s="157">
        <f t="shared" si="8"/>
        <v>1044934.4194750113</v>
      </c>
      <c r="H68" s="157">
        <f t="shared" si="8"/>
        <v>1501669.9943140571</v>
      </c>
      <c r="I68" s="157">
        <f t="shared" si="8"/>
        <v>1596897.8836381498</v>
      </c>
      <c r="J68" s="157">
        <f t="shared" si="8"/>
        <v>1695622.6659472585</v>
      </c>
      <c r="K68" s="157">
        <f t="shared" si="8"/>
        <v>1797946.1258050536</v>
      </c>
      <c r="L68" s="157">
        <f t="shared" si="8"/>
        <v>1903972.7204005597</v>
      </c>
      <c r="M68" s="157">
        <f t="shared" si="8"/>
        <v>2013809.6457393421</v>
      </c>
      <c r="N68" s="157">
        <f t="shared" si="8"/>
        <v>2039663.5681652401</v>
      </c>
      <c r="O68" s="157">
        <f t="shared" si="8"/>
        <v>2066034.5690396558</v>
      </c>
      <c r="P68" s="157">
        <f t="shared" si="8"/>
        <v>2092932.9899315601</v>
      </c>
      <c r="Q68" s="157">
        <f t="shared" si="8"/>
        <v>2120369.3792413026</v>
      </c>
      <c r="R68" s="157">
        <f t="shared" si="8"/>
        <v>2148354.4963372396</v>
      </c>
      <c r="S68" s="157">
        <f t="shared" si="8"/>
        <v>2176899.3157750955</v>
      </c>
      <c r="T68" s="157">
        <f t="shared" si="8"/>
        <v>2206015.0316017084</v>
      </c>
      <c r="U68" s="157">
        <f t="shared" si="8"/>
        <v>2235713.0617448539</v>
      </c>
      <c r="V68" s="157">
        <f t="shared" si="8"/>
        <v>2266005.0524908621</v>
      </c>
      <c r="W68" s="157">
        <f t="shared" si="8"/>
        <v>2296902.8830517903</v>
      </c>
    </row>
    <row r="69" spans="1:23" ht="15" thickBot="1" x14ac:dyDescent="0.35">
      <c r="B69" s="107" t="s">
        <v>61</v>
      </c>
      <c r="D69" s="157">
        <f>SUMIF($B2:$B56,$B69,D$2:D$56)</f>
        <v>49892936.226833344</v>
      </c>
      <c r="E69" s="157">
        <f t="shared" ref="E69:W69" si="9">SUMIF($B2:$B56,$B69,E$2:E$56)</f>
        <v>100197758.78548446</v>
      </c>
      <c r="F69" s="157">
        <f t="shared" si="9"/>
        <v>105914093.93264645</v>
      </c>
      <c r="G69" s="157">
        <f t="shared" si="9"/>
        <v>111874171.53619248</v>
      </c>
      <c r="H69" s="157">
        <f t="shared" si="9"/>
        <v>118044564.87848577</v>
      </c>
      <c r="I69" s="157">
        <f t="shared" si="9"/>
        <v>173120463.58477172</v>
      </c>
      <c r="J69" s="157">
        <f t="shared" si="9"/>
        <v>180725311.99963</v>
      </c>
      <c r="K69" s="157">
        <f t="shared" si="9"/>
        <v>188582996.93321598</v>
      </c>
      <c r="L69" s="157">
        <f t="shared" si="9"/>
        <v>196700589.90691295</v>
      </c>
      <c r="M69" s="157">
        <f t="shared" si="9"/>
        <v>205085344.16835183</v>
      </c>
      <c r="N69" s="157">
        <f t="shared" si="9"/>
        <v>208292512.67335221</v>
      </c>
      <c r="O69" s="157">
        <f t="shared" si="9"/>
        <v>211563824.54845256</v>
      </c>
      <c r="P69" s="157">
        <f t="shared" si="9"/>
        <v>214900562.66105497</v>
      </c>
      <c r="Q69" s="157">
        <f t="shared" si="9"/>
        <v>218304035.53590938</v>
      </c>
      <c r="R69" s="157">
        <f t="shared" si="9"/>
        <v>221775577.86826092</v>
      </c>
      <c r="S69" s="157">
        <f t="shared" si="9"/>
        <v>225316551.04725942</v>
      </c>
      <c r="T69" s="157">
        <f t="shared" si="9"/>
        <v>228928343.68983796</v>
      </c>
      <c r="U69" s="157">
        <f t="shared" si="9"/>
        <v>232612372.1852681</v>
      </c>
      <c r="V69" s="157">
        <f t="shared" si="9"/>
        <v>236370081.25060675</v>
      </c>
      <c r="W69" s="157">
        <f t="shared" si="9"/>
        <v>240202944.49725223</v>
      </c>
    </row>
    <row r="70" spans="1:23" x14ac:dyDescent="0.3">
      <c r="M70" s="82"/>
      <c r="N70" s="82"/>
    </row>
    <row r="71" spans="1:23" x14ac:dyDescent="0.3">
      <c r="D71" s="80">
        <f>SUM(D62:D69)</f>
        <v>897265841.73151946</v>
      </c>
      <c r="E71" s="80">
        <f t="shared" ref="E71:W71" si="10">SUM(E62:E69)</f>
        <v>855827600.05884802</v>
      </c>
      <c r="F71" s="80">
        <f t="shared" si="10"/>
        <v>817269139.99851608</v>
      </c>
      <c r="G71" s="80">
        <f t="shared" si="10"/>
        <v>751769181.67334867</v>
      </c>
      <c r="H71" s="80">
        <f t="shared" si="10"/>
        <v>821623985.23312712</v>
      </c>
      <c r="I71" s="80">
        <f t="shared" si="10"/>
        <v>875202416.18298888</v>
      </c>
      <c r="J71" s="80">
        <f t="shared" si="10"/>
        <v>884779081.64069247</v>
      </c>
      <c r="K71" s="80">
        <f t="shared" si="10"/>
        <v>947666685.98805809</v>
      </c>
      <c r="L71" s="80">
        <f t="shared" si="10"/>
        <v>983636210.41444707</v>
      </c>
      <c r="M71" s="82">
        <f t="shared" si="10"/>
        <v>1020824950.3403139</v>
      </c>
      <c r="N71" s="82">
        <f t="shared" si="10"/>
        <v>1238101547.3391595</v>
      </c>
      <c r="O71" s="80">
        <f t="shared" si="10"/>
        <v>1254974728.7123456</v>
      </c>
      <c r="P71" s="80">
        <f t="shared" si="10"/>
        <v>1272185373.712996</v>
      </c>
      <c r="Q71" s="80">
        <f t="shared" si="10"/>
        <v>1289740231.6136589</v>
      </c>
      <c r="R71" s="80">
        <f t="shared" si="10"/>
        <v>1307646186.6723351</v>
      </c>
      <c r="S71" s="80">
        <f t="shared" si="10"/>
        <v>1325910260.832185</v>
      </c>
      <c r="T71" s="80">
        <f t="shared" si="10"/>
        <v>1344539616.4752319</v>
      </c>
      <c r="U71" s="80">
        <f t="shared" si="10"/>
        <v>1363541559.2311401</v>
      </c>
      <c r="V71" s="80">
        <f t="shared" si="10"/>
        <v>1382923540.8421659</v>
      </c>
      <c r="W71" s="80">
        <f t="shared" si="10"/>
        <v>1402693162.0854125</v>
      </c>
    </row>
    <row r="72" spans="1:23" x14ac:dyDescent="0.3">
      <c r="M72" s="82"/>
      <c r="N72" s="82"/>
    </row>
    <row r="73" spans="1:23" ht="15" thickBot="1" x14ac:dyDescent="0.35">
      <c r="B73" s="100" t="s">
        <v>97</v>
      </c>
      <c r="M73" s="82"/>
      <c r="N73" s="82"/>
    </row>
    <row r="74" spans="1:23" x14ac:dyDescent="0.3">
      <c r="B74" s="132" t="s">
        <v>104</v>
      </c>
      <c r="D74" s="193">
        <v>2021</v>
      </c>
      <c r="E74" s="193">
        <v>2022</v>
      </c>
      <c r="F74" s="193">
        <v>2023</v>
      </c>
      <c r="G74" s="193">
        <v>2024</v>
      </c>
      <c r="H74" s="193">
        <v>2025</v>
      </c>
      <c r="I74" s="193">
        <v>2026</v>
      </c>
      <c r="J74" s="193">
        <v>2027</v>
      </c>
      <c r="K74" s="193">
        <v>2028</v>
      </c>
      <c r="L74" s="193">
        <v>2029</v>
      </c>
      <c r="M74" s="193">
        <v>2030</v>
      </c>
      <c r="N74" s="193">
        <v>2031</v>
      </c>
      <c r="O74" s="193">
        <v>2032</v>
      </c>
      <c r="P74" s="193">
        <v>2033</v>
      </c>
      <c r="Q74" s="193">
        <v>2034</v>
      </c>
      <c r="R74" s="193">
        <v>2035</v>
      </c>
      <c r="S74" s="193">
        <v>2036</v>
      </c>
      <c r="T74" s="193">
        <v>2037</v>
      </c>
      <c r="U74" s="193">
        <v>2038</v>
      </c>
      <c r="V74" s="193">
        <v>2039</v>
      </c>
      <c r="W74" s="193">
        <v>2040</v>
      </c>
    </row>
    <row r="75" spans="1:23" x14ac:dyDescent="0.3">
      <c r="B75" s="101" t="s">
        <v>154</v>
      </c>
      <c r="D75" s="81">
        <f>SUM(D2:D48)</f>
        <v>876245357.15583336</v>
      </c>
      <c r="E75" s="81">
        <f t="shared" ref="E75:W75" si="11">SUM(E2:E48)</f>
        <v>742172949.70515883</v>
      </c>
      <c r="F75" s="81">
        <f t="shared" si="11"/>
        <v>670452177.76785696</v>
      </c>
      <c r="G75" s="81">
        <f t="shared" si="11"/>
        <v>538737071.83412695</v>
      </c>
      <c r="H75" s="81">
        <f t="shared" si="11"/>
        <v>537593203.87357152</v>
      </c>
      <c r="I75" s="81">
        <f t="shared" si="11"/>
        <v>468434258.96253967</v>
      </c>
      <c r="J75" s="81">
        <f t="shared" si="11"/>
        <v>400847519.49345237</v>
      </c>
      <c r="K75" s="81">
        <f t="shared" si="11"/>
        <v>398949093.79234129</v>
      </c>
      <c r="L75" s="81">
        <f t="shared" si="11"/>
        <v>398949093.79234129</v>
      </c>
      <c r="M75" s="81">
        <f t="shared" si="11"/>
        <v>398949093.79234129</v>
      </c>
      <c r="N75" s="81">
        <f t="shared" si="11"/>
        <v>394638580.42817461</v>
      </c>
      <c r="O75" s="81">
        <f t="shared" si="11"/>
        <v>394638580.42817461</v>
      </c>
      <c r="P75" s="81">
        <f t="shared" si="11"/>
        <v>394638580.42817461</v>
      </c>
      <c r="Q75" s="81">
        <f t="shared" si="11"/>
        <v>394638580.42817461</v>
      </c>
      <c r="R75" s="81">
        <f t="shared" si="11"/>
        <v>394638580.42817461</v>
      </c>
      <c r="S75" s="81">
        <f t="shared" si="11"/>
        <v>394638580.42817461</v>
      </c>
      <c r="T75" s="81">
        <f t="shared" si="11"/>
        <v>394638580.42817461</v>
      </c>
      <c r="U75" s="81">
        <f t="shared" si="11"/>
        <v>394638580.42817461</v>
      </c>
      <c r="V75" s="81">
        <f t="shared" si="11"/>
        <v>394638580.42817461</v>
      </c>
      <c r="W75" s="81">
        <f t="shared" si="11"/>
        <v>394638580.42817461</v>
      </c>
    </row>
    <row r="76" spans="1:23" x14ac:dyDescent="0.3">
      <c r="B76" s="101" t="s">
        <v>155</v>
      </c>
      <c r="D76" s="81">
        <f>SUM(D49:D56)</f>
        <v>21274554.59929762</v>
      </c>
      <c r="E76" s="81">
        <f t="shared" ref="E76:W76" si="12">SUM(E49:E56)</f>
        <v>113843446.04813382</v>
      </c>
      <c r="F76" s="81">
        <f t="shared" si="12"/>
        <v>146970586.53621459</v>
      </c>
      <c r="G76" s="81">
        <f t="shared" si="12"/>
        <v>213228211.58755517</v>
      </c>
      <c r="H76" s="81">
        <f t="shared" si="12"/>
        <v>284226883.10788912</v>
      </c>
      <c r="I76" s="81">
        <f t="shared" si="12"/>
        <v>406964258.96878254</v>
      </c>
      <c r="J76" s="81">
        <f t="shared" si="12"/>
        <v>484127663.8955735</v>
      </c>
      <c r="K76" s="81">
        <f t="shared" si="12"/>
        <v>548913693.94405019</v>
      </c>
      <c r="L76" s="81">
        <f t="shared" si="12"/>
        <v>584883218.37043917</v>
      </c>
      <c r="M76" s="81">
        <f t="shared" si="12"/>
        <v>622071958.29630613</v>
      </c>
      <c r="N76" s="81">
        <f t="shared" si="12"/>
        <v>843659068.65931821</v>
      </c>
      <c r="O76" s="81">
        <f t="shared" si="12"/>
        <v>860532250.03250444</v>
      </c>
      <c r="P76" s="81">
        <f t="shared" si="12"/>
        <v>877742895.03315473</v>
      </c>
      <c r="Q76" s="81">
        <f t="shared" si="12"/>
        <v>895297752.93381774</v>
      </c>
      <c r="R76" s="81">
        <f t="shared" si="12"/>
        <v>913203707.99249423</v>
      </c>
      <c r="S76" s="81">
        <f t="shared" si="12"/>
        <v>931467782.15234387</v>
      </c>
      <c r="T76" s="81">
        <f t="shared" si="12"/>
        <v>950097137.79539073</v>
      </c>
      <c r="U76" s="81">
        <f t="shared" si="12"/>
        <v>969099080.55129874</v>
      </c>
      <c r="V76" s="81">
        <f t="shared" si="12"/>
        <v>988481062.16232455</v>
      </c>
      <c r="W76" s="81">
        <f t="shared" si="12"/>
        <v>1008250683.405571</v>
      </c>
    </row>
    <row r="78" spans="1:23" x14ac:dyDescent="0.3">
      <c r="D78" s="80">
        <f>SUM(D75:D76)</f>
        <v>897519911.75513101</v>
      </c>
      <c r="E78" s="80">
        <f t="shared" ref="E78:W78" si="13">SUM(E75:E76)</f>
        <v>856016395.75329268</v>
      </c>
      <c r="F78" s="80">
        <f t="shared" si="13"/>
        <v>817422764.30407155</v>
      </c>
      <c r="G78" s="80">
        <f t="shared" si="13"/>
        <v>751965283.42168212</v>
      </c>
      <c r="H78" s="80">
        <f t="shared" si="13"/>
        <v>821820086.98146057</v>
      </c>
      <c r="I78" s="80">
        <f t="shared" si="13"/>
        <v>875398517.93132222</v>
      </c>
      <c r="J78" s="80">
        <f t="shared" si="13"/>
        <v>884975183.38902593</v>
      </c>
      <c r="K78" s="80">
        <f t="shared" si="13"/>
        <v>947862787.73639154</v>
      </c>
      <c r="L78" s="80">
        <f t="shared" si="13"/>
        <v>983832312.16278052</v>
      </c>
      <c r="M78" s="80">
        <f t="shared" si="13"/>
        <v>1021021052.0886474</v>
      </c>
      <c r="N78" s="80">
        <f t="shared" si="13"/>
        <v>1238297649.0874929</v>
      </c>
      <c r="O78" s="80">
        <f t="shared" si="13"/>
        <v>1255170830.4606791</v>
      </c>
      <c r="P78" s="80">
        <f t="shared" si="13"/>
        <v>1272381475.4613295</v>
      </c>
      <c r="Q78" s="80">
        <f t="shared" si="13"/>
        <v>1289936333.3619924</v>
      </c>
      <c r="R78" s="80">
        <f t="shared" si="13"/>
        <v>1307842288.4206688</v>
      </c>
      <c r="S78" s="80">
        <f t="shared" si="13"/>
        <v>1326106362.5805185</v>
      </c>
      <c r="T78" s="80">
        <f t="shared" si="13"/>
        <v>1344735718.2235653</v>
      </c>
      <c r="U78" s="80">
        <f t="shared" si="13"/>
        <v>1363737660.9794734</v>
      </c>
      <c r="V78" s="80">
        <f t="shared" si="13"/>
        <v>1383119642.5904992</v>
      </c>
      <c r="W78" s="80">
        <f t="shared" si="13"/>
        <v>1402889263.8337455</v>
      </c>
    </row>
    <row r="80" spans="1:23" x14ac:dyDescent="0.3">
      <c r="A80" s="95" t="s">
        <v>32</v>
      </c>
      <c r="B80" s="95"/>
      <c r="C80" s="96" t="s">
        <v>90</v>
      </c>
      <c r="D80" s="154">
        <v>2021</v>
      </c>
      <c r="E80" s="155">
        <v>2022</v>
      </c>
      <c r="F80" s="154">
        <v>2023</v>
      </c>
      <c r="G80" s="155">
        <v>2024</v>
      </c>
      <c r="H80" s="154">
        <v>2025</v>
      </c>
      <c r="I80" s="155">
        <v>2026</v>
      </c>
      <c r="J80" s="154">
        <v>2027</v>
      </c>
      <c r="K80" s="155">
        <v>2028</v>
      </c>
      <c r="L80" s="154">
        <v>2029</v>
      </c>
      <c r="M80" s="155">
        <v>2030</v>
      </c>
      <c r="N80" s="154">
        <v>2031</v>
      </c>
      <c r="O80" s="155">
        <v>2032</v>
      </c>
      <c r="P80" s="154">
        <v>2033</v>
      </c>
      <c r="Q80" s="155">
        <v>2034</v>
      </c>
      <c r="R80" s="154">
        <v>2035</v>
      </c>
      <c r="S80" s="155">
        <v>2036</v>
      </c>
      <c r="T80" s="154">
        <v>2037</v>
      </c>
      <c r="U80" s="155">
        <v>2038</v>
      </c>
      <c r="V80" s="154">
        <v>2039</v>
      </c>
      <c r="W80" s="155">
        <v>2040</v>
      </c>
    </row>
    <row r="81" spans="1:23" x14ac:dyDescent="0.3">
      <c r="A81" s="97" t="s">
        <v>63</v>
      </c>
      <c r="B81" s="98" t="s">
        <v>57</v>
      </c>
      <c r="C81" s="99"/>
      <c r="D81" s="189">
        <f>IFERROR(DTE_demand_forecast!D81*Settings!$D$30,"-")</f>
        <v>66704675.024642825</v>
      </c>
      <c r="E81" s="189">
        <f>IFERROR(DTE_demand_forecast!E81*Settings!$D$30,"-")</f>
        <v>66704675.024642825</v>
      </c>
      <c r="F81" s="189">
        <f>IFERROR(DTE_demand_forecast!F81*Settings!$D$30,"-")</f>
        <v>0</v>
      </c>
      <c r="G81" s="189">
        <f>IFERROR(DTE_demand_forecast!G81*Settings!$D$30,"-")</f>
        <v>0</v>
      </c>
      <c r="H81" s="189">
        <f>IFERROR(DTE_demand_forecast!H81*Settings!$D$30,"-")</f>
        <v>0</v>
      </c>
      <c r="I81" s="189">
        <f>IFERROR(DTE_demand_forecast!I81*Settings!$D$30,"-")</f>
        <v>0</v>
      </c>
      <c r="J81" s="189">
        <f>IFERROR(DTE_demand_forecast!J81*Settings!$D$30,"-")</f>
        <v>0</v>
      </c>
      <c r="K81" s="189">
        <f>IFERROR(DTE_demand_forecast!K81*Settings!$D$30,"-")</f>
        <v>0</v>
      </c>
      <c r="L81" s="189">
        <f>IFERROR(DTE_demand_forecast!L81*Settings!$D$30,"-")</f>
        <v>0</v>
      </c>
      <c r="M81" s="189">
        <f>IFERROR(DTE_demand_forecast!M81*Settings!$D$30,"-")</f>
        <v>0</v>
      </c>
      <c r="N81" s="189">
        <f>IFERROR(DTE_demand_forecast!N81*Settings!$D$30,"-")</f>
        <v>0</v>
      </c>
      <c r="O81" s="189">
        <f>IFERROR(DTE_demand_forecast!O81*Settings!$D$30,"-")</f>
        <v>0</v>
      </c>
      <c r="P81" s="189">
        <f>IFERROR(DTE_demand_forecast!P81*Settings!$D$30,"-")</f>
        <v>0</v>
      </c>
      <c r="Q81" s="189">
        <f>IFERROR(DTE_demand_forecast!Q81*Settings!$D$30,"-")</f>
        <v>0</v>
      </c>
      <c r="R81" s="189">
        <f>IFERROR(DTE_demand_forecast!R81*Settings!$D$30,"-")</f>
        <v>0</v>
      </c>
      <c r="S81" s="189">
        <f>IFERROR(DTE_demand_forecast!S81*Settings!$D$30,"-")</f>
        <v>0</v>
      </c>
      <c r="T81" s="189">
        <f>IFERROR(DTE_demand_forecast!T81*Settings!$D$30,"-")</f>
        <v>0</v>
      </c>
      <c r="U81" s="189">
        <f>IFERROR(DTE_demand_forecast!U81*Settings!$D$30,"-")</f>
        <v>0</v>
      </c>
      <c r="V81" s="189">
        <f>IFERROR(DTE_demand_forecast!V81*Settings!$D$30,"-")</f>
        <v>0</v>
      </c>
      <c r="W81" s="189">
        <f>IFERROR(DTE_demand_forecast!W81*Settings!$D$30,"-")</f>
        <v>0</v>
      </c>
    </row>
    <row r="82" spans="1:23" x14ac:dyDescent="0.3">
      <c r="A82" s="97" t="s">
        <v>33</v>
      </c>
      <c r="B82" s="98" t="s">
        <v>57</v>
      </c>
      <c r="C82" s="99" t="s">
        <v>91</v>
      </c>
      <c r="D82" s="189">
        <f>IFERROR(DTE_demand_forecast!D82*Settings!$D$30,"-")</f>
        <v>1124735.1347222221</v>
      </c>
      <c r="E82" s="189">
        <f>IFERROR(DTE_demand_forecast!E82*Settings!$D$30,"-")</f>
        <v>594887.5</v>
      </c>
      <c r="F82" s="189">
        <f>IFERROR(DTE_demand_forecast!F82*Settings!$D$30,"-")</f>
        <v>324788.19444444444</v>
      </c>
      <c r="G82" s="189">
        <f>IFERROR(DTE_demand_forecast!G82*Settings!$D$30,"-")</f>
        <v>831582.08249999979</v>
      </c>
      <c r="H82" s="189">
        <f>IFERROR(DTE_demand_forecast!H82*Settings!$D$30,"-")</f>
        <v>0</v>
      </c>
      <c r="I82" s="189">
        <f>IFERROR(DTE_demand_forecast!I82*Settings!$D$30,"-")</f>
        <v>0</v>
      </c>
      <c r="J82" s="189">
        <f>IFERROR(DTE_demand_forecast!J82*Settings!$D$30,"-")</f>
        <v>0</v>
      </c>
      <c r="K82" s="189">
        <f>IFERROR(DTE_demand_forecast!K82*Settings!$D$30,"-")</f>
        <v>0</v>
      </c>
      <c r="L82" s="189">
        <f>IFERROR(DTE_demand_forecast!L82*Settings!$D$30,"-")</f>
        <v>0</v>
      </c>
      <c r="M82" s="189">
        <f>IFERROR(DTE_demand_forecast!M82*Settings!$D$30,"-")</f>
        <v>0</v>
      </c>
      <c r="N82" s="189">
        <f>IFERROR(DTE_demand_forecast!N82*Settings!$D$30,"-")</f>
        <v>0</v>
      </c>
      <c r="O82" s="189">
        <f>IFERROR(DTE_demand_forecast!O82*Settings!$D$30,"-")</f>
        <v>0</v>
      </c>
      <c r="P82" s="189">
        <f>IFERROR(DTE_demand_forecast!P82*Settings!$D$30,"-")</f>
        <v>0</v>
      </c>
      <c r="Q82" s="189">
        <f>IFERROR(DTE_demand_forecast!Q82*Settings!$D$30,"-")</f>
        <v>0</v>
      </c>
      <c r="R82" s="189">
        <f>IFERROR(DTE_demand_forecast!R82*Settings!$D$30,"-")</f>
        <v>0</v>
      </c>
      <c r="S82" s="189">
        <f>IFERROR(DTE_demand_forecast!S82*Settings!$D$30,"-")</f>
        <v>0</v>
      </c>
      <c r="T82" s="189">
        <f>IFERROR(DTE_demand_forecast!T82*Settings!$D$30,"-")</f>
        <v>0</v>
      </c>
      <c r="U82" s="189">
        <f>IFERROR(DTE_demand_forecast!U82*Settings!$D$30,"-")</f>
        <v>0</v>
      </c>
      <c r="V82" s="189">
        <f>IFERROR(DTE_demand_forecast!V82*Settings!$D$30,"-")</f>
        <v>0</v>
      </c>
      <c r="W82" s="189">
        <f>IFERROR(DTE_demand_forecast!W82*Settings!$D$30,"-")</f>
        <v>0</v>
      </c>
    </row>
    <row r="83" spans="1:23" x14ac:dyDescent="0.3">
      <c r="A83" s="97" t="s">
        <v>65</v>
      </c>
      <c r="B83" s="98" t="s">
        <v>57</v>
      </c>
      <c r="C83" s="99" t="s">
        <v>91</v>
      </c>
      <c r="D83" s="189">
        <f>IFERROR(DTE_demand_forecast!D83*Settings!$D$30,"-")</f>
        <v>575754.58333333337</v>
      </c>
      <c r="E83" s="189">
        <f>IFERROR(DTE_demand_forecast!E83*Settings!$D$30,"-")</f>
        <v>582226.38888888888</v>
      </c>
      <c r="F83" s="189">
        <f>IFERROR(DTE_demand_forecast!F83*Settings!$D$30,"-")</f>
        <v>431004.02777777775</v>
      </c>
      <c r="G83" s="189">
        <f>IFERROR(DTE_demand_forecast!G83*Settings!$D$30,"-")</f>
        <v>546505.38888888876</v>
      </c>
      <c r="H83" s="189">
        <f>IFERROR(DTE_demand_forecast!H83*Settings!$D$30,"-")</f>
        <v>546505.38888888876</v>
      </c>
      <c r="I83" s="189">
        <f>IFERROR(DTE_demand_forecast!I83*Settings!$D$30,"-")</f>
        <v>546505.38888888876</v>
      </c>
      <c r="J83" s="189">
        <f>IFERROR(DTE_demand_forecast!J83*Settings!$D$30,"-")</f>
        <v>0</v>
      </c>
      <c r="K83" s="189">
        <f>IFERROR(DTE_demand_forecast!K83*Settings!$D$30,"-")</f>
        <v>0</v>
      </c>
      <c r="L83" s="189">
        <f>IFERROR(DTE_demand_forecast!L83*Settings!$D$30,"-")</f>
        <v>0</v>
      </c>
      <c r="M83" s="189">
        <f>IFERROR(DTE_demand_forecast!M83*Settings!$D$30,"-")</f>
        <v>0</v>
      </c>
      <c r="N83" s="189">
        <f>IFERROR(DTE_demand_forecast!N83*Settings!$D$30,"-")</f>
        <v>0</v>
      </c>
      <c r="O83" s="189">
        <f>IFERROR(DTE_demand_forecast!O83*Settings!$D$30,"-")</f>
        <v>0</v>
      </c>
      <c r="P83" s="189">
        <f>IFERROR(DTE_demand_forecast!P83*Settings!$D$30,"-")</f>
        <v>0</v>
      </c>
      <c r="Q83" s="189">
        <f>IFERROR(DTE_demand_forecast!Q83*Settings!$D$30,"-")</f>
        <v>0</v>
      </c>
      <c r="R83" s="189">
        <f>IFERROR(DTE_demand_forecast!R83*Settings!$D$30,"-")</f>
        <v>0</v>
      </c>
      <c r="S83" s="189">
        <f>IFERROR(DTE_demand_forecast!S83*Settings!$D$30,"-")</f>
        <v>0</v>
      </c>
      <c r="T83" s="189">
        <f>IFERROR(DTE_demand_forecast!T83*Settings!$D$30,"-")</f>
        <v>0</v>
      </c>
      <c r="U83" s="189">
        <f>IFERROR(DTE_demand_forecast!U83*Settings!$D$30,"-")</f>
        <v>0</v>
      </c>
      <c r="V83" s="189">
        <f>IFERROR(DTE_demand_forecast!V83*Settings!$D$30,"-")</f>
        <v>0</v>
      </c>
      <c r="W83" s="189">
        <f>IFERROR(DTE_demand_forecast!W83*Settings!$D$30,"-")</f>
        <v>0</v>
      </c>
    </row>
    <row r="84" spans="1:23" x14ac:dyDescent="0.3">
      <c r="A84" s="97" t="s">
        <v>66</v>
      </c>
      <c r="B84" s="104" t="s">
        <v>59</v>
      </c>
      <c r="C84" s="99"/>
      <c r="D84" s="189">
        <f>IFERROR(DTE_demand_forecast!D84*Settings!$D$30,"-")</f>
        <v>85786147.896388873</v>
      </c>
      <c r="E84" s="189">
        <f>IFERROR(DTE_demand_forecast!E84*Settings!$D$30,"-")</f>
        <v>85786147.896388873</v>
      </c>
      <c r="F84" s="189">
        <f>IFERROR(DTE_demand_forecast!F84*Settings!$D$30,"-")</f>
        <v>85786147.896388873</v>
      </c>
      <c r="G84" s="189">
        <f>IFERROR(DTE_demand_forecast!G84*Settings!$D$30,"-")</f>
        <v>85786147.896388873</v>
      </c>
      <c r="H84" s="189">
        <f>IFERROR(DTE_demand_forecast!H84*Settings!$D$30,"-")</f>
        <v>85786147.896388873</v>
      </c>
      <c r="I84" s="189">
        <f>IFERROR(DTE_demand_forecast!I84*Settings!$D$30,"-")</f>
        <v>85786147.896388873</v>
      </c>
      <c r="J84" s="189">
        <f>IFERROR(DTE_demand_forecast!J84*Settings!$D$30,"-")</f>
        <v>85786147.896388873</v>
      </c>
      <c r="K84" s="189">
        <f>IFERROR(DTE_demand_forecast!K84*Settings!$D$30,"-")</f>
        <v>85786147.896388873</v>
      </c>
      <c r="L84" s="189">
        <f>IFERROR(DTE_demand_forecast!L84*Settings!$D$30,"-")</f>
        <v>85786147.896388873</v>
      </c>
      <c r="M84" s="189">
        <f>IFERROR(DTE_demand_forecast!M84*Settings!$D$30,"-")</f>
        <v>85786147.896388873</v>
      </c>
      <c r="N84" s="189">
        <f>IFERROR(DTE_demand_forecast!N84*Settings!$D$30,"-")</f>
        <v>85786147.896388873</v>
      </c>
      <c r="O84" s="189">
        <f>IFERROR(DTE_demand_forecast!O84*Settings!$D$30,"-")</f>
        <v>85786147.896388873</v>
      </c>
      <c r="P84" s="189">
        <f>IFERROR(DTE_demand_forecast!P84*Settings!$D$30,"-")</f>
        <v>85786147.896388873</v>
      </c>
      <c r="Q84" s="189">
        <f>IFERROR(DTE_demand_forecast!Q84*Settings!$D$30,"-")</f>
        <v>85786147.896388873</v>
      </c>
      <c r="R84" s="189">
        <f>IFERROR(DTE_demand_forecast!R84*Settings!$D$30,"-")</f>
        <v>85786147.896388873</v>
      </c>
      <c r="S84" s="189">
        <f>IFERROR(DTE_demand_forecast!S84*Settings!$D$30,"-")</f>
        <v>85786147.896388873</v>
      </c>
      <c r="T84" s="189">
        <f>IFERROR(DTE_demand_forecast!T84*Settings!$D$30,"-")</f>
        <v>85786147.896388873</v>
      </c>
      <c r="U84" s="189">
        <f>IFERROR(DTE_demand_forecast!U84*Settings!$D$30,"-")</f>
        <v>85786147.896388873</v>
      </c>
      <c r="V84" s="189">
        <f>IFERROR(DTE_demand_forecast!V84*Settings!$D$30,"-")</f>
        <v>85786147.896388873</v>
      </c>
      <c r="W84" s="189">
        <f>IFERROR(DTE_demand_forecast!W84*Settings!$D$30,"-")</f>
        <v>85786147.896388873</v>
      </c>
    </row>
    <row r="85" spans="1:23" x14ac:dyDescent="0.3">
      <c r="A85" s="97" t="s">
        <v>67</v>
      </c>
      <c r="B85" s="105" t="s">
        <v>58</v>
      </c>
      <c r="C85" s="99" t="s">
        <v>91</v>
      </c>
      <c r="D85" s="189">
        <f>IFERROR(DTE_demand_forecast!D85*Settings!$D$30,"-")</f>
        <v>15279.608333333332</v>
      </c>
      <c r="E85" s="189">
        <f>IFERROR(DTE_demand_forecast!E85*Settings!$D$30,"-")</f>
        <v>34887.081944444442</v>
      </c>
      <c r="F85" s="189">
        <f>IFERROR(DTE_demand_forecast!F85*Settings!$D$30,"-")</f>
        <v>9144.6555555555551</v>
      </c>
      <c r="G85" s="189">
        <f>IFERROR(DTE_demand_forecast!G85*Settings!$D$30,"-")</f>
        <v>17720.318611111106</v>
      </c>
      <c r="H85" s="189">
        <f>IFERROR(DTE_demand_forecast!H85*Settings!$D$30,"-")</f>
        <v>0</v>
      </c>
      <c r="I85" s="189">
        <f>IFERROR(DTE_demand_forecast!I85*Settings!$D$30,"-")</f>
        <v>0</v>
      </c>
      <c r="J85" s="189">
        <f>IFERROR(DTE_demand_forecast!J85*Settings!$D$30,"-")</f>
        <v>0</v>
      </c>
      <c r="K85" s="189">
        <f>IFERROR(DTE_demand_forecast!K85*Settings!$D$30,"-")</f>
        <v>0</v>
      </c>
      <c r="L85" s="189">
        <f>IFERROR(DTE_demand_forecast!L85*Settings!$D$30,"-")</f>
        <v>0</v>
      </c>
      <c r="M85" s="189">
        <f>IFERROR(DTE_demand_forecast!M85*Settings!$D$30,"-")</f>
        <v>0</v>
      </c>
      <c r="N85" s="189">
        <f>IFERROR(DTE_demand_forecast!N85*Settings!$D$30,"-")</f>
        <v>0</v>
      </c>
      <c r="O85" s="189">
        <f>IFERROR(DTE_demand_forecast!O85*Settings!$D$30,"-")</f>
        <v>0</v>
      </c>
      <c r="P85" s="189">
        <f>IFERROR(DTE_demand_forecast!P85*Settings!$D$30,"-")</f>
        <v>0</v>
      </c>
      <c r="Q85" s="189">
        <f>IFERROR(DTE_demand_forecast!Q85*Settings!$D$30,"-")</f>
        <v>0</v>
      </c>
      <c r="R85" s="189">
        <f>IFERROR(DTE_demand_forecast!R85*Settings!$D$30,"-")</f>
        <v>0</v>
      </c>
      <c r="S85" s="189">
        <f>IFERROR(DTE_demand_forecast!S85*Settings!$D$30,"-")</f>
        <v>0</v>
      </c>
      <c r="T85" s="189">
        <f>IFERROR(DTE_demand_forecast!T85*Settings!$D$30,"-")</f>
        <v>0</v>
      </c>
      <c r="U85" s="189">
        <f>IFERROR(DTE_demand_forecast!U85*Settings!$D$30,"-")</f>
        <v>0</v>
      </c>
      <c r="V85" s="189">
        <f>IFERROR(DTE_demand_forecast!V85*Settings!$D$30,"-")</f>
        <v>0</v>
      </c>
      <c r="W85" s="189">
        <f>IFERROR(DTE_demand_forecast!W85*Settings!$D$30,"-")</f>
        <v>0</v>
      </c>
    </row>
    <row r="86" spans="1:23" x14ac:dyDescent="0.3">
      <c r="A86" s="97" t="s">
        <v>68</v>
      </c>
      <c r="B86" s="98" t="s">
        <v>57</v>
      </c>
      <c r="C86" s="99" t="s">
        <v>91</v>
      </c>
      <c r="D86" s="189">
        <f>IFERROR(DTE_demand_forecast!D86*Settings!$D$30,"-")</f>
        <v>333712.77777777775</v>
      </c>
      <c r="E86" s="189">
        <f>IFERROR(DTE_demand_forecast!E86*Settings!$D$30,"-")</f>
        <v>353769.58333333337</v>
      </c>
      <c r="F86" s="189">
        <f>IFERROR(DTE_demand_forecast!F86*Settings!$D$30,"-")</f>
        <v>304219.16666666669</v>
      </c>
      <c r="G86" s="189">
        <f>IFERROR(DTE_demand_forecast!G86*Settings!$D$30,"-")</f>
        <v>335559.05555555556</v>
      </c>
      <c r="H86" s="189">
        <f>IFERROR(DTE_demand_forecast!H86*Settings!$D$30,"-")</f>
        <v>335559.05555555556</v>
      </c>
      <c r="I86" s="189">
        <f>IFERROR(DTE_demand_forecast!I86*Settings!$D$30,"-")</f>
        <v>335559.05555555556</v>
      </c>
      <c r="J86" s="189">
        <f>IFERROR(DTE_demand_forecast!J86*Settings!$D$30,"-")</f>
        <v>0</v>
      </c>
      <c r="K86" s="189">
        <f>IFERROR(DTE_demand_forecast!K86*Settings!$D$30,"-")</f>
        <v>0</v>
      </c>
      <c r="L86" s="189">
        <f>IFERROR(DTE_demand_forecast!L86*Settings!$D$30,"-")</f>
        <v>0</v>
      </c>
      <c r="M86" s="189">
        <f>IFERROR(DTE_demand_forecast!M86*Settings!$D$30,"-")</f>
        <v>0</v>
      </c>
      <c r="N86" s="189">
        <f>IFERROR(DTE_demand_forecast!N86*Settings!$D$30,"-")</f>
        <v>0</v>
      </c>
      <c r="O86" s="189">
        <f>IFERROR(DTE_demand_forecast!O86*Settings!$D$30,"-")</f>
        <v>0</v>
      </c>
      <c r="P86" s="189">
        <f>IFERROR(DTE_demand_forecast!P86*Settings!$D$30,"-")</f>
        <v>0</v>
      </c>
      <c r="Q86" s="189">
        <f>IFERROR(DTE_demand_forecast!Q86*Settings!$D$30,"-")</f>
        <v>0</v>
      </c>
      <c r="R86" s="189">
        <f>IFERROR(DTE_demand_forecast!R86*Settings!$D$30,"-")</f>
        <v>0</v>
      </c>
      <c r="S86" s="189">
        <f>IFERROR(DTE_demand_forecast!S86*Settings!$D$30,"-")</f>
        <v>0</v>
      </c>
      <c r="T86" s="189">
        <f>IFERROR(DTE_demand_forecast!T86*Settings!$D$30,"-")</f>
        <v>0</v>
      </c>
      <c r="U86" s="189">
        <f>IFERROR(DTE_demand_forecast!U86*Settings!$D$30,"-")</f>
        <v>0</v>
      </c>
      <c r="V86" s="189">
        <f>IFERROR(DTE_demand_forecast!V86*Settings!$D$30,"-")</f>
        <v>0</v>
      </c>
      <c r="W86" s="189">
        <f>IFERROR(DTE_demand_forecast!W86*Settings!$D$30,"-")</f>
        <v>0</v>
      </c>
    </row>
    <row r="87" spans="1:23" x14ac:dyDescent="0.3">
      <c r="A87" s="97" t="s">
        <v>34</v>
      </c>
      <c r="B87" s="106" t="s">
        <v>64</v>
      </c>
      <c r="C87" s="99" t="s">
        <v>91</v>
      </c>
      <c r="D87" s="189">
        <f>IFERROR(DTE_demand_forecast!D87*Settings!$D$30,"-")</f>
        <v>254070.0236111111</v>
      </c>
      <c r="E87" s="189">
        <f>IFERROR(DTE_demand_forecast!E87*Settings!$D$30,"-")</f>
        <v>188795.69444444444</v>
      </c>
      <c r="F87" s="189">
        <f>IFERROR(DTE_demand_forecast!F87*Settings!$D$30,"-")</f>
        <v>153624.30555555556</v>
      </c>
      <c r="G87" s="189">
        <f>IFERROR(DTE_demand_forecast!G87*Settings!$D$30,"-")</f>
        <v>196101.74833333335</v>
      </c>
      <c r="H87" s="189">
        <f>IFERROR(DTE_demand_forecast!H87*Settings!$D$30,"-")</f>
        <v>196101.74833333335</v>
      </c>
      <c r="I87" s="189">
        <f>IFERROR(DTE_demand_forecast!I87*Settings!$D$30,"-")</f>
        <v>196101.74833333335</v>
      </c>
      <c r="J87" s="189">
        <f>IFERROR(DTE_demand_forecast!J87*Settings!$D$30,"-")</f>
        <v>196101.74833333335</v>
      </c>
      <c r="K87" s="189">
        <f>IFERROR(DTE_demand_forecast!K87*Settings!$D$30,"-")</f>
        <v>196101.74833333335</v>
      </c>
      <c r="L87" s="189">
        <f>IFERROR(DTE_demand_forecast!L87*Settings!$D$30,"-")</f>
        <v>196101.74833333335</v>
      </c>
      <c r="M87" s="189">
        <f>IFERROR(DTE_demand_forecast!M87*Settings!$D$30,"-")</f>
        <v>196101.74833333335</v>
      </c>
      <c r="N87" s="189">
        <f>IFERROR(DTE_demand_forecast!N87*Settings!$D$30,"-")</f>
        <v>196101.74833333335</v>
      </c>
      <c r="O87" s="189">
        <f>IFERROR(DTE_demand_forecast!O87*Settings!$D$30,"-")</f>
        <v>196101.74833333335</v>
      </c>
      <c r="P87" s="189">
        <f>IFERROR(DTE_demand_forecast!P87*Settings!$D$30,"-")</f>
        <v>196101.74833333335</v>
      </c>
      <c r="Q87" s="189">
        <f>IFERROR(DTE_demand_forecast!Q87*Settings!$D$30,"-")</f>
        <v>196101.74833333335</v>
      </c>
      <c r="R87" s="189">
        <f>IFERROR(DTE_demand_forecast!R87*Settings!$D$30,"-")</f>
        <v>196101.74833333335</v>
      </c>
      <c r="S87" s="189">
        <f>IFERROR(DTE_demand_forecast!S87*Settings!$D$30,"-")</f>
        <v>196101.74833333335</v>
      </c>
      <c r="T87" s="189">
        <f>IFERROR(DTE_demand_forecast!T87*Settings!$D$30,"-")</f>
        <v>196101.74833333335</v>
      </c>
      <c r="U87" s="189">
        <f>IFERROR(DTE_demand_forecast!U87*Settings!$D$30,"-")</f>
        <v>196101.74833333335</v>
      </c>
      <c r="V87" s="189">
        <f>IFERROR(DTE_demand_forecast!V87*Settings!$D$30,"-")</f>
        <v>196101.74833333335</v>
      </c>
      <c r="W87" s="189">
        <f>IFERROR(DTE_demand_forecast!W87*Settings!$D$30,"-")</f>
        <v>196101.74833333335</v>
      </c>
    </row>
    <row r="88" spans="1:23" x14ac:dyDescent="0.3">
      <c r="A88" s="97" t="s">
        <v>69</v>
      </c>
      <c r="B88" s="98" t="s">
        <v>57</v>
      </c>
      <c r="C88" s="99"/>
      <c r="D88" s="189">
        <f>IFERROR(DTE_demand_forecast!D88*Settings!$D$30,"-")</f>
        <v>0</v>
      </c>
      <c r="E88" s="189">
        <f>IFERROR(DTE_demand_forecast!E88*Settings!$D$30,"-")</f>
        <v>0</v>
      </c>
      <c r="F88" s="189">
        <f>IFERROR(DTE_demand_forecast!F88*Settings!$D$30,"-")</f>
        <v>0</v>
      </c>
      <c r="G88" s="189">
        <f>IFERROR(DTE_demand_forecast!G88*Settings!$D$30,"-")</f>
        <v>0</v>
      </c>
      <c r="H88" s="189">
        <f>IFERROR(DTE_demand_forecast!H88*Settings!$D$30,"-")</f>
        <v>0</v>
      </c>
      <c r="I88" s="189">
        <f>IFERROR(DTE_demand_forecast!I88*Settings!$D$30,"-")</f>
        <v>0</v>
      </c>
      <c r="J88" s="189">
        <f>IFERROR(DTE_demand_forecast!J88*Settings!$D$30,"-")</f>
        <v>0</v>
      </c>
      <c r="K88" s="189">
        <f>IFERROR(DTE_demand_forecast!K88*Settings!$D$30,"-")</f>
        <v>0</v>
      </c>
      <c r="L88" s="189">
        <f>IFERROR(DTE_demand_forecast!L88*Settings!$D$30,"-")</f>
        <v>0</v>
      </c>
      <c r="M88" s="189">
        <f>IFERROR(DTE_demand_forecast!M88*Settings!$D$30,"-")</f>
        <v>0</v>
      </c>
      <c r="N88" s="189">
        <f>IFERROR(DTE_demand_forecast!N88*Settings!$D$30,"-")</f>
        <v>0</v>
      </c>
      <c r="O88" s="189">
        <f>IFERROR(DTE_demand_forecast!O88*Settings!$D$30,"-")</f>
        <v>0</v>
      </c>
      <c r="P88" s="189">
        <f>IFERROR(DTE_demand_forecast!P88*Settings!$D$30,"-")</f>
        <v>0</v>
      </c>
      <c r="Q88" s="189">
        <f>IFERROR(DTE_demand_forecast!Q88*Settings!$D$30,"-")</f>
        <v>0</v>
      </c>
      <c r="R88" s="189">
        <f>IFERROR(DTE_demand_forecast!R88*Settings!$D$30,"-")</f>
        <v>0</v>
      </c>
      <c r="S88" s="189">
        <f>IFERROR(DTE_demand_forecast!S88*Settings!$D$30,"-")</f>
        <v>0</v>
      </c>
      <c r="T88" s="189">
        <f>IFERROR(DTE_demand_forecast!T88*Settings!$D$30,"-")</f>
        <v>0</v>
      </c>
      <c r="U88" s="189">
        <f>IFERROR(DTE_demand_forecast!U88*Settings!$D$30,"-")</f>
        <v>0</v>
      </c>
      <c r="V88" s="189">
        <f>IFERROR(DTE_demand_forecast!V88*Settings!$D$30,"-")</f>
        <v>0</v>
      </c>
      <c r="W88" s="189">
        <f>IFERROR(DTE_demand_forecast!W88*Settings!$D$30,"-")</f>
        <v>0</v>
      </c>
    </row>
    <row r="89" spans="1:23" x14ac:dyDescent="0.3">
      <c r="A89" s="97" t="s">
        <v>70</v>
      </c>
      <c r="B89" s="105" t="s">
        <v>59</v>
      </c>
      <c r="C89" s="99" t="s">
        <v>91</v>
      </c>
      <c r="D89" s="189">
        <f>IFERROR(DTE_demand_forecast!D89*Settings!$D$30,"-")</f>
        <v>589282.91527777771</v>
      </c>
      <c r="E89" s="189">
        <f>IFERROR(DTE_demand_forecast!E89*Settings!$D$30,"-")</f>
        <v>389699.45694444445</v>
      </c>
      <c r="F89" s="189">
        <f>IFERROR(DTE_demand_forecast!F89*Settings!$D$30,"-")</f>
        <v>2119.3055555555557</v>
      </c>
      <c r="G89" s="189">
        <f>IFERROR(DTE_demand_forecast!G89*Settings!$D$30,"-")</f>
        <v>435770.68499999994</v>
      </c>
      <c r="H89" s="189">
        <f>IFERROR(DTE_demand_forecast!H89*Settings!$D$30,"-")</f>
        <v>435770.68499999994</v>
      </c>
      <c r="I89" s="189">
        <f>IFERROR(DTE_demand_forecast!I89*Settings!$D$30,"-")</f>
        <v>435770.68499999994</v>
      </c>
      <c r="J89" s="189">
        <f>IFERROR(DTE_demand_forecast!J89*Settings!$D$30,"-")</f>
        <v>435770.68499999994</v>
      </c>
      <c r="K89" s="189">
        <f>IFERROR(DTE_demand_forecast!K89*Settings!$D$30,"-")</f>
        <v>435770.68499999994</v>
      </c>
      <c r="L89" s="189">
        <f>IFERROR(DTE_demand_forecast!L89*Settings!$D$30,"-")</f>
        <v>435770.68499999994</v>
      </c>
      <c r="M89" s="189">
        <f>IFERROR(DTE_demand_forecast!M89*Settings!$D$30,"-")</f>
        <v>435770.68499999994</v>
      </c>
      <c r="N89" s="189">
        <f>IFERROR(DTE_demand_forecast!N89*Settings!$D$30,"-")</f>
        <v>0</v>
      </c>
      <c r="O89" s="189">
        <f>IFERROR(DTE_demand_forecast!O89*Settings!$D$30,"-")</f>
        <v>0</v>
      </c>
      <c r="P89" s="189">
        <f>IFERROR(DTE_demand_forecast!P89*Settings!$D$30,"-")</f>
        <v>0</v>
      </c>
      <c r="Q89" s="189">
        <f>IFERROR(DTE_demand_forecast!Q89*Settings!$D$30,"-")</f>
        <v>0</v>
      </c>
      <c r="R89" s="189">
        <f>IFERROR(DTE_demand_forecast!R89*Settings!$D$30,"-")</f>
        <v>0</v>
      </c>
      <c r="S89" s="189">
        <f>IFERROR(DTE_demand_forecast!S89*Settings!$D$30,"-")</f>
        <v>0</v>
      </c>
      <c r="T89" s="189">
        <f>IFERROR(DTE_demand_forecast!T89*Settings!$D$30,"-")</f>
        <v>0</v>
      </c>
      <c r="U89" s="189">
        <f>IFERROR(DTE_demand_forecast!U89*Settings!$D$30,"-")</f>
        <v>0</v>
      </c>
      <c r="V89" s="189">
        <f>IFERROR(DTE_demand_forecast!V89*Settings!$D$30,"-")</f>
        <v>0</v>
      </c>
      <c r="W89" s="189">
        <f>IFERROR(DTE_demand_forecast!W89*Settings!$D$30,"-")</f>
        <v>0</v>
      </c>
    </row>
    <row r="90" spans="1:23" x14ac:dyDescent="0.3">
      <c r="A90" s="97" t="s">
        <v>71</v>
      </c>
      <c r="B90" s="105" t="s">
        <v>58</v>
      </c>
      <c r="C90" s="99"/>
      <c r="D90" s="189">
        <f>IFERROR(DTE_demand_forecast!D90*Settings!$D$30,"-")</f>
        <v>360556.76222222217</v>
      </c>
      <c r="E90" s="189">
        <f>IFERROR(DTE_demand_forecast!E90*Settings!$D$30,"-")</f>
        <v>360556.76222222217</v>
      </c>
      <c r="F90" s="189">
        <f>IFERROR(DTE_demand_forecast!F90*Settings!$D$30,"-")</f>
        <v>360556.76222222217</v>
      </c>
      <c r="G90" s="189">
        <f>IFERROR(DTE_demand_forecast!G90*Settings!$D$30,"-")</f>
        <v>360556.76222222217</v>
      </c>
      <c r="H90" s="189">
        <f>IFERROR(DTE_demand_forecast!H90*Settings!$D$30,"-")</f>
        <v>360556.76222222217</v>
      </c>
      <c r="I90" s="189">
        <f>IFERROR(DTE_demand_forecast!I90*Settings!$D$30,"-")</f>
        <v>360556.76222222217</v>
      </c>
      <c r="J90" s="189">
        <f>IFERROR(DTE_demand_forecast!J90*Settings!$D$30,"-")</f>
        <v>360556.76222222217</v>
      </c>
      <c r="K90" s="189">
        <f>IFERROR(DTE_demand_forecast!K90*Settings!$D$30,"-")</f>
        <v>360556.76222222217</v>
      </c>
      <c r="L90" s="189">
        <f>IFERROR(DTE_demand_forecast!L90*Settings!$D$30,"-")</f>
        <v>360556.76222222217</v>
      </c>
      <c r="M90" s="189">
        <f>IFERROR(DTE_demand_forecast!M90*Settings!$D$30,"-")</f>
        <v>360556.76222222217</v>
      </c>
      <c r="N90" s="189">
        <f>IFERROR(DTE_demand_forecast!N90*Settings!$D$30,"-")</f>
        <v>360556.76222222217</v>
      </c>
      <c r="O90" s="189">
        <f>IFERROR(DTE_demand_forecast!O90*Settings!$D$30,"-")</f>
        <v>360556.76222222217</v>
      </c>
      <c r="P90" s="189">
        <f>IFERROR(DTE_demand_forecast!P90*Settings!$D$30,"-")</f>
        <v>360556.76222222217</v>
      </c>
      <c r="Q90" s="189">
        <f>IFERROR(DTE_demand_forecast!Q90*Settings!$D$30,"-")</f>
        <v>360556.76222222217</v>
      </c>
      <c r="R90" s="189">
        <f>IFERROR(DTE_demand_forecast!R90*Settings!$D$30,"-")</f>
        <v>360556.76222222217</v>
      </c>
      <c r="S90" s="189">
        <f>IFERROR(DTE_demand_forecast!S90*Settings!$D$30,"-")</f>
        <v>360556.76222222217</v>
      </c>
      <c r="T90" s="189">
        <f>IFERROR(DTE_demand_forecast!T90*Settings!$D$30,"-")</f>
        <v>360556.76222222217</v>
      </c>
      <c r="U90" s="189">
        <f>IFERROR(DTE_demand_forecast!U90*Settings!$D$30,"-")</f>
        <v>360556.76222222217</v>
      </c>
      <c r="V90" s="189">
        <f>IFERROR(DTE_demand_forecast!V90*Settings!$D$30,"-")</f>
        <v>360556.76222222217</v>
      </c>
      <c r="W90" s="189">
        <f>IFERROR(DTE_demand_forecast!W90*Settings!$D$30,"-")</f>
        <v>360556.76222222217</v>
      </c>
    </row>
    <row r="91" spans="1:23" x14ac:dyDescent="0.3">
      <c r="A91" s="97" t="s">
        <v>72</v>
      </c>
      <c r="B91" s="104" t="s">
        <v>59</v>
      </c>
      <c r="C91" s="99"/>
      <c r="D91" s="189">
        <f>IFERROR(DTE_demand_forecast!D91*Settings!$D$30,"-")</f>
        <v>85786147.896388873</v>
      </c>
      <c r="E91" s="189">
        <f>IFERROR(DTE_demand_forecast!E91*Settings!$D$30,"-")</f>
        <v>85786147.896388873</v>
      </c>
      <c r="F91" s="189">
        <f>IFERROR(DTE_demand_forecast!F91*Settings!$D$30,"-")</f>
        <v>85786147.896388873</v>
      </c>
      <c r="G91" s="189">
        <f>IFERROR(DTE_demand_forecast!G91*Settings!$D$30,"-")</f>
        <v>85786147.896388873</v>
      </c>
      <c r="H91" s="189">
        <f>IFERROR(DTE_demand_forecast!H91*Settings!$D$30,"-")</f>
        <v>85786147.896388873</v>
      </c>
      <c r="I91" s="189">
        <f>IFERROR(DTE_demand_forecast!I91*Settings!$D$30,"-")</f>
        <v>85786147.896388873</v>
      </c>
      <c r="J91" s="189">
        <f>IFERROR(DTE_demand_forecast!J91*Settings!$D$30,"-")</f>
        <v>85786147.896388873</v>
      </c>
      <c r="K91" s="189">
        <f>IFERROR(DTE_demand_forecast!K91*Settings!$D$30,"-")</f>
        <v>85786147.896388873</v>
      </c>
      <c r="L91" s="189">
        <f>IFERROR(DTE_demand_forecast!L91*Settings!$D$30,"-")</f>
        <v>85786147.896388873</v>
      </c>
      <c r="M91" s="189">
        <f>IFERROR(DTE_demand_forecast!M91*Settings!$D$30,"-")</f>
        <v>85786147.896388873</v>
      </c>
      <c r="N91" s="189">
        <f>IFERROR(DTE_demand_forecast!N91*Settings!$D$30,"-")</f>
        <v>85786147.896388873</v>
      </c>
      <c r="O91" s="189">
        <f>IFERROR(DTE_demand_forecast!O91*Settings!$D$30,"-")</f>
        <v>85786147.896388873</v>
      </c>
      <c r="P91" s="189">
        <f>IFERROR(DTE_demand_forecast!P91*Settings!$D$30,"-")</f>
        <v>85786147.896388873</v>
      </c>
      <c r="Q91" s="189">
        <f>IFERROR(DTE_demand_forecast!Q91*Settings!$D$30,"-")</f>
        <v>85786147.896388873</v>
      </c>
      <c r="R91" s="189">
        <f>IFERROR(DTE_demand_forecast!R91*Settings!$D$30,"-")</f>
        <v>85786147.896388873</v>
      </c>
      <c r="S91" s="189">
        <f>IFERROR(DTE_demand_forecast!S91*Settings!$D$30,"-")</f>
        <v>85786147.896388873</v>
      </c>
      <c r="T91" s="189">
        <f>IFERROR(DTE_demand_forecast!T91*Settings!$D$30,"-")</f>
        <v>85786147.896388873</v>
      </c>
      <c r="U91" s="189">
        <f>IFERROR(DTE_demand_forecast!U91*Settings!$D$30,"-")</f>
        <v>85786147.896388873</v>
      </c>
      <c r="V91" s="189">
        <f>IFERROR(DTE_demand_forecast!V91*Settings!$D$30,"-")</f>
        <v>85786147.896388873</v>
      </c>
      <c r="W91" s="189">
        <f>IFERROR(DTE_demand_forecast!W91*Settings!$D$30,"-")</f>
        <v>85786147.896388873</v>
      </c>
    </row>
    <row r="92" spans="1:23" x14ac:dyDescent="0.3">
      <c r="A92" s="97" t="s">
        <v>82</v>
      </c>
      <c r="B92" s="106" t="s">
        <v>64</v>
      </c>
      <c r="C92" s="99"/>
      <c r="D92" s="189" t="str">
        <f>IFERROR(DTE_demand_forecast!D92*Settings!$D$30,"-")</f>
        <v>-</v>
      </c>
      <c r="E92" s="189" t="str">
        <f>IFERROR(DTE_demand_forecast!E92*Settings!$D$30,"-")</f>
        <v>-</v>
      </c>
      <c r="F92" s="189" t="str">
        <f>IFERROR(DTE_demand_forecast!F92*Settings!$D$30,"-")</f>
        <v>-</v>
      </c>
      <c r="G92" s="189" t="str">
        <f>IFERROR(DTE_demand_forecast!G92*Settings!$D$30,"-")</f>
        <v>-</v>
      </c>
      <c r="H92" s="189" t="str">
        <f>IFERROR(DTE_demand_forecast!H92*Settings!$D$30,"-")</f>
        <v>-</v>
      </c>
      <c r="I92" s="189" t="str">
        <f>IFERROR(DTE_demand_forecast!I92*Settings!$D$30,"-")</f>
        <v>-</v>
      </c>
      <c r="J92" s="189" t="str">
        <f>IFERROR(DTE_demand_forecast!J92*Settings!$D$30,"-")</f>
        <v>-</v>
      </c>
      <c r="K92" s="189" t="str">
        <f>IFERROR(DTE_demand_forecast!K92*Settings!$D$30,"-")</f>
        <v>-</v>
      </c>
      <c r="L92" s="189" t="str">
        <f>IFERROR(DTE_demand_forecast!L92*Settings!$D$30,"-")</f>
        <v>-</v>
      </c>
      <c r="M92" s="189" t="str">
        <f>IFERROR(DTE_demand_forecast!M92*Settings!$D$30,"-")</f>
        <v>-</v>
      </c>
      <c r="N92" s="189" t="str">
        <f>IFERROR(DTE_demand_forecast!N92*Settings!$D$30,"-")</f>
        <v>-</v>
      </c>
      <c r="O92" s="189" t="str">
        <f>IFERROR(DTE_demand_forecast!O92*Settings!$D$30,"-")</f>
        <v>-</v>
      </c>
      <c r="P92" s="189" t="str">
        <f>IFERROR(DTE_demand_forecast!P92*Settings!$D$30,"-")</f>
        <v>-</v>
      </c>
      <c r="Q92" s="189" t="str">
        <f>IFERROR(DTE_demand_forecast!Q92*Settings!$D$30,"-")</f>
        <v>-</v>
      </c>
      <c r="R92" s="189" t="str">
        <f>IFERROR(DTE_demand_forecast!R92*Settings!$D$30,"-")</f>
        <v>-</v>
      </c>
      <c r="S92" s="189" t="str">
        <f>IFERROR(DTE_demand_forecast!S92*Settings!$D$30,"-")</f>
        <v>-</v>
      </c>
      <c r="T92" s="189" t="str">
        <f>IFERROR(DTE_demand_forecast!T92*Settings!$D$30,"-")</f>
        <v>-</v>
      </c>
      <c r="U92" s="189" t="str">
        <f>IFERROR(DTE_demand_forecast!U92*Settings!$D$30,"-")</f>
        <v>-</v>
      </c>
      <c r="V92" s="189" t="str">
        <f>IFERROR(DTE_demand_forecast!V92*Settings!$D$30,"-")</f>
        <v>-</v>
      </c>
      <c r="W92" s="189" t="str">
        <f>IFERROR(DTE_demand_forecast!W92*Settings!$D$30,"-")</f>
        <v>-</v>
      </c>
    </row>
    <row r="93" spans="1:23" x14ac:dyDescent="0.3">
      <c r="A93" s="97" t="s">
        <v>35</v>
      </c>
      <c r="B93" s="98" t="s">
        <v>57</v>
      </c>
      <c r="C93" s="99" t="s">
        <v>91</v>
      </c>
      <c r="D93" s="189">
        <f>IFERROR(DTE_demand_forecast!D93*Settings!$D$30,"-")</f>
        <v>425680.27777777775</v>
      </c>
      <c r="E93" s="189">
        <f>IFERROR(DTE_demand_forecast!E93*Settings!$D$30,"-")</f>
        <v>460707.80972222215</v>
      </c>
      <c r="F93" s="189">
        <f>IFERROR(DTE_demand_forecast!F93*Settings!$D$30,"-")</f>
        <v>396672.49999999994</v>
      </c>
      <c r="G93" s="189">
        <f>IFERROR(DTE_demand_forecast!G93*Settings!$D$30,"-")</f>
        <v>398302.67305555556</v>
      </c>
      <c r="H93" s="189">
        <f>IFERROR(DTE_demand_forecast!H93*Settings!$D$30,"-")</f>
        <v>398302.67305555556</v>
      </c>
      <c r="I93" s="189">
        <f>IFERROR(DTE_demand_forecast!I93*Settings!$D$30,"-")</f>
        <v>398302.67305555556</v>
      </c>
      <c r="J93" s="189">
        <f>IFERROR(DTE_demand_forecast!J93*Settings!$D$30,"-")</f>
        <v>398302.67305555556</v>
      </c>
      <c r="K93" s="189">
        <f>IFERROR(DTE_demand_forecast!K93*Settings!$D$30,"-")</f>
        <v>0</v>
      </c>
      <c r="L93" s="189">
        <f>IFERROR(DTE_demand_forecast!L93*Settings!$D$30,"-")</f>
        <v>0</v>
      </c>
      <c r="M93" s="189">
        <f>IFERROR(DTE_demand_forecast!M93*Settings!$D$30,"-")</f>
        <v>0</v>
      </c>
      <c r="N93" s="189">
        <f>IFERROR(DTE_demand_forecast!N93*Settings!$D$30,"-")</f>
        <v>0</v>
      </c>
      <c r="O93" s="189">
        <f>IFERROR(DTE_demand_forecast!O93*Settings!$D$30,"-")</f>
        <v>0</v>
      </c>
      <c r="P93" s="189">
        <f>IFERROR(DTE_demand_forecast!P93*Settings!$D$30,"-")</f>
        <v>0</v>
      </c>
      <c r="Q93" s="189">
        <f>IFERROR(DTE_demand_forecast!Q93*Settings!$D$30,"-")</f>
        <v>0</v>
      </c>
      <c r="R93" s="189">
        <f>IFERROR(DTE_demand_forecast!R93*Settings!$D$30,"-")</f>
        <v>0</v>
      </c>
      <c r="S93" s="189">
        <f>IFERROR(DTE_demand_forecast!S93*Settings!$D$30,"-")</f>
        <v>0</v>
      </c>
      <c r="T93" s="189">
        <f>IFERROR(DTE_demand_forecast!T93*Settings!$D$30,"-")</f>
        <v>0</v>
      </c>
      <c r="U93" s="189">
        <f>IFERROR(DTE_demand_forecast!U93*Settings!$D$30,"-")</f>
        <v>0</v>
      </c>
      <c r="V93" s="189">
        <f>IFERROR(DTE_demand_forecast!V93*Settings!$D$30,"-")</f>
        <v>0</v>
      </c>
      <c r="W93" s="189">
        <f>IFERROR(DTE_demand_forecast!W93*Settings!$D$30,"-")</f>
        <v>0</v>
      </c>
    </row>
    <row r="94" spans="1:23" x14ac:dyDescent="0.3">
      <c r="A94" s="110" t="s">
        <v>83</v>
      </c>
      <c r="B94" s="98" t="s">
        <v>56</v>
      </c>
      <c r="C94" s="99"/>
      <c r="D94" s="189">
        <f>IFERROR(DTE_demand_forecast!D94*Settings!$D$30,"-")</f>
        <v>1070217.0519047617</v>
      </c>
      <c r="E94" s="189">
        <f>IFERROR(DTE_demand_forecast!E94*Settings!$D$30,"-")</f>
        <v>1070217.0519047617</v>
      </c>
      <c r="F94" s="189">
        <f>IFERROR(DTE_demand_forecast!F94*Settings!$D$30,"-")</f>
        <v>1070217.0519047617</v>
      </c>
      <c r="G94" s="189">
        <f>IFERROR(DTE_demand_forecast!G94*Settings!$D$30,"-")</f>
        <v>1070217.0519047617</v>
      </c>
      <c r="H94" s="189">
        <f>IFERROR(DTE_demand_forecast!H94*Settings!$D$30,"-")</f>
        <v>1070217.0519047617</v>
      </c>
      <c r="I94" s="189">
        <f>IFERROR(DTE_demand_forecast!I94*Settings!$D$30,"-")</f>
        <v>1070217.0519047617</v>
      </c>
      <c r="J94" s="189">
        <f>IFERROR(DTE_demand_forecast!J94*Settings!$D$30,"-")</f>
        <v>1070217.0519047617</v>
      </c>
      <c r="K94" s="189">
        <f>IFERROR(DTE_demand_forecast!K94*Settings!$D$30,"-")</f>
        <v>1070217.0519047617</v>
      </c>
      <c r="L94" s="189">
        <f>IFERROR(DTE_demand_forecast!L94*Settings!$D$30,"-")</f>
        <v>1070217.0519047617</v>
      </c>
      <c r="M94" s="189">
        <f>IFERROR(DTE_demand_forecast!M94*Settings!$D$30,"-")</f>
        <v>1070217.0519047617</v>
      </c>
      <c r="N94" s="189">
        <f>IFERROR(DTE_demand_forecast!N94*Settings!$D$30,"-")</f>
        <v>1070217.0519047617</v>
      </c>
      <c r="O94" s="189">
        <f>IFERROR(DTE_demand_forecast!O94*Settings!$D$30,"-")</f>
        <v>1070217.0519047617</v>
      </c>
      <c r="P94" s="189">
        <f>IFERROR(DTE_demand_forecast!P94*Settings!$D$30,"-")</f>
        <v>1070217.0519047617</v>
      </c>
      <c r="Q94" s="189">
        <f>IFERROR(DTE_demand_forecast!Q94*Settings!$D$30,"-")</f>
        <v>1070217.0519047617</v>
      </c>
      <c r="R94" s="189">
        <f>IFERROR(DTE_demand_forecast!R94*Settings!$D$30,"-")</f>
        <v>1070217.0519047617</v>
      </c>
      <c r="S94" s="189">
        <f>IFERROR(DTE_demand_forecast!S94*Settings!$D$30,"-")</f>
        <v>1070217.0519047617</v>
      </c>
      <c r="T94" s="189">
        <f>IFERROR(DTE_demand_forecast!T94*Settings!$D$30,"-")</f>
        <v>1070217.0519047617</v>
      </c>
      <c r="U94" s="189">
        <f>IFERROR(DTE_demand_forecast!U94*Settings!$D$30,"-")</f>
        <v>1070217.0519047617</v>
      </c>
      <c r="V94" s="189">
        <f>IFERROR(DTE_demand_forecast!V94*Settings!$D$30,"-")</f>
        <v>1070217.0519047617</v>
      </c>
      <c r="W94" s="189">
        <f>IFERROR(DTE_demand_forecast!W94*Settings!$D$30,"-")</f>
        <v>1070217.0519047617</v>
      </c>
    </row>
    <row r="95" spans="1:23" x14ac:dyDescent="0.3">
      <c r="A95" s="110" t="s">
        <v>84</v>
      </c>
      <c r="B95" s="98" t="s">
        <v>56</v>
      </c>
      <c r="C95" s="99"/>
      <c r="D95" s="189">
        <f>IFERROR(DTE_demand_forecast!D95*Settings!$D$30,"-")</f>
        <v>1070217.0519047617</v>
      </c>
      <c r="E95" s="189">
        <f>IFERROR(DTE_demand_forecast!E95*Settings!$D$30,"-")</f>
        <v>1070217.0519047617</v>
      </c>
      <c r="F95" s="189">
        <f>IFERROR(DTE_demand_forecast!F95*Settings!$D$30,"-")</f>
        <v>1070217.0519047617</v>
      </c>
      <c r="G95" s="189">
        <f>IFERROR(DTE_demand_forecast!G95*Settings!$D$30,"-")</f>
        <v>1070217.0519047617</v>
      </c>
      <c r="H95" s="189">
        <f>IFERROR(DTE_demand_forecast!H95*Settings!$D$30,"-")</f>
        <v>1070217.0519047617</v>
      </c>
      <c r="I95" s="189">
        <f>IFERROR(DTE_demand_forecast!I95*Settings!$D$30,"-")</f>
        <v>1070217.0519047617</v>
      </c>
      <c r="J95" s="189">
        <f>IFERROR(DTE_demand_forecast!J95*Settings!$D$30,"-")</f>
        <v>1070217.0519047617</v>
      </c>
      <c r="K95" s="189">
        <f>IFERROR(DTE_demand_forecast!K95*Settings!$D$30,"-")</f>
        <v>1070217.0519047617</v>
      </c>
      <c r="L95" s="189">
        <f>IFERROR(DTE_demand_forecast!L95*Settings!$D$30,"-")</f>
        <v>1070217.0519047617</v>
      </c>
      <c r="M95" s="189">
        <f>IFERROR(DTE_demand_forecast!M95*Settings!$D$30,"-")</f>
        <v>1070217.0519047617</v>
      </c>
      <c r="N95" s="189">
        <f>IFERROR(DTE_demand_forecast!N95*Settings!$D$30,"-")</f>
        <v>1070217.0519047617</v>
      </c>
      <c r="O95" s="189">
        <f>IFERROR(DTE_demand_forecast!O95*Settings!$D$30,"-")</f>
        <v>1070217.0519047617</v>
      </c>
      <c r="P95" s="189">
        <f>IFERROR(DTE_demand_forecast!P95*Settings!$D$30,"-")</f>
        <v>1070217.0519047617</v>
      </c>
      <c r="Q95" s="189">
        <f>IFERROR(DTE_demand_forecast!Q95*Settings!$D$30,"-")</f>
        <v>1070217.0519047617</v>
      </c>
      <c r="R95" s="189">
        <f>IFERROR(DTE_demand_forecast!R95*Settings!$D$30,"-")</f>
        <v>1070217.0519047617</v>
      </c>
      <c r="S95" s="189">
        <f>IFERROR(DTE_demand_forecast!S95*Settings!$D$30,"-")</f>
        <v>1070217.0519047617</v>
      </c>
      <c r="T95" s="189">
        <f>IFERROR(DTE_demand_forecast!T95*Settings!$D$30,"-")</f>
        <v>1070217.0519047617</v>
      </c>
      <c r="U95" s="189">
        <f>IFERROR(DTE_demand_forecast!U95*Settings!$D$30,"-")</f>
        <v>1070217.0519047617</v>
      </c>
      <c r="V95" s="189">
        <f>IFERROR(DTE_demand_forecast!V95*Settings!$D$30,"-")</f>
        <v>1070217.0519047617</v>
      </c>
      <c r="W95" s="189">
        <f>IFERROR(DTE_demand_forecast!W95*Settings!$D$30,"-")</f>
        <v>1070217.0519047617</v>
      </c>
    </row>
    <row r="96" spans="1:23" x14ac:dyDescent="0.3">
      <c r="A96" s="110" t="s">
        <v>85</v>
      </c>
      <c r="B96" s="98" t="s">
        <v>56</v>
      </c>
      <c r="C96" s="99"/>
      <c r="D96" s="189">
        <f>IFERROR(DTE_demand_forecast!D96*Settings!$D$30,"-")</f>
        <v>1070217.0519047617</v>
      </c>
      <c r="E96" s="189">
        <f>IFERROR(DTE_demand_forecast!E96*Settings!$D$30,"-")</f>
        <v>1070217.0519047617</v>
      </c>
      <c r="F96" s="189">
        <f>IFERROR(DTE_demand_forecast!F96*Settings!$D$30,"-")</f>
        <v>1070217.0519047617</v>
      </c>
      <c r="G96" s="189">
        <f>IFERROR(DTE_demand_forecast!G96*Settings!$D$30,"-")</f>
        <v>1070217.0519047617</v>
      </c>
      <c r="H96" s="189">
        <f>IFERROR(DTE_demand_forecast!H96*Settings!$D$30,"-")</f>
        <v>1070217.0519047617</v>
      </c>
      <c r="I96" s="189">
        <f>IFERROR(DTE_demand_forecast!I96*Settings!$D$30,"-")</f>
        <v>1070217.0519047617</v>
      </c>
      <c r="J96" s="189">
        <f>IFERROR(DTE_demand_forecast!J96*Settings!$D$30,"-")</f>
        <v>1070217.0519047617</v>
      </c>
      <c r="K96" s="189">
        <f>IFERROR(DTE_demand_forecast!K96*Settings!$D$30,"-")</f>
        <v>1070217.0519047617</v>
      </c>
      <c r="L96" s="189">
        <f>IFERROR(DTE_demand_forecast!L96*Settings!$D$30,"-")</f>
        <v>1070217.0519047617</v>
      </c>
      <c r="M96" s="189">
        <f>IFERROR(DTE_demand_forecast!M96*Settings!$D$30,"-")</f>
        <v>1070217.0519047617</v>
      </c>
      <c r="N96" s="189">
        <f>IFERROR(DTE_demand_forecast!N96*Settings!$D$30,"-")</f>
        <v>1070217.0519047617</v>
      </c>
      <c r="O96" s="189">
        <f>IFERROR(DTE_demand_forecast!O96*Settings!$D$30,"-")</f>
        <v>1070217.0519047617</v>
      </c>
      <c r="P96" s="189">
        <f>IFERROR(DTE_demand_forecast!P96*Settings!$D$30,"-")</f>
        <v>1070217.0519047617</v>
      </c>
      <c r="Q96" s="189">
        <f>IFERROR(DTE_demand_forecast!Q96*Settings!$D$30,"-")</f>
        <v>1070217.0519047617</v>
      </c>
      <c r="R96" s="189">
        <f>IFERROR(DTE_demand_forecast!R96*Settings!$D$30,"-")</f>
        <v>1070217.0519047617</v>
      </c>
      <c r="S96" s="189">
        <f>IFERROR(DTE_demand_forecast!S96*Settings!$D$30,"-")</f>
        <v>1070217.0519047617</v>
      </c>
      <c r="T96" s="189">
        <f>IFERROR(DTE_demand_forecast!T96*Settings!$D$30,"-")</f>
        <v>1070217.0519047617</v>
      </c>
      <c r="U96" s="189">
        <f>IFERROR(DTE_demand_forecast!U96*Settings!$D$30,"-")</f>
        <v>1070217.0519047617</v>
      </c>
      <c r="V96" s="189">
        <f>IFERROR(DTE_demand_forecast!V96*Settings!$D$30,"-")</f>
        <v>1070217.0519047617</v>
      </c>
      <c r="W96" s="189">
        <f>IFERROR(DTE_demand_forecast!W96*Settings!$D$30,"-")</f>
        <v>1070217.0519047617</v>
      </c>
    </row>
    <row r="97" spans="1:23" x14ac:dyDescent="0.3">
      <c r="A97" s="110" t="s">
        <v>86</v>
      </c>
      <c r="B97" s="98" t="s">
        <v>56</v>
      </c>
      <c r="C97" s="99"/>
      <c r="D97" s="189">
        <f>IFERROR(DTE_demand_forecast!D97*Settings!$D$30,"-")</f>
        <v>1070217.0519047617</v>
      </c>
      <c r="E97" s="189">
        <f>IFERROR(DTE_demand_forecast!E97*Settings!$D$30,"-")</f>
        <v>1070217.0519047617</v>
      </c>
      <c r="F97" s="189">
        <f>IFERROR(DTE_demand_forecast!F97*Settings!$D$30,"-")</f>
        <v>1070217.0519047617</v>
      </c>
      <c r="G97" s="189">
        <f>IFERROR(DTE_demand_forecast!G97*Settings!$D$30,"-")</f>
        <v>1070217.0519047617</v>
      </c>
      <c r="H97" s="189">
        <f>IFERROR(DTE_demand_forecast!H97*Settings!$D$30,"-")</f>
        <v>1070217.0519047617</v>
      </c>
      <c r="I97" s="189">
        <f>IFERROR(DTE_demand_forecast!I97*Settings!$D$30,"-")</f>
        <v>1070217.0519047617</v>
      </c>
      <c r="J97" s="189">
        <f>IFERROR(DTE_demand_forecast!J97*Settings!$D$30,"-")</f>
        <v>1070217.0519047617</v>
      </c>
      <c r="K97" s="189">
        <f>IFERROR(DTE_demand_forecast!K97*Settings!$D$30,"-")</f>
        <v>1070217.0519047617</v>
      </c>
      <c r="L97" s="189">
        <f>IFERROR(DTE_demand_forecast!L97*Settings!$D$30,"-")</f>
        <v>1070217.0519047617</v>
      </c>
      <c r="M97" s="189">
        <f>IFERROR(DTE_demand_forecast!M97*Settings!$D$30,"-")</f>
        <v>1070217.0519047617</v>
      </c>
      <c r="N97" s="189">
        <f>IFERROR(DTE_demand_forecast!N97*Settings!$D$30,"-")</f>
        <v>1070217.0519047617</v>
      </c>
      <c r="O97" s="189">
        <f>IFERROR(DTE_demand_forecast!O97*Settings!$D$30,"-")</f>
        <v>1070217.0519047617</v>
      </c>
      <c r="P97" s="189">
        <f>IFERROR(DTE_demand_forecast!P97*Settings!$D$30,"-")</f>
        <v>1070217.0519047617</v>
      </c>
      <c r="Q97" s="189">
        <f>IFERROR(DTE_demand_forecast!Q97*Settings!$D$30,"-")</f>
        <v>1070217.0519047617</v>
      </c>
      <c r="R97" s="189">
        <f>IFERROR(DTE_demand_forecast!R97*Settings!$D$30,"-")</f>
        <v>1070217.0519047617</v>
      </c>
      <c r="S97" s="189">
        <f>IFERROR(DTE_demand_forecast!S97*Settings!$D$30,"-")</f>
        <v>1070217.0519047617</v>
      </c>
      <c r="T97" s="189">
        <f>IFERROR(DTE_demand_forecast!T97*Settings!$D$30,"-")</f>
        <v>1070217.0519047617</v>
      </c>
      <c r="U97" s="189">
        <f>IFERROR(DTE_demand_forecast!U97*Settings!$D$30,"-")</f>
        <v>1070217.0519047617</v>
      </c>
      <c r="V97" s="189">
        <f>IFERROR(DTE_demand_forecast!V97*Settings!$D$30,"-")</f>
        <v>1070217.0519047617</v>
      </c>
      <c r="W97" s="189">
        <f>IFERROR(DTE_demand_forecast!W97*Settings!$D$30,"-")</f>
        <v>1070217.0519047617</v>
      </c>
    </row>
    <row r="98" spans="1:23" x14ac:dyDescent="0.3">
      <c r="A98" s="97" t="s">
        <v>36</v>
      </c>
      <c r="B98" s="98" t="s">
        <v>57</v>
      </c>
      <c r="C98" s="99" t="s">
        <v>91</v>
      </c>
      <c r="D98" s="189">
        <f>IFERROR(DTE_demand_forecast!D98*Settings!$D$30,"-")</f>
        <v>1560573.2458333331</v>
      </c>
      <c r="E98" s="189">
        <f>IFERROR(DTE_demand_forecast!E98*Settings!$D$30,"-")</f>
        <v>1578947.1763888889</v>
      </c>
      <c r="F98" s="189">
        <f>IFERROR(DTE_demand_forecast!F98*Settings!$D$30,"-")</f>
        <v>1468751.5277777778</v>
      </c>
      <c r="G98" s="189">
        <f>IFERROR(DTE_demand_forecast!G98*Settings!$D$30,"-")</f>
        <v>1568986.4438888887</v>
      </c>
      <c r="H98" s="189">
        <f>IFERROR(DTE_demand_forecast!H98*Settings!$D$30,"-")</f>
        <v>1568986.4438888887</v>
      </c>
      <c r="I98" s="189">
        <f>IFERROR(DTE_demand_forecast!I98*Settings!$D$30,"-")</f>
        <v>1568986.4438888887</v>
      </c>
      <c r="J98" s="189">
        <f>IFERROR(DTE_demand_forecast!J98*Settings!$D$30,"-")</f>
        <v>1568986.4438888887</v>
      </c>
      <c r="K98" s="189">
        <f>IFERROR(DTE_demand_forecast!K98*Settings!$D$30,"-")</f>
        <v>1568986.4438888887</v>
      </c>
      <c r="L98" s="189">
        <f>IFERROR(DTE_demand_forecast!L98*Settings!$D$30,"-")</f>
        <v>1568986.4438888887</v>
      </c>
      <c r="M98" s="189">
        <f>IFERROR(DTE_demand_forecast!M98*Settings!$D$30,"-")</f>
        <v>1568986.4438888887</v>
      </c>
      <c r="N98" s="189">
        <f>IFERROR(DTE_demand_forecast!N98*Settings!$D$30,"-")</f>
        <v>1568986.4438888887</v>
      </c>
      <c r="O98" s="189">
        <f>IFERROR(DTE_demand_forecast!O98*Settings!$D$30,"-")</f>
        <v>1568986.4438888887</v>
      </c>
      <c r="P98" s="189">
        <f>IFERROR(DTE_demand_forecast!P98*Settings!$D$30,"-")</f>
        <v>1568986.4438888887</v>
      </c>
      <c r="Q98" s="189">
        <f>IFERROR(DTE_demand_forecast!Q98*Settings!$D$30,"-")</f>
        <v>1568986.4438888887</v>
      </c>
      <c r="R98" s="189">
        <f>IFERROR(DTE_demand_forecast!R98*Settings!$D$30,"-")</f>
        <v>1568986.4438888887</v>
      </c>
      <c r="S98" s="189">
        <f>IFERROR(DTE_demand_forecast!S98*Settings!$D$30,"-")</f>
        <v>1568986.4438888887</v>
      </c>
      <c r="T98" s="189">
        <f>IFERROR(DTE_demand_forecast!T98*Settings!$D$30,"-")</f>
        <v>1568986.4438888887</v>
      </c>
      <c r="U98" s="189">
        <f>IFERROR(DTE_demand_forecast!U98*Settings!$D$30,"-")</f>
        <v>1568986.4438888887</v>
      </c>
      <c r="V98" s="189">
        <f>IFERROR(DTE_demand_forecast!V98*Settings!$D$30,"-")</f>
        <v>1568986.4438888887</v>
      </c>
      <c r="W98" s="189">
        <f>IFERROR(DTE_demand_forecast!W98*Settings!$D$30,"-")</f>
        <v>1568986.4438888887</v>
      </c>
    </row>
    <row r="99" spans="1:23" x14ac:dyDescent="0.3">
      <c r="A99" s="97" t="s">
        <v>37</v>
      </c>
      <c r="B99" s="98" t="s">
        <v>57</v>
      </c>
      <c r="C99" s="99" t="s">
        <v>91</v>
      </c>
      <c r="D99" s="189">
        <f>IFERROR(DTE_demand_forecast!D99*Settings!$D$30,"-")</f>
        <v>1826546.2499999998</v>
      </c>
      <c r="E99" s="189">
        <f>IFERROR(DTE_demand_forecast!E99*Settings!$D$30,"-")</f>
        <v>1734026.666666667</v>
      </c>
      <c r="F99" s="189">
        <f>IFERROR(DTE_demand_forecast!F99*Settings!$D$30,"-")</f>
        <v>1612000.7388888889</v>
      </c>
      <c r="G99" s="189">
        <f>IFERROR(DTE_demand_forecast!G99*Settings!$D$30,"-")</f>
        <v>1727389.2197222223</v>
      </c>
      <c r="H99" s="189">
        <f>IFERROR(DTE_demand_forecast!H99*Settings!$D$30,"-")</f>
        <v>1727389.2197222223</v>
      </c>
      <c r="I99" s="189">
        <f>IFERROR(DTE_demand_forecast!I99*Settings!$D$30,"-")</f>
        <v>0</v>
      </c>
      <c r="J99" s="189">
        <f>IFERROR(DTE_demand_forecast!J99*Settings!$D$30,"-")</f>
        <v>0</v>
      </c>
      <c r="K99" s="189">
        <f>IFERROR(DTE_demand_forecast!K99*Settings!$D$30,"-")</f>
        <v>0</v>
      </c>
      <c r="L99" s="189">
        <f>IFERROR(DTE_demand_forecast!L99*Settings!$D$30,"-")</f>
        <v>0</v>
      </c>
      <c r="M99" s="189">
        <f>IFERROR(DTE_demand_forecast!M99*Settings!$D$30,"-")</f>
        <v>0</v>
      </c>
      <c r="N99" s="189">
        <f>IFERROR(DTE_demand_forecast!N99*Settings!$D$30,"-")</f>
        <v>0</v>
      </c>
      <c r="O99" s="189">
        <f>IFERROR(DTE_demand_forecast!O99*Settings!$D$30,"-")</f>
        <v>0</v>
      </c>
      <c r="P99" s="189">
        <f>IFERROR(DTE_demand_forecast!P99*Settings!$D$30,"-")</f>
        <v>0</v>
      </c>
      <c r="Q99" s="189">
        <f>IFERROR(DTE_demand_forecast!Q99*Settings!$D$30,"-")</f>
        <v>0</v>
      </c>
      <c r="R99" s="189">
        <f>IFERROR(DTE_demand_forecast!R99*Settings!$D$30,"-")</f>
        <v>0</v>
      </c>
      <c r="S99" s="189">
        <f>IFERROR(DTE_demand_forecast!S99*Settings!$D$30,"-")</f>
        <v>0</v>
      </c>
      <c r="T99" s="189">
        <f>IFERROR(DTE_demand_forecast!T99*Settings!$D$30,"-")</f>
        <v>0</v>
      </c>
      <c r="U99" s="189">
        <f>IFERROR(DTE_demand_forecast!U99*Settings!$D$30,"-")</f>
        <v>0</v>
      </c>
      <c r="V99" s="189">
        <f>IFERROR(DTE_demand_forecast!V99*Settings!$D$30,"-")</f>
        <v>0</v>
      </c>
      <c r="W99" s="189">
        <f>IFERROR(DTE_demand_forecast!W99*Settings!$D$30,"-")</f>
        <v>0</v>
      </c>
    </row>
    <row r="100" spans="1:23" x14ac:dyDescent="0.3">
      <c r="A100" s="97" t="s">
        <v>40</v>
      </c>
      <c r="B100" s="111" t="s">
        <v>58</v>
      </c>
      <c r="C100" s="99"/>
      <c r="D100" s="189">
        <f>IFERROR(DTE_demand_forecast!D100*Settings!$D$30,"-")</f>
        <v>0</v>
      </c>
      <c r="E100" s="189">
        <f>IFERROR(DTE_demand_forecast!E100*Settings!$D$30,"-")</f>
        <v>0</v>
      </c>
      <c r="F100" s="189">
        <f>IFERROR(DTE_demand_forecast!F100*Settings!$D$30,"-")</f>
        <v>0</v>
      </c>
      <c r="G100" s="189">
        <f>IFERROR(DTE_demand_forecast!G100*Settings!$D$30,"-")</f>
        <v>0</v>
      </c>
      <c r="H100" s="189">
        <f>IFERROR(DTE_demand_forecast!H100*Settings!$D$30,"-")</f>
        <v>0</v>
      </c>
      <c r="I100" s="189">
        <f>IFERROR(DTE_demand_forecast!I100*Settings!$D$30,"-")</f>
        <v>0</v>
      </c>
      <c r="J100" s="189">
        <f>IFERROR(DTE_demand_forecast!J100*Settings!$D$30,"-")</f>
        <v>0</v>
      </c>
      <c r="K100" s="189">
        <f>IFERROR(DTE_demand_forecast!K100*Settings!$D$30,"-")</f>
        <v>0</v>
      </c>
      <c r="L100" s="189">
        <f>IFERROR(DTE_demand_forecast!L100*Settings!$D$30,"-")</f>
        <v>0</v>
      </c>
      <c r="M100" s="189">
        <f>IFERROR(DTE_demand_forecast!M100*Settings!$D$30,"-")</f>
        <v>0</v>
      </c>
      <c r="N100" s="189">
        <f>IFERROR(DTE_demand_forecast!N100*Settings!$D$30,"-")</f>
        <v>0</v>
      </c>
      <c r="O100" s="189">
        <f>IFERROR(DTE_demand_forecast!O100*Settings!$D$30,"-")</f>
        <v>0</v>
      </c>
      <c r="P100" s="189">
        <f>IFERROR(DTE_demand_forecast!P100*Settings!$D$30,"-")</f>
        <v>0</v>
      </c>
      <c r="Q100" s="189">
        <f>IFERROR(DTE_demand_forecast!Q100*Settings!$D$30,"-")</f>
        <v>0</v>
      </c>
      <c r="R100" s="189">
        <f>IFERROR(DTE_demand_forecast!R100*Settings!$D$30,"-")</f>
        <v>0</v>
      </c>
      <c r="S100" s="189">
        <f>IFERROR(DTE_demand_forecast!S100*Settings!$D$30,"-")</f>
        <v>0</v>
      </c>
      <c r="T100" s="189">
        <f>IFERROR(DTE_demand_forecast!T100*Settings!$D$30,"-")</f>
        <v>0</v>
      </c>
      <c r="U100" s="189">
        <f>IFERROR(DTE_demand_forecast!U100*Settings!$D$30,"-")</f>
        <v>0</v>
      </c>
      <c r="V100" s="189">
        <f>IFERROR(DTE_demand_forecast!V100*Settings!$D$30,"-")</f>
        <v>0</v>
      </c>
      <c r="W100" s="189">
        <f>IFERROR(DTE_demand_forecast!W100*Settings!$D$30,"-")</f>
        <v>0</v>
      </c>
    </row>
    <row r="101" spans="1:23" x14ac:dyDescent="0.3">
      <c r="A101" s="97" t="s">
        <v>73</v>
      </c>
      <c r="B101" s="98" t="s">
        <v>57</v>
      </c>
      <c r="C101" s="99"/>
      <c r="D101" s="189">
        <f>IFERROR(DTE_demand_forecast!D101*Settings!$D$30,"-")</f>
        <v>66704675.024642825</v>
      </c>
      <c r="E101" s="189">
        <f>IFERROR(DTE_demand_forecast!E101*Settings!$D$30,"-")</f>
        <v>66704675.024642825</v>
      </c>
      <c r="F101" s="189">
        <f>IFERROR(DTE_demand_forecast!F101*Settings!$D$30,"-")</f>
        <v>66704675.024642825</v>
      </c>
      <c r="G101" s="189">
        <f>IFERROR(DTE_demand_forecast!G101*Settings!$D$30,"-")</f>
        <v>66704675.024642825</v>
      </c>
      <c r="H101" s="189">
        <f>IFERROR(DTE_demand_forecast!H101*Settings!$D$30,"-")</f>
        <v>66704675.024642825</v>
      </c>
      <c r="I101" s="189">
        <f>IFERROR(DTE_demand_forecast!I101*Settings!$D$30,"-")</f>
        <v>0</v>
      </c>
      <c r="J101" s="189">
        <f>IFERROR(DTE_demand_forecast!J101*Settings!$D$30,"-")</f>
        <v>0</v>
      </c>
      <c r="K101" s="189">
        <f>IFERROR(DTE_demand_forecast!K101*Settings!$D$30,"-")</f>
        <v>0</v>
      </c>
      <c r="L101" s="189">
        <f>IFERROR(DTE_demand_forecast!L101*Settings!$D$30,"-")</f>
        <v>0</v>
      </c>
      <c r="M101" s="189">
        <f>IFERROR(DTE_demand_forecast!M101*Settings!$D$30,"-")</f>
        <v>0</v>
      </c>
      <c r="N101" s="189">
        <f>IFERROR(DTE_demand_forecast!N101*Settings!$D$30,"-")</f>
        <v>0</v>
      </c>
      <c r="O101" s="189">
        <f>IFERROR(DTE_demand_forecast!O101*Settings!$D$30,"-")</f>
        <v>0</v>
      </c>
      <c r="P101" s="189">
        <f>IFERROR(DTE_demand_forecast!P101*Settings!$D$30,"-")</f>
        <v>0</v>
      </c>
      <c r="Q101" s="189">
        <f>IFERROR(DTE_demand_forecast!Q101*Settings!$D$30,"-")</f>
        <v>0</v>
      </c>
      <c r="R101" s="189">
        <f>IFERROR(DTE_demand_forecast!R101*Settings!$D$30,"-")</f>
        <v>0</v>
      </c>
      <c r="S101" s="189">
        <f>IFERROR(DTE_demand_forecast!S101*Settings!$D$30,"-")</f>
        <v>0</v>
      </c>
      <c r="T101" s="189">
        <f>IFERROR(DTE_demand_forecast!T101*Settings!$D$30,"-")</f>
        <v>0</v>
      </c>
      <c r="U101" s="189">
        <f>IFERROR(DTE_demand_forecast!U101*Settings!$D$30,"-")</f>
        <v>0</v>
      </c>
      <c r="V101" s="189">
        <f>IFERROR(DTE_demand_forecast!V101*Settings!$D$30,"-")</f>
        <v>0</v>
      </c>
      <c r="W101" s="189">
        <f>IFERROR(DTE_demand_forecast!W101*Settings!$D$30,"-")</f>
        <v>0</v>
      </c>
    </row>
    <row r="102" spans="1:23" x14ac:dyDescent="0.3">
      <c r="A102" s="97" t="s">
        <v>38</v>
      </c>
      <c r="B102" s="98" t="s">
        <v>57</v>
      </c>
      <c r="C102" s="99" t="s">
        <v>91</v>
      </c>
      <c r="D102" s="189">
        <f>IFERROR(DTE_demand_forecast!D102*Settings!$D$30,"-")</f>
        <v>10993.305555555557</v>
      </c>
      <c r="E102" s="189">
        <f>IFERROR(DTE_demand_forecast!E102*Settings!$D$30,"-")</f>
        <v>566.66666666666663</v>
      </c>
      <c r="F102" s="189">
        <f>IFERROR(DTE_demand_forecast!F102*Settings!$D$30,"-")</f>
        <v>1866.6666666666667</v>
      </c>
      <c r="G102" s="189">
        <f>IFERROR(DTE_demand_forecast!G102*Settings!$D$30,"-")</f>
        <v>11651.920555555558</v>
      </c>
      <c r="H102" s="189">
        <f>IFERROR(DTE_demand_forecast!H102*Settings!$D$30,"-")</f>
        <v>0</v>
      </c>
      <c r="I102" s="189">
        <f>IFERROR(DTE_demand_forecast!I102*Settings!$D$30,"-")</f>
        <v>0</v>
      </c>
      <c r="J102" s="189">
        <f>IFERROR(DTE_demand_forecast!J102*Settings!$D$30,"-")</f>
        <v>0</v>
      </c>
      <c r="K102" s="189">
        <f>IFERROR(DTE_demand_forecast!K102*Settings!$D$30,"-")</f>
        <v>0</v>
      </c>
      <c r="L102" s="189">
        <f>IFERROR(DTE_demand_forecast!L102*Settings!$D$30,"-")</f>
        <v>0</v>
      </c>
      <c r="M102" s="189">
        <f>IFERROR(DTE_demand_forecast!M102*Settings!$D$30,"-")</f>
        <v>0</v>
      </c>
      <c r="N102" s="189">
        <f>IFERROR(DTE_demand_forecast!N102*Settings!$D$30,"-")</f>
        <v>0</v>
      </c>
      <c r="O102" s="189">
        <f>IFERROR(DTE_demand_forecast!O102*Settings!$D$30,"-")</f>
        <v>0</v>
      </c>
      <c r="P102" s="189">
        <f>IFERROR(DTE_demand_forecast!P102*Settings!$D$30,"-")</f>
        <v>0</v>
      </c>
      <c r="Q102" s="189">
        <f>IFERROR(DTE_demand_forecast!Q102*Settings!$D$30,"-")</f>
        <v>0</v>
      </c>
      <c r="R102" s="189">
        <f>IFERROR(DTE_demand_forecast!R102*Settings!$D$30,"-")</f>
        <v>0</v>
      </c>
      <c r="S102" s="189">
        <f>IFERROR(DTE_demand_forecast!S102*Settings!$D$30,"-")</f>
        <v>0</v>
      </c>
      <c r="T102" s="189">
        <f>IFERROR(DTE_demand_forecast!T102*Settings!$D$30,"-")</f>
        <v>0</v>
      </c>
      <c r="U102" s="189">
        <f>IFERROR(DTE_demand_forecast!U102*Settings!$D$30,"-")</f>
        <v>0</v>
      </c>
      <c r="V102" s="189">
        <f>IFERROR(DTE_demand_forecast!V102*Settings!$D$30,"-")</f>
        <v>0</v>
      </c>
      <c r="W102" s="189">
        <f>IFERROR(DTE_demand_forecast!W102*Settings!$D$30,"-")</f>
        <v>0</v>
      </c>
    </row>
    <row r="103" spans="1:23" x14ac:dyDescent="0.3">
      <c r="A103" s="180" t="s">
        <v>39</v>
      </c>
      <c r="B103" s="181" t="s">
        <v>59</v>
      </c>
      <c r="C103" s="99" t="s">
        <v>91</v>
      </c>
      <c r="D103" s="189">
        <f>IFERROR(DTE_demand_forecast!D103*Settings!$D$30,"-")</f>
        <v>3878760</v>
      </c>
      <c r="E103" s="189">
        <f>IFERROR(DTE_demand_forecast!E103*Settings!$D$30,"-")</f>
        <v>3942036.2499999995</v>
      </c>
      <c r="F103" s="189">
        <f>IFERROR(DTE_demand_forecast!F103*Settings!$D$30,"-")</f>
        <v>3705522.7777777775</v>
      </c>
      <c r="G103" s="189">
        <f>IFERROR(DTE_demand_forecast!G103*Settings!$D$30,"-")</f>
        <v>3874742.6791666667</v>
      </c>
      <c r="H103" s="189">
        <f>IFERROR(DTE_demand_forecast!H103*Settings!$D$30,"-")</f>
        <v>3874742.6791666667</v>
      </c>
      <c r="I103" s="189">
        <f>IFERROR(DTE_demand_forecast!I103*Settings!$D$30,"-")</f>
        <v>3874742.6791666667</v>
      </c>
      <c r="J103" s="189">
        <f>IFERROR(DTE_demand_forecast!J103*Settings!$D$30,"-")</f>
        <v>3874742.6791666667</v>
      </c>
      <c r="K103" s="189">
        <f>IFERROR(DTE_demand_forecast!K103*Settings!$D$30,"-")</f>
        <v>3874742.6791666667</v>
      </c>
      <c r="L103" s="189">
        <f>IFERROR(DTE_demand_forecast!L103*Settings!$D$30,"-")</f>
        <v>3874742.6791666667</v>
      </c>
      <c r="M103" s="189">
        <f>IFERROR(DTE_demand_forecast!M103*Settings!$D$30,"-")</f>
        <v>3874742.6791666667</v>
      </c>
      <c r="N103" s="189">
        <f>IFERROR(DTE_demand_forecast!N103*Settings!$D$30,"-")</f>
        <v>0</v>
      </c>
      <c r="O103" s="189">
        <f>IFERROR(DTE_demand_forecast!O103*Settings!$D$30,"-")</f>
        <v>0</v>
      </c>
      <c r="P103" s="189">
        <f>IFERROR(DTE_demand_forecast!P103*Settings!$D$30,"-")</f>
        <v>0</v>
      </c>
      <c r="Q103" s="189">
        <f>IFERROR(DTE_demand_forecast!Q103*Settings!$D$30,"-")</f>
        <v>0</v>
      </c>
      <c r="R103" s="189">
        <f>IFERROR(DTE_demand_forecast!R103*Settings!$D$30,"-")</f>
        <v>0</v>
      </c>
      <c r="S103" s="189">
        <f>IFERROR(DTE_demand_forecast!S103*Settings!$D$30,"-")</f>
        <v>0</v>
      </c>
      <c r="T103" s="189">
        <f>IFERROR(DTE_demand_forecast!T103*Settings!$D$30,"-")</f>
        <v>0</v>
      </c>
      <c r="U103" s="189">
        <f>IFERROR(DTE_demand_forecast!U103*Settings!$D$30,"-")</f>
        <v>0</v>
      </c>
      <c r="V103" s="189">
        <f>IFERROR(DTE_demand_forecast!V103*Settings!$D$30,"-")</f>
        <v>0</v>
      </c>
      <c r="W103" s="189">
        <f>IFERROR(DTE_demand_forecast!W103*Settings!$D$30,"-")</f>
        <v>0</v>
      </c>
    </row>
    <row r="104" spans="1:23" x14ac:dyDescent="0.3">
      <c r="A104" s="97" t="s">
        <v>41</v>
      </c>
      <c r="B104" s="98" t="s">
        <v>60</v>
      </c>
      <c r="C104" s="99"/>
      <c r="D104" s="189">
        <f>IFERROR(DTE_demand_forecast!D104*Settings!$D$30,"-")</f>
        <v>0</v>
      </c>
      <c r="E104" s="189">
        <f>IFERROR(DTE_demand_forecast!E104*Settings!$D$30,"-")</f>
        <v>0</v>
      </c>
      <c r="F104" s="189">
        <f>IFERROR(DTE_demand_forecast!F104*Settings!$D$30,"-")</f>
        <v>0</v>
      </c>
      <c r="G104" s="189">
        <f>IFERROR(DTE_demand_forecast!G104*Settings!$D$30,"-")</f>
        <v>0</v>
      </c>
      <c r="H104" s="189">
        <f>IFERROR(DTE_demand_forecast!H104*Settings!$D$30,"-")</f>
        <v>0</v>
      </c>
      <c r="I104" s="189">
        <f>IFERROR(DTE_demand_forecast!I104*Settings!$D$30,"-")</f>
        <v>0</v>
      </c>
      <c r="J104" s="189">
        <f>IFERROR(DTE_demand_forecast!J104*Settings!$D$30,"-")</f>
        <v>0</v>
      </c>
      <c r="K104" s="189">
        <f>IFERROR(DTE_demand_forecast!K104*Settings!$D$30,"-")</f>
        <v>0</v>
      </c>
      <c r="L104" s="189">
        <f>IFERROR(DTE_demand_forecast!L104*Settings!$D$30,"-")</f>
        <v>0</v>
      </c>
      <c r="M104" s="189">
        <f>IFERROR(DTE_demand_forecast!M104*Settings!$D$30,"-")</f>
        <v>0</v>
      </c>
      <c r="N104" s="189">
        <f>IFERROR(DTE_demand_forecast!N104*Settings!$D$30,"-")</f>
        <v>0</v>
      </c>
      <c r="O104" s="189">
        <f>IFERROR(DTE_demand_forecast!O104*Settings!$D$30,"-")</f>
        <v>0</v>
      </c>
      <c r="P104" s="189">
        <f>IFERROR(DTE_demand_forecast!P104*Settings!$D$30,"-")</f>
        <v>0</v>
      </c>
      <c r="Q104" s="189">
        <f>IFERROR(DTE_demand_forecast!Q104*Settings!$D$30,"-")</f>
        <v>0</v>
      </c>
      <c r="R104" s="189">
        <f>IFERROR(DTE_demand_forecast!R104*Settings!$D$30,"-")</f>
        <v>0</v>
      </c>
      <c r="S104" s="189">
        <f>IFERROR(DTE_demand_forecast!S104*Settings!$D$30,"-")</f>
        <v>0</v>
      </c>
      <c r="T104" s="189">
        <f>IFERROR(DTE_demand_forecast!T104*Settings!$D$30,"-")</f>
        <v>0</v>
      </c>
      <c r="U104" s="189">
        <f>IFERROR(DTE_demand_forecast!U104*Settings!$D$30,"-")</f>
        <v>0</v>
      </c>
      <c r="V104" s="189">
        <f>IFERROR(DTE_demand_forecast!V104*Settings!$D$30,"-")</f>
        <v>0</v>
      </c>
      <c r="W104" s="189">
        <f>IFERROR(DTE_demand_forecast!W104*Settings!$D$30,"-")</f>
        <v>0</v>
      </c>
    </row>
    <row r="105" spans="1:23" x14ac:dyDescent="0.3">
      <c r="A105" s="97" t="s">
        <v>74</v>
      </c>
      <c r="B105" s="98" t="s">
        <v>57</v>
      </c>
      <c r="C105" s="99"/>
      <c r="D105" s="189">
        <f>IFERROR(DTE_demand_forecast!D105*Settings!$D$30,"-")</f>
        <v>66704675.024642825</v>
      </c>
      <c r="E105" s="189">
        <f>IFERROR(DTE_demand_forecast!E105*Settings!$D$30,"-")</f>
        <v>0</v>
      </c>
      <c r="F105" s="189">
        <f>IFERROR(DTE_demand_forecast!F105*Settings!$D$30,"-")</f>
        <v>0</v>
      </c>
      <c r="G105" s="189">
        <f>IFERROR(DTE_demand_forecast!G105*Settings!$D$30,"-")</f>
        <v>0</v>
      </c>
      <c r="H105" s="189">
        <f>IFERROR(DTE_demand_forecast!H105*Settings!$D$30,"-")</f>
        <v>0</v>
      </c>
      <c r="I105" s="189">
        <f>IFERROR(DTE_demand_forecast!I105*Settings!$D$30,"-")</f>
        <v>0</v>
      </c>
      <c r="J105" s="189">
        <f>IFERROR(DTE_demand_forecast!J105*Settings!$D$30,"-")</f>
        <v>0</v>
      </c>
      <c r="K105" s="189">
        <f>IFERROR(DTE_demand_forecast!K105*Settings!$D$30,"-")</f>
        <v>0</v>
      </c>
      <c r="L105" s="189">
        <f>IFERROR(DTE_demand_forecast!L105*Settings!$D$30,"-")</f>
        <v>0</v>
      </c>
      <c r="M105" s="189">
        <f>IFERROR(DTE_demand_forecast!M105*Settings!$D$30,"-")</f>
        <v>0</v>
      </c>
      <c r="N105" s="189">
        <f>IFERROR(DTE_demand_forecast!N105*Settings!$D$30,"-")</f>
        <v>0</v>
      </c>
      <c r="O105" s="189">
        <f>IFERROR(DTE_demand_forecast!O105*Settings!$D$30,"-")</f>
        <v>0</v>
      </c>
      <c r="P105" s="189">
        <f>IFERROR(DTE_demand_forecast!P105*Settings!$D$30,"-")</f>
        <v>0</v>
      </c>
      <c r="Q105" s="189">
        <f>IFERROR(DTE_demand_forecast!Q105*Settings!$D$30,"-")</f>
        <v>0</v>
      </c>
      <c r="R105" s="189">
        <f>IFERROR(DTE_demand_forecast!R105*Settings!$D$30,"-")</f>
        <v>0</v>
      </c>
      <c r="S105" s="189">
        <f>IFERROR(DTE_demand_forecast!S105*Settings!$D$30,"-")</f>
        <v>0</v>
      </c>
      <c r="T105" s="189">
        <f>IFERROR(DTE_demand_forecast!T105*Settings!$D$30,"-")</f>
        <v>0</v>
      </c>
      <c r="U105" s="189">
        <f>IFERROR(DTE_demand_forecast!U105*Settings!$D$30,"-")</f>
        <v>0</v>
      </c>
      <c r="V105" s="189">
        <f>IFERROR(DTE_demand_forecast!V105*Settings!$D$30,"-")</f>
        <v>0</v>
      </c>
      <c r="W105" s="189">
        <f>IFERROR(DTE_demand_forecast!W105*Settings!$D$30,"-")</f>
        <v>0</v>
      </c>
    </row>
    <row r="106" spans="1:23" x14ac:dyDescent="0.3">
      <c r="A106" s="97" t="s">
        <v>75</v>
      </c>
      <c r="B106" s="98" t="s">
        <v>57</v>
      </c>
      <c r="C106" s="99"/>
      <c r="D106" s="189">
        <f>IFERROR(DTE_demand_forecast!D106*Settings!$D$30,"-")</f>
        <v>66704675.024642825</v>
      </c>
      <c r="E106" s="189">
        <f>IFERROR(DTE_demand_forecast!E106*Settings!$D$30,"-")</f>
        <v>66704675.024642825</v>
      </c>
      <c r="F106" s="189">
        <f>IFERROR(DTE_demand_forecast!F106*Settings!$D$30,"-")</f>
        <v>66704675.024642825</v>
      </c>
      <c r="G106" s="189">
        <f>IFERROR(DTE_demand_forecast!G106*Settings!$D$30,"-")</f>
        <v>0</v>
      </c>
      <c r="H106" s="189">
        <f>IFERROR(DTE_demand_forecast!H106*Settings!$D$30,"-")</f>
        <v>0</v>
      </c>
      <c r="I106" s="189">
        <f>IFERROR(DTE_demand_forecast!I106*Settings!$D$30,"-")</f>
        <v>0</v>
      </c>
      <c r="J106" s="189">
        <f>IFERROR(DTE_demand_forecast!J106*Settings!$D$30,"-")</f>
        <v>0</v>
      </c>
      <c r="K106" s="189">
        <f>IFERROR(DTE_demand_forecast!K106*Settings!$D$30,"-")</f>
        <v>0</v>
      </c>
      <c r="L106" s="189">
        <f>IFERROR(DTE_demand_forecast!L106*Settings!$D$30,"-")</f>
        <v>0</v>
      </c>
      <c r="M106" s="189">
        <f>IFERROR(DTE_demand_forecast!M106*Settings!$D$30,"-")</f>
        <v>0</v>
      </c>
      <c r="N106" s="189">
        <f>IFERROR(DTE_demand_forecast!N106*Settings!$D$30,"-")</f>
        <v>0</v>
      </c>
      <c r="O106" s="189">
        <f>IFERROR(DTE_demand_forecast!O106*Settings!$D$30,"-")</f>
        <v>0</v>
      </c>
      <c r="P106" s="189">
        <f>IFERROR(DTE_demand_forecast!P106*Settings!$D$30,"-")</f>
        <v>0</v>
      </c>
      <c r="Q106" s="189">
        <f>IFERROR(DTE_demand_forecast!Q106*Settings!$D$30,"-")</f>
        <v>0</v>
      </c>
      <c r="R106" s="189">
        <f>IFERROR(DTE_demand_forecast!R106*Settings!$D$30,"-")</f>
        <v>0</v>
      </c>
      <c r="S106" s="189">
        <f>IFERROR(DTE_demand_forecast!S106*Settings!$D$30,"-")</f>
        <v>0</v>
      </c>
      <c r="T106" s="189">
        <f>IFERROR(DTE_demand_forecast!T106*Settings!$D$30,"-")</f>
        <v>0</v>
      </c>
      <c r="U106" s="189">
        <f>IFERROR(DTE_demand_forecast!U106*Settings!$D$30,"-")</f>
        <v>0</v>
      </c>
      <c r="V106" s="189">
        <f>IFERROR(DTE_demand_forecast!V106*Settings!$D$30,"-")</f>
        <v>0</v>
      </c>
      <c r="W106" s="189">
        <f>IFERROR(DTE_demand_forecast!W106*Settings!$D$30,"-")</f>
        <v>0</v>
      </c>
    </row>
    <row r="107" spans="1:23" x14ac:dyDescent="0.3">
      <c r="A107" s="97" t="s">
        <v>76</v>
      </c>
      <c r="B107" s="98" t="s">
        <v>57</v>
      </c>
      <c r="C107" s="99"/>
      <c r="D107" s="189">
        <f>IFERROR(DTE_demand_forecast!D107*Settings!$D$30,"-")</f>
        <v>66704675.024642825</v>
      </c>
      <c r="E107" s="189">
        <f>IFERROR(DTE_demand_forecast!E107*Settings!$D$30,"-")</f>
        <v>66704675.024642825</v>
      </c>
      <c r="F107" s="189">
        <f>IFERROR(DTE_demand_forecast!F107*Settings!$D$30,"-")</f>
        <v>66704675.024642825</v>
      </c>
      <c r="G107" s="189">
        <f>IFERROR(DTE_demand_forecast!G107*Settings!$D$30,"-")</f>
        <v>66704675.024642825</v>
      </c>
      <c r="H107" s="189">
        <f>IFERROR(DTE_demand_forecast!H107*Settings!$D$30,"-")</f>
        <v>66704675.024642825</v>
      </c>
      <c r="I107" s="189">
        <f>IFERROR(DTE_demand_forecast!I107*Settings!$D$30,"-")</f>
        <v>66704675.024642825</v>
      </c>
      <c r="J107" s="189">
        <f>IFERROR(DTE_demand_forecast!J107*Settings!$D$30,"-")</f>
        <v>0</v>
      </c>
      <c r="K107" s="189">
        <f>IFERROR(DTE_demand_forecast!K107*Settings!$D$30,"-")</f>
        <v>0</v>
      </c>
      <c r="L107" s="189">
        <f>IFERROR(DTE_demand_forecast!L107*Settings!$D$30,"-")</f>
        <v>0</v>
      </c>
      <c r="M107" s="189">
        <f>IFERROR(DTE_demand_forecast!M107*Settings!$D$30,"-")</f>
        <v>0</v>
      </c>
      <c r="N107" s="189">
        <f>IFERROR(DTE_demand_forecast!N107*Settings!$D$30,"-")</f>
        <v>0</v>
      </c>
      <c r="O107" s="189">
        <f>IFERROR(DTE_demand_forecast!O107*Settings!$D$30,"-")</f>
        <v>0</v>
      </c>
      <c r="P107" s="189">
        <f>IFERROR(DTE_demand_forecast!P107*Settings!$D$30,"-")</f>
        <v>0</v>
      </c>
      <c r="Q107" s="189">
        <f>IFERROR(DTE_demand_forecast!Q107*Settings!$D$30,"-")</f>
        <v>0</v>
      </c>
      <c r="R107" s="189">
        <f>IFERROR(DTE_demand_forecast!R107*Settings!$D$30,"-")</f>
        <v>0</v>
      </c>
      <c r="S107" s="189">
        <f>IFERROR(DTE_demand_forecast!S107*Settings!$D$30,"-")</f>
        <v>0</v>
      </c>
      <c r="T107" s="189">
        <f>IFERROR(DTE_demand_forecast!T107*Settings!$D$30,"-")</f>
        <v>0</v>
      </c>
      <c r="U107" s="189">
        <f>IFERROR(DTE_demand_forecast!U107*Settings!$D$30,"-")</f>
        <v>0</v>
      </c>
      <c r="V107" s="189">
        <f>IFERROR(DTE_demand_forecast!V107*Settings!$D$30,"-")</f>
        <v>0</v>
      </c>
      <c r="W107" s="189">
        <f>IFERROR(DTE_demand_forecast!W107*Settings!$D$30,"-")</f>
        <v>0</v>
      </c>
    </row>
    <row r="108" spans="1:23" x14ac:dyDescent="0.3">
      <c r="A108" s="97" t="s">
        <v>42</v>
      </c>
      <c r="B108" s="105" t="s">
        <v>61</v>
      </c>
      <c r="C108" s="99"/>
      <c r="D108" s="189">
        <f>IFERROR(DTE_demand_forecast!D108*Settings!$D$30,"-")</f>
        <v>44726918.918333344</v>
      </c>
      <c r="E108" s="189">
        <f>IFERROR(DTE_demand_forecast!E108*Settings!$D$30,"-")</f>
        <v>44726918.918333344</v>
      </c>
      <c r="F108" s="189">
        <f>IFERROR(DTE_demand_forecast!F108*Settings!$D$30,"-")</f>
        <v>44726918.918333344</v>
      </c>
      <c r="G108" s="189">
        <f>IFERROR(DTE_demand_forecast!G108*Settings!$D$30,"-")</f>
        <v>44726918.918333344</v>
      </c>
      <c r="H108" s="189">
        <f>IFERROR(DTE_demand_forecast!H108*Settings!$D$30,"-")</f>
        <v>44726918.918333344</v>
      </c>
      <c r="I108" s="189">
        <f>IFERROR(DTE_demand_forecast!I108*Settings!$D$30,"-")</f>
        <v>44726918.918333344</v>
      </c>
      <c r="J108" s="189">
        <f>IFERROR(DTE_demand_forecast!J108*Settings!$D$30,"-")</f>
        <v>44726918.918333344</v>
      </c>
      <c r="K108" s="189">
        <f>IFERROR(DTE_demand_forecast!K108*Settings!$D$30,"-")</f>
        <v>44726918.918333344</v>
      </c>
      <c r="L108" s="189">
        <f>IFERROR(DTE_demand_forecast!L108*Settings!$D$30,"-")</f>
        <v>44726918.918333344</v>
      </c>
      <c r="M108" s="189">
        <f>IFERROR(DTE_demand_forecast!M108*Settings!$D$30,"-")</f>
        <v>44726918.918333344</v>
      </c>
      <c r="N108" s="189">
        <f>IFERROR(DTE_demand_forecast!N108*Settings!$D$30,"-")</f>
        <v>44726918.918333344</v>
      </c>
      <c r="O108" s="189">
        <f>IFERROR(DTE_demand_forecast!O108*Settings!$D$30,"-")</f>
        <v>44726918.918333344</v>
      </c>
      <c r="P108" s="189">
        <f>IFERROR(DTE_demand_forecast!P108*Settings!$D$30,"-")</f>
        <v>44726918.918333344</v>
      </c>
      <c r="Q108" s="189">
        <f>IFERROR(DTE_demand_forecast!Q108*Settings!$D$30,"-")</f>
        <v>44726918.918333344</v>
      </c>
      <c r="R108" s="189">
        <f>IFERROR(DTE_demand_forecast!R108*Settings!$D$30,"-")</f>
        <v>44726918.918333344</v>
      </c>
      <c r="S108" s="189">
        <f>IFERROR(DTE_demand_forecast!S108*Settings!$D$30,"-")</f>
        <v>44726918.918333344</v>
      </c>
      <c r="T108" s="189">
        <f>IFERROR(DTE_demand_forecast!T108*Settings!$D$30,"-")</f>
        <v>44726918.918333344</v>
      </c>
      <c r="U108" s="189">
        <f>IFERROR(DTE_demand_forecast!U108*Settings!$D$30,"-")</f>
        <v>44726918.918333344</v>
      </c>
      <c r="V108" s="189">
        <f>IFERROR(DTE_demand_forecast!V108*Settings!$D$30,"-")</f>
        <v>44726918.918333344</v>
      </c>
      <c r="W108" s="189">
        <f>IFERROR(DTE_demand_forecast!W108*Settings!$D$30,"-")</f>
        <v>44726918.918333344</v>
      </c>
    </row>
    <row r="109" spans="1:23" x14ac:dyDescent="0.3">
      <c r="A109" s="97" t="s">
        <v>77</v>
      </c>
      <c r="B109" s="105" t="s">
        <v>58</v>
      </c>
      <c r="C109" s="99"/>
      <c r="D109" s="189">
        <f>IFERROR(DTE_demand_forecast!D109*Settings!$D$30,"-")</f>
        <v>360556.76222222217</v>
      </c>
      <c r="E109" s="189">
        <f>IFERROR(DTE_demand_forecast!E109*Settings!$D$30,"-")</f>
        <v>360556.76222222217</v>
      </c>
      <c r="F109" s="189">
        <f>IFERROR(DTE_demand_forecast!F109*Settings!$D$30,"-")</f>
        <v>360556.76222222217</v>
      </c>
      <c r="G109" s="189">
        <f>IFERROR(DTE_demand_forecast!G109*Settings!$D$30,"-")</f>
        <v>360556.76222222217</v>
      </c>
      <c r="H109" s="189">
        <f>IFERROR(DTE_demand_forecast!H109*Settings!$D$30,"-")</f>
        <v>360556.76222222217</v>
      </c>
      <c r="I109" s="189">
        <f>IFERROR(DTE_demand_forecast!I109*Settings!$D$30,"-")</f>
        <v>360556.76222222217</v>
      </c>
      <c r="J109" s="189">
        <f>IFERROR(DTE_demand_forecast!J109*Settings!$D$30,"-")</f>
        <v>360556.76222222217</v>
      </c>
      <c r="K109" s="189">
        <f>IFERROR(DTE_demand_forecast!K109*Settings!$D$30,"-")</f>
        <v>360556.76222222217</v>
      </c>
      <c r="L109" s="189">
        <f>IFERROR(DTE_demand_forecast!L109*Settings!$D$30,"-")</f>
        <v>360556.76222222217</v>
      </c>
      <c r="M109" s="189">
        <f>IFERROR(DTE_demand_forecast!M109*Settings!$D$30,"-")</f>
        <v>360556.76222222217</v>
      </c>
      <c r="N109" s="189">
        <f>IFERROR(DTE_demand_forecast!N109*Settings!$D$30,"-")</f>
        <v>360556.76222222217</v>
      </c>
      <c r="O109" s="189">
        <f>IFERROR(DTE_demand_forecast!O109*Settings!$D$30,"-")</f>
        <v>360556.76222222217</v>
      </c>
      <c r="P109" s="189">
        <f>IFERROR(DTE_demand_forecast!P109*Settings!$D$30,"-")</f>
        <v>360556.76222222217</v>
      </c>
      <c r="Q109" s="189">
        <f>IFERROR(DTE_demand_forecast!Q109*Settings!$D$30,"-")</f>
        <v>360556.76222222217</v>
      </c>
      <c r="R109" s="189">
        <f>IFERROR(DTE_demand_forecast!R109*Settings!$D$30,"-")</f>
        <v>360556.76222222217</v>
      </c>
      <c r="S109" s="189">
        <f>IFERROR(DTE_demand_forecast!S109*Settings!$D$30,"-")</f>
        <v>360556.76222222217</v>
      </c>
      <c r="T109" s="189">
        <f>IFERROR(DTE_demand_forecast!T109*Settings!$D$30,"-")</f>
        <v>360556.76222222217</v>
      </c>
      <c r="U109" s="189">
        <f>IFERROR(DTE_demand_forecast!U109*Settings!$D$30,"-")</f>
        <v>360556.76222222217</v>
      </c>
      <c r="V109" s="189">
        <f>IFERROR(DTE_demand_forecast!V109*Settings!$D$30,"-")</f>
        <v>360556.76222222217</v>
      </c>
      <c r="W109" s="189">
        <f>IFERROR(DTE_demand_forecast!W109*Settings!$D$30,"-")</f>
        <v>360556.76222222217</v>
      </c>
    </row>
    <row r="110" spans="1:23" x14ac:dyDescent="0.3">
      <c r="A110" s="97" t="s">
        <v>87</v>
      </c>
      <c r="B110" s="98" t="s">
        <v>56</v>
      </c>
      <c r="C110" s="99" t="s">
        <v>91</v>
      </c>
      <c r="D110" s="189">
        <f>IFERROR(DTE_demand_forecast!D110*Settings!$D$30,"-")</f>
        <v>110645.8861111111</v>
      </c>
      <c r="E110" s="189">
        <f>IFERROR(DTE_demand_forecast!E110*Settings!$D$30,"-")</f>
        <v>122015.97222222223</v>
      </c>
      <c r="F110" s="189">
        <f>IFERROR(DTE_demand_forecast!F110*Settings!$D$30,"-")</f>
        <v>0</v>
      </c>
      <c r="G110" s="189">
        <f>IFERROR(DTE_demand_forecast!G110*Settings!$D$30,"-")</f>
        <v>0</v>
      </c>
      <c r="H110" s="189">
        <f>IFERROR(DTE_demand_forecast!H110*Settings!$D$30,"-")</f>
        <v>0</v>
      </c>
      <c r="I110" s="189">
        <f>IFERROR(DTE_demand_forecast!I110*Settings!$D$30,"-")</f>
        <v>0</v>
      </c>
      <c r="J110" s="189">
        <f>IFERROR(DTE_demand_forecast!J110*Settings!$D$30,"-")</f>
        <v>0</v>
      </c>
      <c r="K110" s="189">
        <f>IFERROR(DTE_demand_forecast!K110*Settings!$D$30,"-")</f>
        <v>0</v>
      </c>
      <c r="L110" s="189">
        <f>IFERROR(DTE_demand_forecast!L110*Settings!$D$30,"-")</f>
        <v>0</v>
      </c>
      <c r="M110" s="189">
        <f>IFERROR(DTE_demand_forecast!M110*Settings!$D$30,"-")</f>
        <v>0</v>
      </c>
      <c r="N110" s="189">
        <f>IFERROR(DTE_demand_forecast!N110*Settings!$D$30,"-")</f>
        <v>0</v>
      </c>
      <c r="O110" s="189">
        <f>IFERROR(DTE_demand_forecast!O110*Settings!$D$30,"-")</f>
        <v>0</v>
      </c>
      <c r="P110" s="189">
        <f>IFERROR(DTE_demand_forecast!P110*Settings!$D$30,"-")</f>
        <v>0</v>
      </c>
      <c r="Q110" s="189">
        <f>IFERROR(DTE_demand_forecast!Q110*Settings!$D$30,"-")</f>
        <v>0</v>
      </c>
      <c r="R110" s="189">
        <f>IFERROR(DTE_demand_forecast!R110*Settings!$D$30,"-")</f>
        <v>0</v>
      </c>
      <c r="S110" s="189">
        <f>IFERROR(DTE_demand_forecast!S110*Settings!$D$30,"-")</f>
        <v>0</v>
      </c>
      <c r="T110" s="189">
        <f>IFERROR(DTE_demand_forecast!T110*Settings!$D$30,"-")</f>
        <v>0</v>
      </c>
      <c r="U110" s="189">
        <f>IFERROR(DTE_demand_forecast!U110*Settings!$D$30,"-")</f>
        <v>0</v>
      </c>
      <c r="V110" s="189">
        <f>IFERROR(DTE_demand_forecast!V110*Settings!$D$30,"-")</f>
        <v>0</v>
      </c>
      <c r="W110" s="189">
        <f>IFERROR(DTE_demand_forecast!W110*Settings!$D$30,"-")</f>
        <v>0</v>
      </c>
    </row>
    <row r="111" spans="1:23" x14ac:dyDescent="0.3">
      <c r="A111" s="97" t="s">
        <v>43</v>
      </c>
      <c r="B111" s="105" t="s">
        <v>61</v>
      </c>
      <c r="C111" s="99" t="s">
        <v>91</v>
      </c>
      <c r="D111" s="189">
        <f>IFERROR(DTE_demand_forecast!D111*Settings!$D$30,"-")</f>
        <v>32498.055555555558</v>
      </c>
      <c r="E111" s="189">
        <f>IFERROR(DTE_demand_forecast!E111*Settings!$D$30,"-")</f>
        <v>0</v>
      </c>
      <c r="F111" s="189">
        <f>IFERROR(DTE_demand_forecast!F111*Settings!$D$30,"-")</f>
        <v>0</v>
      </c>
      <c r="G111" s="189">
        <f>IFERROR(DTE_demand_forecast!G111*Settings!$D$30,"-")</f>
        <v>0</v>
      </c>
      <c r="H111" s="189">
        <f>IFERROR(DTE_demand_forecast!H111*Settings!$D$30,"-")</f>
        <v>0</v>
      </c>
      <c r="I111" s="189">
        <f>IFERROR(DTE_demand_forecast!I111*Settings!$D$30,"-")</f>
        <v>0</v>
      </c>
      <c r="J111" s="189">
        <f>IFERROR(DTE_demand_forecast!J111*Settings!$D$30,"-")</f>
        <v>0</v>
      </c>
      <c r="K111" s="189">
        <f>IFERROR(DTE_demand_forecast!K111*Settings!$D$30,"-")</f>
        <v>0</v>
      </c>
      <c r="L111" s="189">
        <f>IFERROR(DTE_demand_forecast!L111*Settings!$D$30,"-")</f>
        <v>0</v>
      </c>
      <c r="M111" s="189">
        <f>IFERROR(DTE_demand_forecast!M111*Settings!$D$30,"-")</f>
        <v>0</v>
      </c>
      <c r="N111" s="189">
        <f>IFERROR(DTE_demand_forecast!N111*Settings!$D$30,"-")</f>
        <v>0</v>
      </c>
      <c r="O111" s="189">
        <f>IFERROR(DTE_demand_forecast!O111*Settings!$D$30,"-")</f>
        <v>0</v>
      </c>
      <c r="P111" s="189">
        <f>IFERROR(DTE_demand_forecast!P111*Settings!$D$30,"-")</f>
        <v>0</v>
      </c>
      <c r="Q111" s="189">
        <f>IFERROR(DTE_demand_forecast!Q111*Settings!$D$30,"-")</f>
        <v>0</v>
      </c>
      <c r="R111" s="189">
        <f>IFERROR(DTE_demand_forecast!R111*Settings!$D$30,"-")</f>
        <v>0</v>
      </c>
      <c r="S111" s="189">
        <f>IFERROR(DTE_demand_forecast!S111*Settings!$D$30,"-")</f>
        <v>0</v>
      </c>
      <c r="T111" s="189">
        <f>IFERROR(DTE_demand_forecast!T111*Settings!$D$30,"-")</f>
        <v>0</v>
      </c>
      <c r="U111" s="189">
        <f>IFERROR(DTE_demand_forecast!U111*Settings!$D$30,"-")</f>
        <v>0</v>
      </c>
      <c r="V111" s="189">
        <f>IFERROR(DTE_demand_forecast!V111*Settings!$D$30,"-")</f>
        <v>0</v>
      </c>
      <c r="W111" s="189">
        <f>IFERROR(DTE_demand_forecast!W111*Settings!$D$30,"-")</f>
        <v>0</v>
      </c>
    </row>
    <row r="112" spans="1:23" x14ac:dyDescent="0.3">
      <c r="A112" s="97" t="s">
        <v>55</v>
      </c>
      <c r="B112" s="98" t="s">
        <v>57</v>
      </c>
      <c r="C112" s="99" t="s">
        <v>91</v>
      </c>
      <c r="D112" s="189">
        <f>IFERROR(DTE_demand_forecast!D112*Settings!$D$30,"-")</f>
        <v>287905.97222222219</v>
      </c>
      <c r="E112" s="189">
        <f>IFERROR(DTE_demand_forecast!E112*Settings!$D$30,"-")</f>
        <v>290299.3055555555</v>
      </c>
      <c r="F112" s="189">
        <f>IFERROR(DTE_demand_forecast!F112*Settings!$D$30,"-")</f>
        <v>249624.44444444447</v>
      </c>
      <c r="G112" s="189">
        <f>IFERROR(DTE_demand_forecast!G112*Settings!$D$30,"-")</f>
        <v>282913.63888888882</v>
      </c>
      <c r="H112" s="189">
        <f>IFERROR(DTE_demand_forecast!H112*Settings!$D$30,"-")</f>
        <v>0</v>
      </c>
      <c r="I112" s="189">
        <f>IFERROR(DTE_demand_forecast!I112*Settings!$D$30,"-")</f>
        <v>0</v>
      </c>
      <c r="J112" s="189">
        <f>IFERROR(DTE_demand_forecast!J112*Settings!$D$30,"-")</f>
        <v>0</v>
      </c>
      <c r="K112" s="189">
        <f>IFERROR(DTE_demand_forecast!K112*Settings!$D$30,"-")</f>
        <v>0</v>
      </c>
      <c r="L112" s="189">
        <f>IFERROR(DTE_demand_forecast!L112*Settings!$D$30,"-")</f>
        <v>0</v>
      </c>
      <c r="M112" s="189">
        <f>IFERROR(DTE_demand_forecast!M112*Settings!$D$30,"-")</f>
        <v>0</v>
      </c>
      <c r="N112" s="189">
        <f>IFERROR(DTE_demand_forecast!N112*Settings!$D$30,"-")</f>
        <v>0</v>
      </c>
      <c r="O112" s="189">
        <f>IFERROR(DTE_demand_forecast!O112*Settings!$D$30,"-")</f>
        <v>0</v>
      </c>
      <c r="P112" s="189">
        <f>IFERROR(DTE_demand_forecast!P112*Settings!$D$30,"-")</f>
        <v>0</v>
      </c>
      <c r="Q112" s="189">
        <f>IFERROR(DTE_demand_forecast!Q112*Settings!$D$30,"-")</f>
        <v>0</v>
      </c>
      <c r="R112" s="189">
        <f>IFERROR(DTE_demand_forecast!R112*Settings!$D$30,"-")</f>
        <v>0</v>
      </c>
      <c r="S112" s="189">
        <f>IFERROR(DTE_demand_forecast!S112*Settings!$D$30,"-")</f>
        <v>0</v>
      </c>
      <c r="T112" s="189">
        <f>IFERROR(DTE_demand_forecast!T112*Settings!$D$30,"-")</f>
        <v>0</v>
      </c>
      <c r="U112" s="189">
        <f>IFERROR(DTE_demand_forecast!U112*Settings!$D$30,"-")</f>
        <v>0</v>
      </c>
      <c r="V112" s="189">
        <f>IFERROR(DTE_demand_forecast!V112*Settings!$D$30,"-")</f>
        <v>0</v>
      </c>
      <c r="W112" s="189">
        <f>IFERROR(DTE_demand_forecast!W112*Settings!$D$30,"-")</f>
        <v>0</v>
      </c>
    </row>
    <row r="113" spans="1:23" x14ac:dyDescent="0.3">
      <c r="A113" s="97" t="s">
        <v>44</v>
      </c>
      <c r="B113" s="97"/>
      <c r="C113" s="99"/>
      <c r="D113" s="189" t="str">
        <f>IFERROR(DTE_demand_forecast!D113*Settings!$D$30,"-")</f>
        <v>-</v>
      </c>
      <c r="E113" s="189" t="str">
        <f>IFERROR(DTE_demand_forecast!E113*Settings!$D$30,"-")</f>
        <v>-</v>
      </c>
      <c r="F113" s="189" t="str">
        <f>IFERROR(DTE_demand_forecast!F113*Settings!$D$30,"-")</f>
        <v>-</v>
      </c>
      <c r="G113" s="189" t="str">
        <f>IFERROR(DTE_demand_forecast!G113*Settings!$D$30,"-")</f>
        <v>-</v>
      </c>
      <c r="H113" s="189" t="str">
        <f>IFERROR(DTE_demand_forecast!H113*Settings!$D$30,"-")</f>
        <v>-</v>
      </c>
      <c r="I113" s="189" t="str">
        <f>IFERROR(DTE_demand_forecast!I113*Settings!$D$30,"-")</f>
        <v>-</v>
      </c>
      <c r="J113" s="189" t="str">
        <f>IFERROR(DTE_demand_forecast!J113*Settings!$D$30,"-")</f>
        <v>-</v>
      </c>
      <c r="K113" s="189" t="str">
        <f>IFERROR(DTE_demand_forecast!K113*Settings!$D$30,"-")</f>
        <v>-</v>
      </c>
      <c r="L113" s="189" t="str">
        <f>IFERROR(DTE_demand_forecast!L113*Settings!$D$30,"-")</f>
        <v>-</v>
      </c>
      <c r="M113" s="189" t="str">
        <f>IFERROR(DTE_demand_forecast!M113*Settings!$D$30,"-")</f>
        <v>-</v>
      </c>
      <c r="N113" s="189" t="str">
        <f>IFERROR(DTE_demand_forecast!N113*Settings!$D$30,"-")</f>
        <v>-</v>
      </c>
      <c r="O113" s="189" t="str">
        <f>IFERROR(DTE_demand_forecast!O113*Settings!$D$30,"-")</f>
        <v>-</v>
      </c>
      <c r="P113" s="189" t="str">
        <f>IFERROR(DTE_demand_forecast!P113*Settings!$D$30,"-")</f>
        <v>-</v>
      </c>
      <c r="Q113" s="189" t="str">
        <f>IFERROR(DTE_demand_forecast!Q113*Settings!$D$30,"-")</f>
        <v>-</v>
      </c>
      <c r="R113" s="189" t="str">
        <f>IFERROR(DTE_demand_forecast!R113*Settings!$D$30,"-")</f>
        <v>-</v>
      </c>
      <c r="S113" s="189" t="str">
        <f>IFERROR(DTE_demand_forecast!S113*Settings!$D$30,"-")</f>
        <v>-</v>
      </c>
      <c r="T113" s="189" t="str">
        <f>IFERROR(DTE_demand_forecast!T113*Settings!$D$30,"-")</f>
        <v>-</v>
      </c>
      <c r="U113" s="189" t="str">
        <f>IFERROR(DTE_demand_forecast!U113*Settings!$D$30,"-")</f>
        <v>-</v>
      </c>
      <c r="V113" s="189" t="str">
        <f>IFERROR(DTE_demand_forecast!V113*Settings!$D$30,"-")</f>
        <v>-</v>
      </c>
      <c r="W113" s="189" t="str">
        <f>IFERROR(DTE_demand_forecast!W113*Settings!$D$30,"-")</f>
        <v>-</v>
      </c>
    </row>
    <row r="114" spans="1:23" x14ac:dyDescent="0.3">
      <c r="A114" s="97" t="s">
        <v>78</v>
      </c>
      <c r="B114" s="98" t="s">
        <v>57</v>
      </c>
      <c r="C114" s="99" t="s">
        <v>91</v>
      </c>
      <c r="D114" s="189">
        <f>IFERROR(DTE_demand_forecast!D114*Settings!$D$30,"-")</f>
        <v>32289.861111111109</v>
      </c>
      <c r="E114" s="189">
        <f>IFERROR(DTE_demand_forecast!E114*Settings!$D$30,"-")</f>
        <v>28243.970833333333</v>
      </c>
      <c r="F114" s="189">
        <f>IFERROR(DTE_demand_forecast!F114*Settings!$D$30,"-")</f>
        <v>24629.722222222219</v>
      </c>
      <c r="G114" s="189">
        <f>IFERROR(DTE_demand_forecast!G114*Settings!$D$30,"-")</f>
        <v>30017.888888888887</v>
      </c>
      <c r="H114" s="189">
        <f>IFERROR(DTE_demand_forecast!H114*Settings!$D$30,"-")</f>
        <v>30017.888888888887</v>
      </c>
      <c r="I114" s="189">
        <f>IFERROR(DTE_demand_forecast!I114*Settings!$D$30,"-")</f>
        <v>0</v>
      </c>
      <c r="J114" s="189">
        <f>IFERROR(DTE_demand_forecast!J114*Settings!$D$30,"-")</f>
        <v>0</v>
      </c>
      <c r="K114" s="189">
        <f>IFERROR(DTE_demand_forecast!K114*Settings!$D$30,"-")</f>
        <v>0</v>
      </c>
      <c r="L114" s="189">
        <f>IFERROR(DTE_demand_forecast!L114*Settings!$D$30,"-")</f>
        <v>0</v>
      </c>
      <c r="M114" s="189">
        <f>IFERROR(DTE_demand_forecast!M114*Settings!$D$30,"-")</f>
        <v>0</v>
      </c>
      <c r="N114" s="189">
        <f>IFERROR(DTE_demand_forecast!N114*Settings!$D$30,"-")</f>
        <v>0</v>
      </c>
      <c r="O114" s="189">
        <f>IFERROR(DTE_demand_forecast!O114*Settings!$D$30,"-")</f>
        <v>0</v>
      </c>
      <c r="P114" s="189">
        <f>IFERROR(DTE_demand_forecast!P114*Settings!$D$30,"-")</f>
        <v>0</v>
      </c>
      <c r="Q114" s="189">
        <f>IFERROR(DTE_demand_forecast!Q114*Settings!$D$30,"-")</f>
        <v>0</v>
      </c>
      <c r="R114" s="189">
        <f>IFERROR(DTE_demand_forecast!R114*Settings!$D$30,"-")</f>
        <v>0</v>
      </c>
      <c r="S114" s="189">
        <f>IFERROR(DTE_demand_forecast!S114*Settings!$D$30,"-")</f>
        <v>0</v>
      </c>
      <c r="T114" s="189">
        <f>IFERROR(DTE_demand_forecast!T114*Settings!$D$30,"-")</f>
        <v>0</v>
      </c>
      <c r="U114" s="189">
        <f>IFERROR(DTE_demand_forecast!U114*Settings!$D$30,"-")</f>
        <v>0</v>
      </c>
      <c r="V114" s="189">
        <f>IFERROR(DTE_demand_forecast!V114*Settings!$D$30,"-")</f>
        <v>0</v>
      </c>
      <c r="W114" s="189">
        <f>IFERROR(DTE_demand_forecast!W114*Settings!$D$30,"-")</f>
        <v>0</v>
      </c>
    </row>
    <row r="115" spans="1:23" x14ac:dyDescent="0.3">
      <c r="A115" s="97" t="s">
        <v>45</v>
      </c>
      <c r="B115" s="98" t="s">
        <v>57</v>
      </c>
      <c r="C115" s="99"/>
      <c r="D115" s="189">
        <f>IFERROR(DTE_demand_forecast!D115*Settings!$D$30,"-")</f>
        <v>66704675.024642825</v>
      </c>
      <c r="E115" s="189">
        <f>IFERROR(DTE_demand_forecast!E115*Settings!$D$30,"-")</f>
        <v>66704675.024642825</v>
      </c>
      <c r="F115" s="189">
        <f>IFERROR(DTE_demand_forecast!F115*Settings!$D$30,"-")</f>
        <v>66704675.024642825</v>
      </c>
      <c r="G115" s="189">
        <f>IFERROR(DTE_demand_forecast!G115*Settings!$D$30,"-")</f>
        <v>0</v>
      </c>
      <c r="H115" s="189">
        <f>IFERROR(DTE_demand_forecast!H115*Settings!$D$30,"-")</f>
        <v>0</v>
      </c>
      <c r="I115" s="189">
        <f>IFERROR(DTE_demand_forecast!I115*Settings!$D$30,"-")</f>
        <v>0</v>
      </c>
      <c r="J115" s="189">
        <f>IFERROR(DTE_demand_forecast!J115*Settings!$D$30,"-")</f>
        <v>0</v>
      </c>
      <c r="K115" s="189">
        <f>IFERROR(DTE_demand_forecast!K115*Settings!$D$30,"-")</f>
        <v>0</v>
      </c>
      <c r="L115" s="189">
        <f>IFERROR(DTE_demand_forecast!L115*Settings!$D$30,"-")</f>
        <v>0</v>
      </c>
      <c r="M115" s="189">
        <f>IFERROR(DTE_demand_forecast!M115*Settings!$D$30,"-")</f>
        <v>0</v>
      </c>
      <c r="N115" s="189">
        <f>IFERROR(DTE_demand_forecast!N115*Settings!$D$30,"-")</f>
        <v>0</v>
      </c>
      <c r="O115" s="189">
        <f>IFERROR(DTE_demand_forecast!O115*Settings!$D$30,"-")</f>
        <v>0</v>
      </c>
      <c r="P115" s="189">
        <f>IFERROR(DTE_demand_forecast!P115*Settings!$D$30,"-")</f>
        <v>0</v>
      </c>
      <c r="Q115" s="189">
        <f>IFERROR(DTE_demand_forecast!Q115*Settings!$D$30,"-")</f>
        <v>0</v>
      </c>
      <c r="R115" s="189">
        <f>IFERROR(DTE_demand_forecast!R115*Settings!$D$30,"-")</f>
        <v>0</v>
      </c>
      <c r="S115" s="189">
        <f>IFERROR(DTE_demand_forecast!S115*Settings!$D$30,"-")</f>
        <v>0</v>
      </c>
      <c r="T115" s="189">
        <f>IFERROR(DTE_demand_forecast!T115*Settings!$D$30,"-")</f>
        <v>0</v>
      </c>
      <c r="U115" s="189">
        <f>IFERROR(DTE_demand_forecast!U115*Settings!$D$30,"-")</f>
        <v>0</v>
      </c>
      <c r="V115" s="189">
        <f>IFERROR(DTE_demand_forecast!V115*Settings!$D$30,"-")</f>
        <v>0</v>
      </c>
      <c r="W115" s="189">
        <f>IFERROR(DTE_demand_forecast!W115*Settings!$D$30,"-")</f>
        <v>0</v>
      </c>
    </row>
    <row r="116" spans="1:23" x14ac:dyDescent="0.3">
      <c r="A116" s="97" t="s">
        <v>46</v>
      </c>
      <c r="B116" s="105" t="s">
        <v>59</v>
      </c>
      <c r="C116" s="99"/>
      <c r="D116" s="189">
        <f>IFERROR(DTE_demand_forecast!D116*Settings!$D$30,"-")</f>
        <v>85786147.896388873</v>
      </c>
      <c r="E116" s="189">
        <f>IFERROR(DTE_demand_forecast!E116*Settings!$D$30,"-")</f>
        <v>85786147.896388873</v>
      </c>
      <c r="F116" s="189">
        <f>IFERROR(DTE_demand_forecast!F116*Settings!$D$30,"-")</f>
        <v>85786147.896388873</v>
      </c>
      <c r="G116" s="189">
        <f>IFERROR(DTE_demand_forecast!G116*Settings!$D$30,"-")</f>
        <v>85786147.896388873</v>
      </c>
      <c r="H116" s="189">
        <f>IFERROR(DTE_demand_forecast!H116*Settings!$D$30,"-")</f>
        <v>85786147.896388873</v>
      </c>
      <c r="I116" s="189">
        <f>IFERROR(DTE_demand_forecast!I116*Settings!$D$30,"-")</f>
        <v>85786147.896388873</v>
      </c>
      <c r="J116" s="189">
        <f>IFERROR(DTE_demand_forecast!J116*Settings!$D$30,"-")</f>
        <v>85786147.896388873</v>
      </c>
      <c r="K116" s="189">
        <f>IFERROR(DTE_demand_forecast!K116*Settings!$D$30,"-")</f>
        <v>85786147.896388873</v>
      </c>
      <c r="L116" s="189">
        <f>IFERROR(DTE_demand_forecast!L116*Settings!$D$30,"-")</f>
        <v>85786147.896388873</v>
      </c>
      <c r="M116" s="189">
        <f>IFERROR(DTE_demand_forecast!M116*Settings!$D$30,"-")</f>
        <v>85786147.896388873</v>
      </c>
      <c r="N116" s="189">
        <f>IFERROR(DTE_demand_forecast!N116*Settings!$D$30,"-")</f>
        <v>85786147.896388873</v>
      </c>
      <c r="O116" s="189">
        <f>IFERROR(DTE_demand_forecast!O116*Settings!$D$30,"-")</f>
        <v>85786147.896388873</v>
      </c>
      <c r="P116" s="189">
        <f>IFERROR(DTE_demand_forecast!P116*Settings!$D$30,"-")</f>
        <v>85786147.896388873</v>
      </c>
      <c r="Q116" s="189">
        <f>IFERROR(DTE_demand_forecast!Q116*Settings!$D$30,"-")</f>
        <v>85786147.896388873</v>
      </c>
      <c r="R116" s="189">
        <f>IFERROR(DTE_demand_forecast!R116*Settings!$D$30,"-")</f>
        <v>85786147.896388873</v>
      </c>
      <c r="S116" s="189">
        <f>IFERROR(DTE_demand_forecast!S116*Settings!$D$30,"-")</f>
        <v>85786147.896388873</v>
      </c>
      <c r="T116" s="189">
        <f>IFERROR(DTE_demand_forecast!T116*Settings!$D$30,"-")</f>
        <v>85786147.896388873</v>
      </c>
      <c r="U116" s="189">
        <f>IFERROR(DTE_demand_forecast!U116*Settings!$D$30,"-")</f>
        <v>85786147.896388873</v>
      </c>
      <c r="V116" s="189">
        <f>IFERROR(DTE_demand_forecast!V116*Settings!$D$30,"-")</f>
        <v>85786147.896388873</v>
      </c>
      <c r="W116" s="189">
        <f>IFERROR(DTE_demand_forecast!W116*Settings!$D$30,"-")</f>
        <v>85786147.896388873</v>
      </c>
    </row>
    <row r="117" spans="1:23" x14ac:dyDescent="0.3">
      <c r="A117" s="97" t="s">
        <v>47</v>
      </c>
      <c r="B117" s="106" t="s">
        <v>64</v>
      </c>
      <c r="C117" s="99"/>
      <c r="D117" s="189" t="str">
        <f>IFERROR(DTE_demand_forecast!D117*Settings!$D$30,"-")</f>
        <v>-</v>
      </c>
      <c r="E117" s="189" t="str">
        <f>IFERROR(DTE_demand_forecast!E117*Settings!$D$30,"-")</f>
        <v>-</v>
      </c>
      <c r="F117" s="189" t="str">
        <f>IFERROR(DTE_demand_forecast!F117*Settings!$D$30,"-")</f>
        <v>-</v>
      </c>
      <c r="G117" s="189" t="str">
        <f>IFERROR(DTE_demand_forecast!G117*Settings!$D$30,"-")</f>
        <v>-</v>
      </c>
      <c r="H117" s="189" t="str">
        <f>IFERROR(DTE_demand_forecast!H117*Settings!$D$30,"-")</f>
        <v>-</v>
      </c>
      <c r="I117" s="189" t="str">
        <f>IFERROR(DTE_demand_forecast!I117*Settings!$D$30,"-")</f>
        <v>-</v>
      </c>
      <c r="J117" s="189" t="str">
        <f>IFERROR(DTE_demand_forecast!J117*Settings!$D$30,"-")</f>
        <v>-</v>
      </c>
      <c r="K117" s="189" t="str">
        <f>IFERROR(DTE_demand_forecast!K117*Settings!$D$30,"-")</f>
        <v>-</v>
      </c>
      <c r="L117" s="189" t="str">
        <f>IFERROR(DTE_demand_forecast!L117*Settings!$D$30,"-")</f>
        <v>-</v>
      </c>
      <c r="M117" s="189" t="str">
        <f>IFERROR(DTE_demand_forecast!M117*Settings!$D$30,"-")</f>
        <v>-</v>
      </c>
      <c r="N117" s="189" t="str">
        <f>IFERROR(DTE_demand_forecast!N117*Settings!$D$30,"-")</f>
        <v>-</v>
      </c>
      <c r="O117" s="189" t="str">
        <f>IFERROR(DTE_demand_forecast!O117*Settings!$D$30,"-")</f>
        <v>-</v>
      </c>
      <c r="P117" s="189" t="str">
        <f>IFERROR(DTE_demand_forecast!P117*Settings!$D$30,"-")</f>
        <v>-</v>
      </c>
      <c r="Q117" s="189" t="str">
        <f>IFERROR(DTE_demand_forecast!Q117*Settings!$D$30,"-")</f>
        <v>-</v>
      </c>
      <c r="R117" s="189" t="str">
        <f>IFERROR(DTE_demand_forecast!R117*Settings!$D$30,"-")</f>
        <v>-</v>
      </c>
      <c r="S117" s="189" t="str">
        <f>IFERROR(DTE_demand_forecast!S117*Settings!$D$30,"-")</f>
        <v>-</v>
      </c>
      <c r="T117" s="189" t="str">
        <f>IFERROR(DTE_demand_forecast!T117*Settings!$D$30,"-")</f>
        <v>-</v>
      </c>
      <c r="U117" s="189" t="str">
        <f>IFERROR(DTE_demand_forecast!U117*Settings!$D$30,"-")</f>
        <v>-</v>
      </c>
      <c r="V117" s="189" t="str">
        <f>IFERROR(DTE_demand_forecast!V117*Settings!$D$30,"-")</f>
        <v>-</v>
      </c>
      <c r="W117" s="189" t="str">
        <f>IFERROR(DTE_demand_forecast!W117*Settings!$D$30,"-")</f>
        <v>-</v>
      </c>
    </row>
    <row r="118" spans="1:23" x14ac:dyDescent="0.3">
      <c r="A118" s="97" t="s">
        <v>48</v>
      </c>
      <c r="B118" s="106" t="s">
        <v>64</v>
      </c>
      <c r="C118" s="99"/>
      <c r="D118" s="189" t="str">
        <f>IFERROR(DTE_demand_forecast!D118*Settings!$D$30,"-")</f>
        <v>-</v>
      </c>
      <c r="E118" s="189" t="str">
        <f>IFERROR(DTE_demand_forecast!E118*Settings!$D$30,"-")</f>
        <v>-</v>
      </c>
      <c r="F118" s="189" t="str">
        <f>IFERROR(DTE_demand_forecast!F118*Settings!$D$30,"-")</f>
        <v>-</v>
      </c>
      <c r="G118" s="189" t="str">
        <f>IFERROR(DTE_demand_forecast!G118*Settings!$D$30,"-")</f>
        <v>-</v>
      </c>
      <c r="H118" s="189" t="str">
        <f>IFERROR(DTE_demand_forecast!H118*Settings!$D$30,"-")</f>
        <v>-</v>
      </c>
      <c r="I118" s="189" t="str">
        <f>IFERROR(DTE_demand_forecast!I118*Settings!$D$30,"-")</f>
        <v>-</v>
      </c>
      <c r="J118" s="189" t="str">
        <f>IFERROR(DTE_demand_forecast!J118*Settings!$D$30,"-")</f>
        <v>-</v>
      </c>
      <c r="K118" s="189" t="str">
        <f>IFERROR(DTE_demand_forecast!K118*Settings!$D$30,"-")</f>
        <v>-</v>
      </c>
      <c r="L118" s="189" t="str">
        <f>IFERROR(DTE_demand_forecast!L118*Settings!$D$30,"-")</f>
        <v>-</v>
      </c>
      <c r="M118" s="189" t="str">
        <f>IFERROR(DTE_demand_forecast!M118*Settings!$D$30,"-")</f>
        <v>-</v>
      </c>
      <c r="N118" s="189" t="str">
        <f>IFERROR(DTE_demand_forecast!N118*Settings!$D$30,"-")</f>
        <v>-</v>
      </c>
      <c r="O118" s="189" t="str">
        <f>IFERROR(DTE_demand_forecast!O118*Settings!$D$30,"-")</f>
        <v>-</v>
      </c>
      <c r="P118" s="189" t="str">
        <f>IFERROR(DTE_demand_forecast!P118*Settings!$D$30,"-")</f>
        <v>-</v>
      </c>
      <c r="Q118" s="189" t="str">
        <f>IFERROR(DTE_demand_forecast!Q118*Settings!$D$30,"-")</f>
        <v>-</v>
      </c>
      <c r="R118" s="189" t="str">
        <f>IFERROR(DTE_demand_forecast!R118*Settings!$D$30,"-")</f>
        <v>-</v>
      </c>
      <c r="S118" s="189" t="str">
        <f>IFERROR(DTE_demand_forecast!S118*Settings!$D$30,"-")</f>
        <v>-</v>
      </c>
      <c r="T118" s="189" t="str">
        <f>IFERROR(DTE_demand_forecast!T118*Settings!$D$30,"-")</f>
        <v>-</v>
      </c>
      <c r="U118" s="189" t="str">
        <f>IFERROR(DTE_demand_forecast!U118*Settings!$D$30,"-")</f>
        <v>-</v>
      </c>
      <c r="V118" s="189" t="str">
        <f>IFERROR(DTE_demand_forecast!V118*Settings!$D$30,"-")</f>
        <v>-</v>
      </c>
      <c r="W118" s="189" t="str">
        <f>IFERROR(DTE_demand_forecast!W118*Settings!$D$30,"-")</f>
        <v>-</v>
      </c>
    </row>
    <row r="119" spans="1:23" x14ac:dyDescent="0.3">
      <c r="A119" s="97" t="s">
        <v>49</v>
      </c>
      <c r="B119" s="98" t="s">
        <v>57</v>
      </c>
      <c r="C119" s="99" t="s">
        <v>91</v>
      </c>
      <c r="D119" s="189">
        <f>IFERROR(DTE_demand_forecast!D119*Settings!$D$30,"-")</f>
        <v>0</v>
      </c>
      <c r="E119" s="189">
        <f>IFERROR(DTE_demand_forecast!E119*Settings!$D$30,"-")</f>
        <v>0</v>
      </c>
      <c r="F119" s="189">
        <f>IFERROR(DTE_demand_forecast!F119*Settings!$D$30,"-")</f>
        <v>0</v>
      </c>
      <c r="G119" s="189">
        <f>IFERROR(DTE_demand_forecast!G119*Settings!$D$30,"-")</f>
        <v>0</v>
      </c>
      <c r="H119" s="189">
        <f>IFERROR(DTE_demand_forecast!H119*Settings!$D$30,"-")</f>
        <v>0</v>
      </c>
      <c r="I119" s="189">
        <f>IFERROR(DTE_demand_forecast!I119*Settings!$D$30,"-")</f>
        <v>0</v>
      </c>
      <c r="J119" s="189">
        <f>IFERROR(DTE_demand_forecast!J119*Settings!$D$30,"-")</f>
        <v>0</v>
      </c>
      <c r="K119" s="189">
        <f>IFERROR(DTE_demand_forecast!K119*Settings!$D$30,"-")</f>
        <v>0</v>
      </c>
      <c r="L119" s="189">
        <f>IFERROR(DTE_demand_forecast!L119*Settings!$D$30,"-")</f>
        <v>0</v>
      </c>
      <c r="M119" s="189">
        <f>IFERROR(DTE_demand_forecast!M119*Settings!$D$30,"-")</f>
        <v>0</v>
      </c>
      <c r="N119" s="189">
        <f>IFERROR(DTE_demand_forecast!N119*Settings!$D$30,"-")</f>
        <v>0</v>
      </c>
      <c r="O119" s="189">
        <f>IFERROR(DTE_demand_forecast!O119*Settings!$D$30,"-")</f>
        <v>0</v>
      </c>
      <c r="P119" s="189">
        <f>IFERROR(DTE_demand_forecast!P119*Settings!$D$30,"-")</f>
        <v>0</v>
      </c>
      <c r="Q119" s="189">
        <f>IFERROR(DTE_demand_forecast!Q119*Settings!$D$30,"-")</f>
        <v>0</v>
      </c>
      <c r="R119" s="189">
        <f>IFERROR(DTE_demand_forecast!R119*Settings!$D$30,"-")</f>
        <v>0</v>
      </c>
      <c r="S119" s="189">
        <f>IFERROR(DTE_demand_forecast!S119*Settings!$D$30,"-")</f>
        <v>0</v>
      </c>
      <c r="T119" s="189">
        <f>IFERROR(DTE_demand_forecast!T119*Settings!$D$30,"-")</f>
        <v>0</v>
      </c>
      <c r="U119" s="189">
        <f>IFERROR(DTE_demand_forecast!U119*Settings!$D$30,"-")</f>
        <v>0</v>
      </c>
      <c r="V119" s="189">
        <f>IFERROR(DTE_demand_forecast!V119*Settings!$D$30,"-")</f>
        <v>0</v>
      </c>
      <c r="W119" s="189">
        <f>IFERROR(DTE_demand_forecast!W119*Settings!$D$30,"-")</f>
        <v>0</v>
      </c>
    </row>
    <row r="120" spans="1:23" x14ac:dyDescent="0.3">
      <c r="A120" s="97" t="s">
        <v>50</v>
      </c>
      <c r="B120" s="105" t="s">
        <v>61</v>
      </c>
      <c r="C120" s="99" t="s">
        <v>91</v>
      </c>
      <c r="D120" s="189">
        <f>IFERROR(DTE_demand_forecast!D120*Settings!$D$30,"-")</f>
        <v>660827.36111111112</v>
      </c>
      <c r="E120" s="189">
        <f>IFERROR(DTE_demand_forecast!E120*Settings!$D$30,"-")</f>
        <v>725091.11111111112</v>
      </c>
      <c r="F120" s="189">
        <f>IFERROR(DTE_demand_forecast!F120*Settings!$D$30,"-")</f>
        <v>693122.63888888876</v>
      </c>
      <c r="G120" s="189">
        <f>IFERROR(DTE_demand_forecast!G120*Settings!$D$30,"-")</f>
        <v>696862.77777777775</v>
      </c>
      <c r="H120" s="189">
        <f>IFERROR(DTE_demand_forecast!H120*Settings!$D$30,"-")</f>
        <v>696862.77777777775</v>
      </c>
      <c r="I120" s="189">
        <f>IFERROR(DTE_demand_forecast!I120*Settings!$D$30,"-")</f>
        <v>0</v>
      </c>
      <c r="J120" s="189">
        <f>IFERROR(DTE_demand_forecast!J120*Settings!$D$30,"-")</f>
        <v>0</v>
      </c>
      <c r="K120" s="189">
        <f>IFERROR(DTE_demand_forecast!K120*Settings!$D$30,"-")</f>
        <v>0</v>
      </c>
      <c r="L120" s="189">
        <f>IFERROR(DTE_demand_forecast!L120*Settings!$D$30,"-")</f>
        <v>0</v>
      </c>
      <c r="M120" s="189">
        <f>IFERROR(DTE_demand_forecast!M120*Settings!$D$30,"-")</f>
        <v>0</v>
      </c>
      <c r="N120" s="189">
        <f>IFERROR(DTE_demand_forecast!N120*Settings!$D$30,"-")</f>
        <v>0</v>
      </c>
      <c r="O120" s="189">
        <f>IFERROR(DTE_demand_forecast!O120*Settings!$D$30,"-")</f>
        <v>0</v>
      </c>
      <c r="P120" s="189">
        <f>IFERROR(DTE_demand_forecast!P120*Settings!$D$30,"-")</f>
        <v>0</v>
      </c>
      <c r="Q120" s="189">
        <f>IFERROR(DTE_demand_forecast!Q120*Settings!$D$30,"-")</f>
        <v>0</v>
      </c>
      <c r="R120" s="189">
        <f>IFERROR(DTE_demand_forecast!R120*Settings!$D$30,"-")</f>
        <v>0</v>
      </c>
      <c r="S120" s="189">
        <f>IFERROR(DTE_demand_forecast!S120*Settings!$D$30,"-")</f>
        <v>0</v>
      </c>
      <c r="T120" s="189">
        <f>IFERROR(DTE_demand_forecast!T120*Settings!$D$30,"-")</f>
        <v>0</v>
      </c>
      <c r="U120" s="189">
        <f>IFERROR(DTE_demand_forecast!U120*Settings!$D$30,"-")</f>
        <v>0</v>
      </c>
      <c r="V120" s="189">
        <f>IFERROR(DTE_demand_forecast!V120*Settings!$D$30,"-")</f>
        <v>0</v>
      </c>
      <c r="W120" s="189">
        <f>IFERROR(DTE_demand_forecast!W120*Settings!$D$30,"-")</f>
        <v>0</v>
      </c>
    </row>
    <row r="121" spans="1:23" x14ac:dyDescent="0.3">
      <c r="A121" s="97" t="s">
        <v>79</v>
      </c>
      <c r="B121" s="105" t="s">
        <v>59</v>
      </c>
      <c r="C121" s="99"/>
      <c r="D121" s="189">
        <f>IFERROR(DTE_demand_forecast!D121*Settings!$D$30,"-")</f>
        <v>85786147.896388873</v>
      </c>
      <c r="E121" s="189">
        <f>IFERROR(DTE_demand_forecast!E121*Settings!$D$30,"-")</f>
        <v>85786147.896388873</v>
      </c>
      <c r="F121" s="189">
        <f>IFERROR(DTE_demand_forecast!F121*Settings!$D$30,"-")</f>
        <v>85786147.896388873</v>
      </c>
      <c r="G121" s="189">
        <f>IFERROR(DTE_demand_forecast!G121*Settings!$D$30,"-")</f>
        <v>85786147.896388873</v>
      </c>
      <c r="H121" s="189">
        <f>IFERROR(DTE_demand_forecast!H121*Settings!$D$30,"-")</f>
        <v>85786147.896388873</v>
      </c>
      <c r="I121" s="189">
        <f>IFERROR(DTE_demand_forecast!I121*Settings!$D$30,"-")</f>
        <v>85786147.896388873</v>
      </c>
      <c r="J121" s="189">
        <f>IFERROR(DTE_demand_forecast!J121*Settings!$D$30,"-")</f>
        <v>85786147.896388873</v>
      </c>
      <c r="K121" s="189">
        <f>IFERROR(DTE_demand_forecast!K121*Settings!$D$30,"-")</f>
        <v>85786147.896388873</v>
      </c>
      <c r="L121" s="189">
        <f>IFERROR(DTE_demand_forecast!L121*Settings!$D$30,"-")</f>
        <v>85786147.896388873</v>
      </c>
      <c r="M121" s="189">
        <f>IFERROR(DTE_demand_forecast!M121*Settings!$D$30,"-")</f>
        <v>85786147.896388873</v>
      </c>
      <c r="N121" s="189">
        <f>IFERROR(DTE_demand_forecast!N121*Settings!$D$30,"-")</f>
        <v>85786147.896388873</v>
      </c>
      <c r="O121" s="189">
        <f>IFERROR(DTE_demand_forecast!O121*Settings!$D$30,"-")</f>
        <v>85786147.896388873</v>
      </c>
      <c r="P121" s="189">
        <f>IFERROR(DTE_demand_forecast!P121*Settings!$D$30,"-")</f>
        <v>85786147.896388873</v>
      </c>
      <c r="Q121" s="189">
        <f>IFERROR(DTE_demand_forecast!Q121*Settings!$D$30,"-")</f>
        <v>85786147.896388873</v>
      </c>
      <c r="R121" s="189">
        <f>IFERROR(DTE_demand_forecast!R121*Settings!$D$30,"-")</f>
        <v>85786147.896388873</v>
      </c>
      <c r="S121" s="189">
        <f>IFERROR(DTE_demand_forecast!S121*Settings!$D$30,"-")</f>
        <v>85786147.896388873</v>
      </c>
      <c r="T121" s="189">
        <f>IFERROR(DTE_demand_forecast!T121*Settings!$D$30,"-")</f>
        <v>85786147.896388873</v>
      </c>
      <c r="U121" s="189">
        <f>IFERROR(DTE_demand_forecast!U121*Settings!$D$30,"-")</f>
        <v>85786147.896388873</v>
      </c>
      <c r="V121" s="189">
        <f>IFERROR(DTE_demand_forecast!V121*Settings!$D$30,"-")</f>
        <v>85786147.896388873</v>
      </c>
      <c r="W121" s="189">
        <f>IFERROR(DTE_demand_forecast!W121*Settings!$D$30,"-")</f>
        <v>85786147.896388873</v>
      </c>
    </row>
    <row r="122" spans="1:23" x14ac:dyDescent="0.3">
      <c r="A122" s="97" t="s">
        <v>80</v>
      </c>
      <c r="B122" s="98" t="s">
        <v>62</v>
      </c>
      <c r="C122" s="99"/>
      <c r="D122" s="189" t="str">
        <f>IFERROR(DTE_demand_forecast!D122*Settings!$D$30,"-")</f>
        <v>-</v>
      </c>
      <c r="E122" s="189" t="str">
        <f>IFERROR(DTE_demand_forecast!E122*Settings!$D$30,"-")</f>
        <v>-</v>
      </c>
      <c r="F122" s="189" t="str">
        <f>IFERROR(DTE_demand_forecast!F122*Settings!$D$30,"-")</f>
        <v>-</v>
      </c>
      <c r="G122" s="189" t="str">
        <f>IFERROR(DTE_demand_forecast!G122*Settings!$D$30,"-")</f>
        <v>-</v>
      </c>
      <c r="H122" s="189" t="str">
        <f>IFERROR(DTE_demand_forecast!H122*Settings!$D$30,"-")</f>
        <v>-</v>
      </c>
      <c r="I122" s="189" t="str">
        <f>IFERROR(DTE_demand_forecast!I122*Settings!$D$30,"-")</f>
        <v>-</v>
      </c>
      <c r="J122" s="189" t="str">
        <f>IFERROR(DTE_demand_forecast!J122*Settings!$D$30,"-")</f>
        <v>-</v>
      </c>
      <c r="K122" s="189" t="str">
        <f>IFERROR(DTE_demand_forecast!K122*Settings!$D$30,"-")</f>
        <v>-</v>
      </c>
      <c r="L122" s="189" t="str">
        <f>IFERROR(DTE_demand_forecast!L122*Settings!$D$30,"-")</f>
        <v>-</v>
      </c>
      <c r="M122" s="189" t="str">
        <f>IFERROR(DTE_demand_forecast!M122*Settings!$D$30,"-")</f>
        <v>-</v>
      </c>
      <c r="N122" s="189" t="str">
        <f>IFERROR(DTE_demand_forecast!N122*Settings!$D$30,"-")</f>
        <v>-</v>
      </c>
      <c r="O122" s="189" t="str">
        <f>IFERROR(DTE_demand_forecast!O122*Settings!$D$30,"-")</f>
        <v>-</v>
      </c>
      <c r="P122" s="189" t="str">
        <f>IFERROR(DTE_demand_forecast!P122*Settings!$D$30,"-")</f>
        <v>-</v>
      </c>
      <c r="Q122" s="189" t="str">
        <f>IFERROR(DTE_demand_forecast!Q122*Settings!$D$30,"-")</f>
        <v>-</v>
      </c>
      <c r="R122" s="189" t="str">
        <f>IFERROR(DTE_demand_forecast!R122*Settings!$D$30,"-")</f>
        <v>-</v>
      </c>
      <c r="S122" s="189" t="str">
        <f>IFERROR(DTE_demand_forecast!S122*Settings!$D$30,"-")</f>
        <v>-</v>
      </c>
      <c r="T122" s="189" t="str">
        <f>IFERROR(DTE_demand_forecast!T122*Settings!$D$30,"-")</f>
        <v>-</v>
      </c>
      <c r="U122" s="189" t="str">
        <f>IFERROR(DTE_demand_forecast!U122*Settings!$D$30,"-")</f>
        <v>-</v>
      </c>
      <c r="V122" s="189" t="str">
        <f>IFERROR(DTE_demand_forecast!V122*Settings!$D$30,"-")</f>
        <v>-</v>
      </c>
      <c r="W122" s="189" t="str">
        <f>IFERROR(DTE_demand_forecast!W122*Settings!$D$30,"-")</f>
        <v>-</v>
      </c>
    </row>
    <row r="123" spans="1:23" x14ac:dyDescent="0.3">
      <c r="A123" s="97" t="s">
        <v>81</v>
      </c>
      <c r="B123" s="98" t="s">
        <v>57</v>
      </c>
      <c r="C123" s="99" t="s">
        <v>91</v>
      </c>
      <c r="D123" s="189">
        <f>IFERROR(DTE_demand_forecast!D123*Settings!$D$30,"-")</f>
        <v>1508933.3333333335</v>
      </c>
      <c r="E123" s="189">
        <f>IFERROR(DTE_demand_forecast!E123*Settings!$D$30,"-")</f>
        <v>1539230.5555555553</v>
      </c>
      <c r="F123" s="189">
        <f>IFERROR(DTE_demand_forecast!F123*Settings!$D$30,"-")</f>
        <v>1382894.7611111109</v>
      </c>
      <c r="G123" s="189">
        <f>IFERROR(DTE_demand_forecast!G123*Settings!$D$30,"-")</f>
        <v>1500123.0280555557</v>
      </c>
      <c r="H123" s="189">
        <f>IFERROR(DTE_demand_forecast!H123*Settings!$D$30,"-")</f>
        <v>1500123.0280555557</v>
      </c>
      <c r="I123" s="189">
        <f>IFERROR(DTE_demand_forecast!I123*Settings!$D$30,"-")</f>
        <v>1500123.0280555557</v>
      </c>
      <c r="J123" s="189">
        <f>IFERROR(DTE_demand_forecast!J123*Settings!$D$30,"-")</f>
        <v>1500123.0280555557</v>
      </c>
      <c r="K123" s="189">
        <f>IFERROR(DTE_demand_forecast!K123*Settings!$D$30,"-")</f>
        <v>0</v>
      </c>
      <c r="L123" s="189">
        <f>IFERROR(DTE_demand_forecast!L123*Settings!$D$30,"-")</f>
        <v>0</v>
      </c>
      <c r="M123" s="189">
        <f>IFERROR(DTE_demand_forecast!M123*Settings!$D$30,"-")</f>
        <v>0</v>
      </c>
      <c r="N123" s="189">
        <f>IFERROR(DTE_demand_forecast!N123*Settings!$D$30,"-")</f>
        <v>0</v>
      </c>
      <c r="O123" s="189">
        <f>IFERROR(DTE_demand_forecast!O123*Settings!$D$30,"-")</f>
        <v>0</v>
      </c>
      <c r="P123" s="189">
        <f>IFERROR(DTE_demand_forecast!P123*Settings!$D$30,"-")</f>
        <v>0</v>
      </c>
      <c r="Q123" s="189">
        <f>IFERROR(DTE_demand_forecast!Q123*Settings!$D$30,"-")</f>
        <v>0</v>
      </c>
      <c r="R123" s="189">
        <f>IFERROR(DTE_demand_forecast!R123*Settings!$D$30,"-")</f>
        <v>0</v>
      </c>
      <c r="S123" s="189">
        <f>IFERROR(DTE_demand_forecast!S123*Settings!$D$30,"-")</f>
        <v>0</v>
      </c>
      <c r="T123" s="189">
        <f>IFERROR(DTE_demand_forecast!T123*Settings!$D$30,"-")</f>
        <v>0</v>
      </c>
      <c r="U123" s="189">
        <f>IFERROR(DTE_demand_forecast!U123*Settings!$D$30,"-")</f>
        <v>0</v>
      </c>
      <c r="V123" s="189">
        <f>IFERROR(DTE_demand_forecast!V123*Settings!$D$30,"-")</f>
        <v>0</v>
      </c>
      <c r="W123" s="189">
        <f>IFERROR(DTE_demand_forecast!W123*Settings!$D$30,"-")</f>
        <v>0</v>
      </c>
    </row>
    <row r="124" spans="1:23" x14ac:dyDescent="0.3">
      <c r="A124" s="97" t="s">
        <v>51</v>
      </c>
      <c r="B124" s="98" t="s">
        <v>56</v>
      </c>
      <c r="C124" s="99"/>
      <c r="D124" s="189">
        <f>IFERROR(DTE_demand_forecast!D124*Settings!$D$30,"-")</f>
        <v>1070217.0519047617</v>
      </c>
      <c r="E124" s="189">
        <f>IFERROR(DTE_demand_forecast!E124*Settings!$D$30,"-")</f>
        <v>1070217.0519047617</v>
      </c>
      <c r="F124" s="189">
        <f>IFERROR(DTE_demand_forecast!F124*Settings!$D$30,"-")</f>
        <v>0</v>
      </c>
      <c r="G124" s="189">
        <f>IFERROR(DTE_demand_forecast!G124*Settings!$D$30,"-")</f>
        <v>0</v>
      </c>
      <c r="H124" s="189">
        <f>IFERROR(DTE_demand_forecast!H124*Settings!$D$30,"-")</f>
        <v>0</v>
      </c>
      <c r="I124" s="189">
        <f>IFERROR(DTE_demand_forecast!I124*Settings!$D$30,"-")</f>
        <v>0</v>
      </c>
      <c r="J124" s="189">
        <f>IFERROR(DTE_demand_forecast!J124*Settings!$D$30,"-")</f>
        <v>0</v>
      </c>
      <c r="K124" s="189">
        <f>IFERROR(DTE_demand_forecast!K124*Settings!$D$30,"-")</f>
        <v>0</v>
      </c>
      <c r="L124" s="189">
        <f>IFERROR(DTE_demand_forecast!L124*Settings!$D$30,"-")</f>
        <v>0</v>
      </c>
      <c r="M124" s="189">
        <f>IFERROR(DTE_demand_forecast!M124*Settings!$D$30,"-")</f>
        <v>0</v>
      </c>
      <c r="N124" s="189">
        <f>IFERROR(DTE_demand_forecast!N124*Settings!$D$30,"-")</f>
        <v>0</v>
      </c>
      <c r="O124" s="189">
        <f>IFERROR(DTE_demand_forecast!O124*Settings!$D$30,"-")</f>
        <v>0</v>
      </c>
      <c r="P124" s="189">
        <f>IFERROR(DTE_demand_forecast!P124*Settings!$D$30,"-")</f>
        <v>0</v>
      </c>
      <c r="Q124" s="189">
        <f>IFERROR(DTE_demand_forecast!Q124*Settings!$D$30,"-")</f>
        <v>0</v>
      </c>
      <c r="R124" s="189">
        <f>IFERROR(DTE_demand_forecast!R124*Settings!$D$30,"-")</f>
        <v>0</v>
      </c>
      <c r="S124" s="189">
        <f>IFERROR(DTE_demand_forecast!S124*Settings!$D$30,"-")</f>
        <v>0</v>
      </c>
      <c r="T124" s="189">
        <f>IFERROR(DTE_demand_forecast!T124*Settings!$D$30,"-")</f>
        <v>0</v>
      </c>
      <c r="U124" s="189">
        <f>IFERROR(DTE_demand_forecast!U124*Settings!$D$30,"-")</f>
        <v>0</v>
      </c>
      <c r="V124" s="189">
        <f>IFERROR(DTE_demand_forecast!V124*Settings!$D$30,"-")</f>
        <v>0</v>
      </c>
      <c r="W124" s="189">
        <f>IFERROR(DTE_demand_forecast!W124*Settings!$D$30,"-")</f>
        <v>0</v>
      </c>
    </row>
    <row r="125" spans="1:23" x14ac:dyDescent="0.3">
      <c r="A125" s="97" t="s">
        <v>52</v>
      </c>
      <c r="B125" s="98" t="s">
        <v>56</v>
      </c>
      <c r="C125" s="99"/>
      <c r="D125" s="189">
        <f>IFERROR(DTE_demand_forecast!D125*Settings!$D$30,"-")</f>
        <v>1070217.0519047617</v>
      </c>
      <c r="E125" s="189">
        <f>IFERROR(DTE_demand_forecast!E125*Settings!$D$30,"-")</f>
        <v>1070217.0519047617</v>
      </c>
      <c r="F125" s="189">
        <f>IFERROR(DTE_demand_forecast!F125*Settings!$D$30,"-")</f>
        <v>0</v>
      </c>
      <c r="G125" s="189">
        <f>IFERROR(DTE_demand_forecast!G125*Settings!$D$30,"-")</f>
        <v>0</v>
      </c>
      <c r="H125" s="189">
        <f>IFERROR(DTE_demand_forecast!H125*Settings!$D$30,"-")</f>
        <v>0</v>
      </c>
      <c r="I125" s="189">
        <f>IFERROR(DTE_demand_forecast!I125*Settings!$D$30,"-")</f>
        <v>0</v>
      </c>
      <c r="J125" s="189">
        <f>IFERROR(DTE_demand_forecast!J125*Settings!$D$30,"-")</f>
        <v>0</v>
      </c>
      <c r="K125" s="189">
        <f>IFERROR(DTE_demand_forecast!K125*Settings!$D$30,"-")</f>
        <v>0</v>
      </c>
      <c r="L125" s="189">
        <f>IFERROR(DTE_demand_forecast!L125*Settings!$D$30,"-")</f>
        <v>0</v>
      </c>
      <c r="M125" s="189">
        <f>IFERROR(DTE_demand_forecast!M125*Settings!$D$30,"-")</f>
        <v>0</v>
      </c>
      <c r="N125" s="189">
        <f>IFERROR(DTE_demand_forecast!N125*Settings!$D$30,"-")</f>
        <v>0</v>
      </c>
      <c r="O125" s="189">
        <f>IFERROR(DTE_demand_forecast!O125*Settings!$D$30,"-")</f>
        <v>0</v>
      </c>
      <c r="P125" s="189">
        <f>IFERROR(DTE_demand_forecast!P125*Settings!$D$30,"-")</f>
        <v>0</v>
      </c>
      <c r="Q125" s="189">
        <f>IFERROR(DTE_demand_forecast!Q125*Settings!$D$30,"-")</f>
        <v>0</v>
      </c>
      <c r="R125" s="189">
        <f>IFERROR(DTE_demand_forecast!R125*Settings!$D$30,"-")</f>
        <v>0</v>
      </c>
      <c r="S125" s="189">
        <f>IFERROR(DTE_demand_forecast!S125*Settings!$D$30,"-")</f>
        <v>0</v>
      </c>
      <c r="T125" s="189">
        <f>IFERROR(DTE_demand_forecast!T125*Settings!$D$30,"-")</f>
        <v>0</v>
      </c>
      <c r="U125" s="189">
        <f>IFERROR(DTE_demand_forecast!U125*Settings!$D$30,"-")</f>
        <v>0</v>
      </c>
      <c r="V125" s="189">
        <f>IFERROR(DTE_demand_forecast!V125*Settings!$D$30,"-")</f>
        <v>0</v>
      </c>
      <c r="W125" s="189">
        <f>IFERROR(DTE_demand_forecast!W125*Settings!$D$30,"-")</f>
        <v>0</v>
      </c>
    </row>
    <row r="126" spans="1:23" x14ac:dyDescent="0.3">
      <c r="A126" s="97" t="s">
        <v>53</v>
      </c>
      <c r="B126" s="98" t="s">
        <v>56</v>
      </c>
      <c r="C126" s="99"/>
      <c r="D126" s="189">
        <f>IFERROR(DTE_demand_forecast!D126*Settings!$D$30,"-")</f>
        <v>1070217.0519047617</v>
      </c>
      <c r="E126" s="189">
        <f>IFERROR(DTE_demand_forecast!E126*Settings!$D$30,"-")</f>
        <v>1070217.0519047617</v>
      </c>
      <c r="F126" s="189">
        <f>IFERROR(DTE_demand_forecast!F126*Settings!$D$30,"-")</f>
        <v>0</v>
      </c>
      <c r="G126" s="189">
        <f>IFERROR(DTE_demand_forecast!G126*Settings!$D$30,"-")</f>
        <v>0</v>
      </c>
      <c r="H126" s="189">
        <f>IFERROR(DTE_demand_forecast!H126*Settings!$D$30,"-")</f>
        <v>0</v>
      </c>
      <c r="I126" s="189">
        <f>IFERROR(DTE_demand_forecast!I126*Settings!$D$30,"-")</f>
        <v>0</v>
      </c>
      <c r="J126" s="189">
        <f>IFERROR(DTE_demand_forecast!J126*Settings!$D$30,"-")</f>
        <v>0</v>
      </c>
      <c r="K126" s="189">
        <f>IFERROR(DTE_demand_forecast!K126*Settings!$D$30,"-")</f>
        <v>0</v>
      </c>
      <c r="L126" s="189">
        <f>IFERROR(DTE_demand_forecast!L126*Settings!$D$30,"-")</f>
        <v>0</v>
      </c>
      <c r="M126" s="189">
        <f>IFERROR(DTE_demand_forecast!M126*Settings!$D$30,"-")</f>
        <v>0</v>
      </c>
      <c r="N126" s="189">
        <f>IFERROR(DTE_demand_forecast!N126*Settings!$D$30,"-")</f>
        <v>0</v>
      </c>
      <c r="O126" s="189">
        <f>IFERROR(DTE_demand_forecast!O126*Settings!$D$30,"-")</f>
        <v>0</v>
      </c>
      <c r="P126" s="189">
        <f>IFERROR(DTE_demand_forecast!P126*Settings!$D$30,"-")</f>
        <v>0</v>
      </c>
      <c r="Q126" s="189">
        <f>IFERROR(DTE_demand_forecast!Q126*Settings!$D$30,"-")</f>
        <v>0</v>
      </c>
      <c r="R126" s="189">
        <f>IFERROR(DTE_demand_forecast!R126*Settings!$D$30,"-")</f>
        <v>0</v>
      </c>
      <c r="S126" s="189">
        <f>IFERROR(DTE_demand_forecast!S126*Settings!$D$30,"-")</f>
        <v>0</v>
      </c>
      <c r="T126" s="189">
        <f>IFERROR(DTE_demand_forecast!T126*Settings!$D$30,"-")</f>
        <v>0</v>
      </c>
      <c r="U126" s="189">
        <f>IFERROR(DTE_demand_forecast!U126*Settings!$D$30,"-")</f>
        <v>0</v>
      </c>
      <c r="V126" s="189">
        <f>IFERROR(DTE_demand_forecast!V126*Settings!$D$30,"-")</f>
        <v>0</v>
      </c>
      <c r="W126" s="189">
        <f>IFERROR(DTE_demand_forecast!W126*Settings!$D$30,"-")</f>
        <v>0</v>
      </c>
    </row>
    <row r="127" spans="1:23" x14ac:dyDescent="0.3">
      <c r="A127" s="97" t="s">
        <v>54</v>
      </c>
      <c r="B127" s="98" t="s">
        <v>57</v>
      </c>
      <c r="C127" s="99"/>
      <c r="D127" s="189">
        <f>IFERROR(DTE_demand_forecast!D127*Settings!$D$30,"-")</f>
        <v>66704675.024642825</v>
      </c>
      <c r="E127" s="189">
        <f>IFERROR(DTE_demand_forecast!E127*Settings!$D$30,"-")</f>
        <v>0</v>
      </c>
      <c r="F127" s="189">
        <f>IFERROR(DTE_demand_forecast!F127*Settings!$D$30,"-")</f>
        <v>0</v>
      </c>
      <c r="G127" s="189">
        <f>IFERROR(DTE_demand_forecast!G127*Settings!$D$30,"-")</f>
        <v>0</v>
      </c>
      <c r="H127" s="189">
        <f>IFERROR(DTE_demand_forecast!H127*Settings!$D$30,"-")</f>
        <v>0</v>
      </c>
      <c r="I127" s="189">
        <f>IFERROR(DTE_demand_forecast!I127*Settings!$D$30,"-")</f>
        <v>0</v>
      </c>
      <c r="J127" s="189">
        <f>IFERROR(DTE_demand_forecast!J127*Settings!$D$30,"-")</f>
        <v>0</v>
      </c>
      <c r="K127" s="189">
        <f>IFERROR(DTE_demand_forecast!K127*Settings!$D$30,"-")</f>
        <v>0</v>
      </c>
      <c r="L127" s="189">
        <f>IFERROR(DTE_demand_forecast!L127*Settings!$D$30,"-")</f>
        <v>0</v>
      </c>
      <c r="M127" s="189">
        <f>IFERROR(DTE_demand_forecast!M127*Settings!$D$30,"-")</f>
        <v>0</v>
      </c>
      <c r="N127" s="189">
        <f>IFERROR(DTE_demand_forecast!N127*Settings!$D$30,"-")</f>
        <v>0</v>
      </c>
      <c r="O127" s="189">
        <f>IFERROR(DTE_demand_forecast!O127*Settings!$D$30,"-")</f>
        <v>0</v>
      </c>
      <c r="P127" s="189">
        <f>IFERROR(DTE_demand_forecast!P127*Settings!$D$30,"-")</f>
        <v>0</v>
      </c>
      <c r="Q127" s="189">
        <f>IFERROR(DTE_demand_forecast!Q127*Settings!$D$30,"-")</f>
        <v>0</v>
      </c>
      <c r="R127" s="189">
        <f>IFERROR(DTE_demand_forecast!R127*Settings!$D$30,"-")</f>
        <v>0</v>
      </c>
      <c r="S127" s="189">
        <f>IFERROR(DTE_demand_forecast!S127*Settings!$D$30,"-")</f>
        <v>0</v>
      </c>
      <c r="T127" s="189">
        <f>IFERROR(DTE_demand_forecast!T127*Settings!$D$30,"-")</f>
        <v>0</v>
      </c>
      <c r="U127" s="189">
        <f>IFERROR(DTE_demand_forecast!U127*Settings!$D$30,"-")</f>
        <v>0</v>
      </c>
      <c r="V127" s="189">
        <f>IFERROR(DTE_demand_forecast!V127*Settings!$D$30,"-")</f>
        <v>0</v>
      </c>
      <c r="W127" s="189">
        <f>IFERROR(DTE_demand_forecast!W127*Settings!$D$30,"-")</f>
        <v>0</v>
      </c>
    </row>
    <row r="128" spans="1:23" x14ac:dyDescent="0.3">
      <c r="A128" s="190" t="str">
        <f t="shared" ref="A128:C135" si="14">A49</f>
        <v>New</v>
      </c>
      <c r="B128" s="190" t="str">
        <f t="shared" si="14"/>
        <v>Human Space Flight</v>
      </c>
      <c r="C128" s="190">
        <f t="shared" si="14"/>
        <v>0</v>
      </c>
      <c r="D128" s="189">
        <f>IFERROR(DTE_demand_forecast!D128*Settings!$D$30,"-")</f>
        <v>34314459.158555552</v>
      </c>
      <c r="E128" s="189">
        <f>IFERROR(DTE_demand_forecast!E128*Settings!$D$30,"-")</f>
        <v>70001496.683453321</v>
      </c>
      <c r="F128" s="189">
        <f>IFERROR(DTE_demand_forecast!F128*Settings!$D$30,"-")</f>
        <v>107102289.9256836</v>
      </c>
      <c r="G128" s="189">
        <f>IFERROR(DTE_demand_forecast!G128*Settings!$D$30,"-")</f>
        <v>145659114.29892966</v>
      </c>
      <c r="H128" s="189">
        <f>IFERROR(DTE_demand_forecast!H128*Settings!$D$30,"-")</f>
        <v>185715370.73113534</v>
      </c>
      <c r="I128" s="189">
        <f>IFERROR(DTE_demand_forecast!I128*Settings!$D$30,"-")</f>
        <v>227315613.77490968</v>
      </c>
      <c r="J128" s="189">
        <f>IFERROR(DTE_demand_forecast!J128*Settings!$D$30,"-")</f>
        <v>270505580.39214253</v>
      </c>
      <c r="K128" s="189">
        <f>IFERROR(DTE_demand_forecast!K128*Settings!$D$30,"-")</f>
        <v>315332219.42855459</v>
      </c>
      <c r="L128" s="189">
        <f>IFERROR(DTE_demand_forecast!L128*Settings!$D$30,"-")</f>
        <v>361843721.7942664</v>
      </c>
      <c r="M128" s="189">
        <f>IFERROR(DTE_demand_forecast!M128*Settings!$D$30,"-")</f>
        <v>410089551.36683524</v>
      </c>
      <c r="N128" s="189">
        <f>IFERROR(DTE_demand_forecast!N128*Settings!$D$30,"-")</f>
        <v>627437013.59125805</v>
      </c>
      <c r="O128" s="189">
        <f>IFERROR(DTE_demand_forecast!O128*Settings!$D$30,"-")</f>
        <v>639985753.86308312</v>
      </c>
      <c r="P128" s="189">
        <f>IFERROR(DTE_demand_forecast!P128*Settings!$D$30,"-")</f>
        <v>652785468.94034493</v>
      </c>
      <c r="Q128" s="189">
        <f>IFERROR(DTE_demand_forecast!Q128*Settings!$D$30,"-")</f>
        <v>665841178.31915176</v>
      </c>
      <c r="R128" s="189">
        <f>IFERROR(DTE_demand_forecast!R128*Settings!$D$30,"-")</f>
        <v>679158001.88553488</v>
      </c>
      <c r="S128" s="189">
        <f>IFERROR(DTE_demand_forecast!S128*Settings!$D$30,"-")</f>
        <v>692741161.92324531</v>
      </c>
      <c r="T128" s="189">
        <f>IFERROR(DTE_demand_forecast!T128*Settings!$D$30,"-")</f>
        <v>706595985.16171038</v>
      </c>
      <c r="U128" s="189">
        <f>IFERROR(DTE_demand_forecast!U128*Settings!$D$30,"-")</f>
        <v>720727904.86494458</v>
      </c>
      <c r="V128" s="189">
        <f>IFERROR(DTE_demand_forecast!V128*Settings!$D$30,"-")</f>
        <v>735142462.96224344</v>
      </c>
      <c r="W128" s="189">
        <f>IFERROR(DTE_demand_forecast!W128*Settings!$D$30,"-")</f>
        <v>749845312.22148836</v>
      </c>
    </row>
    <row r="129" spans="1:23" x14ac:dyDescent="0.3">
      <c r="A129" s="190" t="str">
        <f t="shared" si="14"/>
        <v>New</v>
      </c>
      <c r="B129" s="190" t="str">
        <f t="shared" si="14"/>
        <v>Near Earth Robotic - LEO Science</v>
      </c>
      <c r="C129" s="190" t="str">
        <f t="shared" si="14"/>
        <v>-</v>
      </c>
      <c r="D129" s="189">
        <f>IFERROR(DTE_demand_forecast!D129*Settings!$D$30,"-")</f>
        <v>18519884.028333332</v>
      </c>
      <c r="E129" s="189">
        <f>IFERROR(DTE_demand_forecast!E129*Settings!$D$30,"-")</f>
        <v>61520351.107599996</v>
      </c>
      <c r="F129" s="189">
        <f>IFERROR(DTE_demand_forecast!F129*Settings!$D$30,"-")</f>
        <v>81531000.225647971</v>
      </c>
      <c r="G129" s="189">
        <f>IFERROR(DTE_demand_forecast!G129*Settings!$D$30,"-")</f>
        <v>149840271.6906181</v>
      </c>
      <c r="H129" s="189">
        <f>IFERROR(DTE_demand_forecast!H129*Settings!$D$30,"-")</f>
        <v>216278882.72325066</v>
      </c>
      <c r="I129" s="189">
        <f>IFERROR(DTE_demand_forecast!I129*Settings!$D$30,"-")</f>
        <v>285315102.08851224</v>
      </c>
      <c r="J129" s="189">
        <f>IFERROR(DTE_demand_forecast!J129*Settings!$D$30,"-")</f>
        <v>357026258.67529511</v>
      </c>
      <c r="K129" s="189">
        <f>IFERROR(DTE_demand_forecast!K129*Settings!$D$30,"-")</f>
        <v>416190610.1129154</v>
      </c>
      <c r="L129" s="189">
        <f>IFERROR(DTE_demand_forecast!L129*Settings!$D$30,"-")</f>
        <v>446364429.34610176</v>
      </c>
      <c r="M129" s="189">
        <f>IFERROR(DTE_demand_forecast!M129*Settings!$D$30,"-")</f>
        <v>477578725.10457039</v>
      </c>
      <c r="N129" s="189">
        <f>IFERROR(DTE_demand_forecast!N129*Settings!$D$30,"-")</f>
        <v>487130299.6066618</v>
      </c>
      <c r="O129" s="189">
        <f>IFERROR(DTE_demand_forecast!O129*Settings!$D$30,"-")</f>
        <v>496872905.59879494</v>
      </c>
      <c r="P129" s="189">
        <f>IFERROR(DTE_demand_forecast!P129*Settings!$D$30,"-")</f>
        <v>506810363.71077091</v>
      </c>
      <c r="Q129" s="189">
        <f>IFERROR(DTE_demand_forecast!Q129*Settings!$D$30,"-")</f>
        <v>516946570.98498631</v>
      </c>
      <c r="R129" s="189">
        <f>IFERROR(DTE_demand_forecast!R129*Settings!$D$30,"-")</f>
        <v>527285502.40468609</v>
      </c>
      <c r="S129" s="189">
        <f>IFERROR(DTE_demand_forecast!S129*Settings!$D$30,"-")</f>
        <v>537831212.45277965</v>
      </c>
      <c r="T129" s="189">
        <f>IFERROR(DTE_demand_forecast!T129*Settings!$D$30,"-")</f>
        <v>548587836.70183539</v>
      </c>
      <c r="U129" s="189">
        <f>IFERROR(DTE_demand_forecast!U129*Settings!$D$30,"-")</f>
        <v>559559593.43587208</v>
      </c>
      <c r="V129" s="189">
        <f>IFERROR(DTE_demand_forecast!V129*Settings!$D$30,"-")</f>
        <v>570750785.30458951</v>
      </c>
      <c r="W129" s="189">
        <f>IFERROR(DTE_demand_forecast!W129*Settings!$D$30,"-")</f>
        <v>582165801.01068127</v>
      </c>
    </row>
    <row r="130" spans="1:23" x14ac:dyDescent="0.3">
      <c r="A130" s="190" t="str">
        <f t="shared" si="14"/>
        <v>New</v>
      </c>
      <c r="B130" s="190" t="str">
        <f t="shared" si="14"/>
        <v>Near Earth Robotic - GEO and Near Earth</v>
      </c>
      <c r="C130" s="190" t="str">
        <f t="shared" si="14"/>
        <v>-</v>
      </c>
      <c r="D130" s="189">
        <f>IFERROR(DTE_demand_forecast!D130*Settings!$D$30,"-")</f>
        <v>535108.52595238085</v>
      </c>
      <c r="E130" s="189">
        <f>IFERROR(DTE_demand_forecast!E130*Settings!$D$30,"-")</f>
        <v>1091621.392942857</v>
      </c>
      <c r="F130" s="189">
        <f>IFERROR(DTE_demand_forecast!F130*Settings!$D$30,"-")</f>
        <v>6123996.0144094285</v>
      </c>
      <c r="G130" s="189">
        <f>IFERROR(DTE_demand_forecast!G130*Settings!$D$30,"-")</f>
        <v>6814337.3833064893</v>
      </c>
      <c r="H130" s="189">
        <f>IFERROR(DTE_demand_forecast!H130*Settings!$D$30,"-")</f>
        <v>7529842.8085536715</v>
      </c>
      <c r="I130" s="189">
        <f>IFERROR(DTE_demand_forecast!I130*Settings!$D$30,"-")</f>
        <v>8271242.7158574192</v>
      </c>
      <c r="J130" s="189">
        <f>IFERROR(DTE_demand_forecast!J130*Settings!$D$30,"-")</f>
        <v>9039286.6823298931</v>
      </c>
      <c r="K130" s="189">
        <f>IFERROR(DTE_demand_forecast!K130*Settings!$D$30,"-")</f>
        <v>9834743.9103749227</v>
      </c>
      <c r="L130" s="189">
        <f>IFERROR(DTE_demand_forecast!L130*Settings!$D$30,"-")</f>
        <v>10658403.712868821</v>
      </c>
      <c r="M130" s="189">
        <f>IFERROR(DTE_demand_forecast!M130*Settings!$D$30,"-")</f>
        <v>11511076.009898329</v>
      </c>
      <c r="N130" s="189">
        <f>IFERROR(DTE_demand_forecast!N130*Settings!$D$30,"-")</f>
        <v>11741297.530096296</v>
      </c>
      <c r="O130" s="189">
        <f>IFERROR(DTE_demand_forecast!O130*Settings!$D$30,"-")</f>
        <v>11976123.480698219</v>
      </c>
      <c r="P130" s="189">
        <f>IFERROR(DTE_demand_forecast!P130*Settings!$D$30,"-")</f>
        <v>12215645.950312184</v>
      </c>
      <c r="Q130" s="189">
        <f>IFERROR(DTE_demand_forecast!Q130*Settings!$D$30,"-")</f>
        <v>12459958.869318429</v>
      </c>
      <c r="R130" s="189">
        <f>IFERROR(DTE_demand_forecast!R130*Settings!$D$30,"-")</f>
        <v>12709158.046704797</v>
      </c>
      <c r="S130" s="189">
        <f>IFERROR(DTE_demand_forecast!S130*Settings!$D$30,"-")</f>
        <v>12963341.20763889</v>
      </c>
      <c r="T130" s="189">
        <f>IFERROR(DTE_demand_forecast!T130*Settings!$D$30,"-")</f>
        <v>13222608.03179167</v>
      </c>
      <c r="U130" s="189">
        <f>IFERROR(DTE_demand_forecast!U130*Settings!$D$30,"-")</f>
        <v>13487060.192427505</v>
      </c>
      <c r="V130" s="189">
        <f>IFERROR(DTE_demand_forecast!V130*Settings!$D$30,"-")</f>
        <v>13756801.396276053</v>
      </c>
      <c r="W130" s="189">
        <f>IFERROR(DTE_demand_forecast!W130*Settings!$D$30,"-")</f>
        <v>14031937.424201574</v>
      </c>
    </row>
    <row r="131" spans="1:23" x14ac:dyDescent="0.3">
      <c r="A131" s="190" t="str">
        <f t="shared" si="14"/>
        <v>New</v>
      </c>
      <c r="B131" s="190" t="str">
        <f t="shared" si="14"/>
        <v>Deep Space Robotic</v>
      </c>
      <c r="C131" s="190" t="str">
        <f t="shared" si="14"/>
        <v>-</v>
      </c>
      <c r="D131" s="189" t="str">
        <f>IFERROR(DTE_demand_forecast!D131*Settings!$D$30,"-")</f>
        <v>-</v>
      </c>
      <c r="E131" s="189" t="str">
        <f>IFERROR(DTE_demand_forecast!E131*Settings!$D$30,"-")</f>
        <v>-</v>
      </c>
      <c r="F131" s="189" t="str">
        <f>IFERROR(DTE_demand_forecast!F131*Settings!$D$30,"-")</f>
        <v>-</v>
      </c>
      <c r="G131" s="189" t="str">
        <f>IFERROR(DTE_demand_forecast!G131*Settings!$D$30,"-")</f>
        <v>-</v>
      </c>
      <c r="H131" s="189" t="str">
        <f>IFERROR(DTE_demand_forecast!H131*Settings!$D$30,"-")</f>
        <v>-</v>
      </c>
      <c r="I131" s="189" t="str">
        <f>IFERROR(DTE_demand_forecast!I131*Settings!$D$30,"-")</f>
        <v>-</v>
      </c>
      <c r="J131" s="189" t="str">
        <f>IFERROR(DTE_demand_forecast!J131*Settings!$D$30,"-")</f>
        <v>-</v>
      </c>
      <c r="K131" s="189" t="str">
        <f>IFERROR(DTE_demand_forecast!K131*Settings!$D$30,"-")</f>
        <v>-</v>
      </c>
      <c r="L131" s="189" t="str">
        <f>IFERROR(DTE_demand_forecast!L131*Settings!$D$30,"-")</f>
        <v>-</v>
      </c>
      <c r="M131" s="189" t="str">
        <f>IFERROR(DTE_demand_forecast!M131*Settings!$D$30,"-")</f>
        <v>-</v>
      </c>
      <c r="N131" s="189" t="str">
        <f>IFERROR(DTE_demand_forecast!N131*Settings!$D$30,"-")</f>
        <v>-</v>
      </c>
      <c r="O131" s="189" t="str">
        <f>IFERROR(DTE_demand_forecast!O131*Settings!$D$30,"-")</f>
        <v>-</v>
      </c>
      <c r="P131" s="189" t="str">
        <f>IFERROR(DTE_demand_forecast!P131*Settings!$D$30,"-")</f>
        <v>-</v>
      </c>
      <c r="Q131" s="189" t="str">
        <f>IFERROR(DTE_demand_forecast!Q131*Settings!$D$30,"-")</f>
        <v>-</v>
      </c>
      <c r="R131" s="189" t="str">
        <f>IFERROR(DTE_demand_forecast!R131*Settings!$D$30,"-")</f>
        <v>-</v>
      </c>
      <c r="S131" s="189" t="str">
        <f>IFERROR(DTE_demand_forecast!S131*Settings!$D$30,"-")</f>
        <v>-</v>
      </c>
      <c r="T131" s="189" t="str">
        <f>IFERROR(DTE_demand_forecast!T131*Settings!$D$30,"-")</f>
        <v>-</v>
      </c>
      <c r="U131" s="189" t="str">
        <f>IFERROR(DTE_demand_forecast!U131*Settings!$D$30,"-")</f>
        <v>-</v>
      </c>
      <c r="V131" s="189" t="str">
        <f>IFERROR(DTE_demand_forecast!V131*Settings!$D$30,"-")</f>
        <v>-</v>
      </c>
      <c r="W131" s="189" t="str">
        <f>IFERROR(DTE_demand_forecast!W131*Settings!$D$30,"-")</f>
        <v>-</v>
      </c>
    </row>
    <row r="132" spans="1:23" x14ac:dyDescent="0.3">
      <c r="A132" s="190" t="str">
        <f t="shared" si="14"/>
        <v>New</v>
      </c>
      <c r="B132" s="190" t="str">
        <f t="shared" si="14"/>
        <v>Near Earth Robotic - Low Latency &amp; Complex Needs</v>
      </c>
      <c r="C132" s="190" t="str">
        <f t="shared" si="14"/>
        <v>-</v>
      </c>
      <c r="D132" s="189">
        <f>IFERROR(DTE_demand_forecast!D132*Settings!$D$30,"-")</f>
        <v>0</v>
      </c>
      <c r="E132" s="189">
        <f>IFERROR(DTE_demand_forecast!E132*Settings!$D$30,"-")</f>
        <v>0</v>
      </c>
      <c r="F132" s="189">
        <f>IFERROR(DTE_demand_forecast!F132*Settings!$D$30,"-")</f>
        <v>0</v>
      </c>
      <c r="G132" s="189">
        <f>IFERROR(DTE_demand_forecast!G132*Settings!$D$30,"-")</f>
        <v>0</v>
      </c>
      <c r="H132" s="189">
        <f>IFERROR(DTE_demand_forecast!H132*Settings!$D$30,"-")</f>
        <v>0</v>
      </c>
      <c r="I132" s="189">
        <f>IFERROR(DTE_demand_forecast!I132*Settings!$D$30,"-")</f>
        <v>0</v>
      </c>
      <c r="J132" s="189">
        <f>IFERROR(DTE_demand_forecast!J132*Settings!$D$30,"-")</f>
        <v>0</v>
      </c>
      <c r="K132" s="189">
        <f>IFERROR(DTE_demand_forecast!K132*Settings!$D$30,"-")</f>
        <v>0</v>
      </c>
      <c r="L132" s="189">
        <f>IFERROR(DTE_demand_forecast!L132*Settings!$D$30,"-")</f>
        <v>0</v>
      </c>
      <c r="M132" s="189">
        <f>IFERROR(DTE_demand_forecast!M132*Settings!$D$30,"-")</f>
        <v>0</v>
      </c>
      <c r="N132" s="189">
        <f>IFERROR(DTE_demand_forecast!N132*Settings!$D$30,"-")</f>
        <v>0</v>
      </c>
      <c r="O132" s="189">
        <f>IFERROR(DTE_demand_forecast!O132*Settings!$D$30,"-")</f>
        <v>0</v>
      </c>
      <c r="P132" s="189">
        <f>IFERROR(DTE_demand_forecast!P132*Settings!$D$30,"-")</f>
        <v>0</v>
      </c>
      <c r="Q132" s="189">
        <f>IFERROR(DTE_demand_forecast!Q132*Settings!$D$30,"-")</f>
        <v>0</v>
      </c>
      <c r="R132" s="189">
        <f>IFERROR(DTE_demand_forecast!R132*Settings!$D$30,"-")</f>
        <v>0</v>
      </c>
      <c r="S132" s="189">
        <f>IFERROR(DTE_demand_forecast!S132*Settings!$D$30,"-")</f>
        <v>0</v>
      </c>
      <c r="T132" s="189">
        <f>IFERROR(DTE_demand_forecast!T132*Settings!$D$30,"-")</f>
        <v>0</v>
      </c>
      <c r="U132" s="189">
        <f>IFERROR(DTE_demand_forecast!U132*Settings!$D$30,"-")</f>
        <v>0</v>
      </c>
      <c r="V132" s="189">
        <f>IFERROR(DTE_demand_forecast!V132*Settings!$D$30,"-")</f>
        <v>0</v>
      </c>
      <c r="W132" s="189">
        <f>IFERROR(DTE_demand_forecast!W132*Settings!$D$30,"-")</f>
        <v>0</v>
      </c>
    </row>
    <row r="133" spans="1:23" x14ac:dyDescent="0.3">
      <c r="A133" s="190" t="str">
        <f t="shared" si="14"/>
        <v>New</v>
      </c>
      <c r="B133" s="190" t="str">
        <f t="shared" si="14"/>
        <v>Mission Operations</v>
      </c>
      <c r="C133" s="190" t="str">
        <f t="shared" si="14"/>
        <v>-</v>
      </c>
      <c r="D133" s="189" t="str">
        <f>IFERROR(DTE_demand_forecast!D133*Settings!$D$30,"-")</f>
        <v>-</v>
      </c>
      <c r="E133" s="189" t="str">
        <f>IFERROR(DTE_demand_forecast!E133*Settings!$D$30,"-")</f>
        <v>-</v>
      </c>
      <c r="F133" s="189" t="str">
        <f>IFERROR(DTE_demand_forecast!F133*Settings!$D$30,"-")</f>
        <v>-</v>
      </c>
      <c r="G133" s="189" t="str">
        <f>IFERROR(DTE_demand_forecast!G133*Settings!$D$30,"-")</f>
        <v>-</v>
      </c>
      <c r="H133" s="189" t="str">
        <f>IFERROR(DTE_demand_forecast!H133*Settings!$D$30,"-")</f>
        <v>-</v>
      </c>
      <c r="I133" s="189" t="str">
        <f>IFERROR(DTE_demand_forecast!I133*Settings!$D$30,"-")</f>
        <v>-</v>
      </c>
      <c r="J133" s="189" t="str">
        <f>IFERROR(DTE_demand_forecast!J133*Settings!$D$30,"-")</f>
        <v>-</v>
      </c>
      <c r="K133" s="189" t="str">
        <f>IFERROR(DTE_demand_forecast!K133*Settings!$D$30,"-")</f>
        <v>-</v>
      </c>
      <c r="L133" s="189" t="str">
        <f>IFERROR(DTE_demand_forecast!L133*Settings!$D$30,"-")</f>
        <v>-</v>
      </c>
      <c r="M133" s="189" t="str">
        <f>IFERROR(DTE_demand_forecast!M133*Settings!$D$30,"-")</f>
        <v>-</v>
      </c>
      <c r="N133" s="189" t="str">
        <f>IFERROR(DTE_demand_forecast!N133*Settings!$D$30,"-")</f>
        <v>-</v>
      </c>
      <c r="O133" s="189" t="str">
        <f>IFERROR(DTE_demand_forecast!O133*Settings!$D$30,"-")</f>
        <v>-</v>
      </c>
      <c r="P133" s="189" t="str">
        <f>IFERROR(DTE_demand_forecast!P133*Settings!$D$30,"-")</f>
        <v>-</v>
      </c>
      <c r="Q133" s="189" t="str">
        <f>IFERROR(DTE_demand_forecast!Q133*Settings!$D$30,"-")</f>
        <v>-</v>
      </c>
      <c r="R133" s="189" t="str">
        <f>IFERROR(DTE_demand_forecast!R133*Settings!$D$30,"-")</f>
        <v>-</v>
      </c>
      <c r="S133" s="189" t="str">
        <f>IFERROR(DTE_demand_forecast!S133*Settings!$D$30,"-")</f>
        <v>-</v>
      </c>
      <c r="T133" s="189" t="str">
        <f>IFERROR(DTE_demand_forecast!T133*Settings!$D$30,"-")</f>
        <v>-</v>
      </c>
      <c r="U133" s="189" t="str">
        <f>IFERROR(DTE_demand_forecast!U133*Settings!$D$30,"-")</f>
        <v>-</v>
      </c>
      <c r="V133" s="189" t="str">
        <f>IFERROR(DTE_demand_forecast!V133*Settings!$D$30,"-")</f>
        <v>-</v>
      </c>
      <c r="W133" s="189" t="str">
        <f>IFERROR(DTE_demand_forecast!W133*Settings!$D$30,"-")</f>
        <v>-</v>
      </c>
    </row>
    <row r="134" spans="1:23" x14ac:dyDescent="0.3">
      <c r="A134" s="190" t="str">
        <f t="shared" si="14"/>
        <v>New</v>
      </c>
      <c r="B134" s="190" t="str">
        <f t="shared" si="14"/>
        <v>Launch Events</v>
      </c>
      <c r="C134" s="190" t="str">
        <f t="shared" si="14"/>
        <v>-</v>
      </c>
      <c r="D134" s="189">
        <f>IFERROR(DTE_demand_forecast!D134*Settings!$D$30,"-")</f>
        <v>144222.70488888887</v>
      </c>
      <c r="E134" s="189">
        <f>IFERROR(DTE_demand_forecast!E134*Settings!$D$30,"-")</f>
        <v>294214.31797333329</v>
      </c>
      <c r="F134" s="189">
        <f>IFERROR(DTE_demand_forecast!F134*Settings!$D$30,"-")</f>
        <v>450147.90649920003</v>
      </c>
      <c r="G134" s="189">
        <f>IFERROR(DTE_demand_forecast!G134*Settings!$D$30,"-")</f>
        <v>612201.15283891186</v>
      </c>
      <c r="H134" s="189">
        <f>IFERROR(DTE_demand_forecast!H134*Settings!$D$30,"-")</f>
        <v>1170834.7048044191</v>
      </c>
      <c r="I134" s="189">
        <f>IFERROR(DTE_demand_forecast!I134*Settings!$D$30,"-")</f>
        <v>1353484.9187539085</v>
      </c>
      <c r="J134" s="189">
        <f>IFERROR(DTE_demand_forecast!J134*Settings!$D$30,"-")</f>
        <v>1542972.8073794555</v>
      </c>
      <c r="K134" s="189">
        <f>IFERROR(DTE_demand_forecast!K134*Settings!$D$30,"-")</f>
        <v>1739498.8175825225</v>
      </c>
      <c r="L134" s="189">
        <f>IFERROR(DTE_demand_forecast!L134*Settings!$D$30,"-")</f>
        <v>1943268.6790707614</v>
      </c>
      <c r="M134" s="189">
        <f>IFERROR(DTE_demand_forecast!M134*Settings!$D$30,"-")</f>
        <v>2154493.5354914963</v>
      </c>
      <c r="N134" s="189">
        <f>IFERROR(DTE_demand_forecast!N134*Settings!$D$30,"-")</f>
        <v>2197583.4062013263</v>
      </c>
      <c r="O134" s="189">
        <f>IFERROR(DTE_demand_forecast!O134*Settings!$D$30,"-")</f>
        <v>2241535.0743253524</v>
      </c>
      <c r="P134" s="189">
        <f>IFERROR(DTE_demand_forecast!P134*Settings!$D$30,"-")</f>
        <v>2286365.7758118599</v>
      </c>
      <c r="Q134" s="189">
        <f>IFERROR(DTE_demand_forecast!Q134*Settings!$D$30,"-")</f>
        <v>2332093.091328097</v>
      </c>
      <c r="R134" s="189">
        <f>IFERROR(DTE_demand_forecast!R134*Settings!$D$30,"-")</f>
        <v>2378734.9531546594</v>
      </c>
      <c r="S134" s="189">
        <f>IFERROR(DTE_demand_forecast!S134*Settings!$D$30,"-")</f>
        <v>2426309.6522177514</v>
      </c>
      <c r="T134" s="189">
        <f>IFERROR(DTE_demand_forecast!T134*Settings!$D$30,"-")</f>
        <v>2474835.8452621074</v>
      </c>
      <c r="U134" s="189">
        <f>IFERROR(DTE_demand_forecast!U134*Settings!$D$30,"-")</f>
        <v>2524332.5621673493</v>
      </c>
      <c r="V134" s="189">
        <f>IFERROR(DTE_demand_forecast!V134*Settings!$D$30,"-")</f>
        <v>2574819.213410696</v>
      </c>
      <c r="W134" s="189">
        <f>IFERROR(DTE_demand_forecast!W134*Settings!$D$30,"-")</f>
        <v>2626315.59767891</v>
      </c>
    </row>
    <row r="135" spans="1:23" x14ac:dyDescent="0.3">
      <c r="A135" s="190" t="str">
        <f t="shared" si="14"/>
        <v>New</v>
      </c>
      <c r="B135" s="190" t="str">
        <f t="shared" si="14"/>
        <v>Terrestrial &amp; Aerial</v>
      </c>
      <c r="C135" s="190" t="str">
        <f t="shared" si="14"/>
        <v>-</v>
      </c>
      <c r="D135" s="189">
        <f>IFERROR(DTE_demand_forecast!D135*Settings!$D$30,"-")</f>
        <v>8945383.7836666703</v>
      </c>
      <c r="E135" s="189">
        <f>IFERROR(DTE_demand_forecast!E135*Settings!$D$30,"-")</f>
        <v>63870040.21538002</v>
      </c>
      <c r="F135" s="189">
        <f>IFERROR(DTE_demand_forecast!F135*Settings!$D$30,"-")</f>
        <v>74454218.308214426</v>
      </c>
      <c r="G135" s="189">
        <f>IFERROR(DTE_demand_forecast!G135*Settings!$D$30,"-")</f>
        <v>85436215.508676052</v>
      </c>
      <c r="H135" s="189">
        <f>IFERROR(DTE_demand_forecast!H135*Settings!$D$30,"-")</f>
        <v>96827710.90983285</v>
      </c>
      <c r="I135" s="189">
        <f>IFERROR(DTE_demand_forecast!I135*Settings!$D$30,"-")</f>
        <v>158022824.20484725</v>
      </c>
      <c r="J135" s="189">
        <f>IFERROR(DTE_demand_forecast!J135*Settings!$D$30,"-")</f>
        <v>171257235.73200318</v>
      </c>
      <c r="K135" s="189">
        <f>IFERROR(DTE_demand_forecast!K135*Settings!$D$30,"-")</f>
        <v>184957814.59056336</v>
      </c>
      <c r="L135" s="189">
        <f>IFERROR(DTE_demand_forecast!L135*Settings!$D$30,"-")</f>
        <v>199137913.70917323</v>
      </c>
      <c r="M135" s="189">
        <f>IFERROR(DTE_demand_forecast!M135*Settings!$D$30,"-")</f>
        <v>213811233.6666913</v>
      </c>
      <c r="N135" s="189">
        <f>IFERROR(DTE_demand_forecast!N135*Settings!$D$30,"-")</f>
        <v>218087458.34002513</v>
      </c>
      <c r="O135" s="189">
        <f>IFERROR(DTE_demand_forecast!O135*Settings!$D$30,"-")</f>
        <v>222449207.5068256</v>
      </c>
      <c r="P135" s="189">
        <f>IFERROR(DTE_demand_forecast!P135*Settings!$D$30,"-")</f>
        <v>226898191.65696216</v>
      </c>
      <c r="Q135" s="189">
        <f>IFERROR(DTE_demand_forecast!Q135*Settings!$D$30,"-")</f>
        <v>231436155.49010137</v>
      </c>
      <c r="R135" s="189">
        <f>IFERROR(DTE_demand_forecast!R135*Settings!$D$30,"-")</f>
        <v>236064878.59990343</v>
      </c>
      <c r="S135" s="189">
        <f>IFERROR(DTE_demand_forecast!S135*Settings!$D$30,"-")</f>
        <v>240786176.17190143</v>
      </c>
      <c r="T135" s="189">
        <f>IFERROR(DTE_demand_forecast!T135*Settings!$D$30,"-")</f>
        <v>245601899.6953395</v>
      </c>
      <c r="U135" s="189">
        <f>IFERROR(DTE_demand_forecast!U135*Settings!$D$30,"-")</f>
        <v>250513937.68924633</v>
      </c>
      <c r="V135" s="189">
        <f>IFERROR(DTE_demand_forecast!V135*Settings!$D$30,"-")</f>
        <v>255524216.44303122</v>
      </c>
      <c r="W135" s="189">
        <f>IFERROR(DTE_demand_forecast!W135*Settings!$D$30,"-")</f>
        <v>260634700.77189183</v>
      </c>
    </row>
    <row r="136" spans="1:23" x14ac:dyDescent="0.3">
      <c r="D136" s="21"/>
      <c r="E136" s="21"/>
      <c r="F136" s="21"/>
      <c r="G136" s="21"/>
      <c r="H136" s="21"/>
      <c r="I136" s="21"/>
      <c r="J136" s="21"/>
      <c r="K136" s="21"/>
      <c r="L136" s="21"/>
      <c r="M136" s="21"/>
      <c r="N136" s="21"/>
      <c r="O136" s="21"/>
      <c r="P136" s="21"/>
      <c r="Q136" s="21"/>
      <c r="R136" s="21"/>
      <c r="S136" s="21"/>
      <c r="T136" s="21"/>
      <c r="U136" s="21"/>
      <c r="V136" s="21"/>
      <c r="W136" s="21"/>
    </row>
    <row r="137" spans="1:23" x14ac:dyDescent="0.3">
      <c r="D137" s="80">
        <f t="shared" ref="D137:W137" si="15">SUM(D81:D135)</f>
        <v>938704415.35723019</v>
      </c>
      <c r="E137" s="80">
        <f t="shared" si="15"/>
        <v>938950673.42250848</v>
      </c>
      <c r="F137" s="80">
        <f t="shared" si="15"/>
        <v>940113830.1483115</v>
      </c>
      <c r="G137" s="80">
        <f t="shared" si="15"/>
        <v>927099211.86849618</v>
      </c>
      <c r="H137" s="80">
        <f t="shared" si="15"/>
        <v>1045115845.7511485</v>
      </c>
      <c r="I137" s="80">
        <f t="shared" si="15"/>
        <v>1148712526.6654201</v>
      </c>
      <c r="J137" s="80">
        <f t="shared" si="15"/>
        <v>1210218853.7826025</v>
      </c>
      <c r="K137" s="80">
        <f t="shared" si="15"/>
        <v>1327003980.6523321</v>
      </c>
      <c r="L137" s="80">
        <f t="shared" si="15"/>
        <v>1418896831.0338223</v>
      </c>
      <c r="M137" s="80">
        <f t="shared" si="15"/>
        <v>1514094173.4758282</v>
      </c>
      <c r="N137" s="80">
        <f t="shared" si="15"/>
        <v>1741232232.9024172</v>
      </c>
      <c r="O137" s="80">
        <f t="shared" si="15"/>
        <v>1768164105.9519019</v>
      </c>
      <c r="P137" s="80">
        <f t="shared" si="15"/>
        <v>1795634616.4623766</v>
      </c>
      <c r="Q137" s="80">
        <f t="shared" si="15"/>
        <v>1823654537.1830606</v>
      </c>
      <c r="R137" s="80">
        <f t="shared" si="15"/>
        <v>1852234856.3181584</v>
      </c>
      <c r="S137" s="80">
        <f t="shared" si="15"/>
        <v>1881386781.835958</v>
      </c>
      <c r="T137" s="80">
        <f t="shared" si="15"/>
        <v>1911121745.8641136</v>
      </c>
      <c r="U137" s="80">
        <f t="shared" si="15"/>
        <v>1941451409.1728325</v>
      </c>
      <c r="V137" s="80">
        <f t="shared" si="15"/>
        <v>1972387665.7477255</v>
      </c>
      <c r="W137" s="80">
        <f t="shared" si="15"/>
        <v>2003942647.4541163</v>
      </c>
    </row>
    <row r="139" spans="1:23" ht="15" thickBot="1" x14ac:dyDescent="0.35">
      <c r="B139" s="100" t="s">
        <v>97</v>
      </c>
      <c r="M139" s="82"/>
      <c r="N139" s="82"/>
    </row>
    <row r="140" spans="1:23" x14ac:dyDescent="0.3">
      <c r="B140" s="132" t="s">
        <v>104</v>
      </c>
      <c r="D140" s="193">
        <f>D80</f>
        <v>2021</v>
      </c>
      <c r="E140" s="193">
        <f t="shared" ref="E140:W140" si="16">E80</f>
        <v>2022</v>
      </c>
      <c r="F140" s="193">
        <f t="shared" si="16"/>
        <v>2023</v>
      </c>
      <c r="G140" s="193">
        <f t="shared" si="16"/>
        <v>2024</v>
      </c>
      <c r="H140" s="193">
        <f t="shared" si="16"/>
        <v>2025</v>
      </c>
      <c r="I140" s="193">
        <f t="shared" si="16"/>
        <v>2026</v>
      </c>
      <c r="J140" s="193">
        <f t="shared" si="16"/>
        <v>2027</v>
      </c>
      <c r="K140" s="193">
        <f t="shared" si="16"/>
        <v>2028</v>
      </c>
      <c r="L140" s="193">
        <f t="shared" si="16"/>
        <v>2029</v>
      </c>
      <c r="M140" s="193">
        <f t="shared" si="16"/>
        <v>2030</v>
      </c>
      <c r="N140" s="193">
        <f t="shared" si="16"/>
        <v>2031</v>
      </c>
      <c r="O140" s="193">
        <f t="shared" si="16"/>
        <v>2032</v>
      </c>
      <c r="P140" s="193">
        <f t="shared" si="16"/>
        <v>2033</v>
      </c>
      <c r="Q140" s="193">
        <f t="shared" si="16"/>
        <v>2034</v>
      </c>
      <c r="R140" s="193">
        <f t="shared" si="16"/>
        <v>2035</v>
      </c>
      <c r="S140" s="193">
        <f t="shared" si="16"/>
        <v>2036</v>
      </c>
      <c r="T140" s="193">
        <f t="shared" si="16"/>
        <v>2037</v>
      </c>
      <c r="U140" s="193">
        <f t="shared" si="16"/>
        <v>2038</v>
      </c>
      <c r="V140" s="193">
        <f t="shared" si="16"/>
        <v>2039</v>
      </c>
      <c r="W140" s="193">
        <f t="shared" si="16"/>
        <v>2040</v>
      </c>
    </row>
    <row r="141" spans="1:23" x14ac:dyDescent="0.3">
      <c r="B141" s="101" t="s">
        <v>59</v>
      </c>
      <c r="D141" s="157">
        <f>SUMIF($B81:$B135,$B141,D$81:D$135)</f>
        <v>381927093.65938884</v>
      </c>
      <c r="E141" s="157">
        <f t="shared" ref="E141:W141" si="17">SUMIF($B81:$B135,$B141,E$81:E$135)</f>
        <v>417477823.97595328</v>
      </c>
      <c r="F141" s="157">
        <f t="shared" si="17"/>
        <v>453954523.59457248</v>
      </c>
      <c r="G141" s="157">
        <f t="shared" si="17"/>
        <v>493114219.24865186</v>
      </c>
      <c r="H141" s="157">
        <f t="shared" si="17"/>
        <v>533170475.68085754</v>
      </c>
      <c r="I141" s="157">
        <f t="shared" si="17"/>
        <v>574770718.72463179</v>
      </c>
      <c r="J141" s="157">
        <f t="shared" si="17"/>
        <v>617960685.34186471</v>
      </c>
      <c r="K141" s="157">
        <f t="shared" si="17"/>
        <v>662787324.37827682</v>
      </c>
      <c r="L141" s="157">
        <f t="shared" si="17"/>
        <v>709298826.74398851</v>
      </c>
      <c r="M141" s="157">
        <f t="shared" si="17"/>
        <v>757544656.31655741</v>
      </c>
      <c r="N141" s="157">
        <f t="shared" si="17"/>
        <v>970581605.1768136</v>
      </c>
      <c r="O141" s="157">
        <f t="shared" si="17"/>
        <v>983130345.44863868</v>
      </c>
      <c r="P141" s="157">
        <f t="shared" si="17"/>
        <v>995930060.52590036</v>
      </c>
      <c r="Q141" s="157">
        <f t="shared" si="17"/>
        <v>1008985769.9047072</v>
      </c>
      <c r="R141" s="157">
        <f t="shared" si="17"/>
        <v>1022302593.4710903</v>
      </c>
      <c r="S141" s="157">
        <f t="shared" si="17"/>
        <v>1035885753.5088007</v>
      </c>
      <c r="T141" s="157">
        <f t="shared" si="17"/>
        <v>1049740576.7472658</v>
      </c>
      <c r="U141" s="157">
        <f t="shared" si="17"/>
        <v>1063872496.4505</v>
      </c>
      <c r="V141" s="157">
        <f t="shared" si="17"/>
        <v>1078287054.5477989</v>
      </c>
      <c r="W141" s="157">
        <f t="shared" si="17"/>
        <v>1092989903.8070438</v>
      </c>
    </row>
    <row r="142" spans="1:23" x14ac:dyDescent="0.3">
      <c r="B142" s="101" t="s">
        <v>57</v>
      </c>
      <c r="D142" s="157">
        <f>SUMIF($B81:$B135,$B142,D$81:D$135)</f>
        <v>493139733.9424997</v>
      </c>
      <c r="E142" s="157">
        <f t="shared" ref="E142:W142" si="18">SUMIF($B81:$B135,$B142,E$81:E$135)</f>
        <v>402206631.85442525</v>
      </c>
      <c r="F142" s="157">
        <f t="shared" si="18"/>
        <v>354546152.07421929</v>
      </c>
      <c r="G142" s="157">
        <f t="shared" si="18"/>
        <v>290482653.07990378</v>
      </c>
      <c r="H142" s="157">
        <f t="shared" si="18"/>
        <v>355795116.4705919</v>
      </c>
      <c r="I142" s="157">
        <f t="shared" si="18"/>
        <v>356369253.70259953</v>
      </c>
      <c r="J142" s="157">
        <f t="shared" si="18"/>
        <v>360493670.8202951</v>
      </c>
      <c r="K142" s="157">
        <f t="shared" si="18"/>
        <v>417759596.5568043</v>
      </c>
      <c r="L142" s="157">
        <f t="shared" si="18"/>
        <v>447933415.78999066</v>
      </c>
      <c r="M142" s="157">
        <f t="shared" si="18"/>
        <v>479147711.54845929</v>
      </c>
      <c r="N142" s="157">
        <f t="shared" si="18"/>
        <v>488699286.0505507</v>
      </c>
      <c r="O142" s="157">
        <f t="shared" si="18"/>
        <v>498441892.04268384</v>
      </c>
      <c r="P142" s="157">
        <f t="shared" si="18"/>
        <v>508379350.15465981</v>
      </c>
      <c r="Q142" s="157">
        <f t="shared" si="18"/>
        <v>518515557.42887521</v>
      </c>
      <c r="R142" s="157">
        <f t="shared" si="18"/>
        <v>528854488.848575</v>
      </c>
      <c r="S142" s="157">
        <f t="shared" si="18"/>
        <v>539400198.89666855</v>
      </c>
      <c r="T142" s="157">
        <f t="shared" si="18"/>
        <v>550156823.1457243</v>
      </c>
      <c r="U142" s="157">
        <f t="shared" si="18"/>
        <v>561128579.87976098</v>
      </c>
      <c r="V142" s="157">
        <f t="shared" si="18"/>
        <v>572319771.74847841</v>
      </c>
      <c r="W142" s="157">
        <f t="shared" si="18"/>
        <v>583734787.45457017</v>
      </c>
    </row>
    <row r="143" spans="1:23" x14ac:dyDescent="0.3">
      <c r="B143" s="101" t="s">
        <v>56</v>
      </c>
      <c r="D143" s="157">
        <f>SUMIF($B81:$B135,$B143,D$81:D$135)</f>
        <v>8137273.7753968248</v>
      </c>
      <c r="E143" s="157">
        <f t="shared" ref="E143:W143" si="19">SUMIF($B81:$B135,$B143,E$81:E$135)</f>
        <v>8705156.7284984123</v>
      </c>
      <c r="F143" s="157">
        <f t="shared" si="19"/>
        <v>10404864.222028475</v>
      </c>
      <c r="G143" s="157">
        <f t="shared" si="19"/>
        <v>11095205.590925537</v>
      </c>
      <c r="H143" s="157">
        <f t="shared" si="19"/>
        <v>11810711.016172718</v>
      </c>
      <c r="I143" s="157">
        <f t="shared" si="19"/>
        <v>12552110.923476465</v>
      </c>
      <c r="J143" s="157">
        <f t="shared" si="19"/>
        <v>13320154.88994894</v>
      </c>
      <c r="K143" s="157">
        <f t="shared" si="19"/>
        <v>14115612.117993969</v>
      </c>
      <c r="L143" s="157">
        <f t="shared" si="19"/>
        <v>14939271.920487868</v>
      </c>
      <c r="M143" s="157">
        <f t="shared" si="19"/>
        <v>15791944.217517376</v>
      </c>
      <c r="N143" s="157">
        <f t="shared" si="19"/>
        <v>16022165.737715343</v>
      </c>
      <c r="O143" s="157">
        <f t="shared" si="19"/>
        <v>16256991.688317265</v>
      </c>
      <c r="P143" s="157">
        <f t="shared" si="19"/>
        <v>16496514.157931231</v>
      </c>
      <c r="Q143" s="157">
        <f t="shared" si="19"/>
        <v>16740827.076937476</v>
      </c>
      <c r="R143" s="157">
        <f t="shared" si="19"/>
        <v>16990026.254323844</v>
      </c>
      <c r="S143" s="157">
        <f t="shared" si="19"/>
        <v>17244209.415257938</v>
      </c>
      <c r="T143" s="157">
        <f t="shared" si="19"/>
        <v>17503476.239410717</v>
      </c>
      <c r="U143" s="157">
        <f t="shared" si="19"/>
        <v>17767928.40004655</v>
      </c>
      <c r="V143" s="157">
        <f t="shared" si="19"/>
        <v>18037669.603895098</v>
      </c>
      <c r="W143" s="157">
        <f t="shared" si="19"/>
        <v>18312805.631820619</v>
      </c>
    </row>
    <row r="144" spans="1:23" x14ac:dyDescent="0.3">
      <c r="B144" s="101" t="s">
        <v>102</v>
      </c>
      <c r="D144" s="157">
        <f>SUMIF($B81:$B135,$B144,D$81:D$135)</f>
        <v>0</v>
      </c>
      <c r="E144" s="157">
        <f t="shared" ref="E144:W144" si="20">SUMIF($B81:$B135,$B144,E$81:E$135)</f>
        <v>0</v>
      </c>
      <c r="F144" s="157">
        <f t="shared" si="20"/>
        <v>0</v>
      </c>
      <c r="G144" s="157">
        <f t="shared" si="20"/>
        <v>0</v>
      </c>
      <c r="H144" s="157">
        <f t="shared" si="20"/>
        <v>0</v>
      </c>
      <c r="I144" s="157">
        <f>SUMIF($B81:$B135,$B144,I$81:I$135)</f>
        <v>0</v>
      </c>
      <c r="J144" s="157">
        <f t="shared" si="20"/>
        <v>0</v>
      </c>
      <c r="K144" s="157">
        <f t="shared" si="20"/>
        <v>0</v>
      </c>
      <c r="L144" s="157">
        <f t="shared" si="20"/>
        <v>0</v>
      </c>
      <c r="M144" s="157">
        <f t="shared" si="20"/>
        <v>0</v>
      </c>
      <c r="N144" s="157">
        <f t="shared" si="20"/>
        <v>0</v>
      </c>
      <c r="O144" s="157">
        <f t="shared" si="20"/>
        <v>0</v>
      </c>
      <c r="P144" s="157">
        <f t="shared" si="20"/>
        <v>0</v>
      </c>
      <c r="Q144" s="157">
        <f t="shared" si="20"/>
        <v>0</v>
      </c>
      <c r="R144" s="157">
        <f t="shared" si="20"/>
        <v>0</v>
      </c>
      <c r="S144" s="157">
        <f t="shared" si="20"/>
        <v>0</v>
      </c>
      <c r="T144" s="157">
        <f t="shared" si="20"/>
        <v>0</v>
      </c>
      <c r="U144" s="157">
        <f t="shared" si="20"/>
        <v>0</v>
      </c>
      <c r="V144" s="157">
        <f t="shared" si="20"/>
        <v>0</v>
      </c>
      <c r="W144" s="157">
        <f t="shared" si="20"/>
        <v>0</v>
      </c>
    </row>
    <row r="145" spans="1:23" x14ac:dyDescent="0.3">
      <c r="B145" s="101" t="s">
        <v>60</v>
      </c>
      <c r="D145" s="157">
        <f>SUMIF($B81:$B135,$B145,D$81:D$135)</f>
        <v>0</v>
      </c>
      <c r="E145" s="157">
        <f t="shared" ref="E145:W145" si="21">SUMIF($B81:$B135,$B145,E$81:E$135)</f>
        <v>0</v>
      </c>
      <c r="F145" s="157">
        <f t="shared" si="21"/>
        <v>0</v>
      </c>
      <c r="G145" s="157">
        <f t="shared" si="21"/>
        <v>0</v>
      </c>
      <c r="H145" s="157">
        <f t="shared" si="21"/>
        <v>0</v>
      </c>
      <c r="I145" s="157">
        <f t="shared" si="21"/>
        <v>0</v>
      </c>
      <c r="J145" s="157">
        <f t="shared" si="21"/>
        <v>0</v>
      </c>
      <c r="K145" s="157">
        <f t="shared" si="21"/>
        <v>0</v>
      </c>
      <c r="L145" s="157">
        <f t="shared" si="21"/>
        <v>0</v>
      </c>
      <c r="M145" s="157">
        <f t="shared" si="21"/>
        <v>0</v>
      </c>
      <c r="N145" s="157">
        <f t="shared" si="21"/>
        <v>0</v>
      </c>
      <c r="O145" s="157">
        <f t="shared" si="21"/>
        <v>0</v>
      </c>
      <c r="P145" s="157">
        <f t="shared" si="21"/>
        <v>0</v>
      </c>
      <c r="Q145" s="157">
        <f t="shared" si="21"/>
        <v>0</v>
      </c>
      <c r="R145" s="157">
        <f t="shared" si="21"/>
        <v>0</v>
      </c>
      <c r="S145" s="157">
        <f t="shared" si="21"/>
        <v>0</v>
      </c>
      <c r="T145" s="157">
        <f t="shared" si="21"/>
        <v>0</v>
      </c>
      <c r="U145" s="157">
        <f t="shared" si="21"/>
        <v>0</v>
      </c>
      <c r="V145" s="157">
        <f t="shared" si="21"/>
        <v>0</v>
      </c>
      <c r="W145" s="157">
        <f t="shared" si="21"/>
        <v>0</v>
      </c>
    </row>
    <row r="146" spans="1:23" x14ac:dyDescent="0.3">
      <c r="B146" s="101" t="s">
        <v>103</v>
      </c>
      <c r="D146" s="157">
        <f>SUMIF($B81:$B135,$B146,D$81:D$135)</f>
        <v>0</v>
      </c>
      <c r="E146" s="157">
        <f t="shared" ref="E146:W146" si="22">SUMIF($B81:$B135,$B146,E$81:E$135)</f>
        <v>0</v>
      </c>
      <c r="F146" s="157">
        <f t="shared" si="22"/>
        <v>0</v>
      </c>
      <c r="G146" s="157">
        <f t="shared" si="22"/>
        <v>0</v>
      </c>
      <c r="H146" s="157">
        <f t="shared" si="22"/>
        <v>0</v>
      </c>
      <c r="I146" s="157">
        <f t="shared" si="22"/>
        <v>0</v>
      </c>
      <c r="J146" s="157">
        <f t="shared" si="22"/>
        <v>0</v>
      </c>
      <c r="K146" s="157">
        <f t="shared" si="22"/>
        <v>0</v>
      </c>
      <c r="L146" s="157">
        <f t="shared" si="22"/>
        <v>0</v>
      </c>
      <c r="M146" s="157">
        <f t="shared" si="22"/>
        <v>0</v>
      </c>
      <c r="N146" s="157">
        <f t="shared" si="22"/>
        <v>0</v>
      </c>
      <c r="O146" s="157">
        <f t="shared" si="22"/>
        <v>0</v>
      </c>
      <c r="P146" s="157">
        <f t="shared" si="22"/>
        <v>0</v>
      </c>
      <c r="Q146" s="157">
        <f t="shared" si="22"/>
        <v>0</v>
      </c>
      <c r="R146" s="157">
        <f t="shared" si="22"/>
        <v>0</v>
      </c>
      <c r="S146" s="157">
        <f t="shared" si="22"/>
        <v>0</v>
      </c>
      <c r="T146" s="157">
        <f t="shared" si="22"/>
        <v>0</v>
      </c>
      <c r="U146" s="157">
        <f t="shared" si="22"/>
        <v>0</v>
      </c>
      <c r="V146" s="157">
        <f t="shared" si="22"/>
        <v>0</v>
      </c>
      <c r="W146" s="157">
        <f t="shared" si="22"/>
        <v>0</v>
      </c>
    </row>
    <row r="147" spans="1:23" x14ac:dyDescent="0.3">
      <c r="B147" s="101" t="s">
        <v>58</v>
      </c>
      <c r="D147" s="157">
        <f>SUMIF($B81:$B135,$B147,D$81:D$135)</f>
        <v>880615.8376666666</v>
      </c>
      <c r="E147" s="157">
        <f t="shared" ref="E147:W147" si="23">SUMIF($B81:$B135,$B147,E$81:E$135)</f>
        <v>1050214.9243622222</v>
      </c>
      <c r="F147" s="157">
        <f t="shared" si="23"/>
        <v>1180406.0864992</v>
      </c>
      <c r="G147" s="157">
        <f t="shared" si="23"/>
        <v>1351034.9958944672</v>
      </c>
      <c r="H147" s="157">
        <f t="shared" si="23"/>
        <v>1891948.2292488634</v>
      </c>
      <c r="I147" s="157">
        <f t="shared" si="23"/>
        <v>2074598.4431983528</v>
      </c>
      <c r="J147" s="157">
        <f t="shared" si="23"/>
        <v>2264086.3318238999</v>
      </c>
      <c r="K147" s="157">
        <f t="shared" si="23"/>
        <v>2460612.3420269666</v>
      </c>
      <c r="L147" s="157">
        <f t="shared" si="23"/>
        <v>2664382.2035152055</v>
      </c>
      <c r="M147" s="157">
        <f t="shared" si="23"/>
        <v>2875607.0599359404</v>
      </c>
      <c r="N147" s="157">
        <f t="shared" si="23"/>
        <v>2918696.9306457704</v>
      </c>
      <c r="O147" s="157">
        <f t="shared" si="23"/>
        <v>2962648.598769797</v>
      </c>
      <c r="P147" s="157">
        <f t="shared" si="23"/>
        <v>3007479.3002563044</v>
      </c>
      <c r="Q147" s="157">
        <f t="shared" si="23"/>
        <v>3053206.6157725416</v>
      </c>
      <c r="R147" s="157">
        <f t="shared" si="23"/>
        <v>3099848.4775991039</v>
      </c>
      <c r="S147" s="157">
        <f t="shared" si="23"/>
        <v>3147423.1766621955</v>
      </c>
      <c r="T147" s="157">
        <f t="shared" si="23"/>
        <v>3195949.3697065515</v>
      </c>
      <c r="U147" s="157">
        <f t="shared" si="23"/>
        <v>3245446.0866117934</v>
      </c>
      <c r="V147" s="157">
        <f t="shared" si="23"/>
        <v>3295932.7378551401</v>
      </c>
      <c r="W147" s="157">
        <f t="shared" si="23"/>
        <v>3347429.1221233541</v>
      </c>
    </row>
    <row r="148" spans="1:23" ht="15" thickBot="1" x14ac:dyDescent="0.35">
      <c r="B148" s="107" t="s">
        <v>61</v>
      </c>
      <c r="D148" s="157">
        <f>SUMIF($B81:$B135,$B148,D$81:D$135)</f>
        <v>54365628.118666679</v>
      </c>
      <c r="E148" s="157">
        <f t="shared" ref="E148:W148" si="24">SUMIF($B81:$B135,$B148,E$81:E$135)</f>
        <v>109322050.24482447</v>
      </c>
      <c r="F148" s="157">
        <f t="shared" si="24"/>
        <v>119874259.86543666</v>
      </c>
      <c r="G148" s="157">
        <f t="shared" si="24"/>
        <v>130859997.20478716</v>
      </c>
      <c r="H148" s="157">
        <f t="shared" si="24"/>
        <v>142251492.60594398</v>
      </c>
      <c r="I148" s="157">
        <f t="shared" si="24"/>
        <v>202749743.1231806</v>
      </c>
      <c r="J148" s="157">
        <f t="shared" si="24"/>
        <v>215984154.65033653</v>
      </c>
      <c r="K148" s="157">
        <f t="shared" si="24"/>
        <v>229684733.50889671</v>
      </c>
      <c r="L148" s="157">
        <f t="shared" si="24"/>
        <v>243864832.62750658</v>
      </c>
      <c r="M148" s="157">
        <f t="shared" si="24"/>
        <v>258538152.58502465</v>
      </c>
      <c r="N148" s="157">
        <f t="shared" si="24"/>
        <v>262814377.25835848</v>
      </c>
      <c r="O148" s="157">
        <f t="shared" si="24"/>
        <v>267176126.42515895</v>
      </c>
      <c r="P148" s="157">
        <f t="shared" si="24"/>
        <v>271625110.57529551</v>
      </c>
      <c r="Q148" s="157">
        <f t="shared" si="24"/>
        <v>276163074.40843469</v>
      </c>
      <c r="R148" s="157">
        <f t="shared" si="24"/>
        <v>280791797.51823676</v>
      </c>
      <c r="S148" s="157">
        <f t="shared" si="24"/>
        <v>285513095.09023476</v>
      </c>
      <c r="T148" s="157">
        <f t="shared" si="24"/>
        <v>290328818.61367285</v>
      </c>
      <c r="U148" s="157">
        <f t="shared" si="24"/>
        <v>295240856.60757965</v>
      </c>
      <c r="V148" s="157">
        <f t="shared" si="24"/>
        <v>300251135.36136454</v>
      </c>
      <c r="W148" s="157">
        <f t="shared" si="24"/>
        <v>305361619.69022518</v>
      </c>
    </row>
    <row r="149" spans="1:23" x14ac:dyDescent="0.3">
      <c r="M149" s="82"/>
      <c r="N149" s="82"/>
    </row>
    <row r="150" spans="1:23" x14ac:dyDescent="0.3">
      <c r="D150" s="80">
        <f>SUM(D141:D148)</f>
        <v>938450345.33361864</v>
      </c>
      <c r="E150" s="80">
        <f t="shared" ref="E150:W150" si="25">SUM(E141:E148)</f>
        <v>938761877.72806358</v>
      </c>
      <c r="F150" s="80">
        <f t="shared" si="25"/>
        <v>939960205.84275615</v>
      </c>
      <c r="G150" s="80">
        <f t="shared" si="25"/>
        <v>926903110.12016273</v>
      </c>
      <c r="H150" s="80">
        <f t="shared" si="25"/>
        <v>1044919744.002815</v>
      </c>
      <c r="I150" s="80">
        <f t="shared" si="25"/>
        <v>1148516424.9170866</v>
      </c>
      <c r="J150" s="80">
        <f t="shared" si="25"/>
        <v>1210022752.0342693</v>
      </c>
      <c r="K150" s="80">
        <f t="shared" si="25"/>
        <v>1326807878.9039989</v>
      </c>
      <c r="L150" s="80">
        <f t="shared" si="25"/>
        <v>1418700729.2854888</v>
      </c>
      <c r="M150" s="82">
        <f t="shared" si="25"/>
        <v>1513898071.7274947</v>
      </c>
      <c r="N150" s="82">
        <f t="shared" si="25"/>
        <v>1741036131.1540837</v>
      </c>
      <c r="O150" s="80">
        <f t="shared" si="25"/>
        <v>1767968004.2035687</v>
      </c>
      <c r="P150" s="80">
        <f t="shared" si="25"/>
        <v>1795438514.7140431</v>
      </c>
      <c r="Q150" s="80">
        <f t="shared" si="25"/>
        <v>1823458435.434727</v>
      </c>
      <c r="R150" s="80">
        <f t="shared" si="25"/>
        <v>1852038754.5698252</v>
      </c>
      <c r="S150" s="80">
        <f t="shared" si="25"/>
        <v>1881190680.0876243</v>
      </c>
      <c r="T150" s="80">
        <f t="shared" si="25"/>
        <v>1910925644.1157804</v>
      </c>
      <c r="U150" s="80">
        <f t="shared" si="25"/>
        <v>1941255307.424499</v>
      </c>
      <c r="V150" s="80">
        <f t="shared" si="25"/>
        <v>1972191563.9993923</v>
      </c>
      <c r="W150" s="80">
        <f t="shared" si="25"/>
        <v>2003746545.7057829</v>
      </c>
    </row>
    <row r="151" spans="1:23" x14ac:dyDescent="0.3">
      <c r="M151" s="82"/>
      <c r="N151" s="82"/>
    </row>
    <row r="152" spans="1:23" ht="15" thickBot="1" x14ac:dyDescent="0.35">
      <c r="B152" s="100" t="s">
        <v>97</v>
      </c>
      <c r="M152" s="82"/>
      <c r="N152" s="82"/>
    </row>
    <row r="153" spans="1:23" x14ac:dyDescent="0.3">
      <c r="B153" s="132" t="s">
        <v>104</v>
      </c>
      <c r="D153" s="193">
        <v>2021</v>
      </c>
      <c r="E153" s="193">
        <v>2022</v>
      </c>
      <c r="F153" s="193">
        <v>2023</v>
      </c>
      <c r="G153" s="193">
        <v>2024</v>
      </c>
      <c r="H153" s="193">
        <v>2025</v>
      </c>
      <c r="I153" s="193">
        <v>2026</v>
      </c>
      <c r="J153" s="193">
        <v>2027</v>
      </c>
      <c r="K153" s="193">
        <v>2028</v>
      </c>
      <c r="L153" s="193">
        <v>2029</v>
      </c>
      <c r="M153" s="193">
        <v>2030</v>
      </c>
      <c r="N153" s="193">
        <v>2031</v>
      </c>
      <c r="O153" s="193">
        <v>2032</v>
      </c>
      <c r="P153" s="193">
        <v>2033</v>
      </c>
      <c r="Q153" s="193">
        <v>2034</v>
      </c>
      <c r="R153" s="193">
        <v>2035</v>
      </c>
      <c r="S153" s="193">
        <v>2036</v>
      </c>
      <c r="T153" s="193">
        <v>2037</v>
      </c>
      <c r="U153" s="193">
        <v>2038</v>
      </c>
      <c r="V153" s="193">
        <v>2039</v>
      </c>
      <c r="W153" s="193">
        <v>2040</v>
      </c>
    </row>
    <row r="154" spans="1:23" x14ac:dyDescent="0.3">
      <c r="B154" s="101" t="s">
        <v>154</v>
      </c>
      <c r="D154" s="81">
        <f>SUM(D81:D127)</f>
        <v>876245357.15583336</v>
      </c>
      <c r="E154" s="81">
        <f>SUM(E81:E127)</f>
        <v>742172949.70515883</v>
      </c>
      <c r="F154" s="81">
        <f t="shared" ref="F154:W154" si="26">SUM(F81:F127)</f>
        <v>670452177.76785696</v>
      </c>
      <c r="G154" s="81">
        <f t="shared" si="26"/>
        <v>538737071.83412695</v>
      </c>
      <c r="H154" s="81">
        <f t="shared" si="26"/>
        <v>537593203.87357152</v>
      </c>
      <c r="I154" s="81">
        <f t="shared" si="26"/>
        <v>468434258.96253967</v>
      </c>
      <c r="J154" s="81">
        <f t="shared" si="26"/>
        <v>400847519.49345237</v>
      </c>
      <c r="K154" s="81">
        <f t="shared" si="26"/>
        <v>398949093.79234129</v>
      </c>
      <c r="L154" s="81">
        <f t="shared" si="26"/>
        <v>398949093.79234129</v>
      </c>
      <c r="M154" s="81">
        <f t="shared" si="26"/>
        <v>398949093.79234129</v>
      </c>
      <c r="N154" s="81">
        <f t="shared" si="26"/>
        <v>394638580.42817461</v>
      </c>
      <c r="O154" s="81">
        <f t="shared" si="26"/>
        <v>394638580.42817461</v>
      </c>
      <c r="P154" s="81">
        <f t="shared" si="26"/>
        <v>394638580.42817461</v>
      </c>
      <c r="Q154" s="81">
        <f t="shared" si="26"/>
        <v>394638580.42817461</v>
      </c>
      <c r="R154" s="81">
        <f t="shared" si="26"/>
        <v>394638580.42817461</v>
      </c>
      <c r="S154" s="81">
        <f t="shared" si="26"/>
        <v>394638580.42817461</v>
      </c>
      <c r="T154" s="81">
        <f t="shared" si="26"/>
        <v>394638580.42817461</v>
      </c>
      <c r="U154" s="81">
        <f t="shared" si="26"/>
        <v>394638580.42817461</v>
      </c>
      <c r="V154" s="81">
        <f t="shared" si="26"/>
        <v>394638580.42817461</v>
      </c>
      <c r="W154" s="81">
        <f t="shared" si="26"/>
        <v>394638580.42817461</v>
      </c>
    </row>
    <row r="155" spans="1:23" x14ac:dyDescent="0.3">
      <c r="B155" s="101" t="s">
        <v>155</v>
      </c>
      <c r="D155" s="81">
        <f>SUM(D128:D135)</f>
        <v>62459058.20139683</v>
      </c>
      <c r="E155" s="81">
        <f>SUM(E128:E135)</f>
        <v>196777723.71734953</v>
      </c>
      <c r="F155" s="81">
        <f t="shared" ref="F155:W155" si="27">SUM(F128:F135)</f>
        <v>269661652.38045466</v>
      </c>
      <c r="G155" s="81">
        <f t="shared" si="27"/>
        <v>388362140.03436917</v>
      </c>
      <c r="H155" s="81">
        <f t="shared" si="27"/>
        <v>507522641.87757695</v>
      </c>
      <c r="I155" s="81">
        <f t="shared" si="27"/>
        <v>680278267.7028805</v>
      </c>
      <c r="J155" s="81">
        <f t="shared" si="27"/>
        <v>809371334.28915024</v>
      </c>
      <c r="K155" s="81">
        <f t="shared" si="27"/>
        <v>928054886.85999084</v>
      </c>
      <c r="L155" s="81">
        <f t="shared" si="27"/>
        <v>1019947737.2414809</v>
      </c>
      <c r="M155" s="81">
        <f t="shared" si="27"/>
        <v>1115145079.6834867</v>
      </c>
      <c r="N155" s="81">
        <f t="shared" si="27"/>
        <v>1346593652.4742427</v>
      </c>
      <c r="O155" s="81">
        <f t="shared" si="27"/>
        <v>1373525525.5237272</v>
      </c>
      <c r="P155" s="81">
        <f t="shared" si="27"/>
        <v>1400996036.0342021</v>
      </c>
      <c r="Q155" s="81">
        <f t="shared" si="27"/>
        <v>1429015956.7548862</v>
      </c>
      <c r="R155" s="81">
        <f t="shared" si="27"/>
        <v>1457596275.8899837</v>
      </c>
      <c r="S155" s="81">
        <f t="shared" si="27"/>
        <v>1486748201.4077833</v>
      </c>
      <c r="T155" s="81">
        <f t="shared" si="27"/>
        <v>1516483165.4359391</v>
      </c>
      <c r="U155" s="81">
        <f t="shared" si="27"/>
        <v>1546812828.7446578</v>
      </c>
      <c r="V155" s="81">
        <f t="shared" si="27"/>
        <v>1577749085.3195508</v>
      </c>
      <c r="W155" s="81">
        <f t="shared" si="27"/>
        <v>1609304067.0259418</v>
      </c>
    </row>
    <row r="156" spans="1:23" x14ac:dyDescent="0.3">
      <c r="B156" s="126"/>
      <c r="D156" s="82"/>
      <c r="E156" s="82"/>
      <c r="F156" s="82"/>
      <c r="G156" s="82"/>
      <c r="H156" s="82"/>
      <c r="I156" s="82"/>
      <c r="J156" s="82"/>
      <c r="K156" s="82"/>
      <c r="L156" s="82"/>
      <c r="M156" s="82"/>
      <c r="N156" s="82"/>
      <c r="O156" s="82"/>
      <c r="P156" s="82"/>
      <c r="Q156" s="82"/>
      <c r="R156" s="82"/>
      <c r="S156" s="82"/>
      <c r="T156" s="82"/>
      <c r="U156" s="82"/>
      <c r="V156" s="82"/>
      <c r="W156" s="82"/>
    </row>
    <row r="157" spans="1:23" x14ac:dyDescent="0.3">
      <c r="D157" s="80">
        <f>SUM(D154:D155)</f>
        <v>938704415.35723019</v>
      </c>
      <c r="E157" s="80">
        <f t="shared" ref="E157:W157" si="28">SUM(E154:E155)</f>
        <v>938950673.42250836</v>
      </c>
      <c r="F157" s="80">
        <f t="shared" si="28"/>
        <v>940113830.14831161</v>
      </c>
      <c r="G157" s="80">
        <f t="shared" si="28"/>
        <v>927099211.86849618</v>
      </c>
      <c r="H157" s="80">
        <f t="shared" si="28"/>
        <v>1045115845.7511485</v>
      </c>
      <c r="I157" s="80">
        <f t="shared" si="28"/>
        <v>1148712526.6654201</v>
      </c>
      <c r="J157" s="80">
        <f t="shared" si="28"/>
        <v>1210218853.7826025</v>
      </c>
      <c r="K157" s="80">
        <f t="shared" si="28"/>
        <v>1327003980.6523321</v>
      </c>
      <c r="L157" s="80">
        <f t="shared" si="28"/>
        <v>1418896831.0338223</v>
      </c>
      <c r="M157" s="80">
        <f t="shared" si="28"/>
        <v>1514094173.4758279</v>
      </c>
      <c r="N157" s="80">
        <f t="shared" si="28"/>
        <v>1741232232.9024172</v>
      </c>
      <c r="O157" s="80">
        <f t="shared" si="28"/>
        <v>1768164105.9519019</v>
      </c>
      <c r="P157" s="80">
        <f t="shared" si="28"/>
        <v>1795634616.4623766</v>
      </c>
      <c r="Q157" s="80">
        <f t="shared" si="28"/>
        <v>1823654537.1830606</v>
      </c>
      <c r="R157" s="80">
        <f t="shared" si="28"/>
        <v>1852234856.3181581</v>
      </c>
      <c r="S157" s="80">
        <f t="shared" si="28"/>
        <v>1881386781.835958</v>
      </c>
      <c r="T157" s="80">
        <f t="shared" si="28"/>
        <v>1911121745.8641138</v>
      </c>
      <c r="U157" s="80">
        <f t="shared" si="28"/>
        <v>1941451409.1728325</v>
      </c>
      <c r="V157" s="80">
        <f t="shared" si="28"/>
        <v>1972387665.7477255</v>
      </c>
      <c r="W157" s="80">
        <f t="shared" si="28"/>
        <v>2003942647.4541163</v>
      </c>
    </row>
    <row r="159" spans="1:23" x14ac:dyDescent="0.3">
      <c r="A159" s="95" t="s">
        <v>32</v>
      </c>
      <c r="B159" s="95"/>
      <c r="C159" s="96" t="s">
        <v>90</v>
      </c>
      <c r="D159" s="154">
        <v>2021</v>
      </c>
      <c r="E159" s="155">
        <v>2022</v>
      </c>
      <c r="F159" s="154">
        <v>2023</v>
      </c>
      <c r="G159" s="155">
        <v>2024</v>
      </c>
      <c r="H159" s="154">
        <v>2025</v>
      </c>
      <c r="I159" s="155">
        <v>2026</v>
      </c>
      <c r="J159" s="154">
        <v>2027</v>
      </c>
      <c r="K159" s="155">
        <v>2028</v>
      </c>
      <c r="L159" s="154">
        <v>2029</v>
      </c>
      <c r="M159" s="155">
        <v>2030</v>
      </c>
      <c r="N159" s="154">
        <v>2031</v>
      </c>
      <c r="O159" s="155">
        <v>2032</v>
      </c>
      <c r="P159" s="154">
        <v>2033</v>
      </c>
      <c r="Q159" s="155">
        <v>2034</v>
      </c>
      <c r="R159" s="154">
        <v>2035</v>
      </c>
      <c r="S159" s="155">
        <v>2036</v>
      </c>
      <c r="T159" s="154">
        <v>2037</v>
      </c>
      <c r="U159" s="155">
        <v>2038</v>
      </c>
      <c r="V159" s="154">
        <v>2039</v>
      </c>
      <c r="W159" s="155">
        <v>2040</v>
      </c>
    </row>
    <row r="160" spans="1:23" x14ac:dyDescent="0.3">
      <c r="A160" s="97" t="s">
        <v>63</v>
      </c>
      <c r="B160" s="98" t="s">
        <v>57</v>
      </c>
      <c r="C160" s="99"/>
      <c r="D160" s="189">
        <f>IFERROR(DTE_demand_forecast!D160*Settings!$D$30,"-")</f>
        <v>66704675.024642825</v>
      </c>
      <c r="E160" s="189">
        <f>IFERROR(DTE_demand_forecast!E160*Settings!$D$30,"-")</f>
        <v>66704675.024642825</v>
      </c>
      <c r="F160" s="189">
        <f>IFERROR(DTE_demand_forecast!F160*Settings!$D$30,"-")</f>
        <v>0</v>
      </c>
      <c r="G160" s="189">
        <f>IFERROR(DTE_demand_forecast!G160*Settings!$D$30,"-")</f>
        <v>0</v>
      </c>
      <c r="H160" s="189">
        <f>IFERROR(DTE_demand_forecast!H160*Settings!$D$30,"-")</f>
        <v>0</v>
      </c>
      <c r="I160" s="189">
        <f>IFERROR(DTE_demand_forecast!I160*Settings!$D$30,"-")</f>
        <v>0</v>
      </c>
      <c r="J160" s="189">
        <f>IFERROR(DTE_demand_forecast!J160*Settings!$D$30,"-")</f>
        <v>0</v>
      </c>
      <c r="K160" s="189">
        <f>IFERROR(DTE_demand_forecast!K160*Settings!$D$30,"-")</f>
        <v>0</v>
      </c>
      <c r="L160" s="189">
        <f>IFERROR(DTE_demand_forecast!L160*Settings!$D$30,"-")</f>
        <v>0</v>
      </c>
      <c r="M160" s="189">
        <f>IFERROR(DTE_demand_forecast!M160*Settings!$D$30,"-")</f>
        <v>0</v>
      </c>
      <c r="N160" s="189">
        <f>IFERROR(DTE_demand_forecast!N160*Settings!$D$30,"-")</f>
        <v>0</v>
      </c>
      <c r="O160" s="189">
        <f>IFERROR(DTE_demand_forecast!O160*Settings!$D$30,"-")</f>
        <v>0</v>
      </c>
      <c r="P160" s="189">
        <f>IFERROR(DTE_demand_forecast!P160*Settings!$D$30,"-")</f>
        <v>0</v>
      </c>
      <c r="Q160" s="189">
        <f>IFERROR(DTE_demand_forecast!Q160*Settings!$D$30,"-")</f>
        <v>0</v>
      </c>
      <c r="R160" s="189">
        <f>IFERROR(DTE_demand_forecast!R160*Settings!$D$30,"-")</f>
        <v>0</v>
      </c>
      <c r="S160" s="189">
        <f>IFERROR(DTE_demand_forecast!S160*Settings!$D$30,"-")</f>
        <v>0</v>
      </c>
      <c r="T160" s="189">
        <f>IFERROR(DTE_demand_forecast!T160*Settings!$D$30,"-")</f>
        <v>0</v>
      </c>
      <c r="U160" s="189">
        <f>IFERROR(DTE_demand_forecast!U160*Settings!$D$30,"-")</f>
        <v>0</v>
      </c>
      <c r="V160" s="189">
        <f>IFERROR(DTE_demand_forecast!V160*Settings!$D$30,"-")</f>
        <v>0</v>
      </c>
      <c r="W160" s="189">
        <f>IFERROR(DTE_demand_forecast!W160*Settings!$D$30,"-")</f>
        <v>0</v>
      </c>
    </row>
    <row r="161" spans="1:23" x14ac:dyDescent="0.3">
      <c r="A161" s="97" t="s">
        <v>33</v>
      </c>
      <c r="B161" s="98" t="s">
        <v>57</v>
      </c>
      <c r="C161" s="99" t="s">
        <v>91</v>
      </c>
      <c r="D161" s="189">
        <f>IFERROR(DTE_demand_forecast!D161*Settings!$D$30,"-")</f>
        <v>1124735.1347222221</v>
      </c>
      <c r="E161" s="189">
        <f>IFERROR(DTE_demand_forecast!E161*Settings!$D$30,"-")</f>
        <v>594887.5</v>
      </c>
      <c r="F161" s="189">
        <f>IFERROR(DTE_demand_forecast!F161*Settings!$D$30,"-")</f>
        <v>324788.19444444444</v>
      </c>
      <c r="G161" s="189">
        <f>IFERROR(DTE_demand_forecast!G161*Settings!$D$30,"-")</f>
        <v>831582.08249999979</v>
      </c>
      <c r="H161" s="189">
        <f>IFERROR(DTE_demand_forecast!H161*Settings!$D$30,"-")</f>
        <v>0</v>
      </c>
      <c r="I161" s="189">
        <f>IFERROR(DTE_demand_forecast!I161*Settings!$D$30,"-")</f>
        <v>0</v>
      </c>
      <c r="J161" s="189">
        <f>IFERROR(DTE_demand_forecast!J161*Settings!$D$30,"-")</f>
        <v>0</v>
      </c>
      <c r="K161" s="189">
        <f>IFERROR(DTE_demand_forecast!K161*Settings!$D$30,"-")</f>
        <v>0</v>
      </c>
      <c r="L161" s="189">
        <f>IFERROR(DTE_demand_forecast!L161*Settings!$D$30,"-")</f>
        <v>0</v>
      </c>
      <c r="M161" s="189">
        <f>IFERROR(DTE_demand_forecast!M161*Settings!$D$30,"-")</f>
        <v>0</v>
      </c>
      <c r="N161" s="189">
        <f>IFERROR(DTE_demand_forecast!N161*Settings!$D$30,"-")</f>
        <v>0</v>
      </c>
      <c r="O161" s="189">
        <f>IFERROR(DTE_demand_forecast!O161*Settings!$D$30,"-")</f>
        <v>0</v>
      </c>
      <c r="P161" s="189">
        <f>IFERROR(DTE_demand_forecast!P161*Settings!$D$30,"-")</f>
        <v>0</v>
      </c>
      <c r="Q161" s="189">
        <f>IFERROR(DTE_demand_forecast!Q161*Settings!$D$30,"-")</f>
        <v>0</v>
      </c>
      <c r="R161" s="189">
        <f>IFERROR(DTE_demand_forecast!R161*Settings!$D$30,"-")</f>
        <v>0</v>
      </c>
      <c r="S161" s="189">
        <f>IFERROR(DTE_demand_forecast!S161*Settings!$D$30,"-")</f>
        <v>0</v>
      </c>
      <c r="T161" s="189">
        <f>IFERROR(DTE_demand_forecast!T161*Settings!$D$30,"-")</f>
        <v>0</v>
      </c>
      <c r="U161" s="189">
        <f>IFERROR(DTE_demand_forecast!U161*Settings!$D$30,"-")</f>
        <v>0</v>
      </c>
      <c r="V161" s="189">
        <f>IFERROR(DTE_demand_forecast!V161*Settings!$D$30,"-")</f>
        <v>0</v>
      </c>
      <c r="W161" s="189">
        <f>IFERROR(DTE_demand_forecast!W161*Settings!$D$30,"-")</f>
        <v>0</v>
      </c>
    </row>
    <row r="162" spans="1:23" x14ac:dyDescent="0.3">
      <c r="A162" s="97" t="s">
        <v>65</v>
      </c>
      <c r="B162" s="98" t="s">
        <v>57</v>
      </c>
      <c r="C162" s="99" t="s">
        <v>91</v>
      </c>
      <c r="D162" s="189">
        <f>IFERROR(DTE_demand_forecast!D162*Settings!$D$30,"-")</f>
        <v>575754.58333333337</v>
      </c>
      <c r="E162" s="189">
        <f>IFERROR(DTE_demand_forecast!E162*Settings!$D$30,"-")</f>
        <v>582226.38888888888</v>
      </c>
      <c r="F162" s="189">
        <f>IFERROR(DTE_demand_forecast!F162*Settings!$D$30,"-")</f>
        <v>431004.02777777775</v>
      </c>
      <c r="G162" s="189">
        <f>IFERROR(DTE_demand_forecast!G162*Settings!$D$30,"-")</f>
        <v>546505.38888888876</v>
      </c>
      <c r="H162" s="189">
        <f>IFERROR(DTE_demand_forecast!H162*Settings!$D$30,"-")</f>
        <v>546505.38888888876</v>
      </c>
      <c r="I162" s="189">
        <f>IFERROR(DTE_demand_forecast!I162*Settings!$D$30,"-")</f>
        <v>546505.38888888876</v>
      </c>
      <c r="J162" s="189">
        <f>IFERROR(DTE_demand_forecast!J162*Settings!$D$30,"-")</f>
        <v>0</v>
      </c>
      <c r="K162" s="189">
        <f>IFERROR(DTE_demand_forecast!K162*Settings!$D$30,"-")</f>
        <v>0</v>
      </c>
      <c r="L162" s="189">
        <f>IFERROR(DTE_demand_forecast!L162*Settings!$D$30,"-")</f>
        <v>0</v>
      </c>
      <c r="M162" s="189">
        <f>IFERROR(DTE_demand_forecast!M162*Settings!$D$30,"-")</f>
        <v>0</v>
      </c>
      <c r="N162" s="189">
        <f>IFERROR(DTE_demand_forecast!N162*Settings!$D$30,"-")</f>
        <v>0</v>
      </c>
      <c r="O162" s="189">
        <f>IFERROR(DTE_demand_forecast!O162*Settings!$D$30,"-")</f>
        <v>0</v>
      </c>
      <c r="P162" s="189">
        <f>IFERROR(DTE_demand_forecast!P162*Settings!$D$30,"-")</f>
        <v>0</v>
      </c>
      <c r="Q162" s="189">
        <f>IFERROR(DTE_demand_forecast!Q162*Settings!$D$30,"-")</f>
        <v>0</v>
      </c>
      <c r="R162" s="189">
        <f>IFERROR(DTE_demand_forecast!R162*Settings!$D$30,"-")</f>
        <v>0</v>
      </c>
      <c r="S162" s="189">
        <f>IFERROR(DTE_demand_forecast!S162*Settings!$D$30,"-")</f>
        <v>0</v>
      </c>
      <c r="T162" s="189">
        <f>IFERROR(DTE_demand_forecast!T162*Settings!$D$30,"-")</f>
        <v>0</v>
      </c>
      <c r="U162" s="189">
        <f>IFERROR(DTE_demand_forecast!U162*Settings!$D$30,"-")</f>
        <v>0</v>
      </c>
      <c r="V162" s="189">
        <f>IFERROR(DTE_demand_forecast!V162*Settings!$D$30,"-")</f>
        <v>0</v>
      </c>
      <c r="W162" s="189">
        <f>IFERROR(DTE_demand_forecast!W162*Settings!$D$30,"-")</f>
        <v>0</v>
      </c>
    </row>
    <row r="163" spans="1:23" x14ac:dyDescent="0.3">
      <c r="A163" s="97" t="s">
        <v>66</v>
      </c>
      <c r="B163" s="104" t="s">
        <v>59</v>
      </c>
      <c r="C163" s="99"/>
      <c r="D163" s="189">
        <f>IFERROR(DTE_demand_forecast!D163*Settings!$D$30,"-")</f>
        <v>85786147.896388873</v>
      </c>
      <c r="E163" s="189">
        <f>IFERROR(DTE_demand_forecast!E163*Settings!$D$30,"-")</f>
        <v>85786147.896388873</v>
      </c>
      <c r="F163" s="189">
        <f>IFERROR(DTE_demand_forecast!F163*Settings!$D$30,"-")</f>
        <v>85786147.896388873</v>
      </c>
      <c r="G163" s="189">
        <f>IFERROR(DTE_demand_forecast!G163*Settings!$D$30,"-")</f>
        <v>85786147.896388873</v>
      </c>
      <c r="H163" s="189">
        <f>IFERROR(DTE_demand_forecast!H163*Settings!$D$30,"-")</f>
        <v>85786147.896388873</v>
      </c>
      <c r="I163" s="189">
        <f>IFERROR(DTE_demand_forecast!I163*Settings!$D$30,"-")</f>
        <v>85786147.896388873</v>
      </c>
      <c r="J163" s="189">
        <f>IFERROR(DTE_demand_forecast!J163*Settings!$D$30,"-")</f>
        <v>85786147.896388873</v>
      </c>
      <c r="K163" s="189">
        <f>IFERROR(DTE_demand_forecast!K163*Settings!$D$30,"-")</f>
        <v>85786147.896388873</v>
      </c>
      <c r="L163" s="189">
        <f>IFERROR(DTE_demand_forecast!L163*Settings!$D$30,"-")</f>
        <v>85786147.896388873</v>
      </c>
      <c r="M163" s="189">
        <f>IFERROR(DTE_demand_forecast!M163*Settings!$D$30,"-")</f>
        <v>85786147.896388873</v>
      </c>
      <c r="N163" s="189">
        <f>IFERROR(DTE_demand_forecast!N163*Settings!$D$30,"-")</f>
        <v>85786147.896388873</v>
      </c>
      <c r="O163" s="189">
        <f>IFERROR(DTE_demand_forecast!O163*Settings!$D$30,"-")</f>
        <v>85786147.896388873</v>
      </c>
      <c r="P163" s="189">
        <f>IFERROR(DTE_demand_forecast!P163*Settings!$D$30,"-")</f>
        <v>85786147.896388873</v>
      </c>
      <c r="Q163" s="189">
        <f>IFERROR(DTE_demand_forecast!Q163*Settings!$D$30,"-")</f>
        <v>85786147.896388873</v>
      </c>
      <c r="R163" s="189">
        <f>IFERROR(DTE_demand_forecast!R163*Settings!$D$30,"-")</f>
        <v>85786147.896388873</v>
      </c>
      <c r="S163" s="189">
        <f>IFERROR(DTE_demand_forecast!S163*Settings!$D$30,"-")</f>
        <v>85786147.896388873</v>
      </c>
      <c r="T163" s="189">
        <f>IFERROR(DTE_demand_forecast!T163*Settings!$D$30,"-")</f>
        <v>85786147.896388873</v>
      </c>
      <c r="U163" s="189">
        <f>IFERROR(DTE_demand_forecast!U163*Settings!$D$30,"-")</f>
        <v>85786147.896388873</v>
      </c>
      <c r="V163" s="189">
        <f>IFERROR(DTE_demand_forecast!V163*Settings!$D$30,"-")</f>
        <v>85786147.896388873</v>
      </c>
      <c r="W163" s="189">
        <f>IFERROR(DTE_demand_forecast!W163*Settings!$D$30,"-")</f>
        <v>85786147.896388873</v>
      </c>
    </row>
    <row r="164" spans="1:23" x14ac:dyDescent="0.3">
      <c r="A164" s="97" t="s">
        <v>67</v>
      </c>
      <c r="B164" s="105" t="s">
        <v>58</v>
      </c>
      <c r="C164" s="99" t="s">
        <v>91</v>
      </c>
      <c r="D164" s="189">
        <f>IFERROR(DTE_demand_forecast!D164*Settings!$D$30,"-")</f>
        <v>15279.608333333332</v>
      </c>
      <c r="E164" s="189">
        <f>IFERROR(DTE_demand_forecast!E164*Settings!$D$30,"-")</f>
        <v>34887.081944444442</v>
      </c>
      <c r="F164" s="189">
        <f>IFERROR(DTE_demand_forecast!F164*Settings!$D$30,"-")</f>
        <v>9144.6555555555551</v>
      </c>
      <c r="G164" s="189">
        <f>IFERROR(DTE_demand_forecast!G164*Settings!$D$30,"-")</f>
        <v>17720.318611111106</v>
      </c>
      <c r="H164" s="189">
        <f>IFERROR(DTE_demand_forecast!H164*Settings!$D$30,"-")</f>
        <v>0</v>
      </c>
      <c r="I164" s="189">
        <f>IFERROR(DTE_demand_forecast!I164*Settings!$D$30,"-")</f>
        <v>0</v>
      </c>
      <c r="J164" s="189">
        <f>IFERROR(DTE_demand_forecast!J164*Settings!$D$30,"-")</f>
        <v>0</v>
      </c>
      <c r="K164" s="189">
        <f>IFERROR(DTE_demand_forecast!K164*Settings!$D$30,"-")</f>
        <v>0</v>
      </c>
      <c r="L164" s="189">
        <f>IFERROR(DTE_demand_forecast!L164*Settings!$D$30,"-")</f>
        <v>0</v>
      </c>
      <c r="M164" s="189">
        <f>IFERROR(DTE_demand_forecast!M164*Settings!$D$30,"-")</f>
        <v>0</v>
      </c>
      <c r="N164" s="189">
        <f>IFERROR(DTE_demand_forecast!N164*Settings!$D$30,"-")</f>
        <v>0</v>
      </c>
      <c r="O164" s="189">
        <f>IFERROR(DTE_demand_forecast!O164*Settings!$D$30,"-")</f>
        <v>0</v>
      </c>
      <c r="P164" s="189">
        <f>IFERROR(DTE_demand_forecast!P164*Settings!$D$30,"-")</f>
        <v>0</v>
      </c>
      <c r="Q164" s="189">
        <f>IFERROR(DTE_demand_forecast!Q164*Settings!$D$30,"-")</f>
        <v>0</v>
      </c>
      <c r="R164" s="189">
        <f>IFERROR(DTE_demand_forecast!R164*Settings!$D$30,"-")</f>
        <v>0</v>
      </c>
      <c r="S164" s="189">
        <f>IFERROR(DTE_demand_forecast!S164*Settings!$D$30,"-")</f>
        <v>0</v>
      </c>
      <c r="T164" s="189">
        <f>IFERROR(DTE_demand_forecast!T164*Settings!$D$30,"-")</f>
        <v>0</v>
      </c>
      <c r="U164" s="189">
        <f>IFERROR(DTE_demand_forecast!U164*Settings!$D$30,"-")</f>
        <v>0</v>
      </c>
      <c r="V164" s="189">
        <f>IFERROR(DTE_demand_forecast!V164*Settings!$D$30,"-")</f>
        <v>0</v>
      </c>
      <c r="W164" s="189">
        <f>IFERROR(DTE_demand_forecast!W164*Settings!$D$30,"-")</f>
        <v>0</v>
      </c>
    </row>
    <row r="165" spans="1:23" x14ac:dyDescent="0.3">
      <c r="A165" s="97" t="s">
        <v>68</v>
      </c>
      <c r="B165" s="98" t="s">
        <v>57</v>
      </c>
      <c r="C165" s="99" t="s">
        <v>91</v>
      </c>
      <c r="D165" s="189">
        <f>IFERROR(DTE_demand_forecast!D165*Settings!$D$30,"-")</f>
        <v>333712.77777777775</v>
      </c>
      <c r="E165" s="189">
        <f>IFERROR(DTE_demand_forecast!E165*Settings!$D$30,"-")</f>
        <v>353769.58333333337</v>
      </c>
      <c r="F165" s="189">
        <f>IFERROR(DTE_demand_forecast!F165*Settings!$D$30,"-")</f>
        <v>304219.16666666669</v>
      </c>
      <c r="G165" s="189">
        <f>IFERROR(DTE_demand_forecast!G165*Settings!$D$30,"-")</f>
        <v>335559.05555555556</v>
      </c>
      <c r="H165" s="189">
        <f>IFERROR(DTE_demand_forecast!H165*Settings!$D$30,"-")</f>
        <v>335559.05555555556</v>
      </c>
      <c r="I165" s="189">
        <f>IFERROR(DTE_demand_forecast!I165*Settings!$D$30,"-")</f>
        <v>335559.05555555556</v>
      </c>
      <c r="J165" s="189">
        <f>IFERROR(DTE_demand_forecast!J165*Settings!$D$30,"-")</f>
        <v>0</v>
      </c>
      <c r="K165" s="189">
        <f>IFERROR(DTE_demand_forecast!K165*Settings!$D$30,"-")</f>
        <v>0</v>
      </c>
      <c r="L165" s="189">
        <f>IFERROR(DTE_demand_forecast!L165*Settings!$D$30,"-")</f>
        <v>0</v>
      </c>
      <c r="M165" s="189">
        <f>IFERROR(DTE_demand_forecast!M165*Settings!$D$30,"-")</f>
        <v>0</v>
      </c>
      <c r="N165" s="189">
        <f>IFERROR(DTE_demand_forecast!N165*Settings!$D$30,"-")</f>
        <v>0</v>
      </c>
      <c r="O165" s="189">
        <f>IFERROR(DTE_demand_forecast!O165*Settings!$D$30,"-")</f>
        <v>0</v>
      </c>
      <c r="P165" s="189">
        <f>IFERROR(DTE_demand_forecast!P165*Settings!$D$30,"-")</f>
        <v>0</v>
      </c>
      <c r="Q165" s="189">
        <f>IFERROR(DTE_demand_forecast!Q165*Settings!$D$30,"-")</f>
        <v>0</v>
      </c>
      <c r="R165" s="189">
        <f>IFERROR(DTE_demand_forecast!R165*Settings!$D$30,"-")</f>
        <v>0</v>
      </c>
      <c r="S165" s="189">
        <f>IFERROR(DTE_demand_forecast!S165*Settings!$D$30,"-")</f>
        <v>0</v>
      </c>
      <c r="T165" s="189">
        <f>IFERROR(DTE_demand_forecast!T165*Settings!$D$30,"-")</f>
        <v>0</v>
      </c>
      <c r="U165" s="189">
        <f>IFERROR(DTE_demand_forecast!U165*Settings!$D$30,"-")</f>
        <v>0</v>
      </c>
      <c r="V165" s="189">
        <f>IFERROR(DTE_demand_forecast!V165*Settings!$D$30,"-")</f>
        <v>0</v>
      </c>
      <c r="W165" s="189">
        <f>IFERROR(DTE_demand_forecast!W165*Settings!$D$30,"-")</f>
        <v>0</v>
      </c>
    </row>
    <row r="166" spans="1:23" x14ac:dyDescent="0.3">
      <c r="A166" s="97" t="s">
        <v>34</v>
      </c>
      <c r="B166" s="106" t="s">
        <v>64</v>
      </c>
      <c r="C166" s="99" t="s">
        <v>91</v>
      </c>
      <c r="D166" s="189">
        <f>IFERROR(DTE_demand_forecast!D166*Settings!$D$30,"-")</f>
        <v>254070.0236111111</v>
      </c>
      <c r="E166" s="189">
        <f>IFERROR(DTE_demand_forecast!E166*Settings!$D$30,"-")</f>
        <v>188795.69444444444</v>
      </c>
      <c r="F166" s="189">
        <f>IFERROR(DTE_demand_forecast!F166*Settings!$D$30,"-")</f>
        <v>153624.30555555556</v>
      </c>
      <c r="G166" s="189">
        <f>IFERROR(DTE_demand_forecast!G166*Settings!$D$30,"-")</f>
        <v>196101.74833333335</v>
      </c>
      <c r="H166" s="189">
        <f>IFERROR(DTE_demand_forecast!H166*Settings!$D$30,"-")</f>
        <v>196101.74833333335</v>
      </c>
      <c r="I166" s="189">
        <f>IFERROR(DTE_demand_forecast!I166*Settings!$D$30,"-")</f>
        <v>196101.74833333335</v>
      </c>
      <c r="J166" s="189">
        <f>IFERROR(DTE_demand_forecast!J166*Settings!$D$30,"-")</f>
        <v>196101.74833333335</v>
      </c>
      <c r="K166" s="189">
        <f>IFERROR(DTE_demand_forecast!K166*Settings!$D$30,"-")</f>
        <v>196101.74833333335</v>
      </c>
      <c r="L166" s="189">
        <f>IFERROR(DTE_demand_forecast!L166*Settings!$D$30,"-")</f>
        <v>196101.74833333335</v>
      </c>
      <c r="M166" s="189">
        <f>IFERROR(DTE_demand_forecast!M166*Settings!$D$30,"-")</f>
        <v>196101.74833333335</v>
      </c>
      <c r="N166" s="189">
        <f>IFERROR(DTE_demand_forecast!N166*Settings!$D$30,"-")</f>
        <v>196101.74833333335</v>
      </c>
      <c r="O166" s="189">
        <f>IFERROR(DTE_demand_forecast!O166*Settings!$D$30,"-")</f>
        <v>196101.74833333335</v>
      </c>
      <c r="P166" s="189">
        <f>IFERROR(DTE_demand_forecast!P166*Settings!$D$30,"-")</f>
        <v>196101.74833333335</v>
      </c>
      <c r="Q166" s="189">
        <f>IFERROR(DTE_demand_forecast!Q166*Settings!$D$30,"-")</f>
        <v>196101.74833333335</v>
      </c>
      <c r="R166" s="189">
        <f>IFERROR(DTE_demand_forecast!R166*Settings!$D$30,"-")</f>
        <v>196101.74833333335</v>
      </c>
      <c r="S166" s="189">
        <f>IFERROR(DTE_demand_forecast!S166*Settings!$D$30,"-")</f>
        <v>196101.74833333335</v>
      </c>
      <c r="T166" s="189">
        <f>IFERROR(DTE_demand_forecast!T166*Settings!$D$30,"-")</f>
        <v>196101.74833333335</v>
      </c>
      <c r="U166" s="189">
        <f>IFERROR(DTE_demand_forecast!U166*Settings!$D$30,"-")</f>
        <v>196101.74833333335</v>
      </c>
      <c r="V166" s="189">
        <f>IFERROR(DTE_demand_forecast!V166*Settings!$D$30,"-")</f>
        <v>196101.74833333335</v>
      </c>
      <c r="W166" s="189">
        <f>IFERROR(DTE_demand_forecast!W166*Settings!$D$30,"-")</f>
        <v>196101.74833333335</v>
      </c>
    </row>
    <row r="167" spans="1:23" x14ac:dyDescent="0.3">
      <c r="A167" s="97" t="s">
        <v>69</v>
      </c>
      <c r="B167" s="98" t="s">
        <v>57</v>
      </c>
      <c r="C167" s="99"/>
      <c r="D167" s="189">
        <f>IFERROR(DTE_demand_forecast!D167*Settings!$D$30,"-")</f>
        <v>0</v>
      </c>
      <c r="E167" s="189">
        <f>IFERROR(DTE_demand_forecast!E167*Settings!$D$30,"-")</f>
        <v>0</v>
      </c>
      <c r="F167" s="189">
        <f>IFERROR(DTE_demand_forecast!F167*Settings!$D$30,"-")</f>
        <v>0</v>
      </c>
      <c r="G167" s="189">
        <f>IFERROR(DTE_demand_forecast!G167*Settings!$D$30,"-")</f>
        <v>0</v>
      </c>
      <c r="H167" s="189">
        <f>IFERROR(DTE_demand_forecast!H167*Settings!$D$30,"-")</f>
        <v>0</v>
      </c>
      <c r="I167" s="189">
        <f>IFERROR(DTE_demand_forecast!I167*Settings!$D$30,"-")</f>
        <v>0</v>
      </c>
      <c r="J167" s="189">
        <f>IFERROR(DTE_demand_forecast!J167*Settings!$D$30,"-")</f>
        <v>0</v>
      </c>
      <c r="K167" s="189">
        <f>IFERROR(DTE_demand_forecast!K167*Settings!$D$30,"-")</f>
        <v>0</v>
      </c>
      <c r="L167" s="189">
        <f>IFERROR(DTE_demand_forecast!L167*Settings!$D$30,"-")</f>
        <v>0</v>
      </c>
      <c r="M167" s="189">
        <f>IFERROR(DTE_demand_forecast!M167*Settings!$D$30,"-")</f>
        <v>0</v>
      </c>
      <c r="N167" s="189">
        <f>IFERROR(DTE_demand_forecast!N167*Settings!$D$30,"-")</f>
        <v>0</v>
      </c>
      <c r="O167" s="189">
        <f>IFERROR(DTE_demand_forecast!O167*Settings!$D$30,"-")</f>
        <v>0</v>
      </c>
      <c r="P167" s="189">
        <f>IFERROR(DTE_demand_forecast!P167*Settings!$D$30,"-")</f>
        <v>0</v>
      </c>
      <c r="Q167" s="189">
        <f>IFERROR(DTE_demand_forecast!Q167*Settings!$D$30,"-")</f>
        <v>0</v>
      </c>
      <c r="R167" s="189">
        <f>IFERROR(DTE_demand_forecast!R167*Settings!$D$30,"-")</f>
        <v>0</v>
      </c>
      <c r="S167" s="189">
        <f>IFERROR(DTE_demand_forecast!S167*Settings!$D$30,"-")</f>
        <v>0</v>
      </c>
      <c r="T167" s="189">
        <f>IFERROR(DTE_demand_forecast!T167*Settings!$D$30,"-")</f>
        <v>0</v>
      </c>
      <c r="U167" s="189">
        <f>IFERROR(DTE_demand_forecast!U167*Settings!$D$30,"-")</f>
        <v>0</v>
      </c>
      <c r="V167" s="189">
        <f>IFERROR(DTE_demand_forecast!V167*Settings!$D$30,"-")</f>
        <v>0</v>
      </c>
      <c r="W167" s="189">
        <f>IFERROR(DTE_demand_forecast!W167*Settings!$D$30,"-")</f>
        <v>0</v>
      </c>
    </row>
    <row r="168" spans="1:23" x14ac:dyDescent="0.3">
      <c r="A168" s="97" t="s">
        <v>70</v>
      </c>
      <c r="B168" s="105" t="s">
        <v>59</v>
      </c>
      <c r="C168" s="99" t="s">
        <v>91</v>
      </c>
      <c r="D168" s="189">
        <f>IFERROR(DTE_demand_forecast!D168*Settings!$D$30,"-")</f>
        <v>589282.91527777771</v>
      </c>
      <c r="E168" s="189">
        <f>IFERROR(DTE_demand_forecast!E168*Settings!$D$30,"-")</f>
        <v>389699.45694444445</v>
      </c>
      <c r="F168" s="189">
        <f>IFERROR(DTE_demand_forecast!F168*Settings!$D$30,"-")</f>
        <v>2119.3055555555557</v>
      </c>
      <c r="G168" s="189">
        <f>IFERROR(DTE_demand_forecast!G168*Settings!$D$30,"-")</f>
        <v>435770.68499999994</v>
      </c>
      <c r="H168" s="189">
        <f>IFERROR(DTE_demand_forecast!H168*Settings!$D$30,"-")</f>
        <v>435770.68499999994</v>
      </c>
      <c r="I168" s="189">
        <f>IFERROR(DTE_demand_forecast!I168*Settings!$D$30,"-")</f>
        <v>435770.68499999994</v>
      </c>
      <c r="J168" s="189">
        <f>IFERROR(DTE_demand_forecast!J168*Settings!$D$30,"-")</f>
        <v>435770.68499999994</v>
      </c>
      <c r="K168" s="189">
        <f>IFERROR(DTE_demand_forecast!K168*Settings!$D$30,"-")</f>
        <v>435770.68499999994</v>
      </c>
      <c r="L168" s="189">
        <f>IFERROR(DTE_demand_forecast!L168*Settings!$D$30,"-")</f>
        <v>435770.68499999994</v>
      </c>
      <c r="M168" s="189">
        <f>IFERROR(DTE_demand_forecast!M168*Settings!$D$30,"-")</f>
        <v>435770.68499999994</v>
      </c>
      <c r="N168" s="189">
        <f>IFERROR(DTE_demand_forecast!N168*Settings!$D$30,"-")</f>
        <v>0</v>
      </c>
      <c r="O168" s="189">
        <f>IFERROR(DTE_demand_forecast!O168*Settings!$D$30,"-")</f>
        <v>0</v>
      </c>
      <c r="P168" s="189">
        <f>IFERROR(DTE_demand_forecast!P168*Settings!$D$30,"-")</f>
        <v>0</v>
      </c>
      <c r="Q168" s="189">
        <f>IFERROR(DTE_demand_forecast!Q168*Settings!$D$30,"-")</f>
        <v>0</v>
      </c>
      <c r="R168" s="189">
        <f>IFERROR(DTE_demand_forecast!R168*Settings!$D$30,"-")</f>
        <v>0</v>
      </c>
      <c r="S168" s="189">
        <f>IFERROR(DTE_demand_forecast!S168*Settings!$D$30,"-")</f>
        <v>0</v>
      </c>
      <c r="T168" s="189">
        <f>IFERROR(DTE_demand_forecast!T168*Settings!$D$30,"-")</f>
        <v>0</v>
      </c>
      <c r="U168" s="189">
        <f>IFERROR(DTE_demand_forecast!U168*Settings!$D$30,"-")</f>
        <v>0</v>
      </c>
      <c r="V168" s="189">
        <f>IFERROR(DTE_demand_forecast!V168*Settings!$D$30,"-")</f>
        <v>0</v>
      </c>
      <c r="W168" s="189">
        <f>IFERROR(DTE_demand_forecast!W168*Settings!$D$30,"-")</f>
        <v>0</v>
      </c>
    </row>
    <row r="169" spans="1:23" x14ac:dyDescent="0.3">
      <c r="A169" s="97" t="s">
        <v>71</v>
      </c>
      <c r="B169" s="105" t="s">
        <v>58</v>
      </c>
      <c r="C169" s="99"/>
      <c r="D169" s="189">
        <f>IFERROR(DTE_demand_forecast!D169*Settings!$D$30,"-")</f>
        <v>360556.76222222217</v>
      </c>
      <c r="E169" s="189">
        <f>IFERROR(DTE_demand_forecast!E169*Settings!$D$30,"-")</f>
        <v>360556.76222222217</v>
      </c>
      <c r="F169" s="189">
        <f>IFERROR(DTE_demand_forecast!F169*Settings!$D$30,"-")</f>
        <v>360556.76222222217</v>
      </c>
      <c r="G169" s="189">
        <f>IFERROR(DTE_demand_forecast!G169*Settings!$D$30,"-")</f>
        <v>360556.76222222217</v>
      </c>
      <c r="H169" s="189">
        <f>IFERROR(DTE_demand_forecast!H169*Settings!$D$30,"-")</f>
        <v>360556.76222222217</v>
      </c>
      <c r="I169" s="189">
        <f>IFERROR(DTE_demand_forecast!I169*Settings!$D$30,"-")</f>
        <v>360556.76222222217</v>
      </c>
      <c r="J169" s="189">
        <f>IFERROR(DTE_demand_forecast!J169*Settings!$D$30,"-")</f>
        <v>360556.76222222217</v>
      </c>
      <c r="K169" s="189">
        <f>IFERROR(DTE_demand_forecast!K169*Settings!$D$30,"-")</f>
        <v>360556.76222222217</v>
      </c>
      <c r="L169" s="189">
        <f>IFERROR(DTE_demand_forecast!L169*Settings!$D$30,"-")</f>
        <v>360556.76222222217</v>
      </c>
      <c r="M169" s="189">
        <f>IFERROR(DTE_demand_forecast!M169*Settings!$D$30,"-")</f>
        <v>360556.76222222217</v>
      </c>
      <c r="N169" s="189">
        <f>IFERROR(DTE_demand_forecast!N169*Settings!$D$30,"-")</f>
        <v>360556.76222222217</v>
      </c>
      <c r="O169" s="189">
        <f>IFERROR(DTE_demand_forecast!O169*Settings!$D$30,"-")</f>
        <v>360556.76222222217</v>
      </c>
      <c r="P169" s="189">
        <f>IFERROR(DTE_demand_forecast!P169*Settings!$D$30,"-")</f>
        <v>360556.76222222217</v>
      </c>
      <c r="Q169" s="189">
        <f>IFERROR(DTE_demand_forecast!Q169*Settings!$D$30,"-")</f>
        <v>360556.76222222217</v>
      </c>
      <c r="R169" s="189">
        <f>IFERROR(DTE_demand_forecast!R169*Settings!$D$30,"-")</f>
        <v>360556.76222222217</v>
      </c>
      <c r="S169" s="189">
        <f>IFERROR(DTE_demand_forecast!S169*Settings!$D$30,"-")</f>
        <v>360556.76222222217</v>
      </c>
      <c r="T169" s="189">
        <f>IFERROR(DTE_demand_forecast!T169*Settings!$D$30,"-")</f>
        <v>360556.76222222217</v>
      </c>
      <c r="U169" s="189">
        <f>IFERROR(DTE_demand_forecast!U169*Settings!$D$30,"-")</f>
        <v>360556.76222222217</v>
      </c>
      <c r="V169" s="189">
        <f>IFERROR(DTE_demand_forecast!V169*Settings!$D$30,"-")</f>
        <v>360556.76222222217</v>
      </c>
      <c r="W169" s="189">
        <f>IFERROR(DTE_demand_forecast!W169*Settings!$D$30,"-")</f>
        <v>360556.76222222217</v>
      </c>
    </row>
    <row r="170" spans="1:23" x14ac:dyDescent="0.3">
      <c r="A170" s="97" t="s">
        <v>72</v>
      </c>
      <c r="B170" s="104" t="s">
        <v>59</v>
      </c>
      <c r="C170" s="99"/>
      <c r="D170" s="189">
        <f>IFERROR(DTE_demand_forecast!D170*Settings!$D$30,"-")</f>
        <v>85786147.896388873</v>
      </c>
      <c r="E170" s="189">
        <f>IFERROR(DTE_demand_forecast!E170*Settings!$D$30,"-")</f>
        <v>85786147.896388873</v>
      </c>
      <c r="F170" s="189">
        <f>IFERROR(DTE_demand_forecast!F170*Settings!$D$30,"-")</f>
        <v>85786147.896388873</v>
      </c>
      <c r="G170" s="189">
        <f>IFERROR(DTE_demand_forecast!G170*Settings!$D$30,"-")</f>
        <v>85786147.896388873</v>
      </c>
      <c r="H170" s="189">
        <f>IFERROR(DTE_demand_forecast!H170*Settings!$D$30,"-")</f>
        <v>85786147.896388873</v>
      </c>
      <c r="I170" s="189">
        <f>IFERROR(DTE_demand_forecast!I170*Settings!$D$30,"-")</f>
        <v>85786147.896388873</v>
      </c>
      <c r="J170" s="189">
        <f>IFERROR(DTE_demand_forecast!J170*Settings!$D$30,"-")</f>
        <v>85786147.896388873</v>
      </c>
      <c r="K170" s="189">
        <f>IFERROR(DTE_demand_forecast!K170*Settings!$D$30,"-")</f>
        <v>85786147.896388873</v>
      </c>
      <c r="L170" s="189">
        <f>IFERROR(DTE_demand_forecast!L170*Settings!$D$30,"-")</f>
        <v>85786147.896388873</v>
      </c>
      <c r="M170" s="189">
        <f>IFERROR(DTE_demand_forecast!M170*Settings!$D$30,"-")</f>
        <v>85786147.896388873</v>
      </c>
      <c r="N170" s="189">
        <f>IFERROR(DTE_demand_forecast!N170*Settings!$D$30,"-")</f>
        <v>85786147.896388873</v>
      </c>
      <c r="O170" s="189">
        <f>IFERROR(DTE_demand_forecast!O170*Settings!$D$30,"-")</f>
        <v>85786147.896388873</v>
      </c>
      <c r="P170" s="189">
        <f>IFERROR(DTE_demand_forecast!P170*Settings!$D$30,"-")</f>
        <v>85786147.896388873</v>
      </c>
      <c r="Q170" s="189">
        <f>IFERROR(DTE_demand_forecast!Q170*Settings!$D$30,"-")</f>
        <v>85786147.896388873</v>
      </c>
      <c r="R170" s="189">
        <f>IFERROR(DTE_demand_forecast!R170*Settings!$D$30,"-")</f>
        <v>85786147.896388873</v>
      </c>
      <c r="S170" s="189">
        <f>IFERROR(DTE_demand_forecast!S170*Settings!$D$30,"-")</f>
        <v>85786147.896388873</v>
      </c>
      <c r="T170" s="189">
        <f>IFERROR(DTE_demand_forecast!T170*Settings!$D$30,"-")</f>
        <v>85786147.896388873</v>
      </c>
      <c r="U170" s="189">
        <f>IFERROR(DTE_demand_forecast!U170*Settings!$D$30,"-")</f>
        <v>85786147.896388873</v>
      </c>
      <c r="V170" s="189">
        <f>IFERROR(DTE_demand_forecast!V170*Settings!$D$30,"-")</f>
        <v>85786147.896388873</v>
      </c>
      <c r="W170" s="189">
        <f>IFERROR(DTE_demand_forecast!W170*Settings!$D$30,"-")</f>
        <v>85786147.896388873</v>
      </c>
    </row>
    <row r="171" spans="1:23" x14ac:dyDescent="0.3">
      <c r="A171" s="97" t="s">
        <v>82</v>
      </c>
      <c r="B171" s="106" t="s">
        <v>64</v>
      </c>
      <c r="C171" s="99"/>
      <c r="D171" s="189" t="str">
        <f>IFERROR(DTE_demand_forecast!D171*Settings!$D$30,"-")</f>
        <v>-</v>
      </c>
      <c r="E171" s="189" t="str">
        <f>IFERROR(DTE_demand_forecast!E171*Settings!$D$30,"-")</f>
        <v>-</v>
      </c>
      <c r="F171" s="189" t="str">
        <f>IFERROR(DTE_demand_forecast!F171*Settings!$D$30,"-")</f>
        <v>-</v>
      </c>
      <c r="G171" s="189" t="str">
        <f>IFERROR(DTE_demand_forecast!G171*Settings!$D$30,"-")</f>
        <v>-</v>
      </c>
      <c r="H171" s="189" t="str">
        <f>IFERROR(DTE_demand_forecast!H171*Settings!$D$30,"-")</f>
        <v>-</v>
      </c>
      <c r="I171" s="189" t="str">
        <f>IFERROR(DTE_demand_forecast!I171*Settings!$D$30,"-")</f>
        <v>-</v>
      </c>
      <c r="J171" s="189" t="str">
        <f>IFERROR(DTE_demand_forecast!J171*Settings!$D$30,"-")</f>
        <v>-</v>
      </c>
      <c r="K171" s="189" t="str">
        <f>IFERROR(DTE_demand_forecast!K171*Settings!$D$30,"-")</f>
        <v>-</v>
      </c>
      <c r="L171" s="189" t="str">
        <f>IFERROR(DTE_demand_forecast!L171*Settings!$D$30,"-")</f>
        <v>-</v>
      </c>
      <c r="M171" s="189" t="str">
        <f>IFERROR(DTE_demand_forecast!M171*Settings!$D$30,"-")</f>
        <v>-</v>
      </c>
      <c r="N171" s="189" t="str">
        <f>IFERROR(DTE_demand_forecast!N171*Settings!$D$30,"-")</f>
        <v>-</v>
      </c>
      <c r="O171" s="189" t="str">
        <f>IFERROR(DTE_demand_forecast!O171*Settings!$D$30,"-")</f>
        <v>-</v>
      </c>
      <c r="P171" s="189" t="str">
        <f>IFERROR(DTE_demand_forecast!P171*Settings!$D$30,"-")</f>
        <v>-</v>
      </c>
      <c r="Q171" s="189" t="str">
        <f>IFERROR(DTE_demand_forecast!Q171*Settings!$D$30,"-")</f>
        <v>-</v>
      </c>
      <c r="R171" s="189" t="str">
        <f>IFERROR(DTE_demand_forecast!R171*Settings!$D$30,"-")</f>
        <v>-</v>
      </c>
      <c r="S171" s="189" t="str">
        <f>IFERROR(DTE_demand_forecast!S171*Settings!$D$30,"-")</f>
        <v>-</v>
      </c>
      <c r="T171" s="189" t="str">
        <f>IFERROR(DTE_demand_forecast!T171*Settings!$D$30,"-")</f>
        <v>-</v>
      </c>
      <c r="U171" s="189" t="str">
        <f>IFERROR(DTE_demand_forecast!U171*Settings!$D$30,"-")</f>
        <v>-</v>
      </c>
      <c r="V171" s="189" t="str">
        <f>IFERROR(DTE_demand_forecast!V171*Settings!$D$30,"-")</f>
        <v>-</v>
      </c>
      <c r="W171" s="189" t="str">
        <f>IFERROR(DTE_demand_forecast!W171*Settings!$D$30,"-")</f>
        <v>-</v>
      </c>
    </row>
    <row r="172" spans="1:23" x14ac:dyDescent="0.3">
      <c r="A172" s="97" t="s">
        <v>35</v>
      </c>
      <c r="B172" s="98" t="s">
        <v>57</v>
      </c>
      <c r="C172" s="99" t="s">
        <v>91</v>
      </c>
      <c r="D172" s="189">
        <f>IFERROR(DTE_demand_forecast!D172*Settings!$D$30,"-")</f>
        <v>425680.27777777775</v>
      </c>
      <c r="E172" s="189">
        <f>IFERROR(DTE_demand_forecast!E172*Settings!$D$30,"-")</f>
        <v>460707.80972222215</v>
      </c>
      <c r="F172" s="189">
        <f>IFERROR(DTE_demand_forecast!F172*Settings!$D$30,"-")</f>
        <v>396672.49999999994</v>
      </c>
      <c r="G172" s="189">
        <f>IFERROR(DTE_demand_forecast!G172*Settings!$D$30,"-")</f>
        <v>398302.67305555556</v>
      </c>
      <c r="H172" s="189">
        <f>IFERROR(DTE_demand_forecast!H172*Settings!$D$30,"-")</f>
        <v>398302.67305555556</v>
      </c>
      <c r="I172" s="189">
        <f>IFERROR(DTE_demand_forecast!I172*Settings!$D$30,"-")</f>
        <v>398302.67305555556</v>
      </c>
      <c r="J172" s="189">
        <f>IFERROR(DTE_demand_forecast!J172*Settings!$D$30,"-")</f>
        <v>398302.67305555556</v>
      </c>
      <c r="K172" s="189">
        <f>IFERROR(DTE_demand_forecast!K172*Settings!$D$30,"-")</f>
        <v>0</v>
      </c>
      <c r="L172" s="189">
        <f>IFERROR(DTE_demand_forecast!L172*Settings!$D$30,"-")</f>
        <v>0</v>
      </c>
      <c r="M172" s="189">
        <f>IFERROR(DTE_demand_forecast!M172*Settings!$D$30,"-")</f>
        <v>0</v>
      </c>
      <c r="N172" s="189">
        <f>IFERROR(DTE_demand_forecast!N172*Settings!$D$30,"-")</f>
        <v>0</v>
      </c>
      <c r="O172" s="189">
        <f>IFERROR(DTE_demand_forecast!O172*Settings!$D$30,"-")</f>
        <v>0</v>
      </c>
      <c r="P172" s="189">
        <f>IFERROR(DTE_demand_forecast!P172*Settings!$D$30,"-")</f>
        <v>0</v>
      </c>
      <c r="Q172" s="189">
        <f>IFERROR(DTE_demand_forecast!Q172*Settings!$D$30,"-")</f>
        <v>0</v>
      </c>
      <c r="R172" s="189">
        <f>IFERROR(DTE_demand_forecast!R172*Settings!$D$30,"-")</f>
        <v>0</v>
      </c>
      <c r="S172" s="189">
        <f>IFERROR(DTE_demand_forecast!S172*Settings!$D$30,"-")</f>
        <v>0</v>
      </c>
      <c r="T172" s="189">
        <f>IFERROR(DTE_demand_forecast!T172*Settings!$D$30,"-")</f>
        <v>0</v>
      </c>
      <c r="U172" s="189">
        <f>IFERROR(DTE_demand_forecast!U172*Settings!$D$30,"-")</f>
        <v>0</v>
      </c>
      <c r="V172" s="189">
        <f>IFERROR(DTE_demand_forecast!V172*Settings!$D$30,"-")</f>
        <v>0</v>
      </c>
      <c r="W172" s="189">
        <f>IFERROR(DTE_demand_forecast!W172*Settings!$D$30,"-")</f>
        <v>0</v>
      </c>
    </row>
    <row r="173" spans="1:23" x14ac:dyDescent="0.3">
      <c r="A173" s="110" t="s">
        <v>83</v>
      </c>
      <c r="B173" s="98" t="s">
        <v>56</v>
      </c>
      <c r="C173" s="99"/>
      <c r="D173" s="189">
        <f>IFERROR(DTE_demand_forecast!D173*Settings!$D$30,"-")</f>
        <v>1070217.0519047617</v>
      </c>
      <c r="E173" s="189">
        <f>IFERROR(DTE_demand_forecast!E173*Settings!$D$30,"-")</f>
        <v>1070217.0519047617</v>
      </c>
      <c r="F173" s="189">
        <f>IFERROR(DTE_demand_forecast!F173*Settings!$D$30,"-")</f>
        <v>1070217.0519047617</v>
      </c>
      <c r="G173" s="189">
        <f>IFERROR(DTE_demand_forecast!G173*Settings!$D$30,"-")</f>
        <v>1070217.0519047617</v>
      </c>
      <c r="H173" s="189">
        <f>IFERROR(DTE_demand_forecast!H173*Settings!$D$30,"-")</f>
        <v>1070217.0519047617</v>
      </c>
      <c r="I173" s="189">
        <f>IFERROR(DTE_demand_forecast!I173*Settings!$D$30,"-")</f>
        <v>1070217.0519047617</v>
      </c>
      <c r="J173" s="189">
        <f>IFERROR(DTE_demand_forecast!J173*Settings!$D$30,"-")</f>
        <v>1070217.0519047617</v>
      </c>
      <c r="K173" s="189">
        <f>IFERROR(DTE_demand_forecast!K173*Settings!$D$30,"-")</f>
        <v>1070217.0519047617</v>
      </c>
      <c r="L173" s="189">
        <f>IFERROR(DTE_demand_forecast!L173*Settings!$D$30,"-")</f>
        <v>1070217.0519047617</v>
      </c>
      <c r="M173" s="189">
        <f>IFERROR(DTE_demand_forecast!M173*Settings!$D$30,"-")</f>
        <v>1070217.0519047617</v>
      </c>
      <c r="N173" s="189">
        <f>IFERROR(DTE_demand_forecast!N173*Settings!$D$30,"-")</f>
        <v>1070217.0519047617</v>
      </c>
      <c r="O173" s="189">
        <f>IFERROR(DTE_demand_forecast!O173*Settings!$D$30,"-")</f>
        <v>1070217.0519047617</v>
      </c>
      <c r="P173" s="189">
        <f>IFERROR(DTE_demand_forecast!P173*Settings!$D$30,"-")</f>
        <v>1070217.0519047617</v>
      </c>
      <c r="Q173" s="189">
        <f>IFERROR(DTE_demand_forecast!Q173*Settings!$D$30,"-")</f>
        <v>1070217.0519047617</v>
      </c>
      <c r="R173" s="189">
        <f>IFERROR(DTE_demand_forecast!R173*Settings!$D$30,"-")</f>
        <v>1070217.0519047617</v>
      </c>
      <c r="S173" s="189">
        <f>IFERROR(DTE_demand_forecast!S173*Settings!$D$30,"-")</f>
        <v>1070217.0519047617</v>
      </c>
      <c r="T173" s="189">
        <f>IFERROR(DTE_demand_forecast!T173*Settings!$D$30,"-")</f>
        <v>1070217.0519047617</v>
      </c>
      <c r="U173" s="189">
        <f>IFERROR(DTE_demand_forecast!U173*Settings!$D$30,"-")</f>
        <v>1070217.0519047617</v>
      </c>
      <c r="V173" s="189">
        <f>IFERROR(DTE_demand_forecast!V173*Settings!$D$30,"-")</f>
        <v>1070217.0519047617</v>
      </c>
      <c r="W173" s="189">
        <f>IFERROR(DTE_demand_forecast!W173*Settings!$D$30,"-")</f>
        <v>1070217.0519047617</v>
      </c>
    </row>
    <row r="174" spans="1:23" x14ac:dyDescent="0.3">
      <c r="A174" s="110" t="s">
        <v>84</v>
      </c>
      <c r="B174" s="98" t="s">
        <v>56</v>
      </c>
      <c r="C174" s="99"/>
      <c r="D174" s="189">
        <f>IFERROR(DTE_demand_forecast!D174*Settings!$D$30,"-")</f>
        <v>1070217.0519047617</v>
      </c>
      <c r="E174" s="189">
        <f>IFERROR(DTE_demand_forecast!E174*Settings!$D$30,"-")</f>
        <v>1070217.0519047617</v>
      </c>
      <c r="F174" s="189">
        <f>IFERROR(DTE_demand_forecast!F174*Settings!$D$30,"-")</f>
        <v>1070217.0519047617</v>
      </c>
      <c r="G174" s="189">
        <f>IFERROR(DTE_demand_forecast!G174*Settings!$D$30,"-")</f>
        <v>1070217.0519047617</v>
      </c>
      <c r="H174" s="189">
        <f>IFERROR(DTE_demand_forecast!H174*Settings!$D$30,"-")</f>
        <v>1070217.0519047617</v>
      </c>
      <c r="I174" s="189">
        <f>IFERROR(DTE_demand_forecast!I174*Settings!$D$30,"-")</f>
        <v>1070217.0519047617</v>
      </c>
      <c r="J174" s="189">
        <f>IFERROR(DTE_demand_forecast!J174*Settings!$D$30,"-")</f>
        <v>1070217.0519047617</v>
      </c>
      <c r="K174" s="189">
        <f>IFERROR(DTE_demand_forecast!K174*Settings!$D$30,"-")</f>
        <v>1070217.0519047617</v>
      </c>
      <c r="L174" s="189">
        <f>IFERROR(DTE_demand_forecast!L174*Settings!$D$30,"-")</f>
        <v>1070217.0519047617</v>
      </c>
      <c r="M174" s="189">
        <f>IFERROR(DTE_demand_forecast!M174*Settings!$D$30,"-")</f>
        <v>1070217.0519047617</v>
      </c>
      <c r="N174" s="189">
        <f>IFERROR(DTE_demand_forecast!N174*Settings!$D$30,"-")</f>
        <v>1070217.0519047617</v>
      </c>
      <c r="O174" s="189">
        <f>IFERROR(DTE_demand_forecast!O174*Settings!$D$30,"-")</f>
        <v>1070217.0519047617</v>
      </c>
      <c r="P174" s="189">
        <f>IFERROR(DTE_demand_forecast!P174*Settings!$D$30,"-")</f>
        <v>1070217.0519047617</v>
      </c>
      <c r="Q174" s="189">
        <f>IFERROR(DTE_demand_forecast!Q174*Settings!$D$30,"-")</f>
        <v>1070217.0519047617</v>
      </c>
      <c r="R174" s="189">
        <f>IFERROR(DTE_demand_forecast!R174*Settings!$D$30,"-")</f>
        <v>1070217.0519047617</v>
      </c>
      <c r="S174" s="189">
        <f>IFERROR(DTE_demand_forecast!S174*Settings!$D$30,"-")</f>
        <v>1070217.0519047617</v>
      </c>
      <c r="T174" s="189">
        <f>IFERROR(DTE_demand_forecast!T174*Settings!$D$30,"-")</f>
        <v>1070217.0519047617</v>
      </c>
      <c r="U174" s="189">
        <f>IFERROR(DTE_demand_forecast!U174*Settings!$D$30,"-")</f>
        <v>1070217.0519047617</v>
      </c>
      <c r="V174" s="189">
        <f>IFERROR(DTE_demand_forecast!V174*Settings!$D$30,"-")</f>
        <v>1070217.0519047617</v>
      </c>
      <c r="W174" s="189">
        <f>IFERROR(DTE_demand_forecast!W174*Settings!$D$30,"-")</f>
        <v>1070217.0519047617</v>
      </c>
    </row>
    <row r="175" spans="1:23" x14ac:dyDescent="0.3">
      <c r="A175" s="110" t="s">
        <v>85</v>
      </c>
      <c r="B175" s="98" t="s">
        <v>56</v>
      </c>
      <c r="C175" s="99"/>
      <c r="D175" s="189">
        <f>IFERROR(DTE_demand_forecast!D175*Settings!$D$30,"-")</f>
        <v>1070217.0519047617</v>
      </c>
      <c r="E175" s="189">
        <f>IFERROR(DTE_demand_forecast!E175*Settings!$D$30,"-")</f>
        <v>1070217.0519047617</v>
      </c>
      <c r="F175" s="189">
        <f>IFERROR(DTE_demand_forecast!F175*Settings!$D$30,"-")</f>
        <v>1070217.0519047617</v>
      </c>
      <c r="G175" s="189">
        <f>IFERROR(DTE_demand_forecast!G175*Settings!$D$30,"-")</f>
        <v>1070217.0519047617</v>
      </c>
      <c r="H175" s="189">
        <f>IFERROR(DTE_demand_forecast!H175*Settings!$D$30,"-")</f>
        <v>1070217.0519047617</v>
      </c>
      <c r="I175" s="189">
        <f>IFERROR(DTE_demand_forecast!I175*Settings!$D$30,"-")</f>
        <v>1070217.0519047617</v>
      </c>
      <c r="J175" s="189">
        <f>IFERROR(DTE_demand_forecast!J175*Settings!$D$30,"-")</f>
        <v>1070217.0519047617</v>
      </c>
      <c r="K175" s="189">
        <f>IFERROR(DTE_demand_forecast!K175*Settings!$D$30,"-")</f>
        <v>1070217.0519047617</v>
      </c>
      <c r="L175" s="189">
        <f>IFERROR(DTE_demand_forecast!L175*Settings!$D$30,"-")</f>
        <v>1070217.0519047617</v>
      </c>
      <c r="M175" s="189">
        <f>IFERROR(DTE_demand_forecast!M175*Settings!$D$30,"-")</f>
        <v>1070217.0519047617</v>
      </c>
      <c r="N175" s="189">
        <f>IFERROR(DTE_demand_forecast!N175*Settings!$D$30,"-")</f>
        <v>1070217.0519047617</v>
      </c>
      <c r="O175" s="189">
        <f>IFERROR(DTE_demand_forecast!O175*Settings!$D$30,"-")</f>
        <v>1070217.0519047617</v>
      </c>
      <c r="P175" s="189">
        <f>IFERROR(DTE_demand_forecast!P175*Settings!$D$30,"-")</f>
        <v>1070217.0519047617</v>
      </c>
      <c r="Q175" s="189">
        <f>IFERROR(DTE_demand_forecast!Q175*Settings!$D$30,"-")</f>
        <v>1070217.0519047617</v>
      </c>
      <c r="R175" s="189">
        <f>IFERROR(DTE_demand_forecast!R175*Settings!$D$30,"-")</f>
        <v>1070217.0519047617</v>
      </c>
      <c r="S175" s="189">
        <f>IFERROR(DTE_demand_forecast!S175*Settings!$D$30,"-")</f>
        <v>1070217.0519047617</v>
      </c>
      <c r="T175" s="189">
        <f>IFERROR(DTE_demand_forecast!T175*Settings!$D$30,"-")</f>
        <v>1070217.0519047617</v>
      </c>
      <c r="U175" s="189">
        <f>IFERROR(DTE_demand_forecast!U175*Settings!$D$30,"-")</f>
        <v>1070217.0519047617</v>
      </c>
      <c r="V175" s="189">
        <f>IFERROR(DTE_demand_forecast!V175*Settings!$D$30,"-")</f>
        <v>1070217.0519047617</v>
      </c>
      <c r="W175" s="189">
        <f>IFERROR(DTE_demand_forecast!W175*Settings!$D$30,"-")</f>
        <v>1070217.0519047617</v>
      </c>
    </row>
    <row r="176" spans="1:23" x14ac:dyDescent="0.3">
      <c r="A176" s="110" t="s">
        <v>86</v>
      </c>
      <c r="B176" s="98" t="s">
        <v>56</v>
      </c>
      <c r="C176" s="99"/>
      <c r="D176" s="189">
        <f>IFERROR(DTE_demand_forecast!D176*Settings!$D$30,"-")</f>
        <v>1070217.0519047617</v>
      </c>
      <c r="E176" s="189">
        <f>IFERROR(DTE_demand_forecast!E176*Settings!$D$30,"-")</f>
        <v>1070217.0519047617</v>
      </c>
      <c r="F176" s="189">
        <f>IFERROR(DTE_demand_forecast!F176*Settings!$D$30,"-")</f>
        <v>1070217.0519047617</v>
      </c>
      <c r="G176" s="189">
        <f>IFERROR(DTE_demand_forecast!G176*Settings!$D$30,"-")</f>
        <v>1070217.0519047617</v>
      </c>
      <c r="H176" s="189">
        <f>IFERROR(DTE_demand_forecast!H176*Settings!$D$30,"-")</f>
        <v>1070217.0519047617</v>
      </c>
      <c r="I176" s="189">
        <f>IFERROR(DTE_demand_forecast!I176*Settings!$D$30,"-")</f>
        <v>1070217.0519047617</v>
      </c>
      <c r="J176" s="189">
        <f>IFERROR(DTE_demand_forecast!J176*Settings!$D$30,"-")</f>
        <v>1070217.0519047617</v>
      </c>
      <c r="K176" s="189">
        <f>IFERROR(DTE_demand_forecast!K176*Settings!$D$30,"-")</f>
        <v>1070217.0519047617</v>
      </c>
      <c r="L176" s="189">
        <f>IFERROR(DTE_demand_forecast!L176*Settings!$D$30,"-")</f>
        <v>1070217.0519047617</v>
      </c>
      <c r="M176" s="189">
        <f>IFERROR(DTE_demand_forecast!M176*Settings!$D$30,"-")</f>
        <v>1070217.0519047617</v>
      </c>
      <c r="N176" s="189">
        <f>IFERROR(DTE_demand_forecast!N176*Settings!$D$30,"-")</f>
        <v>1070217.0519047617</v>
      </c>
      <c r="O176" s="189">
        <f>IFERROR(DTE_demand_forecast!O176*Settings!$D$30,"-")</f>
        <v>1070217.0519047617</v>
      </c>
      <c r="P176" s="189">
        <f>IFERROR(DTE_demand_forecast!P176*Settings!$D$30,"-")</f>
        <v>1070217.0519047617</v>
      </c>
      <c r="Q176" s="189">
        <f>IFERROR(DTE_demand_forecast!Q176*Settings!$D$30,"-")</f>
        <v>1070217.0519047617</v>
      </c>
      <c r="R176" s="189">
        <f>IFERROR(DTE_demand_forecast!R176*Settings!$D$30,"-")</f>
        <v>1070217.0519047617</v>
      </c>
      <c r="S176" s="189">
        <f>IFERROR(DTE_demand_forecast!S176*Settings!$D$30,"-")</f>
        <v>1070217.0519047617</v>
      </c>
      <c r="T176" s="189">
        <f>IFERROR(DTE_demand_forecast!T176*Settings!$D$30,"-")</f>
        <v>1070217.0519047617</v>
      </c>
      <c r="U176" s="189">
        <f>IFERROR(DTE_demand_forecast!U176*Settings!$D$30,"-")</f>
        <v>1070217.0519047617</v>
      </c>
      <c r="V176" s="189">
        <f>IFERROR(DTE_demand_forecast!V176*Settings!$D$30,"-")</f>
        <v>1070217.0519047617</v>
      </c>
      <c r="W176" s="189">
        <f>IFERROR(DTE_demand_forecast!W176*Settings!$D$30,"-")</f>
        <v>1070217.0519047617</v>
      </c>
    </row>
    <row r="177" spans="1:23" x14ac:dyDescent="0.3">
      <c r="A177" s="97" t="s">
        <v>36</v>
      </c>
      <c r="B177" s="98" t="s">
        <v>57</v>
      </c>
      <c r="C177" s="99" t="s">
        <v>91</v>
      </c>
      <c r="D177" s="189">
        <f>IFERROR(DTE_demand_forecast!D177*Settings!$D$30,"-")</f>
        <v>1560573.2458333331</v>
      </c>
      <c r="E177" s="189">
        <f>IFERROR(DTE_demand_forecast!E177*Settings!$D$30,"-")</f>
        <v>1578947.1763888889</v>
      </c>
      <c r="F177" s="189">
        <f>IFERROR(DTE_demand_forecast!F177*Settings!$D$30,"-")</f>
        <v>1468751.5277777778</v>
      </c>
      <c r="G177" s="189">
        <f>IFERROR(DTE_demand_forecast!G177*Settings!$D$30,"-")</f>
        <v>1568986.4438888887</v>
      </c>
      <c r="H177" s="189">
        <f>IFERROR(DTE_demand_forecast!H177*Settings!$D$30,"-")</f>
        <v>1568986.4438888887</v>
      </c>
      <c r="I177" s="189">
        <f>IFERROR(DTE_demand_forecast!I177*Settings!$D$30,"-")</f>
        <v>1568986.4438888887</v>
      </c>
      <c r="J177" s="189">
        <f>IFERROR(DTE_demand_forecast!J177*Settings!$D$30,"-")</f>
        <v>1568986.4438888887</v>
      </c>
      <c r="K177" s="189">
        <f>IFERROR(DTE_demand_forecast!K177*Settings!$D$30,"-")</f>
        <v>1568986.4438888887</v>
      </c>
      <c r="L177" s="189">
        <f>IFERROR(DTE_demand_forecast!L177*Settings!$D$30,"-")</f>
        <v>1568986.4438888887</v>
      </c>
      <c r="M177" s="189">
        <f>IFERROR(DTE_demand_forecast!M177*Settings!$D$30,"-")</f>
        <v>1568986.4438888887</v>
      </c>
      <c r="N177" s="189">
        <f>IFERROR(DTE_demand_forecast!N177*Settings!$D$30,"-")</f>
        <v>1568986.4438888887</v>
      </c>
      <c r="O177" s="189">
        <f>IFERROR(DTE_demand_forecast!O177*Settings!$D$30,"-")</f>
        <v>1568986.4438888887</v>
      </c>
      <c r="P177" s="189">
        <f>IFERROR(DTE_demand_forecast!P177*Settings!$D$30,"-")</f>
        <v>1568986.4438888887</v>
      </c>
      <c r="Q177" s="189">
        <f>IFERROR(DTE_demand_forecast!Q177*Settings!$D$30,"-")</f>
        <v>1568986.4438888887</v>
      </c>
      <c r="R177" s="189">
        <f>IFERROR(DTE_demand_forecast!R177*Settings!$D$30,"-")</f>
        <v>1568986.4438888887</v>
      </c>
      <c r="S177" s="189">
        <f>IFERROR(DTE_demand_forecast!S177*Settings!$D$30,"-")</f>
        <v>1568986.4438888887</v>
      </c>
      <c r="T177" s="189">
        <f>IFERROR(DTE_demand_forecast!T177*Settings!$D$30,"-")</f>
        <v>1568986.4438888887</v>
      </c>
      <c r="U177" s="189">
        <f>IFERROR(DTE_demand_forecast!U177*Settings!$D$30,"-")</f>
        <v>1568986.4438888887</v>
      </c>
      <c r="V177" s="189">
        <f>IFERROR(DTE_demand_forecast!V177*Settings!$D$30,"-")</f>
        <v>1568986.4438888887</v>
      </c>
      <c r="W177" s="189">
        <f>IFERROR(DTE_demand_forecast!W177*Settings!$D$30,"-")</f>
        <v>1568986.4438888887</v>
      </c>
    </row>
    <row r="178" spans="1:23" x14ac:dyDescent="0.3">
      <c r="A178" s="97" t="s">
        <v>37</v>
      </c>
      <c r="B178" s="98" t="s">
        <v>57</v>
      </c>
      <c r="C178" s="99" t="s">
        <v>91</v>
      </c>
      <c r="D178" s="189">
        <f>IFERROR(DTE_demand_forecast!D178*Settings!$D$30,"-")</f>
        <v>1826546.2499999998</v>
      </c>
      <c r="E178" s="189">
        <f>IFERROR(DTE_demand_forecast!E178*Settings!$D$30,"-")</f>
        <v>1734026.666666667</v>
      </c>
      <c r="F178" s="189">
        <f>IFERROR(DTE_demand_forecast!F178*Settings!$D$30,"-")</f>
        <v>1612000.7388888889</v>
      </c>
      <c r="G178" s="189">
        <f>IFERROR(DTE_demand_forecast!G178*Settings!$D$30,"-")</f>
        <v>1727389.2197222223</v>
      </c>
      <c r="H178" s="189">
        <f>IFERROR(DTE_demand_forecast!H178*Settings!$D$30,"-")</f>
        <v>1727389.2197222223</v>
      </c>
      <c r="I178" s="189">
        <f>IFERROR(DTE_demand_forecast!I178*Settings!$D$30,"-")</f>
        <v>0</v>
      </c>
      <c r="J178" s="189">
        <f>IFERROR(DTE_demand_forecast!J178*Settings!$D$30,"-")</f>
        <v>0</v>
      </c>
      <c r="K178" s="189">
        <f>IFERROR(DTE_demand_forecast!K178*Settings!$D$30,"-")</f>
        <v>0</v>
      </c>
      <c r="L178" s="189">
        <f>IFERROR(DTE_demand_forecast!L178*Settings!$D$30,"-")</f>
        <v>0</v>
      </c>
      <c r="M178" s="189">
        <f>IFERROR(DTE_demand_forecast!M178*Settings!$D$30,"-")</f>
        <v>0</v>
      </c>
      <c r="N178" s="189">
        <f>IFERROR(DTE_demand_forecast!N178*Settings!$D$30,"-")</f>
        <v>0</v>
      </c>
      <c r="O178" s="189">
        <f>IFERROR(DTE_demand_forecast!O178*Settings!$D$30,"-")</f>
        <v>0</v>
      </c>
      <c r="P178" s="189">
        <f>IFERROR(DTE_demand_forecast!P178*Settings!$D$30,"-")</f>
        <v>0</v>
      </c>
      <c r="Q178" s="189">
        <f>IFERROR(DTE_demand_forecast!Q178*Settings!$D$30,"-")</f>
        <v>0</v>
      </c>
      <c r="R178" s="189">
        <f>IFERROR(DTE_demand_forecast!R178*Settings!$D$30,"-")</f>
        <v>0</v>
      </c>
      <c r="S178" s="189">
        <f>IFERROR(DTE_demand_forecast!S178*Settings!$D$30,"-")</f>
        <v>0</v>
      </c>
      <c r="T178" s="189">
        <f>IFERROR(DTE_demand_forecast!T178*Settings!$D$30,"-")</f>
        <v>0</v>
      </c>
      <c r="U178" s="189">
        <f>IFERROR(DTE_demand_forecast!U178*Settings!$D$30,"-")</f>
        <v>0</v>
      </c>
      <c r="V178" s="189">
        <f>IFERROR(DTE_demand_forecast!V178*Settings!$D$30,"-")</f>
        <v>0</v>
      </c>
      <c r="W178" s="189">
        <f>IFERROR(DTE_demand_forecast!W178*Settings!$D$30,"-")</f>
        <v>0</v>
      </c>
    </row>
    <row r="179" spans="1:23" x14ac:dyDescent="0.3">
      <c r="A179" s="97" t="s">
        <v>40</v>
      </c>
      <c r="B179" s="111" t="s">
        <v>58</v>
      </c>
      <c r="C179" s="99"/>
      <c r="D179" s="189">
        <f>IFERROR(DTE_demand_forecast!D179*Settings!$D$30,"-")</f>
        <v>0</v>
      </c>
      <c r="E179" s="189">
        <f>IFERROR(DTE_demand_forecast!E179*Settings!$D$30,"-")</f>
        <v>0</v>
      </c>
      <c r="F179" s="189">
        <f>IFERROR(DTE_demand_forecast!F179*Settings!$D$30,"-")</f>
        <v>0</v>
      </c>
      <c r="G179" s="189">
        <f>IFERROR(DTE_demand_forecast!G179*Settings!$D$30,"-")</f>
        <v>0</v>
      </c>
      <c r="H179" s="189">
        <f>IFERROR(DTE_demand_forecast!H179*Settings!$D$30,"-")</f>
        <v>0</v>
      </c>
      <c r="I179" s="189">
        <f>IFERROR(DTE_demand_forecast!I179*Settings!$D$30,"-")</f>
        <v>0</v>
      </c>
      <c r="J179" s="189">
        <f>IFERROR(DTE_demand_forecast!J179*Settings!$D$30,"-")</f>
        <v>0</v>
      </c>
      <c r="K179" s="189">
        <f>IFERROR(DTE_demand_forecast!K179*Settings!$D$30,"-")</f>
        <v>0</v>
      </c>
      <c r="L179" s="189">
        <f>IFERROR(DTE_demand_forecast!L179*Settings!$D$30,"-")</f>
        <v>0</v>
      </c>
      <c r="M179" s="189">
        <f>IFERROR(DTE_demand_forecast!M179*Settings!$D$30,"-")</f>
        <v>0</v>
      </c>
      <c r="N179" s="189">
        <f>IFERROR(DTE_demand_forecast!N179*Settings!$D$30,"-")</f>
        <v>0</v>
      </c>
      <c r="O179" s="189">
        <f>IFERROR(DTE_demand_forecast!O179*Settings!$D$30,"-")</f>
        <v>0</v>
      </c>
      <c r="P179" s="189">
        <f>IFERROR(DTE_demand_forecast!P179*Settings!$D$30,"-")</f>
        <v>0</v>
      </c>
      <c r="Q179" s="189">
        <f>IFERROR(DTE_demand_forecast!Q179*Settings!$D$30,"-")</f>
        <v>0</v>
      </c>
      <c r="R179" s="189">
        <f>IFERROR(DTE_demand_forecast!R179*Settings!$D$30,"-")</f>
        <v>0</v>
      </c>
      <c r="S179" s="189">
        <f>IFERROR(DTE_demand_forecast!S179*Settings!$D$30,"-")</f>
        <v>0</v>
      </c>
      <c r="T179" s="189">
        <f>IFERROR(DTE_demand_forecast!T179*Settings!$D$30,"-")</f>
        <v>0</v>
      </c>
      <c r="U179" s="189">
        <f>IFERROR(DTE_demand_forecast!U179*Settings!$D$30,"-")</f>
        <v>0</v>
      </c>
      <c r="V179" s="189">
        <f>IFERROR(DTE_demand_forecast!V179*Settings!$D$30,"-")</f>
        <v>0</v>
      </c>
      <c r="W179" s="189">
        <f>IFERROR(DTE_demand_forecast!W179*Settings!$D$30,"-")</f>
        <v>0</v>
      </c>
    </row>
    <row r="180" spans="1:23" x14ac:dyDescent="0.3">
      <c r="A180" s="97" t="s">
        <v>73</v>
      </c>
      <c r="B180" s="98" t="s">
        <v>57</v>
      </c>
      <c r="C180" s="99"/>
      <c r="D180" s="189">
        <f>IFERROR(DTE_demand_forecast!D180*Settings!$D$30,"-")</f>
        <v>66704675.024642825</v>
      </c>
      <c r="E180" s="189">
        <f>IFERROR(DTE_demand_forecast!E180*Settings!$D$30,"-")</f>
        <v>66704675.024642825</v>
      </c>
      <c r="F180" s="189">
        <f>IFERROR(DTE_demand_forecast!F180*Settings!$D$30,"-")</f>
        <v>66704675.024642825</v>
      </c>
      <c r="G180" s="189">
        <f>IFERROR(DTE_demand_forecast!G180*Settings!$D$30,"-")</f>
        <v>66704675.024642825</v>
      </c>
      <c r="H180" s="189">
        <f>IFERROR(DTE_demand_forecast!H180*Settings!$D$30,"-")</f>
        <v>66704675.024642825</v>
      </c>
      <c r="I180" s="189">
        <f>IFERROR(DTE_demand_forecast!I180*Settings!$D$30,"-")</f>
        <v>0</v>
      </c>
      <c r="J180" s="189">
        <f>IFERROR(DTE_demand_forecast!J180*Settings!$D$30,"-")</f>
        <v>0</v>
      </c>
      <c r="K180" s="189">
        <f>IFERROR(DTE_demand_forecast!K180*Settings!$D$30,"-")</f>
        <v>0</v>
      </c>
      <c r="L180" s="189">
        <f>IFERROR(DTE_demand_forecast!L180*Settings!$D$30,"-")</f>
        <v>0</v>
      </c>
      <c r="M180" s="189">
        <f>IFERROR(DTE_demand_forecast!M180*Settings!$D$30,"-")</f>
        <v>0</v>
      </c>
      <c r="N180" s="189">
        <f>IFERROR(DTE_demand_forecast!N180*Settings!$D$30,"-")</f>
        <v>0</v>
      </c>
      <c r="O180" s="189">
        <f>IFERROR(DTE_demand_forecast!O180*Settings!$D$30,"-")</f>
        <v>0</v>
      </c>
      <c r="P180" s="189">
        <f>IFERROR(DTE_demand_forecast!P180*Settings!$D$30,"-")</f>
        <v>0</v>
      </c>
      <c r="Q180" s="189">
        <f>IFERROR(DTE_demand_forecast!Q180*Settings!$D$30,"-")</f>
        <v>0</v>
      </c>
      <c r="R180" s="189">
        <f>IFERROR(DTE_demand_forecast!R180*Settings!$D$30,"-")</f>
        <v>0</v>
      </c>
      <c r="S180" s="189">
        <f>IFERROR(DTE_demand_forecast!S180*Settings!$D$30,"-")</f>
        <v>0</v>
      </c>
      <c r="T180" s="189">
        <f>IFERROR(DTE_demand_forecast!T180*Settings!$D$30,"-")</f>
        <v>0</v>
      </c>
      <c r="U180" s="189">
        <f>IFERROR(DTE_demand_forecast!U180*Settings!$D$30,"-")</f>
        <v>0</v>
      </c>
      <c r="V180" s="189">
        <f>IFERROR(DTE_demand_forecast!V180*Settings!$D$30,"-")</f>
        <v>0</v>
      </c>
      <c r="W180" s="189">
        <f>IFERROR(DTE_demand_forecast!W180*Settings!$D$30,"-")</f>
        <v>0</v>
      </c>
    </row>
    <row r="181" spans="1:23" x14ac:dyDescent="0.3">
      <c r="A181" s="97" t="s">
        <v>38</v>
      </c>
      <c r="B181" s="98" t="s">
        <v>57</v>
      </c>
      <c r="C181" s="99" t="s">
        <v>91</v>
      </c>
      <c r="D181" s="189">
        <f>IFERROR(DTE_demand_forecast!D181*Settings!$D$30,"-")</f>
        <v>10993.305555555557</v>
      </c>
      <c r="E181" s="189">
        <f>IFERROR(DTE_demand_forecast!E181*Settings!$D$30,"-")</f>
        <v>566.66666666666663</v>
      </c>
      <c r="F181" s="189">
        <f>IFERROR(DTE_demand_forecast!F181*Settings!$D$30,"-")</f>
        <v>1866.6666666666667</v>
      </c>
      <c r="G181" s="189">
        <f>IFERROR(DTE_demand_forecast!G181*Settings!$D$30,"-")</f>
        <v>11651.920555555558</v>
      </c>
      <c r="H181" s="189">
        <f>IFERROR(DTE_demand_forecast!H181*Settings!$D$30,"-")</f>
        <v>0</v>
      </c>
      <c r="I181" s="189">
        <f>IFERROR(DTE_demand_forecast!I181*Settings!$D$30,"-")</f>
        <v>0</v>
      </c>
      <c r="J181" s="189">
        <f>IFERROR(DTE_demand_forecast!J181*Settings!$D$30,"-")</f>
        <v>0</v>
      </c>
      <c r="K181" s="189">
        <f>IFERROR(DTE_demand_forecast!K181*Settings!$D$30,"-")</f>
        <v>0</v>
      </c>
      <c r="L181" s="189">
        <f>IFERROR(DTE_demand_forecast!L181*Settings!$D$30,"-")</f>
        <v>0</v>
      </c>
      <c r="M181" s="189">
        <f>IFERROR(DTE_demand_forecast!M181*Settings!$D$30,"-")</f>
        <v>0</v>
      </c>
      <c r="N181" s="189">
        <f>IFERROR(DTE_demand_forecast!N181*Settings!$D$30,"-")</f>
        <v>0</v>
      </c>
      <c r="O181" s="189">
        <f>IFERROR(DTE_demand_forecast!O181*Settings!$D$30,"-")</f>
        <v>0</v>
      </c>
      <c r="P181" s="189">
        <f>IFERROR(DTE_demand_forecast!P181*Settings!$D$30,"-")</f>
        <v>0</v>
      </c>
      <c r="Q181" s="189">
        <f>IFERROR(DTE_demand_forecast!Q181*Settings!$D$30,"-")</f>
        <v>0</v>
      </c>
      <c r="R181" s="189">
        <f>IFERROR(DTE_demand_forecast!R181*Settings!$D$30,"-")</f>
        <v>0</v>
      </c>
      <c r="S181" s="189">
        <f>IFERROR(DTE_demand_forecast!S181*Settings!$D$30,"-")</f>
        <v>0</v>
      </c>
      <c r="T181" s="189">
        <f>IFERROR(DTE_demand_forecast!T181*Settings!$D$30,"-")</f>
        <v>0</v>
      </c>
      <c r="U181" s="189">
        <f>IFERROR(DTE_demand_forecast!U181*Settings!$D$30,"-")</f>
        <v>0</v>
      </c>
      <c r="V181" s="189">
        <f>IFERROR(DTE_demand_forecast!V181*Settings!$D$30,"-")</f>
        <v>0</v>
      </c>
      <c r="W181" s="189">
        <f>IFERROR(DTE_demand_forecast!W181*Settings!$D$30,"-")</f>
        <v>0</v>
      </c>
    </row>
    <row r="182" spans="1:23" x14ac:dyDescent="0.3">
      <c r="A182" s="180" t="s">
        <v>39</v>
      </c>
      <c r="B182" s="181" t="s">
        <v>59</v>
      </c>
      <c r="C182" s="99" t="s">
        <v>91</v>
      </c>
      <c r="D182" s="189">
        <f>IFERROR(DTE_demand_forecast!D182*Settings!$D$30,"-")</f>
        <v>3878760</v>
      </c>
      <c r="E182" s="189">
        <f>IFERROR(DTE_demand_forecast!E182*Settings!$D$30,"-")</f>
        <v>3942036.2499999995</v>
      </c>
      <c r="F182" s="189">
        <f>IFERROR(DTE_demand_forecast!F182*Settings!$D$30,"-")</f>
        <v>3705522.7777777775</v>
      </c>
      <c r="G182" s="189">
        <f>IFERROR(DTE_demand_forecast!G182*Settings!$D$30,"-")</f>
        <v>3874742.6791666667</v>
      </c>
      <c r="H182" s="189">
        <f>IFERROR(DTE_demand_forecast!H182*Settings!$D$30,"-")</f>
        <v>3874742.6791666667</v>
      </c>
      <c r="I182" s="189">
        <f>IFERROR(DTE_demand_forecast!I182*Settings!$D$30,"-")</f>
        <v>3874742.6791666667</v>
      </c>
      <c r="J182" s="189">
        <f>IFERROR(DTE_demand_forecast!J182*Settings!$D$30,"-")</f>
        <v>3874742.6791666667</v>
      </c>
      <c r="K182" s="189">
        <f>IFERROR(DTE_demand_forecast!K182*Settings!$D$30,"-")</f>
        <v>3874742.6791666667</v>
      </c>
      <c r="L182" s="189">
        <f>IFERROR(DTE_demand_forecast!L182*Settings!$D$30,"-")</f>
        <v>3874742.6791666667</v>
      </c>
      <c r="M182" s="189">
        <f>IFERROR(DTE_demand_forecast!M182*Settings!$D$30,"-")</f>
        <v>3874742.6791666667</v>
      </c>
      <c r="N182" s="189">
        <f>IFERROR(DTE_demand_forecast!N182*Settings!$D$30,"-")</f>
        <v>0</v>
      </c>
      <c r="O182" s="189">
        <f>IFERROR(DTE_demand_forecast!O182*Settings!$D$30,"-")</f>
        <v>0</v>
      </c>
      <c r="P182" s="189">
        <f>IFERROR(DTE_demand_forecast!P182*Settings!$D$30,"-")</f>
        <v>0</v>
      </c>
      <c r="Q182" s="189">
        <f>IFERROR(DTE_demand_forecast!Q182*Settings!$D$30,"-")</f>
        <v>0</v>
      </c>
      <c r="R182" s="189">
        <f>IFERROR(DTE_demand_forecast!R182*Settings!$D$30,"-")</f>
        <v>0</v>
      </c>
      <c r="S182" s="189">
        <f>IFERROR(DTE_demand_forecast!S182*Settings!$D$30,"-")</f>
        <v>0</v>
      </c>
      <c r="T182" s="189">
        <f>IFERROR(DTE_demand_forecast!T182*Settings!$D$30,"-")</f>
        <v>0</v>
      </c>
      <c r="U182" s="189">
        <f>IFERROR(DTE_demand_forecast!U182*Settings!$D$30,"-")</f>
        <v>0</v>
      </c>
      <c r="V182" s="189">
        <f>IFERROR(DTE_demand_forecast!V182*Settings!$D$30,"-")</f>
        <v>0</v>
      </c>
      <c r="W182" s="189">
        <f>IFERROR(DTE_demand_forecast!W182*Settings!$D$30,"-")</f>
        <v>0</v>
      </c>
    </row>
    <row r="183" spans="1:23" x14ac:dyDescent="0.3">
      <c r="A183" s="97" t="s">
        <v>41</v>
      </c>
      <c r="B183" s="98" t="s">
        <v>60</v>
      </c>
      <c r="C183" s="99"/>
      <c r="D183" s="189">
        <f>IFERROR(DTE_demand_forecast!D183*Settings!$D$30,"-")</f>
        <v>0</v>
      </c>
      <c r="E183" s="189">
        <f>IFERROR(DTE_demand_forecast!E183*Settings!$D$30,"-")</f>
        <v>0</v>
      </c>
      <c r="F183" s="189">
        <f>IFERROR(DTE_demand_forecast!F183*Settings!$D$30,"-")</f>
        <v>0</v>
      </c>
      <c r="G183" s="189">
        <f>IFERROR(DTE_demand_forecast!G183*Settings!$D$30,"-")</f>
        <v>0</v>
      </c>
      <c r="H183" s="189">
        <f>IFERROR(DTE_demand_forecast!H183*Settings!$D$30,"-")</f>
        <v>0</v>
      </c>
      <c r="I183" s="189">
        <f>IFERROR(DTE_demand_forecast!I183*Settings!$D$30,"-")</f>
        <v>0</v>
      </c>
      <c r="J183" s="189">
        <f>IFERROR(DTE_demand_forecast!J183*Settings!$D$30,"-")</f>
        <v>0</v>
      </c>
      <c r="K183" s="189">
        <f>IFERROR(DTE_demand_forecast!K183*Settings!$D$30,"-")</f>
        <v>0</v>
      </c>
      <c r="L183" s="189">
        <f>IFERROR(DTE_demand_forecast!L183*Settings!$D$30,"-")</f>
        <v>0</v>
      </c>
      <c r="M183" s="189">
        <f>IFERROR(DTE_demand_forecast!M183*Settings!$D$30,"-")</f>
        <v>0</v>
      </c>
      <c r="N183" s="189">
        <f>IFERROR(DTE_demand_forecast!N183*Settings!$D$30,"-")</f>
        <v>0</v>
      </c>
      <c r="O183" s="189">
        <f>IFERROR(DTE_demand_forecast!O183*Settings!$D$30,"-")</f>
        <v>0</v>
      </c>
      <c r="P183" s="189">
        <f>IFERROR(DTE_demand_forecast!P183*Settings!$D$30,"-")</f>
        <v>0</v>
      </c>
      <c r="Q183" s="189">
        <f>IFERROR(DTE_demand_forecast!Q183*Settings!$D$30,"-")</f>
        <v>0</v>
      </c>
      <c r="R183" s="189">
        <f>IFERROR(DTE_demand_forecast!R183*Settings!$D$30,"-")</f>
        <v>0</v>
      </c>
      <c r="S183" s="189">
        <f>IFERROR(DTE_demand_forecast!S183*Settings!$D$30,"-")</f>
        <v>0</v>
      </c>
      <c r="T183" s="189">
        <f>IFERROR(DTE_demand_forecast!T183*Settings!$D$30,"-")</f>
        <v>0</v>
      </c>
      <c r="U183" s="189">
        <f>IFERROR(DTE_demand_forecast!U183*Settings!$D$30,"-")</f>
        <v>0</v>
      </c>
      <c r="V183" s="189">
        <f>IFERROR(DTE_demand_forecast!V183*Settings!$D$30,"-")</f>
        <v>0</v>
      </c>
      <c r="W183" s="189">
        <f>IFERROR(DTE_demand_forecast!W183*Settings!$D$30,"-")</f>
        <v>0</v>
      </c>
    </row>
    <row r="184" spans="1:23" x14ac:dyDescent="0.3">
      <c r="A184" s="97" t="s">
        <v>74</v>
      </c>
      <c r="B184" s="98" t="s">
        <v>57</v>
      </c>
      <c r="C184" s="99"/>
      <c r="D184" s="189">
        <f>IFERROR(DTE_demand_forecast!D184*Settings!$D$30,"-")</f>
        <v>66704675.024642825</v>
      </c>
      <c r="E184" s="189">
        <f>IFERROR(DTE_demand_forecast!E184*Settings!$D$30,"-")</f>
        <v>0</v>
      </c>
      <c r="F184" s="189">
        <f>IFERROR(DTE_demand_forecast!F184*Settings!$D$30,"-")</f>
        <v>0</v>
      </c>
      <c r="G184" s="189">
        <f>IFERROR(DTE_demand_forecast!G184*Settings!$D$30,"-")</f>
        <v>0</v>
      </c>
      <c r="H184" s="189">
        <f>IFERROR(DTE_demand_forecast!H184*Settings!$D$30,"-")</f>
        <v>0</v>
      </c>
      <c r="I184" s="189">
        <f>IFERROR(DTE_demand_forecast!I184*Settings!$D$30,"-")</f>
        <v>0</v>
      </c>
      <c r="J184" s="189">
        <f>IFERROR(DTE_demand_forecast!J184*Settings!$D$30,"-")</f>
        <v>0</v>
      </c>
      <c r="K184" s="189">
        <f>IFERROR(DTE_demand_forecast!K184*Settings!$D$30,"-")</f>
        <v>0</v>
      </c>
      <c r="L184" s="189">
        <f>IFERROR(DTE_demand_forecast!L184*Settings!$D$30,"-")</f>
        <v>0</v>
      </c>
      <c r="M184" s="189">
        <f>IFERROR(DTE_demand_forecast!M184*Settings!$D$30,"-")</f>
        <v>0</v>
      </c>
      <c r="N184" s="189">
        <f>IFERROR(DTE_demand_forecast!N184*Settings!$D$30,"-")</f>
        <v>0</v>
      </c>
      <c r="O184" s="189">
        <f>IFERROR(DTE_demand_forecast!O184*Settings!$D$30,"-")</f>
        <v>0</v>
      </c>
      <c r="P184" s="189">
        <f>IFERROR(DTE_demand_forecast!P184*Settings!$D$30,"-")</f>
        <v>0</v>
      </c>
      <c r="Q184" s="189">
        <f>IFERROR(DTE_demand_forecast!Q184*Settings!$D$30,"-")</f>
        <v>0</v>
      </c>
      <c r="R184" s="189">
        <f>IFERROR(DTE_demand_forecast!R184*Settings!$D$30,"-")</f>
        <v>0</v>
      </c>
      <c r="S184" s="189">
        <f>IFERROR(DTE_demand_forecast!S184*Settings!$D$30,"-")</f>
        <v>0</v>
      </c>
      <c r="T184" s="189">
        <f>IFERROR(DTE_demand_forecast!T184*Settings!$D$30,"-")</f>
        <v>0</v>
      </c>
      <c r="U184" s="189">
        <f>IFERROR(DTE_demand_forecast!U184*Settings!$D$30,"-")</f>
        <v>0</v>
      </c>
      <c r="V184" s="189">
        <f>IFERROR(DTE_demand_forecast!V184*Settings!$D$30,"-")</f>
        <v>0</v>
      </c>
      <c r="W184" s="189">
        <f>IFERROR(DTE_demand_forecast!W184*Settings!$D$30,"-")</f>
        <v>0</v>
      </c>
    </row>
    <row r="185" spans="1:23" x14ac:dyDescent="0.3">
      <c r="A185" s="97" t="s">
        <v>75</v>
      </c>
      <c r="B185" s="98" t="s">
        <v>57</v>
      </c>
      <c r="C185" s="99"/>
      <c r="D185" s="189">
        <f>IFERROR(DTE_demand_forecast!D185*Settings!$D$30,"-")</f>
        <v>66704675.024642825</v>
      </c>
      <c r="E185" s="189">
        <f>IFERROR(DTE_demand_forecast!E185*Settings!$D$30,"-")</f>
        <v>66704675.024642825</v>
      </c>
      <c r="F185" s="189">
        <f>IFERROR(DTE_demand_forecast!F185*Settings!$D$30,"-")</f>
        <v>66704675.024642825</v>
      </c>
      <c r="G185" s="189">
        <f>IFERROR(DTE_demand_forecast!G185*Settings!$D$30,"-")</f>
        <v>0</v>
      </c>
      <c r="H185" s="189">
        <f>IFERROR(DTE_demand_forecast!H185*Settings!$D$30,"-")</f>
        <v>0</v>
      </c>
      <c r="I185" s="189">
        <f>IFERROR(DTE_demand_forecast!I185*Settings!$D$30,"-")</f>
        <v>0</v>
      </c>
      <c r="J185" s="189">
        <f>IFERROR(DTE_demand_forecast!J185*Settings!$D$30,"-")</f>
        <v>0</v>
      </c>
      <c r="K185" s="189">
        <f>IFERROR(DTE_demand_forecast!K185*Settings!$D$30,"-")</f>
        <v>0</v>
      </c>
      <c r="L185" s="189">
        <f>IFERROR(DTE_demand_forecast!L185*Settings!$D$30,"-")</f>
        <v>0</v>
      </c>
      <c r="M185" s="189">
        <f>IFERROR(DTE_demand_forecast!M185*Settings!$D$30,"-")</f>
        <v>0</v>
      </c>
      <c r="N185" s="189">
        <f>IFERROR(DTE_demand_forecast!N185*Settings!$D$30,"-")</f>
        <v>0</v>
      </c>
      <c r="O185" s="189">
        <f>IFERROR(DTE_demand_forecast!O185*Settings!$D$30,"-")</f>
        <v>0</v>
      </c>
      <c r="P185" s="189">
        <f>IFERROR(DTE_demand_forecast!P185*Settings!$D$30,"-")</f>
        <v>0</v>
      </c>
      <c r="Q185" s="189">
        <f>IFERROR(DTE_demand_forecast!Q185*Settings!$D$30,"-")</f>
        <v>0</v>
      </c>
      <c r="R185" s="189">
        <f>IFERROR(DTE_demand_forecast!R185*Settings!$D$30,"-")</f>
        <v>0</v>
      </c>
      <c r="S185" s="189">
        <f>IFERROR(DTE_demand_forecast!S185*Settings!$D$30,"-")</f>
        <v>0</v>
      </c>
      <c r="T185" s="189">
        <f>IFERROR(DTE_demand_forecast!T185*Settings!$D$30,"-")</f>
        <v>0</v>
      </c>
      <c r="U185" s="189">
        <f>IFERROR(DTE_demand_forecast!U185*Settings!$D$30,"-")</f>
        <v>0</v>
      </c>
      <c r="V185" s="189">
        <f>IFERROR(DTE_demand_forecast!V185*Settings!$D$30,"-")</f>
        <v>0</v>
      </c>
      <c r="W185" s="189">
        <f>IFERROR(DTE_demand_forecast!W185*Settings!$D$30,"-")</f>
        <v>0</v>
      </c>
    </row>
    <row r="186" spans="1:23" x14ac:dyDescent="0.3">
      <c r="A186" s="97" t="s">
        <v>76</v>
      </c>
      <c r="B186" s="98" t="s">
        <v>57</v>
      </c>
      <c r="C186" s="99"/>
      <c r="D186" s="189">
        <f>IFERROR(DTE_demand_forecast!D186*Settings!$D$30,"-")</f>
        <v>66704675.024642825</v>
      </c>
      <c r="E186" s="189">
        <f>IFERROR(DTE_demand_forecast!E186*Settings!$D$30,"-")</f>
        <v>66704675.024642825</v>
      </c>
      <c r="F186" s="189">
        <f>IFERROR(DTE_demand_forecast!F186*Settings!$D$30,"-")</f>
        <v>66704675.024642825</v>
      </c>
      <c r="G186" s="189">
        <f>IFERROR(DTE_demand_forecast!G186*Settings!$D$30,"-")</f>
        <v>66704675.024642825</v>
      </c>
      <c r="H186" s="189">
        <f>IFERROR(DTE_demand_forecast!H186*Settings!$D$30,"-")</f>
        <v>66704675.024642825</v>
      </c>
      <c r="I186" s="189">
        <f>IFERROR(DTE_demand_forecast!I186*Settings!$D$30,"-")</f>
        <v>66704675.024642825</v>
      </c>
      <c r="J186" s="189">
        <f>IFERROR(DTE_demand_forecast!J186*Settings!$D$30,"-")</f>
        <v>0</v>
      </c>
      <c r="K186" s="189">
        <f>IFERROR(DTE_demand_forecast!K186*Settings!$D$30,"-")</f>
        <v>0</v>
      </c>
      <c r="L186" s="189">
        <f>IFERROR(DTE_demand_forecast!L186*Settings!$D$30,"-")</f>
        <v>0</v>
      </c>
      <c r="M186" s="189">
        <f>IFERROR(DTE_demand_forecast!M186*Settings!$D$30,"-")</f>
        <v>0</v>
      </c>
      <c r="N186" s="189">
        <f>IFERROR(DTE_demand_forecast!N186*Settings!$D$30,"-")</f>
        <v>0</v>
      </c>
      <c r="O186" s="189">
        <f>IFERROR(DTE_demand_forecast!O186*Settings!$D$30,"-")</f>
        <v>0</v>
      </c>
      <c r="P186" s="189">
        <f>IFERROR(DTE_demand_forecast!P186*Settings!$D$30,"-")</f>
        <v>0</v>
      </c>
      <c r="Q186" s="189">
        <f>IFERROR(DTE_demand_forecast!Q186*Settings!$D$30,"-")</f>
        <v>0</v>
      </c>
      <c r="R186" s="189">
        <f>IFERROR(DTE_demand_forecast!R186*Settings!$D$30,"-")</f>
        <v>0</v>
      </c>
      <c r="S186" s="189">
        <f>IFERROR(DTE_demand_forecast!S186*Settings!$D$30,"-")</f>
        <v>0</v>
      </c>
      <c r="T186" s="189">
        <f>IFERROR(DTE_demand_forecast!T186*Settings!$D$30,"-")</f>
        <v>0</v>
      </c>
      <c r="U186" s="189">
        <f>IFERROR(DTE_demand_forecast!U186*Settings!$D$30,"-")</f>
        <v>0</v>
      </c>
      <c r="V186" s="189">
        <f>IFERROR(DTE_demand_forecast!V186*Settings!$D$30,"-")</f>
        <v>0</v>
      </c>
      <c r="W186" s="189">
        <f>IFERROR(DTE_demand_forecast!W186*Settings!$D$30,"-")</f>
        <v>0</v>
      </c>
    </row>
    <row r="187" spans="1:23" x14ac:dyDescent="0.3">
      <c r="A187" s="97" t="s">
        <v>42</v>
      </c>
      <c r="B187" s="105" t="s">
        <v>61</v>
      </c>
      <c r="C187" s="99"/>
      <c r="D187" s="189">
        <f>IFERROR(DTE_demand_forecast!D187*Settings!$D$30,"-")</f>
        <v>44726918.918333344</v>
      </c>
      <c r="E187" s="189">
        <f>IFERROR(DTE_demand_forecast!E187*Settings!$D$30,"-")</f>
        <v>44726918.918333344</v>
      </c>
      <c r="F187" s="189">
        <f>IFERROR(DTE_demand_forecast!F187*Settings!$D$30,"-")</f>
        <v>44726918.918333344</v>
      </c>
      <c r="G187" s="189">
        <f>IFERROR(DTE_demand_forecast!G187*Settings!$D$30,"-")</f>
        <v>44726918.918333344</v>
      </c>
      <c r="H187" s="189">
        <f>IFERROR(DTE_demand_forecast!H187*Settings!$D$30,"-")</f>
        <v>44726918.918333344</v>
      </c>
      <c r="I187" s="189">
        <f>IFERROR(DTE_demand_forecast!I187*Settings!$D$30,"-")</f>
        <v>44726918.918333344</v>
      </c>
      <c r="J187" s="189">
        <f>IFERROR(DTE_demand_forecast!J187*Settings!$D$30,"-")</f>
        <v>44726918.918333344</v>
      </c>
      <c r="K187" s="189">
        <f>IFERROR(DTE_demand_forecast!K187*Settings!$D$30,"-")</f>
        <v>44726918.918333344</v>
      </c>
      <c r="L187" s="189">
        <f>IFERROR(DTE_demand_forecast!L187*Settings!$D$30,"-")</f>
        <v>44726918.918333344</v>
      </c>
      <c r="M187" s="189">
        <f>IFERROR(DTE_demand_forecast!M187*Settings!$D$30,"-")</f>
        <v>44726918.918333344</v>
      </c>
      <c r="N187" s="189">
        <f>IFERROR(DTE_demand_forecast!N187*Settings!$D$30,"-")</f>
        <v>44726918.918333344</v>
      </c>
      <c r="O187" s="189">
        <f>IFERROR(DTE_demand_forecast!O187*Settings!$D$30,"-")</f>
        <v>44726918.918333344</v>
      </c>
      <c r="P187" s="189">
        <f>IFERROR(DTE_demand_forecast!P187*Settings!$D$30,"-")</f>
        <v>44726918.918333344</v>
      </c>
      <c r="Q187" s="189">
        <f>IFERROR(DTE_demand_forecast!Q187*Settings!$D$30,"-")</f>
        <v>44726918.918333344</v>
      </c>
      <c r="R187" s="189">
        <f>IFERROR(DTE_demand_forecast!R187*Settings!$D$30,"-")</f>
        <v>44726918.918333344</v>
      </c>
      <c r="S187" s="189">
        <f>IFERROR(DTE_demand_forecast!S187*Settings!$D$30,"-")</f>
        <v>44726918.918333344</v>
      </c>
      <c r="T187" s="189">
        <f>IFERROR(DTE_demand_forecast!T187*Settings!$D$30,"-")</f>
        <v>44726918.918333344</v>
      </c>
      <c r="U187" s="189">
        <f>IFERROR(DTE_demand_forecast!U187*Settings!$D$30,"-")</f>
        <v>44726918.918333344</v>
      </c>
      <c r="V187" s="189">
        <f>IFERROR(DTE_demand_forecast!V187*Settings!$D$30,"-")</f>
        <v>44726918.918333344</v>
      </c>
      <c r="W187" s="189">
        <f>IFERROR(DTE_demand_forecast!W187*Settings!$D$30,"-")</f>
        <v>44726918.918333344</v>
      </c>
    </row>
    <row r="188" spans="1:23" x14ac:dyDescent="0.3">
      <c r="A188" s="97" t="s">
        <v>77</v>
      </c>
      <c r="B188" s="105" t="s">
        <v>58</v>
      </c>
      <c r="C188" s="99"/>
      <c r="D188" s="189">
        <f>IFERROR(DTE_demand_forecast!D188*Settings!$D$30,"-")</f>
        <v>360556.76222222217</v>
      </c>
      <c r="E188" s="189">
        <f>IFERROR(DTE_demand_forecast!E188*Settings!$D$30,"-")</f>
        <v>360556.76222222217</v>
      </c>
      <c r="F188" s="189">
        <f>IFERROR(DTE_demand_forecast!F188*Settings!$D$30,"-")</f>
        <v>360556.76222222217</v>
      </c>
      <c r="G188" s="189">
        <f>IFERROR(DTE_demand_forecast!G188*Settings!$D$30,"-")</f>
        <v>360556.76222222217</v>
      </c>
      <c r="H188" s="189">
        <f>IFERROR(DTE_demand_forecast!H188*Settings!$D$30,"-")</f>
        <v>360556.76222222217</v>
      </c>
      <c r="I188" s="189">
        <f>IFERROR(DTE_demand_forecast!I188*Settings!$D$30,"-")</f>
        <v>360556.76222222217</v>
      </c>
      <c r="J188" s="189">
        <f>IFERROR(DTE_demand_forecast!J188*Settings!$D$30,"-")</f>
        <v>360556.76222222217</v>
      </c>
      <c r="K188" s="189">
        <f>IFERROR(DTE_demand_forecast!K188*Settings!$D$30,"-")</f>
        <v>360556.76222222217</v>
      </c>
      <c r="L188" s="189">
        <f>IFERROR(DTE_demand_forecast!L188*Settings!$D$30,"-")</f>
        <v>360556.76222222217</v>
      </c>
      <c r="M188" s="189">
        <f>IFERROR(DTE_demand_forecast!M188*Settings!$D$30,"-")</f>
        <v>360556.76222222217</v>
      </c>
      <c r="N188" s="189">
        <f>IFERROR(DTE_demand_forecast!N188*Settings!$D$30,"-")</f>
        <v>360556.76222222217</v>
      </c>
      <c r="O188" s="189">
        <f>IFERROR(DTE_demand_forecast!O188*Settings!$D$30,"-")</f>
        <v>360556.76222222217</v>
      </c>
      <c r="P188" s="189">
        <f>IFERROR(DTE_demand_forecast!P188*Settings!$D$30,"-")</f>
        <v>360556.76222222217</v>
      </c>
      <c r="Q188" s="189">
        <f>IFERROR(DTE_demand_forecast!Q188*Settings!$D$30,"-")</f>
        <v>360556.76222222217</v>
      </c>
      <c r="R188" s="189">
        <f>IFERROR(DTE_demand_forecast!R188*Settings!$D$30,"-")</f>
        <v>360556.76222222217</v>
      </c>
      <c r="S188" s="189">
        <f>IFERROR(DTE_demand_forecast!S188*Settings!$D$30,"-")</f>
        <v>360556.76222222217</v>
      </c>
      <c r="T188" s="189">
        <f>IFERROR(DTE_demand_forecast!T188*Settings!$D$30,"-")</f>
        <v>360556.76222222217</v>
      </c>
      <c r="U188" s="189">
        <f>IFERROR(DTE_demand_forecast!U188*Settings!$D$30,"-")</f>
        <v>360556.76222222217</v>
      </c>
      <c r="V188" s="189">
        <f>IFERROR(DTE_demand_forecast!V188*Settings!$D$30,"-")</f>
        <v>360556.76222222217</v>
      </c>
      <c r="W188" s="189">
        <f>IFERROR(DTE_demand_forecast!W188*Settings!$D$30,"-")</f>
        <v>360556.76222222217</v>
      </c>
    </row>
    <row r="189" spans="1:23" x14ac:dyDescent="0.3">
      <c r="A189" s="97" t="s">
        <v>87</v>
      </c>
      <c r="B189" s="98" t="s">
        <v>56</v>
      </c>
      <c r="C189" s="99" t="s">
        <v>91</v>
      </c>
      <c r="D189" s="189">
        <f>IFERROR(DTE_demand_forecast!D189*Settings!$D$30,"-")</f>
        <v>110645.8861111111</v>
      </c>
      <c r="E189" s="189">
        <f>IFERROR(DTE_demand_forecast!E189*Settings!$D$30,"-")</f>
        <v>122015.97222222223</v>
      </c>
      <c r="F189" s="189">
        <f>IFERROR(DTE_demand_forecast!F189*Settings!$D$30,"-")</f>
        <v>0</v>
      </c>
      <c r="G189" s="189">
        <f>IFERROR(DTE_demand_forecast!G189*Settings!$D$30,"-")</f>
        <v>0</v>
      </c>
      <c r="H189" s="189">
        <f>IFERROR(DTE_demand_forecast!H189*Settings!$D$30,"-")</f>
        <v>0</v>
      </c>
      <c r="I189" s="189">
        <f>IFERROR(DTE_demand_forecast!I189*Settings!$D$30,"-")</f>
        <v>0</v>
      </c>
      <c r="J189" s="189">
        <f>IFERROR(DTE_demand_forecast!J189*Settings!$D$30,"-")</f>
        <v>0</v>
      </c>
      <c r="K189" s="189">
        <f>IFERROR(DTE_demand_forecast!K189*Settings!$D$30,"-")</f>
        <v>0</v>
      </c>
      <c r="L189" s="189">
        <f>IFERROR(DTE_demand_forecast!L189*Settings!$D$30,"-")</f>
        <v>0</v>
      </c>
      <c r="M189" s="189">
        <f>IFERROR(DTE_demand_forecast!M189*Settings!$D$30,"-")</f>
        <v>0</v>
      </c>
      <c r="N189" s="189">
        <f>IFERROR(DTE_demand_forecast!N189*Settings!$D$30,"-")</f>
        <v>0</v>
      </c>
      <c r="O189" s="189">
        <f>IFERROR(DTE_demand_forecast!O189*Settings!$D$30,"-")</f>
        <v>0</v>
      </c>
      <c r="P189" s="189">
        <f>IFERROR(DTE_demand_forecast!P189*Settings!$D$30,"-")</f>
        <v>0</v>
      </c>
      <c r="Q189" s="189">
        <f>IFERROR(DTE_demand_forecast!Q189*Settings!$D$30,"-")</f>
        <v>0</v>
      </c>
      <c r="R189" s="189">
        <f>IFERROR(DTE_demand_forecast!R189*Settings!$D$30,"-")</f>
        <v>0</v>
      </c>
      <c r="S189" s="189">
        <f>IFERROR(DTE_demand_forecast!S189*Settings!$D$30,"-")</f>
        <v>0</v>
      </c>
      <c r="T189" s="189">
        <f>IFERROR(DTE_demand_forecast!T189*Settings!$D$30,"-")</f>
        <v>0</v>
      </c>
      <c r="U189" s="189">
        <f>IFERROR(DTE_demand_forecast!U189*Settings!$D$30,"-")</f>
        <v>0</v>
      </c>
      <c r="V189" s="189">
        <f>IFERROR(DTE_demand_forecast!V189*Settings!$D$30,"-")</f>
        <v>0</v>
      </c>
      <c r="W189" s="189">
        <f>IFERROR(DTE_demand_forecast!W189*Settings!$D$30,"-")</f>
        <v>0</v>
      </c>
    </row>
    <row r="190" spans="1:23" x14ac:dyDescent="0.3">
      <c r="A190" s="97" t="s">
        <v>43</v>
      </c>
      <c r="B190" s="105" t="s">
        <v>61</v>
      </c>
      <c r="C190" s="99" t="s">
        <v>91</v>
      </c>
      <c r="D190" s="189">
        <f>IFERROR(DTE_demand_forecast!D190*Settings!$D$30,"-")</f>
        <v>32498.055555555558</v>
      </c>
      <c r="E190" s="189">
        <f>IFERROR(DTE_demand_forecast!E190*Settings!$D$30,"-")</f>
        <v>0</v>
      </c>
      <c r="F190" s="189">
        <f>IFERROR(DTE_demand_forecast!F190*Settings!$D$30,"-")</f>
        <v>0</v>
      </c>
      <c r="G190" s="189">
        <f>IFERROR(DTE_demand_forecast!G190*Settings!$D$30,"-")</f>
        <v>0</v>
      </c>
      <c r="H190" s="189">
        <f>IFERROR(DTE_demand_forecast!H190*Settings!$D$30,"-")</f>
        <v>0</v>
      </c>
      <c r="I190" s="189">
        <f>IFERROR(DTE_demand_forecast!I190*Settings!$D$30,"-")</f>
        <v>0</v>
      </c>
      <c r="J190" s="189">
        <f>IFERROR(DTE_demand_forecast!J190*Settings!$D$30,"-")</f>
        <v>0</v>
      </c>
      <c r="K190" s="189">
        <f>IFERROR(DTE_demand_forecast!K190*Settings!$D$30,"-")</f>
        <v>0</v>
      </c>
      <c r="L190" s="189">
        <f>IFERROR(DTE_demand_forecast!L190*Settings!$D$30,"-")</f>
        <v>0</v>
      </c>
      <c r="M190" s="189">
        <f>IFERROR(DTE_demand_forecast!M190*Settings!$D$30,"-")</f>
        <v>0</v>
      </c>
      <c r="N190" s="189">
        <f>IFERROR(DTE_demand_forecast!N190*Settings!$D$30,"-")</f>
        <v>0</v>
      </c>
      <c r="O190" s="189">
        <f>IFERROR(DTE_demand_forecast!O190*Settings!$D$30,"-")</f>
        <v>0</v>
      </c>
      <c r="P190" s="189">
        <f>IFERROR(DTE_demand_forecast!P190*Settings!$D$30,"-")</f>
        <v>0</v>
      </c>
      <c r="Q190" s="189">
        <f>IFERROR(DTE_demand_forecast!Q190*Settings!$D$30,"-")</f>
        <v>0</v>
      </c>
      <c r="R190" s="189">
        <f>IFERROR(DTE_demand_forecast!R190*Settings!$D$30,"-")</f>
        <v>0</v>
      </c>
      <c r="S190" s="189">
        <f>IFERROR(DTE_demand_forecast!S190*Settings!$D$30,"-")</f>
        <v>0</v>
      </c>
      <c r="T190" s="189">
        <f>IFERROR(DTE_demand_forecast!T190*Settings!$D$30,"-")</f>
        <v>0</v>
      </c>
      <c r="U190" s="189">
        <f>IFERROR(DTE_demand_forecast!U190*Settings!$D$30,"-")</f>
        <v>0</v>
      </c>
      <c r="V190" s="189">
        <f>IFERROR(DTE_demand_forecast!V190*Settings!$D$30,"-")</f>
        <v>0</v>
      </c>
      <c r="W190" s="189">
        <f>IFERROR(DTE_demand_forecast!W190*Settings!$D$30,"-")</f>
        <v>0</v>
      </c>
    </row>
    <row r="191" spans="1:23" x14ac:dyDescent="0.3">
      <c r="A191" s="97" t="s">
        <v>55</v>
      </c>
      <c r="B191" s="98" t="s">
        <v>57</v>
      </c>
      <c r="C191" s="99" t="s">
        <v>91</v>
      </c>
      <c r="D191" s="189">
        <f>IFERROR(DTE_demand_forecast!D191*Settings!$D$30,"-")</f>
        <v>287905.97222222219</v>
      </c>
      <c r="E191" s="189">
        <f>IFERROR(DTE_demand_forecast!E191*Settings!$D$30,"-")</f>
        <v>290299.3055555555</v>
      </c>
      <c r="F191" s="189">
        <f>IFERROR(DTE_demand_forecast!F191*Settings!$D$30,"-")</f>
        <v>249624.44444444447</v>
      </c>
      <c r="G191" s="189">
        <f>IFERROR(DTE_demand_forecast!G191*Settings!$D$30,"-")</f>
        <v>282913.63888888882</v>
      </c>
      <c r="H191" s="189">
        <f>IFERROR(DTE_demand_forecast!H191*Settings!$D$30,"-")</f>
        <v>0</v>
      </c>
      <c r="I191" s="189">
        <f>IFERROR(DTE_demand_forecast!I191*Settings!$D$30,"-")</f>
        <v>0</v>
      </c>
      <c r="J191" s="189">
        <f>IFERROR(DTE_demand_forecast!J191*Settings!$D$30,"-")</f>
        <v>0</v>
      </c>
      <c r="K191" s="189">
        <f>IFERROR(DTE_demand_forecast!K191*Settings!$D$30,"-")</f>
        <v>0</v>
      </c>
      <c r="L191" s="189">
        <f>IFERROR(DTE_demand_forecast!L191*Settings!$D$30,"-")</f>
        <v>0</v>
      </c>
      <c r="M191" s="189">
        <f>IFERROR(DTE_demand_forecast!M191*Settings!$D$30,"-")</f>
        <v>0</v>
      </c>
      <c r="N191" s="189">
        <f>IFERROR(DTE_demand_forecast!N191*Settings!$D$30,"-")</f>
        <v>0</v>
      </c>
      <c r="O191" s="189">
        <f>IFERROR(DTE_demand_forecast!O191*Settings!$D$30,"-")</f>
        <v>0</v>
      </c>
      <c r="P191" s="189">
        <f>IFERROR(DTE_demand_forecast!P191*Settings!$D$30,"-")</f>
        <v>0</v>
      </c>
      <c r="Q191" s="189">
        <f>IFERROR(DTE_demand_forecast!Q191*Settings!$D$30,"-")</f>
        <v>0</v>
      </c>
      <c r="R191" s="189">
        <f>IFERROR(DTE_demand_forecast!R191*Settings!$D$30,"-")</f>
        <v>0</v>
      </c>
      <c r="S191" s="189">
        <f>IFERROR(DTE_demand_forecast!S191*Settings!$D$30,"-")</f>
        <v>0</v>
      </c>
      <c r="T191" s="189">
        <f>IFERROR(DTE_demand_forecast!T191*Settings!$D$30,"-")</f>
        <v>0</v>
      </c>
      <c r="U191" s="189">
        <f>IFERROR(DTE_demand_forecast!U191*Settings!$D$30,"-")</f>
        <v>0</v>
      </c>
      <c r="V191" s="189">
        <f>IFERROR(DTE_demand_forecast!V191*Settings!$D$30,"-")</f>
        <v>0</v>
      </c>
      <c r="W191" s="189">
        <f>IFERROR(DTE_demand_forecast!W191*Settings!$D$30,"-")</f>
        <v>0</v>
      </c>
    </row>
    <row r="192" spans="1:23" x14ac:dyDescent="0.3">
      <c r="A192" s="97" t="s">
        <v>44</v>
      </c>
      <c r="B192" s="97"/>
      <c r="C192" s="99"/>
      <c r="D192" s="189" t="str">
        <f>IFERROR(DTE_demand_forecast!D192*Settings!$D$30,"-")</f>
        <v>-</v>
      </c>
      <c r="E192" s="189" t="str">
        <f>IFERROR(DTE_demand_forecast!E192*Settings!$D$30,"-")</f>
        <v>-</v>
      </c>
      <c r="F192" s="189" t="str">
        <f>IFERROR(DTE_demand_forecast!F192*Settings!$D$30,"-")</f>
        <v>-</v>
      </c>
      <c r="G192" s="189" t="str">
        <f>IFERROR(DTE_demand_forecast!G192*Settings!$D$30,"-")</f>
        <v>-</v>
      </c>
      <c r="H192" s="189" t="str">
        <f>IFERROR(DTE_demand_forecast!H192*Settings!$D$30,"-")</f>
        <v>-</v>
      </c>
      <c r="I192" s="189" t="str">
        <f>IFERROR(DTE_demand_forecast!I192*Settings!$D$30,"-")</f>
        <v>-</v>
      </c>
      <c r="J192" s="189" t="str">
        <f>IFERROR(DTE_demand_forecast!J192*Settings!$D$30,"-")</f>
        <v>-</v>
      </c>
      <c r="K192" s="189" t="str">
        <f>IFERROR(DTE_demand_forecast!K192*Settings!$D$30,"-")</f>
        <v>-</v>
      </c>
      <c r="L192" s="189" t="str">
        <f>IFERROR(DTE_demand_forecast!L192*Settings!$D$30,"-")</f>
        <v>-</v>
      </c>
      <c r="M192" s="189" t="str">
        <f>IFERROR(DTE_demand_forecast!M192*Settings!$D$30,"-")</f>
        <v>-</v>
      </c>
      <c r="N192" s="189" t="str">
        <f>IFERROR(DTE_demand_forecast!N192*Settings!$D$30,"-")</f>
        <v>-</v>
      </c>
      <c r="O192" s="189" t="str">
        <f>IFERROR(DTE_demand_forecast!O192*Settings!$D$30,"-")</f>
        <v>-</v>
      </c>
      <c r="P192" s="189" t="str">
        <f>IFERROR(DTE_demand_forecast!P192*Settings!$D$30,"-")</f>
        <v>-</v>
      </c>
      <c r="Q192" s="189" t="str">
        <f>IFERROR(DTE_demand_forecast!Q192*Settings!$D$30,"-")</f>
        <v>-</v>
      </c>
      <c r="R192" s="189" t="str">
        <f>IFERROR(DTE_demand_forecast!R192*Settings!$D$30,"-")</f>
        <v>-</v>
      </c>
      <c r="S192" s="189" t="str">
        <f>IFERROR(DTE_demand_forecast!S192*Settings!$D$30,"-")</f>
        <v>-</v>
      </c>
      <c r="T192" s="189" t="str">
        <f>IFERROR(DTE_demand_forecast!T192*Settings!$D$30,"-")</f>
        <v>-</v>
      </c>
      <c r="U192" s="189" t="str">
        <f>IFERROR(DTE_demand_forecast!U192*Settings!$D$30,"-")</f>
        <v>-</v>
      </c>
      <c r="V192" s="189" t="str">
        <f>IFERROR(DTE_demand_forecast!V192*Settings!$D$30,"-")</f>
        <v>-</v>
      </c>
      <c r="W192" s="189" t="str">
        <f>IFERROR(DTE_demand_forecast!W192*Settings!$D$30,"-")</f>
        <v>-</v>
      </c>
    </row>
    <row r="193" spans="1:23" x14ac:dyDescent="0.3">
      <c r="A193" s="97" t="s">
        <v>78</v>
      </c>
      <c r="B193" s="98" t="s">
        <v>57</v>
      </c>
      <c r="C193" s="99" t="s">
        <v>91</v>
      </c>
      <c r="D193" s="189">
        <f>IFERROR(DTE_demand_forecast!D193*Settings!$D$30,"-")</f>
        <v>32289.861111111109</v>
      </c>
      <c r="E193" s="189">
        <f>IFERROR(DTE_demand_forecast!E193*Settings!$D$30,"-")</f>
        <v>28243.970833333333</v>
      </c>
      <c r="F193" s="189">
        <f>IFERROR(DTE_demand_forecast!F193*Settings!$D$30,"-")</f>
        <v>24629.722222222219</v>
      </c>
      <c r="G193" s="189">
        <f>IFERROR(DTE_demand_forecast!G193*Settings!$D$30,"-")</f>
        <v>30017.888888888887</v>
      </c>
      <c r="H193" s="189">
        <f>IFERROR(DTE_demand_forecast!H193*Settings!$D$30,"-")</f>
        <v>30017.888888888887</v>
      </c>
      <c r="I193" s="189">
        <f>IFERROR(DTE_demand_forecast!I193*Settings!$D$30,"-")</f>
        <v>0</v>
      </c>
      <c r="J193" s="189">
        <f>IFERROR(DTE_demand_forecast!J193*Settings!$D$30,"-")</f>
        <v>0</v>
      </c>
      <c r="K193" s="189">
        <f>IFERROR(DTE_demand_forecast!K193*Settings!$D$30,"-")</f>
        <v>0</v>
      </c>
      <c r="L193" s="189">
        <f>IFERROR(DTE_demand_forecast!L193*Settings!$D$30,"-")</f>
        <v>0</v>
      </c>
      <c r="M193" s="189">
        <f>IFERROR(DTE_demand_forecast!M193*Settings!$D$30,"-")</f>
        <v>0</v>
      </c>
      <c r="N193" s="189">
        <f>IFERROR(DTE_demand_forecast!N193*Settings!$D$30,"-")</f>
        <v>0</v>
      </c>
      <c r="O193" s="189">
        <f>IFERROR(DTE_demand_forecast!O193*Settings!$D$30,"-")</f>
        <v>0</v>
      </c>
      <c r="P193" s="189">
        <f>IFERROR(DTE_demand_forecast!P193*Settings!$D$30,"-")</f>
        <v>0</v>
      </c>
      <c r="Q193" s="189">
        <f>IFERROR(DTE_demand_forecast!Q193*Settings!$D$30,"-")</f>
        <v>0</v>
      </c>
      <c r="R193" s="189">
        <f>IFERROR(DTE_demand_forecast!R193*Settings!$D$30,"-")</f>
        <v>0</v>
      </c>
      <c r="S193" s="189">
        <f>IFERROR(DTE_demand_forecast!S193*Settings!$D$30,"-")</f>
        <v>0</v>
      </c>
      <c r="T193" s="189">
        <f>IFERROR(DTE_demand_forecast!T193*Settings!$D$30,"-")</f>
        <v>0</v>
      </c>
      <c r="U193" s="189">
        <f>IFERROR(DTE_demand_forecast!U193*Settings!$D$30,"-")</f>
        <v>0</v>
      </c>
      <c r="V193" s="189">
        <f>IFERROR(DTE_demand_forecast!V193*Settings!$D$30,"-")</f>
        <v>0</v>
      </c>
      <c r="W193" s="189">
        <f>IFERROR(DTE_demand_forecast!W193*Settings!$D$30,"-")</f>
        <v>0</v>
      </c>
    </row>
    <row r="194" spans="1:23" x14ac:dyDescent="0.3">
      <c r="A194" s="97" t="s">
        <v>45</v>
      </c>
      <c r="B194" s="98" t="s">
        <v>57</v>
      </c>
      <c r="C194" s="99"/>
      <c r="D194" s="189">
        <f>IFERROR(DTE_demand_forecast!D194*Settings!$D$30,"-")</f>
        <v>66704675.024642825</v>
      </c>
      <c r="E194" s="189">
        <f>IFERROR(DTE_demand_forecast!E194*Settings!$D$30,"-")</f>
        <v>66704675.024642825</v>
      </c>
      <c r="F194" s="189">
        <f>IFERROR(DTE_demand_forecast!F194*Settings!$D$30,"-")</f>
        <v>66704675.024642825</v>
      </c>
      <c r="G194" s="189">
        <f>IFERROR(DTE_demand_forecast!G194*Settings!$D$30,"-")</f>
        <v>0</v>
      </c>
      <c r="H194" s="189">
        <f>IFERROR(DTE_demand_forecast!H194*Settings!$D$30,"-")</f>
        <v>0</v>
      </c>
      <c r="I194" s="189">
        <f>IFERROR(DTE_demand_forecast!I194*Settings!$D$30,"-")</f>
        <v>0</v>
      </c>
      <c r="J194" s="189">
        <f>IFERROR(DTE_demand_forecast!J194*Settings!$D$30,"-")</f>
        <v>0</v>
      </c>
      <c r="K194" s="189">
        <f>IFERROR(DTE_demand_forecast!K194*Settings!$D$30,"-")</f>
        <v>0</v>
      </c>
      <c r="L194" s="189">
        <f>IFERROR(DTE_demand_forecast!L194*Settings!$D$30,"-")</f>
        <v>0</v>
      </c>
      <c r="M194" s="189">
        <f>IFERROR(DTE_demand_forecast!M194*Settings!$D$30,"-")</f>
        <v>0</v>
      </c>
      <c r="N194" s="189">
        <f>IFERROR(DTE_demand_forecast!N194*Settings!$D$30,"-")</f>
        <v>0</v>
      </c>
      <c r="O194" s="189">
        <f>IFERROR(DTE_demand_forecast!O194*Settings!$D$30,"-")</f>
        <v>0</v>
      </c>
      <c r="P194" s="189">
        <f>IFERROR(DTE_demand_forecast!P194*Settings!$D$30,"-")</f>
        <v>0</v>
      </c>
      <c r="Q194" s="189">
        <f>IFERROR(DTE_demand_forecast!Q194*Settings!$D$30,"-")</f>
        <v>0</v>
      </c>
      <c r="R194" s="189">
        <f>IFERROR(DTE_demand_forecast!R194*Settings!$D$30,"-")</f>
        <v>0</v>
      </c>
      <c r="S194" s="189">
        <f>IFERROR(DTE_demand_forecast!S194*Settings!$D$30,"-")</f>
        <v>0</v>
      </c>
      <c r="T194" s="189">
        <f>IFERROR(DTE_demand_forecast!T194*Settings!$D$30,"-")</f>
        <v>0</v>
      </c>
      <c r="U194" s="189">
        <f>IFERROR(DTE_demand_forecast!U194*Settings!$D$30,"-")</f>
        <v>0</v>
      </c>
      <c r="V194" s="189">
        <f>IFERROR(DTE_demand_forecast!V194*Settings!$D$30,"-")</f>
        <v>0</v>
      </c>
      <c r="W194" s="189">
        <f>IFERROR(DTE_demand_forecast!W194*Settings!$D$30,"-")</f>
        <v>0</v>
      </c>
    </row>
    <row r="195" spans="1:23" x14ac:dyDescent="0.3">
      <c r="A195" s="97" t="s">
        <v>46</v>
      </c>
      <c r="B195" s="105" t="s">
        <v>59</v>
      </c>
      <c r="C195" s="99"/>
      <c r="D195" s="189">
        <f>IFERROR(DTE_demand_forecast!D195*Settings!$D$30,"-")</f>
        <v>85786147.896388873</v>
      </c>
      <c r="E195" s="189">
        <f>IFERROR(DTE_demand_forecast!E195*Settings!$D$30,"-")</f>
        <v>85786147.896388873</v>
      </c>
      <c r="F195" s="189">
        <f>IFERROR(DTE_demand_forecast!F195*Settings!$D$30,"-")</f>
        <v>85786147.896388873</v>
      </c>
      <c r="G195" s="189">
        <f>IFERROR(DTE_demand_forecast!G195*Settings!$D$30,"-")</f>
        <v>85786147.896388873</v>
      </c>
      <c r="H195" s="189">
        <f>IFERROR(DTE_demand_forecast!H195*Settings!$D$30,"-")</f>
        <v>85786147.896388873</v>
      </c>
      <c r="I195" s="189">
        <f>IFERROR(DTE_demand_forecast!I195*Settings!$D$30,"-")</f>
        <v>85786147.896388873</v>
      </c>
      <c r="J195" s="189">
        <f>IFERROR(DTE_demand_forecast!J195*Settings!$D$30,"-")</f>
        <v>85786147.896388873</v>
      </c>
      <c r="K195" s="189">
        <f>IFERROR(DTE_demand_forecast!K195*Settings!$D$30,"-")</f>
        <v>85786147.896388873</v>
      </c>
      <c r="L195" s="189">
        <f>IFERROR(DTE_demand_forecast!L195*Settings!$D$30,"-")</f>
        <v>85786147.896388873</v>
      </c>
      <c r="M195" s="189">
        <f>IFERROR(DTE_demand_forecast!M195*Settings!$D$30,"-")</f>
        <v>85786147.896388873</v>
      </c>
      <c r="N195" s="189">
        <f>IFERROR(DTE_demand_forecast!N195*Settings!$D$30,"-")</f>
        <v>85786147.896388873</v>
      </c>
      <c r="O195" s="189">
        <f>IFERROR(DTE_demand_forecast!O195*Settings!$D$30,"-")</f>
        <v>85786147.896388873</v>
      </c>
      <c r="P195" s="189">
        <f>IFERROR(DTE_demand_forecast!P195*Settings!$D$30,"-")</f>
        <v>85786147.896388873</v>
      </c>
      <c r="Q195" s="189">
        <f>IFERROR(DTE_demand_forecast!Q195*Settings!$D$30,"-")</f>
        <v>85786147.896388873</v>
      </c>
      <c r="R195" s="189">
        <f>IFERROR(DTE_demand_forecast!R195*Settings!$D$30,"-")</f>
        <v>85786147.896388873</v>
      </c>
      <c r="S195" s="189">
        <f>IFERROR(DTE_demand_forecast!S195*Settings!$D$30,"-")</f>
        <v>85786147.896388873</v>
      </c>
      <c r="T195" s="189">
        <f>IFERROR(DTE_demand_forecast!T195*Settings!$D$30,"-")</f>
        <v>85786147.896388873</v>
      </c>
      <c r="U195" s="189">
        <f>IFERROR(DTE_demand_forecast!U195*Settings!$D$30,"-")</f>
        <v>85786147.896388873</v>
      </c>
      <c r="V195" s="189">
        <f>IFERROR(DTE_demand_forecast!V195*Settings!$D$30,"-")</f>
        <v>85786147.896388873</v>
      </c>
      <c r="W195" s="189">
        <f>IFERROR(DTE_demand_forecast!W195*Settings!$D$30,"-")</f>
        <v>85786147.896388873</v>
      </c>
    </row>
    <row r="196" spans="1:23" x14ac:dyDescent="0.3">
      <c r="A196" s="97" t="s">
        <v>47</v>
      </c>
      <c r="B196" s="106" t="s">
        <v>64</v>
      </c>
      <c r="C196" s="99"/>
      <c r="D196" s="189" t="str">
        <f>IFERROR(DTE_demand_forecast!D196*Settings!$D$30,"-")</f>
        <v>-</v>
      </c>
      <c r="E196" s="189" t="str">
        <f>IFERROR(DTE_demand_forecast!E196*Settings!$D$30,"-")</f>
        <v>-</v>
      </c>
      <c r="F196" s="189" t="str">
        <f>IFERROR(DTE_demand_forecast!F196*Settings!$D$30,"-")</f>
        <v>-</v>
      </c>
      <c r="G196" s="189" t="str">
        <f>IFERROR(DTE_demand_forecast!G196*Settings!$D$30,"-")</f>
        <v>-</v>
      </c>
      <c r="H196" s="189" t="str">
        <f>IFERROR(DTE_demand_forecast!H196*Settings!$D$30,"-")</f>
        <v>-</v>
      </c>
      <c r="I196" s="189" t="str">
        <f>IFERROR(DTE_demand_forecast!I196*Settings!$D$30,"-")</f>
        <v>-</v>
      </c>
      <c r="J196" s="189" t="str">
        <f>IFERROR(DTE_demand_forecast!J196*Settings!$D$30,"-")</f>
        <v>-</v>
      </c>
      <c r="K196" s="189" t="str">
        <f>IFERROR(DTE_demand_forecast!K196*Settings!$D$30,"-")</f>
        <v>-</v>
      </c>
      <c r="L196" s="189" t="str">
        <f>IFERROR(DTE_demand_forecast!L196*Settings!$D$30,"-")</f>
        <v>-</v>
      </c>
      <c r="M196" s="189" t="str">
        <f>IFERROR(DTE_demand_forecast!M196*Settings!$D$30,"-")</f>
        <v>-</v>
      </c>
      <c r="N196" s="189" t="str">
        <f>IFERROR(DTE_demand_forecast!N196*Settings!$D$30,"-")</f>
        <v>-</v>
      </c>
      <c r="O196" s="189" t="str">
        <f>IFERROR(DTE_demand_forecast!O196*Settings!$D$30,"-")</f>
        <v>-</v>
      </c>
      <c r="P196" s="189" t="str">
        <f>IFERROR(DTE_demand_forecast!P196*Settings!$D$30,"-")</f>
        <v>-</v>
      </c>
      <c r="Q196" s="189" t="str">
        <f>IFERROR(DTE_demand_forecast!Q196*Settings!$D$30,"-")</f>
        <v>-</v>
      </c>
      <c r="R196" s="189" t="str">
        <f>IFERROR(DTE_demand_forecast!R196*Settings!$D$30,"-")</f>
        <v>-</v>
      </c>
      <c r="S196" s="189" t="str">
        <f>IFERROR(DTE_demand_forecast!S196*Settings!$D$30,"-")</f>
        <v>-</v>
      </c>
      <c r="T196" s="189" t="str">
        <f>IFERROR(DTE_demand_forecast!T196*Settings!$D$30,"-")</f>
        <v>-</v>
      </c>
      <c r="U196" s="189" t="str">
        <f>IFERROR(DTE_demand_forecast!U196*Settings!$D$30,"-")</f>
        <v>-</v>
      </c>
      <c r="V196" s="189" t="str">
        <f>IFERROR(DTE_demand_forecast!V196*Settings!$D$30,"-")</f>
        <v>-</v>
      </c>
      <c r="W196" s="189" t="str">
        <f>IFERROR(DTE_demand_forecast!W196*Settings!$D$30,"-")</f>
        <v>-</v>
      </c>
    </row>
    <row r="197" spans="1:23" x14ac:dyDescent="0.3">
      <c r="A197" s="97" t="s">
        <v>48</v>
      </c>
      <c r="B197" s="106" t="s">
        <v>64</v>
      </c>
      <c r="C197" s="99"/>
      <c r="D197" s="189" t="str">
        <f>IFERROR(DTE_demand_forecast!D197*Settings!$D$30,"-")</f>
        <v>-</v>
      </c>
      <c r="E197" s="189" t="str">
        <f>IFERROR(DTE_demand_forecast!E197*Settings!$D$30,"-")</f>
        <v>-</v>
      </c>
      <c r="F197" s="189" t="str">
        <f>IFERROR(DTE_demand_forecast!F197*Settings!$D$30,"-")</f>
        <v>-</v>
      </c>
      <c r="G197" s="189" t="str">
        <f>IFERROR(DTE_demand_forecast!G197*Settings!$D$30,"-")</f>
        <v>-</v>
      </c>
      <c r="H197" s="189" t="str">
        <f>IFERROR(DTE_demand_forecast!H197*Settings!$D$30,"-")</f>
        <v>-</v>
      </c>
      <c r="I197" s="189" t="str">
        <f>IFERROR(DTE_demand_forecast!I197*Settings!$D$30,"-")</f>
        <v>-</v>
      </c>
      <c r="J197" s="189" t="str">
        <f>IFERROR(DTE_demand_forecast!J197*Settings!$D$30,"-")</f>
        <v>-</v>
      </c>
      <c r="K197" s="189" t="str">
        <f>IFERROR(DTE_demand_forecast!K197*Settings!$D$30,"-")</f>
        <v>-</v>
      </c>
      <c r="L197" s="189" t="str">
        <f>IFERROR(DTE_demand_forecast!L197*Settings!$D$30,"-")</f>
        <v>-</v>
      </c>
      <c r="M197" s="189" t="str">
        <f>IFERROR(DTE_demand_forecast!M197*Settings!$D$30,"-")</f>
        <v>-</v>
      </c>
      <c r="N197" s="189" t="str">
        <f>IFERROR(DTE_demand_forecast!N197*Settings!$D$30,"-")</f>
        <v>-</v>
      </c>
      <c r="O197" s="189" t="str">
        <f>IFERROR(DTE_demand_forecast!O197*Settings!$D$30,"-")</f>
        <v>-</v>
      </c>
      <c r="P197" s="189" t="str">
        <f>IFERROR(DTE_demand_forecast!P197*Settings!$D$30,"-")</f>
        <v>-</v>
      </c>
      <c r="Q197" s="189" t="str">
        <f>IFERROR(DTE_demand_forecast!Q197*Settings!$D$30,"-")</f>
        <v>-</v>
      </c>
      <c r="R197" s="189" t="str">
        <f>IFERROR(DTE_demand_forecast!R197*Settings!$D$30,"-")</f>
        <v>-</v>
      </c>
      <c r="S197" s="189" t="str">
        <f>IFERROR(DTE_demand_forecast!S197*Settings!$D$30,"-")</f>
        <v>-</v>
      </c>
      <c r="T197" s="189" t="str">
        <f>IFERROR(DTE_demand_forecast!T197*Settings!$D$30,"-")</f>
        <v>-</v>
      </c>
      <c r="U197" s="189" t="str">
        <f>IFERROR(DTE_demand_forecast!U197*Settings!$D$30,"-")</f>
        <v>-</v>
      </c>
      <c r="V197" s="189" t="str">
        <f>IFERROR(DTE_demand_forecast!V197*Settings!$D$30,"-")</f>
        <v>-</v>
      </c>
      <c r="W197" s="189" t="str">
        <f>IFERROR(DTE_demand_forecast!W197*Settings!$D$30,"-")</f>
        <v>-</v>
      </c>
    </row>
    <row r="198" spans="1:23" x14ac:dyDescent="0.3">
      <c r="A198" s="97" t="s">
        <v>49</v>
      </c>
      <c r="B198" s="98" t="s">
        <v>57</v>
      </c>
      <c r="C198" s="99" t="s">
        <v>91</v>
      </c>
      <c r="D198" s="189">
        <f>IFERROR(DTE_demand_forecast!D198*Settings!$D$30,"-")</f>
        <v>0</v>
      </c>
      <c r="E198" s="189">
        <f>IFERROR(DTE_demand_forecast!E198*Settings!$D$30,"-")</f>
        <v>0</v>
      </c>
      <c r="F198" s="189">
        <f>IFERROR(DTE_demand_forecast!F198*Settings!$D$30,"-")</f>
        <v>0</v>
      </c>
      <c r="G198" s="189">
        <f>IFERROR(DTE_demand_forecast!G198*Settings!$D$30,"-")</f>
        <v>0</v>
      </c>
      <c r="H198" s="189">
        <f>IFERROR(DTE_demand_forecast!H198*Settings!$D$30,"-")</f>
        <v>0</v>
      </c>
      <c r="I198" s="189">
        <f>IFERROR(DTE_demand_forecast!I198*Settings!$D$30,"-")</f>
        <v>0</v>
      </c>
      <c r="J198" s="189">
        <f>IFERROR(DTE_demand_forecast!J198*Settings!$D$30,"-")</f>
        <v>0</v>
      </c>
      <c r="K198" s="189">
        <f>IFERROR(DTE_demand_forecast!K198*Settings!$D$30,"-")</f>
        <v>0</v>
      </c>
      <c r="L198" s="189">
        <f>IFERROR(DTE_demand_forecast!L198*Settings!$D$30,"-")</f>
        <v>0</v>
      </c>
      <c r="M198" s="189">
        <f>IFERROR(DTE_demand_forecast!M198*Settings!$D$30,"-")</f>
        <v>0</v>
      </c>
      <c r="N198" s="189">
        <f>IFERROR(DTE_demand_forecast!N198*Settings!$D$30,"-")</f>
        <v>0</v>
      </c>
      <c r="O198" s="189">
        <f>IFERROR(DTE_demand_forecast!O198*Settings!$D$30,"-")</f>
        <v>0</v>
      </c>
      <c r="P198" s="189">
        <f>IFERROR(DTE_demand_forecast!P198*Settings!$D$30,"-")</f>
        <v>0</v>
      </c>
      <c r="Q198" s="189">
        <f>IFERROR(DTE_demand_forecast!Q198*Settings!$D$30,"-")</f>
        <v>0</v>
      </c>
      <c r="R198" s="189">
        <f>IFERROR(DTE_demand_forecast!R198*Settings!$D$30,"-")</f>
        <v>0</v>
      </c>
      <c r="S198" s="189">
        <f>IFERROR(DTE_demand_forecast!S198*Settings!$D$30,"-")</f>
        <v>0</v>
      </c>
      <c r="T198" s="189">
        <f>IFERROR(DTE_demand_forecast!T198*Settings!$D$30,"-")</f>
        <v>0</v>
      </c>
      <c r="U198" s="189">
        <f>IFERROR(DTE_demand_forecast!U198*Settings!$D$30,"-")</f>
        <v>0</v>
      </c>
      <c r="V198" s="189">
        <f>IFERROR(DTE_demand_forecast!V198*Settings!$D$30,"-")</f>
        <v>0</v>
      </c>
      <c r="W198" s="189">
        <f>IFERROR(DTE_demand_forecast!W198*Settings!$D$30,"-")</f>
        <v>0</v>
      </c>
    </row>
    <row r="199" spans="1:23" x14ac:dyDescent="0.3">
      <c r="A199" s="97" t="s">
        <v>50</v>
      </c>
      <c r="B199" s="105" t="s">
        <v>61</v>
      </c>
      <c r="C199" s="99" t="s">
        <v>91</v>
      </c>
      <c r="D199" s="189">
        <f>IFERROR(DTE_demand_forecast!D199*Settings!$D$30,"-")</f>
        <v>660827.36111111112</v>
      </c>
      <c r="E199" s="189">
        <f>IFERROR(DTE_demand_forecast!E199*Settings!$D$30,"-")</f>
        <v>725091.11111111112</v>
      </c>
      <c r="F199" s="189">
        <f>IFERROR(DTE_demand_forecast!F199*Settings!$D$30,"-")</f>
        <v>693122.63888888876</v>
      </c>
      <c r="G199" s="189">
        <f>IFERROR(DTE_demand_forecast!G199*Settings!$D$30,"-")</f>
        <v>696862.77777777775</v>
      </c>
      <c r="H199" s="189">
        <f>IFERROR(DTE_demand_forecast!H199*Settings!$D$30,"-")</f>
        <v>696862.77777777775</v>
      </c>
      <c r="I199" s="189">
        <f>IFERROR(DTE_demand_forecast!I199*Settings!$D$30,"-")</f>
        <v>0</v>
      </c>
      <c r="J199" s="189">
        <f>IFERROR(DTE_demand_forecast!J199*Settings!$D$30,"-")</f>
        <v>0</v>
      </c>
      <c r="K199" s="189">
        <f>IFERROR(DTE_demand_forecast!K199*Settings!$D$30,"-")</f>
        <v>0</v>
      </c>
      <c r="L199" s="189">
        <f>IFERROR(DTE_demand_forecast!L199*Settings!$D$30,"-")</f>
        <v>0</v>
      </c>
      <c r="M199" s="189">
        <f>IFERROR(DTE_demand_forecast!M199*Settings!$D$30,"-")</f>
        <v>0</v>
      </c>
      <c r="N199" s="189">
        <f>IFERROR(DTE_demand_forecast!N199*Settings!$D$30,"-")</f>
        <v>0</v>
      </c>
      <c r="O199" s="189">
        <f>IFERROR(DTE_demand_forecast!O199*Settings!$D$30,"-")</f>
        <v>0</v>
      </c>
      <c r="P199" s="189">
        <f>IFERROR(DTE_demand_forecast!P199*Settings!$D$30,"-")</f>
        <v>0</v>
      </c>
      <c r="Q199" s="189">
        <f>IFERROR(DTE_demand_forecast!Q199*Settings!$D$30,"-")</f>
        <v>0</v>
      </c>
      <c r="R199" s="189">
        <f>IFERROR(DTE_demand_forecast!R199*Settings!$D$30,"-")</f>
        <v>0</v>
      </c>
      <c r="S199" s="189">
        <f>IFERROR(DTE_demand_forecast!S199*Settings!$D$30,"-")</f>
        <v>0</v>
      </c>
      <c r="T199" s="189">
        <f>IFERROR(DTE_demand_forecast!T199*Settings!$D$30,"-")</f>
        <v>0</v>
      </c>
      <c r="U199" s="189">
        <f>IFERROR(DTE_demand_forecast!U199*Settings!$D$30,"-")</f>
        <v>0</v>
      </c>
      <c r="V199" s="189">
        <f>IFERROR(DTE_demand_forecast!V199*Settings!$D$30,"-")</f>
        <v>0</v>
      </c>
      <c r="W199" s="189">
        <f>IFERROR(DTE_demand_forecast!W199*Settings!$D$30,"-")</f>
        <v>0</v>
      </c>
    </row>
    <row r="200" spans="1:23" x14ac:dyDescent="0.3">
      <c r="A200" s="97" t="s">
        <v>79</v>
      </c>
      <c r="B200" s="105" t="s">
        <v>59</v>
      </c>
      <c r="C200" s="99"/>
      <c r="D200" s="189">
        <f>IFERROR(DTE_demand_forecast!D200*Settings!$D$30,"-")</f>
        <v>85786147.896388873</v>
      </c>
      <c r="E200" s="189">
        <f>IFERROR(DTE_demand_forecast!E200*Settings!$D$30,"-")</f>
        <v>85786147.896388873</v>
      </c>
      <c r="F200" s="189">
        <f>IFERROR(DTE_demand_forecast!F200*Settings!$D$30,"-")</f>
        <v>85786147.896388873</v>
      </c>
      <c r="G200" s="189">
        <f>IFERROR(DTE_demand_forecast!G200*Settings!$D$30,"-")</f>
        <v>85786147.896388873</v>
      </c>
      <c r="H200" s="189">
        <f>IFERROR(DTE_demand_forecast!H200*Settings!$D$30,"-")</f>
        <v>85786147.896388873</v>
      </c>
      <c r="I200" s="189">
        <f>IFERROR(DTE_demand_forecast!I200*Settings!$D$30,"-")</f>
        <v>85786147.896388873</v>
      </c>
      <c r="J200" s="189">
        <f>IFERROR(DTE_demand_forecast!J200*Settings!$D$30,"-")</f>
        <v>85786147.896388873</v>
      </c>
      <c r="K200" s="189">
        <f>IFERROR(DTE_demand_forecast!K200*Settings!$D$30,"-")</f>
        <v>85786147.896388873</v>
      </c>
      <c r="L200" s="189">
        <f>IFERROR(DTE_demand_forecast!L200*Settings!$D$30,"-")</f>
        <v>85786147.896388873</v>
      </c>
      <c r="M200" s="189">
        <f>IFERROR(DTE_demand_forecast!M200*Settings!$D$30,"-")</f>
        <v>85786147.896388873</v>
      </c>
      <c r="N200" s="189">
        <f>IFERROR(DTE_demand_forecast!N200*Settings!$D$30,"-")</f>
        <v>85786147.896388873</v>
      </c>
      <c r="O200" s="189">
        <f>IFERROR(DTE_demand_forecast!O200*Settings!$D$30,"-")</f>
        <v>85786147.896388873</v>
      </c>
      <c r="P200" s="189">
        <f>IFERROR(DTE_demand_forecast!P200*Settings!$D$30,"-")</f>
        <v>85786147.896388873</v>
      </c>
      <c r="Q200" s="189">
        <f>IFERROR(DTE_demand_forecast!Q200*Settings!$D$30,"-")</f>
        <v>85786147.896388873</v>
      </c>
      <c r="R200" s="189">
        <f>IFERROR(DTE_demand_forecast!R200*Settings!$D$30,"-")</f>
        <v>85786147.896388873</v>
      </c>
      <c r="S200" s="189">
        <f>IFERROR(DTE_demand_forecast!S200*Settings!$D$30,"-")</f>
        <v>85786147.896388873</v>
      </c>
      <c r="T200" s="189">
        <f>IFERROR(DTE_demand_forecast!T200*Settings!$D$30,"-")</f>
        <v>85786147.896388873</v>
      </c>
      <c r="U200" s="189">
        <f>IFERROR(DTE_demand_forecast!U200*Settings!$D$30,"-")</f>
        <v>85786147.896388873</v>
      </c>
      <c r="V200" s="189">
        <f>IFERROR(DTE_demand_forecast!V200*Settings!$D$30,"-")</f>
        <v>85786147.896388873</v>
      </c>
      <c r="W200" s="189">
        <f>IFERROR(DTE_demand_forecast!W200*Settings!$D$30,"-")</f>
        <v>85786147.896388873</v>
      </c>
    </row>
    <row r="201" spans="1:23" x14ac:dyDescent="0.3">
      <c r="A201" s="97" t="s">
        <v>80</v>
      </c>
      <c r="B201" s="98" t="s">
        <v>62</v>
      </c>
      <c r="C201" s="99"/>
      <c r="D201" s="189" t="str">
        <f>IFERROR(DTE_demand_forecast!D201*Settings!$D$30,"-")</f>
        <v>-</v>
      </c>
      <c r="E201" s="189" t="str">
        <f>IFERROR(DTE_demand_forecast!E201*Settings!$D$30,"-")</f>
        <v>-</v>
      </c>
      <c r="F201" s="189" t="str">
        <f>IFERROR(DTE_demand_forecast!F201*Settings!$D$30,"-")</f>
        <v>-</v>
      </c>
      <c r="G201" s="189" t="str">
        <f>IFERROR(DTE_demand_forecast!G201*Settings!$D$30,"-")</f>
        <v>-</v>
      </c>
      <c r="H201" s="189" t="str">
        <f>IFERROR(DTE_demand_forecast!H201*Settings!$D$30,"-")</f>
        <v>-</v>
      </c>
      <c r="I201" s="189" t="str">
        <f>IFERROR(DTE_demand_forecast!I201*Settings!$D$30,"-")</f>
        <v>-</v>
      </c>
      <c r="J201" s="189" t="str">
        <f>IFERROR(DTE_demand_forecast!J201*Settings!$D$30,"-")</f>
        <v>-</v>
      </c>
      <c r="K201" s="189" t="str">
        <f>IFERROR(DTE_demand_forecast!K201*Settings!$D$30,"-")</f>
        <v>-</v>
      </c>
      <c r="L201" s="189" t="str">
        <f>IFERROR(DTE_demand_forecast!L201*Settings!$D$30,"-")</f>
        <v>-</v>
      </c>
      <c r="M201" s="189" t="str">
        <f>IFERROR(DTE_demand_forecast!M201*Settings!$D$30,"-")</f>
        <v>-</v>
      </c>
      <c r="N201" s="189" t="str">
        <f>IFERROR(DTE_demand_forecast!N201*Settings!$D$30,"-")</f>
        <v>-</v>
      </c>
      <c r="O201" s="189" t="str">
        <f>IFERROR(DTE_demand_forecast!O201*Settings!$D$30,"-")</f>
        <v>-</v>
      </c>
      <c r="P201" s="189" t="str">
        <f>IFERROR(DTE_demand_forecast!P201*Settings!$D$30,"-")</f>
        <v>-</v>
      </c>
      <c r="Q201" s="189" t="str">
        <f>IFERROR(DTE_demand_forecast!Q201*Settings!$D$30,"-")</f>
        <v>-</v>
      </c>
      <c r="R201" s="189" t="str">
        <f>IFERROR(DTE_demand_forecast!R201*Settings!$D$30,"-")</f>
        <v>-</v>
      </c>
      <c r="S201" s="189" t="str">
        <f>IFERROR(DTE_demand_forecast!S201*Settings!$D$30,"-")</f>
        <v>-</v>
      </c>
      <c r="T201" s="189" t="str">
        <f>IFERROR(DTE_demand_forecast!T201*Settings!$D$30,"-")</f>
        <v>-</v>
      </c>
      <c r="U201" s="189" t="str">
        <f>IFERROR(DTE_demand_forecast!U201*Settings!$D$30,"-")</f>
        <v>-</v>
      </c>
      <c r="V201" s="189" t="str">
        <f>IFERROR(DTE_demand_forecast!V201*Settings!$D$30,"-")</f>
        <v>-</v>
      </c>
      <c r="W201" s="189" t="str">
        <f>IFERROR(DTE_demand_forecast!W201*Settings!$D$30,"-")</f>
        <v>-</v>
      </c>
    </row>
    <row r="202" spans="1:23" x14ac:dyDescent="0.3">
      <c r="A202" s="97" t="s">
        <v>81</v>
      </c>
      <c r="B202" s="98" t="s">
        <v>57</v>
      </c>
      <c r="C202" s="99" t="s">
        <v>91</v>
      </c>
      <c r="D202" s="189">
        <f>IFERROR(DTE_demand_forecast!D202*Settings!$D$30,"-")</f>
        <v>1508933.3333333335</v>
      </c>
      <c r="E202" s="189">
        <f>IFERROR(DTE_demand_forecast!E202*Settings!$D$30,"-")</f>
        <v>1539230.5555555553</v>
      </c>
      <c r="F202" s="189">
        <f>IFERROR(DTE_demand_forecast!F202*Settings!$D$30,"-")</f>
        <v>1382894.7611111109</v>
      </c>
      <c r="G202" s="189">
        <f>IFERROR(DTE_demand_forecast!G202*Settings!$D$30,"-")</f>
        <v>1500123.0280555557</v>
      </c>
      <c r="H202" s="189">
        <f>IFERROR(DTE_demand_forecast!H202*Settings!$D$30,"-")</f>
        <v>1500123.0280555557</v>
      </c>
      <c r="I202" s="189">
        <f>IFERROR(DTE_demand_forecast!I202*Settings!$D$30,"-")</f>
        <v>1500123.0280555557</v>
      </c>
      <c r="J202" s="189">
        <f>IFERROR(DTE_demand_forecast!J202*Settings!$D$30,"-")</f>
        <v>1500123.0280555557</v>
      </c>
      <c r="K202" s="189">
        <f>IFERROR(DTE_demand_forecast!K202*Settings!$D$30,"-")</f>
        <v>0</v>
      </c>
      <c r="L202" s="189">
        <f>IFERROR(DTE_demand_forecast!L202*Settings!$D$30,"-")</f>
        <v>0</v>
      </c>
      <c r="M202" s="189">
        <f>IFERROR(DTE_demand_forecast!M202*Settings!$D$30,"-")</f>
        <v>0</v>
      </c>
      <c r="N202" s="189">
        <f>IFERROR(DTE_demand_forecast!N202*Settings!$D$30,"-")</f>
        <v>0</v>
      </c>
      <c r="O202" s="189">
        <f>IFERROR(DTE_demand_forecast!O202*Settings!$D$30,"-")</f>
        <v>0</v>
      </c>
      <c r="P202" s="189">
        <f>IFERROR(DTE_demand_forecast!P202*Settings!$D$30,"-")</f>
        <v>0</v>
      </c>
      <c r="Q202" s="189">
        <f>IFERROR(DTE_demand_forecast!Q202*Settings!$D$30,"-")</f>
        <v>0</v>
      </c>
      <c r="R202" s="189">
        <f>IFERROR(DTE_demand_forecast!R202*Settings!$D$30,"-")</f>
        <v>0</v>
      </c>
      <c r="S202" s="189">
        <f>IFERROR(DTE_demand_forecast!S202*Settings!$D$30,"-")</f>
        <v>0</v>
      </c>
      <c r="T202" s="189">
        <f>IFERROR(DTE_demand_forecast!T202*Settings!$D$30,"-")</f>
        <v>0</v>
      </c>
      <c r="U202" s="189">
        <f>IFERROR(DTE_demand_forecast!U202*Settings!$D$30,"-")</f>
        <v>0</v>
      </c>
      <c r="V202" s="189">
        <f>IFERROR(DTE_demand_forecast!V202*Settings!$D$30,"-")</f>
        <v>0</v>
      </c>
      <c r="W202" s="189">
        <f>IFERROR(DTE_demand_forecast!W202*Settings!$D$30,"-")</f>
        <v>0</v>
      </c>
    </row>
    <row r="203" spans="1:23" x14ac:dyDescent="0.3">
      <c r="A203" s="97" t="s">
        <v>51</v>
      </c>
      <c r="B203" s="98" t="s">
        <v>56</v>
      </c>
      <c r="C203" s="99"/>
      <c r="D203" s="189">
        <f>IFERROR(DTE_demand_forecast!D203*Settings!$D$30,"-")</f>
        <v>1070217.0519047617</v>
      </c>
      <c r="E203" s="189">
        <f>IFERROR(DTE_demand_forecast!E203*Settings!$D$30,"-")</f>
        <v>1070217.0519047617</v>
      </c>
      <c r="F203" s="189">
        <f>IFERROR(DTE_demand_forecast!F203*Settings!$D$30,"-")</f>
        <v>0</v>
      </c>
      <c r="G203" s="189">
        <f>IFERROR(DTE_demand_forecast!G203*Settings!$D$30,"-")</f>
        <v>0</v>
      </c>
      <c r="H203" s="189">
        <f>IFERROR(DTE_demand_forecast!H203*Settings!$D$30,"-")</f>
        <v>0</v>
      </c>
      <c r="I203" s="189">
        <f>IFERROR(DTE_demand_forecast!I203*Settings!$D$30,"-")</f>
        <v>0</v>
      </c>
      <c r="J203" s="189">
        <f>IFERROR(DTE_demand_forecast!J203*Settings!$D$30,"-")</f>
        <v>0</v>
      </c>
      <c r="K203" s="189">
        <f>IFERROR(DTE_demand_forecast!K203*Settings!$D$30,"-")</f>
        <v>0</v>
      </c>
      <c r="L203" s="189">
        <f>IFERROR(DTE_demand_forecast!L203*Settings!$D$30,"-")</f>
        <v>0</v>
      </c>
      <c r="M203" s="189">
        <f>IFERROR(DTE_demand_forecast!M203*Settings!$D$30,"-")</f>
        <v>0</v>
      </c>
      <c r="N203" s="189">
        <f>IFERROR(DTE_demand_forecast!N203*Settings!$D$30,"-")</f>
        <v>0</v>
      </c>
      <c r="O203" s="189">
        <f>IFERROR(DTE_demand_forecast!O203*Settings!$D$30,"-")</f>
        <v>0</v>
      </c>
      <c r="P203" s="189">
        <f>IFERROR(DTE_demand_forecast!P203*Settings!$D$30,"-")</f>
        <v>0</v>
      </c>
      <c r="Q203" s="189">
        <f>IFERROR(DTE_demand_forecast!Q203*Settings!$D$30,"-")</f>
        <v>0</v>
      </c>
      <c r="R203" s="189">
        <f>IFERROR(DTE_demand_forecast!R203*Settings!$D$30,"-")</f>
        <v>0</v>
      </c>
      <c r="S203" s="189">
        <f>IFERROR(DTE_demand_forecast!S203*Settings!$D$30,"-")</f>
        <v>0</v>
      </c>
      <c r="T203" s="189">
        <f>IFERROR(DTE_demand_forecast!T203*Settings!$D$30,"-")</f>
        <v>0</v>
      </c>
      <c r="U203" s="189">
        <f>IFERROR(DTE_demand_forecast!U203*Settings!$D$30,"-")</f>
        <v>0</v>
      </c>
      <c r="V203" s="189">
        <f>IFERROR(DTE_demand_forecast!V203*Settings!$D$30,"-")</f>
        <v>0</v>
      </c>
      <c r="W203" s="189">
        <f>IFERROR(DTE_demand_forecast!W203*Settings!$D$30,"-")</f>
        <v>0</v>
      </c>
    </row>
    <row r="204" spans="1:23" x14ac:dyDescent="0.3">
      <c r="A204" s="97" t="s">
        <v>52</v>
      </c>
      <c r="B204" s="98" t="s">
        <v>56</v>
      </c>
      <c r="C204" s="99"/>
      <c r="D204" s="189">
        <f>IFERROR(DTE_demand_forecast!D204*Settings!$D$30,"-")</f>
        <v>1070217.0519047617</v>
      </c>
      <c r="E204" s="189">
        <f>IFERROR(DTE_demand_forecast!E204*Settings!$D$30,"-")</f>
        <v>1070217.0519047617</v>
      </c>
      <c r="F204" s="189">
        <f>IFERROR(DTE_demand_forecast!F204*Settings!$D$30,"-")</f>
        <v>0</v>
      </c>
      <c r="G204" s="189">
        <f>IFERROR(DTE_demand_forecast!G204*Settings!$D$30,"-")</f>
        <v>0</v>
      </c>
      <c r="H204" s="189">
        <f>IFERROR(DTE_demand_forecast!H204*Settings!$D$30,"-")</f>
        <v>0</v>
      </c>
      <c r="I204" s="189">
        <f>IFERROR(DTE_demand_forecast!I204*Settings!$D$30,"-")</f>
        <v>0</v>
      </c>
      <c r="J204" s="189">
        <f>IFERROR(DTE_demand_forecast!J204*Settings!$D$30,"-")</f>
        <v>0</v>
      </c>
      <c r="K204" s="189">
        <f>IFERROR(DTE_demand_forecast!K204*Settings!$D$30,"-")</f>
        <v>0</v>
      </c>
      <c r="L204" s="189">
        <f>IFERROR(DTE_demand_forecast!L204*Settings!$D$30,"-")</f>
        <v>0</v>
      </c>
      <c r="M204" s="189">
        <f>IFERROR(DTE_demand_forecast!M204*Settings!$D$30,"-")</f>
        <v>0</v>
      </c>
      <c r="N204" s="189">
        <f>IFERROR(DTE_demand_forecast!N204*Settings!$D$30,"-")</f>
        <v>0</v>
      </c>
      <c r="O204" s="189">
        <f>IFERROR(DTE_demand_forecast!O204*Settings!$D$30,"-")</f>
        <v>0</v>
      </c>
      <c r="P204" s="189">
        <f>IFERROR(DTE_demand_forecast!P204*Settings!$D$30,"-")</f>
        <v>0</v>
      </c>
      <c r="Q204" s="189">
        <f>IFERROR(DTE_demand_forecast!Q204*Settings!$D$30,"-")</f>
        <v>0</v>
      </c>
      <c r="R204" s="189">
        <f>IFERROR(DTE_demand_forecast!R204*Settings!$D$30,"-")</f>
        <v>0</v>
      </c>
      <c r="S204" s="189">
        <f>IFERROR(DTE_demand_forecast!S204*Settings!$D$30,"-")</f>
        <v>0</v>
      </c>
      <c r="T204" s="189">
        <f>IFERROR(DTE_demand_forecast!T204*Settings!$D$30,"-")</f>
        <v>0</v>
      </c>
      <c r="U204" s="189">
        <f>IFERROR(DTE_demand_forecast!U204*Settings!$D$30,"-")</f>
        <v>0</v>
      </c>
      <c r="V204" s="189">
        <f>IFERROR(DTE_demand_forecast!V204*Settings!$D$30,"-")</f>
        <v>0</v>
      </c>
      <c r="W204" s="189">
        <f>IFERROR(DTE_demand_forecast!W204*Settings!$D$30,"-")</f>
        <v>0</v>
      </c>
    </row>
    <row r="205" spans="1:23" x14ac:dyDescent="0.3">
      <c r="A205" s="97" t="s">
        <v>53</v>
      </c>
      <c r="B205" s="98" t="s">
        <v>56</v>
      </c>
      <c r="C205" s="99"/>
      <c r="D205" s="189">
        <f>IFERROR(DTE_demand_forecast!D205*Settings!$D$30,"-")</f>
        <v>1070217.0519047617</v>
      </c>
      <c r="E205" s="189">
        <f>IFERROR(DTE_demand_forecast!E205*Settings!$D$30,"-")</f>
        <v>1070217.0519047617</v>
      </c>
      <c r="F205" s="189">
        <f>IFERROR(DTE_demand_forecast!F205*Settings!$D$30,"-")</f>
        <v>0</v>
      </c>
      <c r="G205" s="189">
        <f>IFERROR(DTE_demand_forecast!G205*Settings!$D$30,"-")</f>
        <v>0</v>
      </c>
      <c r="H205" s="189">
        <f>IFERROR(DTE_demand_forecast!H205*Settings!$D$30,"-")</f>
        <v>0</v>
      </c>
      <c r="I205" s="189">
        <f>IFERROR(DTE_demand_forecast!I205*Settings!$D$30,"-")</f>
        <v>0</v>
      </c>
      <c r="J205" s="189">
        <f>IFERROR(DTE_demand_forecast!J205*Settings!$D$30,"-")</f>
        <v>0</v>
      </c>
      <c r="K205" s="189">
        <f>IFERROR(DTE_demand_forecast!K205*Settings!$D$30,"-")</f>
        <v>0</v>
      </c>
      <c r="L205" s="189">
        <f>IFERROR(DTE_demand_forecast!L205*Settings!$D$30,"-")</f>
        <v>0</v>
      </c>
      <c r="M205" s="189">
        <f>IFERROR(DTE_demand_forecast!M205*Settings!$D$30,"-")</f>
        <v>0</v>
      </c>
      <c r="N205" s="189">
        <f>IFERROR(DTE_demand_forecast!N205*Settings!$D$30,"-")</f>
        <v>0</v>
      </c>
      <c r="O205" s="189">
        <f>IFERROR(DTE_demand_forecast!O205*Settings!$D$30,"-")</f>
        <v>0</v>
      </c>
      <c r="P205" s="189">
        <f>IFERROR(DTE_demand_forecast!P205*Settings!$D$30,"-")</f>
        <v>0</v>
      </c>
      <c r="Q205" s="189">
        <f>IFERROR(DTE_demand_forecast!Q205*Settings!$D$30,"-")</f>
        <v>0</v>
      </c>
      <c r="R205" s="189">
        <f>IFERROR(DTE_demand_forecast!R205*Settings!$D$30,"-")</f>
        <v>0</v>
      </c>
      <c r="S205" s="189">
        <f>IFERROR(DTE_demand_forecast!S205*Settings!$D$30,"-")</f>
        <v>0</v>
      </c>
      <c r="T205" s="189">
        <f>IFERROR(DTE_demand_forecast!T205*Settings!$D$30,"-")</f>
        <v>0</v>
      </c>
      <c r="U205" s="189">
        <f>IFERROR(DTE_demand_forecast!U205*Settings!$D$30,"-")</f>
        <v>0</v>
      </c>
      <c r="V205" s="189">
        <f>IFERROR(DTE_demand_forecast!V205*Settings!$D$30,"-")</f>
        <v>0</v>
      </c>
      <c r="W205" s="189">
        <f>IFERROR(DTE_demand_forecast!W205*Settings!$D$30,"-")</f>
        <v>0</v>
      </c>
    </row>
    <row r="206" spans="1:23" x14ac:dyDescent="0.3">
      <c r="A206" s="97" t="s">
        <v>54</v>
      </c>
      <c r="B206" s="98" t="s">
        <v>57</v>
      </c>
      <c r="C206" s="99"/>
      <c r="D206" s="189">
        <f>IFERROR(DTE_demand_forecast!D206*Settings!$D$30,"-")</f>
        <v>66704675.024642825</v>
      </c>
      <c r="E206" s="189">
        <f>IFERROR(DTE_demand_forecast!E206*Settings!$D$30,"-")</f>
        <v>0</v>
      </c>
      <c r="F206" s="189">
        <f>IFERROR(DTE_demand_forecast!F206*Settings!$D$30,"-")</f>
        <v>0</v>
      </c>
      <c r="G206" s="189">
        <f>IFERROR(DTE_demand_forecast!G206*Settings!$D$30,"-")</f>
        <v>0</v>
      </c>
      <c r="H206" s="189">
        <f>IFERROR(DTE_demand_forecast!H206*Settings!$D$30,"-")</f>
        <v>0</v>
      </c>
      <c r="I206" s="189">
        <f>IFERROR(DTE_demand_forecast!I206*Settings!$D$30,"-")</f>
        <v>0</v>
      </c>
      <c r="J206" s="189">
        <f>IFERROR(DTE_demand_forecast!J206*Settings!$D$30,"-")</f>
        <v>0</v>
      </c>
      <c r="K206" s="189">
        <f>IFERROR(DTE_demand_forecast!K206*Settings!$D$30,"-")</f>
        <v>0</v>
      </c>
      <c r="L206" s="189">
        <f>IFERROR(DTE_demand_forecast!L206*Settings!$D$30,"-")</f>
        <v>0</v>
      </c>
      <c r="M206" s="189">
        <f>IFERROR(DTE_demand_forecast!M206*Settings!$D$30,"-")</f>
        <v>0</v>
      </c>
      <c r="N206" s="189">
        <f>IFERROR(DTE_demand_forecast!N206*Settings!$D$30,"-")</f>
        <v>0</v>
      </c>
      <c r="O206" s="189">
        <f>IFERROR(DTE_demand_forecast!O206*Settings!$D$30,"-")</f>
        <v>0</v>
      </c>
      <c r="P206" s="189">
        <f>IFERROR(DTE_demand_forecast!P206*Settings!$D$30,"-")</f>
        <v>0</v>
      </c>
      <c r="Q206" s="189">
        <f>IFERROR(DTE_demand_forecast!Q206*Settings!$D$30,"-")</f>
        <v>0</v>
      </c>
      <c r="R206" s="189">
        <f>IFERROR(DTE_demand_forecast!R206*Settings!$D$30,"-")</f>
        <v>0</v>
      </c>
      <c r="S206" s="189">
        <f>IFERROR(DTE_demand_forecast!S206*Settings!$D$30,"-")</f>
        <v>0</v>
      </c>
      <c r="T206" s="189">
        <f>IFERROR(DTE_demand_forecast!T206*Settings!$D$30,"-")</f>
        <v>0</v>
      </c>
      <c r="U206" s="189">
        <f>IFERROR(DTE_demand_forecast!U206*Settings!$D$30,"-")</f>
        <v>0</v>
      </c>
      <c r="V206" s="189">
        <f>IFERROR(DTE_demand_forecast!V206*Settings!$D$30,"-")</f>
        <v>0</v>
      </c>
      <c r="W206" s="189">
        <f>IFERROR(DTE_demand_forecast!W206*Settings!$D$30,"-")</f>
        <v>0</v>
      </c>
    </row>
    <row r="207" spans="1:23" x14ac:dyDescent="0.3">
      <c r="A207" s="190" t="str">
        <f t="shared" ref="A207:C214" si="29">A49</f>
        <v>New</v>
      </c>
      <c r="B207" s="190" t="str">
        <f t="shared" si="29"/>
        <v>Human Space Flight</v>
      </c>
      <c r="C207" s="190">
        <f t="shared" si="29"/>
        <v>0</v>
      </c>
      <c r="D207" s="189">
        <f>IFERROR(DTE_demand_forecast!D207*Settings!$D$30,"-")</f>
        <v>51471688.737833329</v>
      </c>
      <c r="E207" s="189">
        <f>IFERROR(DTE_demand_forecast!E207*Settings!$D$30,"-")</f>
        <v>105002245.02517998</v>
      </c>
      <c r="F207" s="189">
        <f>IFERROR(DTE_demand_forecast!F207*Settings!$D$30,"-")</f>
        <v>160653434.88852534</v>
      </c>
      <c r="G207" s="189">
        <f>IFERROR(DTE_demand_forecast!G207*Settings!$D$30,"-")</f>
        <v>218488671.44839451</v>
      </c>
      <c r="H207" s="189">
        <f>IFERROR(DTE_demand_forecast!H207*Settings!$D$30,"-")</f>
        <v>278573056.09670299</v>
      </c>
      <c r="I207" s="189">
        <f>IFERROR(DTE_demand_forecast!I207*Settings!$D$30,"-")</f>
        <v>340973420.66236454</v>
      </c>
      <c r="J207" s="189">
        <f>IFERROR(DTE_demand_forecast!J207*Settings!$D$30,"-")</f>
        <v>405758370.5882138</v>
      </c>
      <c r="K207" s="189">
        <f>IFERROR(DTE_demand_forecast!K207*Settings!$D$30,"-")</f>
        <v>472998329.14283192</v>
      </c>
      <c r="L207" s="189">
        <f>IFERROR(DTE_demand_forecast!L207*Settings!$D$30,"-")</f>
        <v>542765582.69139957</v>
      </c>
      <c r="M207" s="189">
        <f>IFERROR(DTE_demand_forecast!M207*Settings!$D$30,"-")</f>
        <v>615134327.05025291</v>
      </c>
      <c r="N207" s="189">
        <f>IFERROR(DTE_demand_forecast!N207*Settings!$D$30,"-")</f>
        <v>836582684.78834391</v>
      </c>
      <c r="O207" s="189">
        <f>IFERROR(DTE_demand_forecast!O207*Settings!$D$30,"-")</f>
        <v>853314338.48411071</v>
      </c>
      <c r="P207" s="189">
        <f>IFERROR(DTE_demand_forecast!P207*Settings!$D$30,"-")</f>
        <v>870380625.25379312</v>
      </c>
      <c r="Q207" s="189">
        <f>IFERROR(DTE_demand_forecast!Q207*Settings!$D$30,"-")</f>
        <v>887788237.75886881</v>
      </c>
      <c r="R207" s="189">
        <f>IFERROR(DTE_demand_forecast!R207*Settings!$D$30,"-")</f>
        <v>905544002.51404643</v>
      </c>
      <c r="S207" s="189">
        <f>IFERROR(DTE_demand_forecast!S207*Settings!$D$30,"-")</f>
        <v>923654882.564327</v>
      </c>
      <c r="T207" s="189">
        <f>IFERROR(DTE_demand_forecast!T207*Settings!$D$30,"-")</f>
        <v>942127980.21561372</v>
      </c>
      <c r="U207" s="189">
        <f>IFERROR(DTE_demand_forecast!U207*Settings!$D$30,"-")</f>
        <v>960970539.81992602</v>
      </c>
      <c r="V207" s="189">
        <f>IFERROR(DTE_demand_forecast!V207*Settings!$D$30,"-")</f>
        <v>980189950.61632442</v>
      </c>
      <c r="W207" s="189">
        <f>IFERROR(DTE_demand_forecast!W207*Settings!$D$30,"-")</f>
        <v>999793749.6286509</v>
      </c>
    </row>
    <row r="208" spans="1:23" x14ac:dyDescent="0.3">
      <c r="A208" s="190" t="str">
        <f t="shared" si="29"/>
        <v>New</v>
      </c>
      <c r="B208" s="190" t="str">
        <f t="shared" si="29"/>
        <v>Near Earth Robotic - LEO Science</v>
      </c>
      <c r="C208" s="190" t="str">
        <f t="shared" si="29"/>
        <v>-</v>
      </c>
      <c r="D208" s="189">
        <f>IFERROR(DTE_demand_forecast!D208*Settings!$D$30,"-")</f>
        <v>29102674.901666671</v>
      </c>
      <c r="E208" s="189">
        <f>IFERROR(DTE_demand_forecast!E208*Settings!$D$30,"-")</f>
        <v>82027134.810133323</v>
      </c>
      <c r="F208" s="189">
        <f>IFERROR(DTE_demand_forecast!F208*Settings!$D$30,"-")</f>
        <v>108708000.30086401</v>
      </c>
      <c r="G208" s="189">
        <f>IFERROR(DTE_demand_forecast!G208*Settings!$D$30,"-")</f>
        <v>195075070.69155943</v>
      </c>
      <c r="H208" s="189">
        <f>IFERROR(DTE_demand_forecast!H208*Settings!$D$30,"-")</f>
        <v>273953251.44945085</v>
      </c>
      <c r="I208" s="189">
        <f>IFERROR(DTE_demand_forecast!I208*Settings!$D$30,"-")</f>
        <v>355908529.40938133</v>
      </c>
      <c r="J208" s="189">
        <f>IFERROR(DTE_demand_forecast!J208*Settings!$D$30,"-")</f>
        <v>441032437.18712914</v>
      </c>
      <c r="K208" s="189">
        <f>IFERROR(DTE_demand_forecast!K208*Settings!$D$30,"-")</f>
        <v>514117812.49242473</v>
      </c>
      <c r="L208" s="189">
        <f>IFERROR(DTE_demand_forecast!L208*Settings!$D$30,"-")</f>
        <v>558735894.07658887</v>
      </c>
      <c r="M208" s="189">
        <f>IFERROR(DTE_demand_forecast!M208*Settings!$D$30,"-")</f>
        <v>604933051.79912245</v>
      </c>
      <c r="N208" s="189">
        <f>IFERROR(DTE_demand_forecast!N208*Settings!$D$30,"-")</f>
        <v>617031712.83510506</v>
      </c>
      <c r="O208" s="189">
        <f>IFERROR(DTE_demand_forecast!O208*Settings!$D$30,"-")</f>
        <v>629372347.09180689</v>
      </c>
      <c r="P208" s="189">
        <f>IFERROR(DTE_demand_forecast!P208*Settings!$D$30,"-")</f>
        <v>641959794.03364325</v>
      </c>
      <c r="Q208" s="189">
        <f>IFERROR(DTE_demand_forecast!Q208*Settings!$D$30,"-")</f>
        <v>654798989.91431594</v>
      </c>
      <c r="R208" s="189">
        <f>IFERROR(DTE_demand_forecast!R208*Settings!$D$30,"-")</f>
        <v>667894969.7126025</v>
      </c>
      <c r="S208" s="189">
        <f>IFERROR(DTE_demand_forecast!S208*Settings!$D$30,"-")</f>
        <v>681252869.10685432</v>
      </c>
      <c r="T208" s="189">
        <f>IFERROR(DTE_demand_forecast!T208*Settings!$D$30,"-")</f>
        <v>694877926.4889915</v>
      </c>
      <c r="U208" s="189">
        <f>IFERROR(DTE_demand_forecast!U208*Settings!$D$30,"-")</f>
        <v>708775485.01877141</v>
      </c>
      <c r="V208" s="189">
        <f>IFERROR(DTE_demand_forecast!V208*Settings!$D$30,"-")</f>
        <v>722950994.71914673</v>
      </c>
      <c r="W208" s="189">
        <f>IFERROR(DTE_demand_forecast!W208*Settings!$D$30,"-")</f>
        <v>737410014.61352968</v>
      </c>
    </row>
    <row r="209" spans="1:23" x14ac:dyDescent="0.3">
      <c r="A209" s="190" t="str">
        <f t="shared" si="29"/>
        <v>New</v>
      </c>
      <c r="B209" s="190" t="str">
        <f t="shared" si="29"/>
        <v>Near Earth Robotic - GEO and Near Earth</v>
      </c>
      <c r="C209" s="190" t="str">
        <f t="shared" si="29"/>
        <v>-</v>
      </c>
      <c r="D209" s="189">
        <f>IFERROR(DTE_demand_forecast!D209*Settings!$D$30,"-")</f>
        <v>963195.34671428567</v>
      </c>
      <c r="E209" s="189">
        <f>IFERROR(DTE_demand_forecast!E209*Settings!$D$30,"-")</f>
        <v>1964918.5072971426</v>
      </c>
      <c r="F209" s="189">
        <f>IFERROR(DTE_demand_forecast!F209*Settings!$D$30,"-")</f>
        <v>7460140.5993714854</v>
      </c>
      <c r="G209" s="189">
        <f>IFERROR(DTE_demand_forecast!G209*Settings!$D$30,"-")</f>
        <v>8631494.0188548863</v>
      </c>
      <c r="H209" s="189">
        <f>IFERROR(DTE_demand_forecast!H209*Settings!$D$30,"-")</f>
        <v>9846717.5188778788</v>
      </c>
      <c r="I209" s="189">
        <f>IFERROR(DTE_demand_forecast!I209*Settings!$D$30,"-")</f>
        <v>11107097.361294249</v>
      </c>
      <c r="J209" s="189">
        <f>IFERROR(DTE_demand_forecast!J209*Settings!$D$30,"-")</f>
        <v>12413953.710399721</v>
      </c>
      <c r="K209" s="189">
        <f>IFERROR(DTE_demand_forecast!K209*Settings!$D$30,"-")</f>
        <v>13768641.474524891</v>
      </c>
      <c r="L209" s="189">
        <f>IFERROR(DTE_demand_forecast!L209*Settings!$D$30,"-")</f>
        <v>15172551.167730914</v>
      </c>
      <c r="M209" s="189">
        <f>IFERROR(DTE_demand_forecast!M209*Settings!$D$30,"-")</f>
        <v>16627109.792075364</v>
      </c>
      <c r="N209" s="189">
        <f>IFERROR(DTE_demand_forecast!N209*Settings!$D$30,"-")</f>
        <v>16959651.987916872</v>
      </c>
      <c r="O209" s="189">
        <f>IFERROR(DTE_demand_forecast!O209*Settings!$D$30,"-")</f>
        <v>17298845.027675208</v>
      </c>
      <c r="P209" s="189">
        <f>IFERROR(DTE_demand_forecast!P209*Settings!$D$30,"-")</f>
        <v>17644821.928228714</v>
      </c>
      <c r="Q209" s="189">
        <f>IFERROR(DTE_demand_forecast!Q209*Settings!$D$30,"-")</f>
        <v>17997718.366793286</v>
      </c>
      <c r="R209" s="189">
        <f>IFERROR(DTE_demand_forecast!R209*Settings!$D$30,"-")</f>
        <v>18357672.734129157</v>
      </c>
      <c r="S209" s="189">
        <f>IFERROR(DTE_demand_forecast!S209*Settings!$D$30,"-")</f>
        <v>18724826.188811734</v>
      </c>
      <c r="T209" s="189">
        <f>IFERROR(DTE_demand_forecast!T209*Settings!$D$30,"-")</f>
        <v>19099322.712587971</v>
      </c>
      <c r="U209" s="189">
        <f>IFERROR(DTE_demand_forecast!U209*Settings!$D$30,"-")</f>
        <v>19481309.166839734</v>
      </c>
      <c r="V209" s="189">
        <f>IFERROR(DTE_demand_forecast!V209*Settings!$D$30,"-")</f>
        <v>19870935.350176524</v>
      </c>
      <c r="W209" s="189">
        <f>IFERROR(DTE_demand_forecast!W209*Settings!$D$30,"-")</f>
        <v>20268354.057180054</v>
      </c>
    </row>
    <row r="210" spans="1:23" x14ac:dyDescent="0.3">
      <c r="A210" s="190" t="str">
        <f t="shared" si="29"/>
        <v>New</v>
      </c>
      <c r="B210" s="190" t="str">
        <f t="shared" si="29"/>
        <v>Deep Space Robotic</v>
      </c>
      <c r="C210" s="190" t="str">
        <f t="shared" si="29"/>
        <v>-</v>
      </c>
      <c r="D210" s="189" t="str">
        <f>IFERROR(DTE_demand_forecast!D210*Settings!$D$30,"-")</f>
        <v>-</v>
      </c>
      <c r="E210" s="189" t="str">
        <f>IFERROR(DTE_demand_forecast!E210*Settings!$D$30,"-")</f>
        <v>-</v>
      </c>
      <c r="F210" s="189" t="str">
        <f>IFERROR(DTE_demand_forecast!F210*Settings!$D$30,"-")</f>
        <v>-</v>
      </c>
      <c r="G210" s="189" t="str">
        <f>IFERROR(DTE_demand_forecast!G210*Settings!$D$30,"-")</f>
        <v>-</v>
      </c>
      <c r="H210" s="189" t="str">
        <f>IFERROR(DTE_demand_forecast!H210*Settings!$D$30,"-")</f>
        <v>-</v>
      </c>
      <c r="I210" s="189" t="str">
        <f>IFERROR(DTE_demand_forecast!I210*Settings!$D$30,"-")</f>
        <v>-</v>
      </c>
      <c r="J210" s="189" t="str">
        <f>IFERROR(DTE_demand_forecast!J210*Settings!$D$30,"-")</f>
        <v>-</v>
      </c>
      <c r="K210" s="189" t="str">
        <f>IFERROR(DTE_demand_forecast!K210*Settings!$D$30,"-")</f>
        <v>-</v>
      </c>
      <c r="L210" s="189" t="str">
        <f>IFERROR(DTE_demand_forecast!L210*Settings!$D$30,"-")</f>
        <v>-</v>
      </c>
      <c r="M210" s="189" t="str">
        <f>IFERROR(DTE_demand_forecast!M210*Settings!$D$30,"-")</f>
        <v>-</v>
      </c>
      <c r="N210" s="189" t="str">
        <f>IFERROR(DTE_demand_forecast!N210*Settings!$D$30,"-")</f>
        <v>-</v>
      </c>
      <c r="O210" s="189" t="str">
        <f>IFERROR(DTE_demand_forecast!O210*Settings!$D$30,"-")</f>
        <v>-</v>
      </c>
      <c r="P210" s="189" t="str">
        <f>IFERROR(DTE_demand_forecast!P210*Settings!$D$30,"-")</f>
        <v>-</v>
      </c>
      <c r="Q210" s="189" t="str">
        <f>IFERROR(DTE_demand_forecast!Q210*Settings!$D$30,"-")</f>
        <v>-</v>
      </c>
      <c r="R210" s="189" t="str">
        <f>IFERROR(DTE_demand_forecast!R210*Settings!$D$30,"-")</f>
        <v>-</v>
      </c>
      <c r="S210" s="189" t="str">
        <f>IFERROR(DTE_demand_forecast!S210*Settings!$D$30,"-")</f>
        <v>-</v>
      </c>
      <c r="T210" s="189" t="str">
        <f>IFERROR(DTE_demand_forecast!T210*Settings!$D$30,"-")</f>
        <v>-</v>
      </c>
      <c r="U210" s="189" t="str">
        <f>IFERROR(DTE_demand_forecast!U210*Settings!$D$30,"-")</f>
        <v>-</v>
      </c>
      <c r="V210" s="189" t="str">
        <f>IFERROR(DTE_demand_forecast!V210*Settings!$D$30,"-")</f>
        <v>-</v>
      </c>
      <c r="W210" s="189" t="str">
        <f>IFERROR(DTE_demand_forecast!W210*Settings!$D$30,"-")</f>
        <v>-</v>
      </c>
    </row>
    <row r="211" spans="1:23" x14ac:dyDescent="0.3">
      <c r="A211" s="190" t="str">
        <f t="shared" si="29"/>
        <v>New</v>
      </c>
      <c r="B211" s="190" t="str">
        <f t="shared" si="29"/>
        <v>Near Earth Robotic - Low Latency &amp; Complex Needs</v>
      </c>
      <c r="C211" s="190" t="str">
        <f t="shared" si="29"/>
        <v>-</v>
      </c>
      <c r="D211" s="189">
        <f>IFERROR(DTE_demand_forecast!D211*Settings!$D$30,"-")</f>
        <v>0</v>
      </c>
      <c r="E211" s="189">
        <f>IFERROR(DTE_demand_forecast!E211*Settings!$D$30,"-")</f>
        <v>0</v>
      </c>
      <c r="F211" s="189">
        <f>IFERROR(DTE_demand_forecast!F211*Settings!$D$30,"-")</f>
        <v>0</v>
      </c>
      <c r="G211" s="189">
        <f>IFERROR(DTE_demand_forecast!G211*Settings!$D$30,"-")</f>
        <v>0</v>
      </c>
      <c r="H211" s="189">
        <f>IFERROR(DTE_demand_forecast!H211*Settings!$D$30,"-")</f>
        <v>0</v>
      </c>
      <c r="I211" s="189">
        <f>IFERROR(DTE_demand_forecast!I211*Settings!$D$30,"-")</f>
        <v>0</v>
      </c>
      <c r="J211" s="189">
        <f>IFERROR(DTE_demand_forecast!J211*Settings!$D$30,"-")</f>
        <v>0</v>
      </c>
      <c r="K211" s="189">
        <f>IFERROR(DTE_demand_forecast!K211*Settings!$D$30,"-")</f>
        <v>0</v>
      </c>
      <c r="L211" s="189">
        <f>IFERROR(DTE_demand_forecast!L211*Settings!$D$30,"-")</f>
        <v>0</v>
      </c>
      <c r="M211" s="189">
        <f>IFERROR(DTE_demand_forecast!M211*Settings!$D$30,"-")</f>
        <v>0</v>
      </c>
      <c r="N211" s="189">
        <f>IFERROR(DTE_demand_forecast!N211*Settings!$D$30,"-")</f>
        <v>0</v>
      </c>
      <c r="O211" s="189">
        <f>IFERROR(DTE_demand_forecast!O211*Settings!$D$30,"-")</f>
        <v>0</v>
      </c>
      <c r="P211" s="189">
        <f>IFERROR(DTE_demand_forecast!P211*Settings!$D$30,"-")</f>
        <v>0</v>
      </c>
      <c r="Q211" s="189">
        <f>IFERROR(DTE_demand_forecast!Q211*Settings!$D$30,"-")</f>
        <v>0</v>
      </c>
      <c r="R211" s="189">
        <f>IFERROR(DTE_demand_forecast!R211*Settings!$D$30,"-")</f>
        <v>0</v>
      </c>
      <c r="S211" s="189">
        <f>IFERROR(DTE_demand_forecast!S211*Settings!$D$30,"-")</f>
        <v>0</v>
      </c>
      <c r="T211" s="189">
        <f>IFERROR(DTE_demand_forecast!T211*Settings!$D$30,"-")</f>
        <v>0</v>
      </c>
      <c r="U211" s="189">
        <f>IFERROR(DTE_demand_forecast!U211*Settings!$D$30,"-")</f>
        <v>0</v>
      </c>
      <c r="V211" s="189">
        <f>IFERROR(DTE_demand_forecast!V211*Settings!$D$30,"-")</f>
        <v>0</v>
      </c>
      <c r="W211" s="189">
        <f>IFERROR(DTE_demand_forecast!W211*Settings!$D$30,"-")</f>
        <v>0</v>
      </c>
    </row>
    <row r="212" spans="1:23" x14ac:dyDescent="0.3">
      <c r="A212" s="190" t="str">
        <f t="shared" si="29"/>
        <v>New</v>
      </c>
      <c r="B212" s="190" t="str">
        <f t="shared" si="29"/>
        <v>Mission Operations</v>
      </c>
      <c r="C212" s="190" t="str">
        <f t="shared" si="29"/>
        <v>-</v>
      </c>
      <c r="D212" s="189" t="str">
        <f>IFERROR(DTE_demand_forecast!D212*Settings!$D$30,"-")</f>
        <v>-</v>
      </c>
      <c r="E212" s="189" t="str">
        <f>IFERROR(DTE_demand_forecast!E212*Settings!$D$30,"-")</f>
        <v>-</v>
      </c>
      <c r="F212" s="189" t="str">
        <f>IFERROR(DTE_demand_forecast!F212*Settings!$D$30,"-")</f>
        <v>-</v>
      </c>
      <c r="G212" s="189" t="str">
        <f>IFERROR(DTE_demand_forecast!G212*Settings!$D$30,"-")</f>
        <v>-</v>
      </c>
      <c r="H212" s="189" t="str">
        <f>IFERROR(DTE_demand_forecast!H212*Settings!$D$30,"-")</f>
        <v>-</v>
      </c>
      <c r="I212" s="189" t="str">
        <f>IFERROR(DTE_demand_forecast!I212*Settings!$D$30,"-")</f>
        <v>-</v>
      </c>
      <c r="J212" s="189" t="str">
        <f>IFERROR(DTE_demand_forecast!J212*Settings!$D$30,"-")</f>
        <v>-</v>
      </c>
      <c r="K212" s="189" t="str">
        <f>IFERROR(DTE_demand_forecast!K212*Settings!$D$30,"-")</f>
        <v>-</v>
      </c>
      <c r="L212" s="189" t="str">
        <f>IFERROR(DTE_demand_forecast!L212*Settings!$D$30,"-")</f>
        <v>-</v>
      </c>
      <c r="M212" s="189" t="str">
        <f>IFERROR(DTE_demand_forecast!M212*Settings!$D$30,"-")</f>
        <v>-</v>
      </c>
      <c r="N212" s="189" t="str">
        <f>IFERROR(DTE_demand_forecast!N212*Settings!$D$30,"-")</f>
        <v>-</v>
      </c>
      <c r="O212" s="189" t="str">
        <f>IFERROR(DTE_demand_forecast!O212*Settings!$D$30,"-")</f>
        <v>-</v>
      </c>
      <c r="P212" s="189" t="str">
        <f>IFERROR(DTE_demand_forecast!P212*Settings!$D$30,"-")</f>
        <v>-</v>
      </c>
      <c r="Q212" s="189" t="str">
        <f>IFERROR(DTE_demand_forecast!Q212*Settings!$D$30,"-")</f>
        <v>-</v>
      </c>
      <c r="R212" s="189" t="str">
        <f>IFERROR(DTE_demand_forecast!R212*Settings!$D$30,"-")</f>
        <v>-</v>
      </c>
      <c r="S212" s="189" t="str">
        <f>IFERROR(DTE_demand_forecast!S212*Settings!$D$30,"-")</f>
        <v>-</v>
      </c>
      <c r="T212" s="189" t="str">
        <f>IFERROR(DTE_demand_forecast!T212*Settings!$D$30,"-")</f>
        <v>-</v>
      </c>
      <c r="U212" s="189" t="str">
        <f>IFERROR(DTE_demand_forecast!U212*Settings!$D$30,"-")</f>
        <v>-</v>
      </c>
      <c r="V212" s="189" t="str">
        <f>IFERROR(DTE_demand_forecast!V212*Settings!$D$30,"-")</f>
        <v>-</v>
      </c>
      <c r="W212" s="189" t="str">
        <f>IFERROR(DTE_demand_forecast!W212*Settings!$D$30,"-")</f>
        <v>-</v>
      </c>
    </row>
    <row r="213" spans="1:23" x14ac:dyDescent="0.3">
      <c r="A213" s="190" t="str">
        <f t="shared" si="29"/>
        <v>New</v>
      </c>
      <c r="B213" s="190" t="str">
        <f t="shared" si="29"/>
        <v>Launch Events</v>
      </c>
      <c r="C213" s="190" t="str">
        <f t="shared" si="29"/>
        <v>-</v>
      </c>
      <c r="D213" s="189">
        <f>IFERROR(DTE_demand_forecast!D213*Settings!$D$30,"-")</f>
        <v>180278.38111111108</v>
      </c>
      <c r="E213" s="189">
        <f>IFERROR(DTE_demand_forecast!E213*Settings!$D$30,"-")</f>
        <v>367767.89746666665</v>
      </c>
      <c r="F213" s="189">
        <f>IFERROR(DTE_demand_forecast!F213*Settings!$D$30,"-")</f>
        <v>562684.88312399981</v>
      </c>
      <c r="G213" s="189">
        <f>IFERROR(DTE_demand_forecast!G213*Settings!$D$30,"-")</f>
        <v>765251.44104863994</v>
      </c>
      <c r="H213" s="189">
        <f>IFERROR(DTE_demand_forecast!H213*Settings!$D$30,"-")</f>
        <v>1365973.8222718223</v>
      </c>
      <c r="I213" s="189">
        <f>IFERROR(DTE_demand_forecast!I213*Settings!$D$30,"-")</f>
        <v>1592335.19853401</v>
      </c>
      <c r="J213" s="189">
        <f>IFERROR(DTE_demand_forecast!J213*Settings!$D$30,"-")</f>
        <v>1827204.6403177765</v>
      </c>
      <c r="K213" s="189">
        <f>IFERROR(DTE_demand_forecast!K213*Settings!$D$30,"-")</f>
        <v>2070831.9256934796</v>
      </c>
      <c r="L213" s="189">
        <f>IFERROR(DTE_demand_forecast!L213*Settings!$D$30,"-")</f>
        <v>2323473.4206280843</v>
      </c>
      <c r="M213" s="189">
        <f>IFERROR(DTE_demand_forecast!M213*Settings!$D$30,"-")</f>
        <v>2585392.2425897955</v>
      </c>
      <c r="N213" s="189">
        <f>IFERROR(DTE_demand_forecast!N213*Settings!$D$30,"-")</f>
        <v>2637100.0874415915</v>
      </c>
      <c r="O213" s="189">
        <f>IFERROR(DTE_demand_forecast!O213*Settings!$D$30,"-")</f>
        <v>2689842.089190423</v>
      </c>
      <c r="P213" s="189">
        <f>IFERROR(DTE_demand_forecast!P213*Settings!$D$30,"-")</f>
        <v>2743638.9309742316</v>
      </c>
      <c r="Q213" s="189">
        <f>IFERROR(DTE_demand_forecast!Q213*Settings!$D$30,"-")</f>
        <v>2798511.7095937161</v>
      </c>
      <c r="R213" s="189">
        <f>IFERROR(DTE_demand_forecast!R213*Settings!$D$30,"-")</f>
        <v>2854481.9437855911</v>
      </c>
      <c r="S213" s="189">
        <f>IFERROR(DTE_demand_forecast!S213*Settings!$D$30,"-")</f>
        <v>2911571.5826613018</v>
      </c>
      <c r="T213" s="189">
        <f>IFERROR(DTE_demand_forecast!T213*Settings!$D$30,"-")</f>
        <v>2969803.0143145286</v>
      </c>
      <c r="U213" s="189">
        <f>IFERROR(DTE_demand_forecast!U213*Settings!$D$30,"-")</f>
        <v>3029199.074600819</v>
      </c>
      <c r="V213" s="189">
        <f>IFERROR(DTE_demand_forecast!V213*Settings!$D$30,"-")</f>
        <v>3089783.056092835</v>
      </c>
      <c r="W213" s="189">
        <f>IFERROR(DTE_demand_forecast!W213*Settings!$D$30,"-")</f>
        <v>3151578.7172146919</v>
      </c>
    </row>
    <row r="214" spans="1:23" x14ac:dyDescent="0.3">
      <c r="A214" s="190" t="str">
        <f t="shared" si="29"/>
        <v>New</v>
      </c>
      <c r="B214" s="190" t="str">
        <f t="shared" si="29"/>
        <v>Terrestrial &amp; Aerial</v>
      </c>
      <c r="C214" s="190" t="str">
        <f t="shared" si="29"/>
        <v>-</v>
      </c>
      <c r="D214" s="189">
        <f>IFERROR(DTE_demand_forecast!D214*Settings!$D$30,"-")</f>
        <v>13418075.675500002</v>
      </c>
      <c r="E214" s="189">
        <f>IFERROR(DTE_demand_forecast!E214*Settings!$D$30,"-")</f>
        <v>72994331.674720034</v>
      </c>
      <c r="F214" s="189">
        <f>IFERROR(DTE_demand_forecast!F214*Settings!$D$30,"-")</f>
        <v>88414384.241004616</v>
      </c>
      <c r="G214" s="189">
        <f>IFERROR(DTE_demand_forecast!G214*Settings!$D$30,"-")</f>
        <v>104422041.17727073</v>
      </c>
      <c r="H214" s="189">
        <f>IFERROR(DTE_demand_forecast!H214*Settings!$D$30,"-")</f>
        <v>121034638.63729104</v>
      </c>
      <c r="I214" s="189">
        <f>IFERROR(DTE_demand_forecast!I214*Settings!$D$30,"-")</f>
        <v>187652103.74325603</v>
      </c>
      <c r="J214" s="189">
        <f>IFERROR(DTE_demand_forecast!J214*Settings!$D$30,"-")</f>
        <v>206516078.38270971</v>
      </c>
      <c r="K214" s="189">
        <f>IFERROR(DTE_demand_forecast!K214*Settings!$D$30,"-")</f>
        <v>226059551.16624418</v>
      </c>
      <c r="L214" s="189">
        <f>IFERROR(DTE_demand_forecast!L214*Settings!$D$30,"-")</f>
        <v>246302156.42976689</v>
      </c>
      <c r="M214" s="189">
        <f>IFERROR(DTE_demand_forecast!M214*Settings!$D$30,"-")</f>
        <v>267264042.0833641</v>
      </c>
      <c r="N214" s="189">
        <f>IFERROR(DTE_demand_forecast!N214*Settings!$D$30,"-")</f>
        <v>272609322.92503142</v>
      </c>
      <c r="O214" s="189">
        <f>IFERROR(DTE_demand_forecast!O214*Settings!$D$30,"-")</f>
        <v>278061509.38353199</v>
      </c>
      <c r="P214" s="189">
        <f>IFERROR(DTE_demand_forecast!P214*Settings!$D$30,"-")</f>
        <v>283622739.57120264</v>
      </c>
      <c r="Q214" s="189">
        <f>IFERROR(DTE_demand_forecast!Q214*Settings!$D$30,"-")</f>
        <v>289295194.36262673</v>
      </c>
      <c r="R214" s="189">
        <f>IFERROR(DTE_demand_forecast!R214*Settings!$D$30,"-")</f>
        <v>295081098.24987924</v>
      </c>
      <c r="S214" s="189">
        <f>IFERROR(DTE_demand_forecast!S214*Settings!$D$30,"-")</f>
        <v>300982720.21487677</v>
      </c>
      <c r="T214" s="189">
        <f>IFERROR(DTE_demand_forecast!T214*Settings!$D$30,"-")</f>
        <v>307002374.61917436</v>
      </c>
      <c r="U214" s="189">
        <f>IFERROR(DTE_demand_forecast!U214*Settings!$D$30,"-")</f>
        <v>313142422.11155784</v>
      </c>
      <c r="V214" s="189">
        <f>IFERROR(DTE_demand_forecast!V214*Settings!$D$30,"-")</f>
        <v>319405270.55378896</v>
      </c>
      <c r="W214" s="189">
        <f>IFERROR(DTE_demand_forecast!W214*Settings!$D$30,"-")</f>
        <v>325793375.96486473</v>
      </c>
    </row>
    <row r="215" spans="1:23" x14ac:dyDescent="0.3">
      <c r="D215" s="21"/>
      <c r="E215" s="21"/>
      <c r="F215" s="21"/>
      <c r="G215" s="21"/>
      <c r="H215" s="21"/>
      <c r="I215" s="21"/>
      <c r="J215" s="21"/>
      <c r="K215" s="21"/>
      <c r="L215" s="21"/>
      <c r="M215" s="21"/>
      <c r="N215" s="21"/>
      <c r="O215" s="21"/>
      <c r="P215" s="21"/>
      <c r="Q215" s="21"/>
      <c r="R215" s="21"/>
      <c r="S215" s="21"/>
      <c r="T215" s="21"/>
      <c r="U215" s="21"/>
      <c r="V215" s="21"/>
      <c r="W215" s="21"/>
    </row>
    <row r="216" spans="1:23" x14ac:dyDescent="0.3">
      <c r="D216" s="80">
        <f t="shared" ref="D216:V216" si="30">SUM(D160:D214)</f>
        <v>971381270.19865882</v>
      </c>
      <c r="E216" s="80">
        <f t="shared" si="30"/>
        <v>1004529347.619956</v>
      </c>
      <c r="F216" s="80">
        <f t="shared" si="30"/>
        <v>1036250822.6807463</v>
      </c>
      <c r="G216" s="80">
        <f t="shared" si="30"/>
        <v>1066119600.6112552</v>
      </c>
      <c r="H216" s="80">
        <f t="shared" si="30"/>
        <v>1222366841.3981662</v>
      </c>
      <c r="I216" s="80">
        <f t="shared" si="30"/>
        <v>1365667745.3373699</v>
      </c>
      <c r="J216" s="80">
        <f t="shared" si="30"/>
        <v>1468395564.0022225</v>
      </c>
      <c r="K216" s="80">
        <f t="shared" si="30"/>
        <v>1627964259.9940608</v>
      </c>
      <c r="L216" s="80">
        <f t="shared" si="30"/>
        <v>1764248751.5784554</v>
      </c>
      <c r="M216" s="80">
        <f t="shared" si="30"/>
        <v>1905493016.7597456</v>
      </c>
      <c r="N216" s="80">
        <f t="shared" si="30"/>
        <v>2140459053.0520134</v>
      </c>
      <c r="O216" s="80">
        <f t="shared" si="30"/>
        <v>2175375462.5044899</v>
      </c>
      <c r="P216" s="80">
        <f t="shared" si="30"/>
        <v>2210990200.1460166</v>
      </c>
      <c r="Q216" s="80">
        <f t="shared" si="30"/>
        <v>2247317232.5403733</v>
      </c>
      <c r="R216" s="80">
        <f t="shared" si="30"/>
        <v>2284370805.5826178</v>
      </c>
      <c r="S216" s="80">
        <f t="shared" si="30"/>
        <v>2322165450.0857062</v>
      </c>
      <c r="T216" s="80">
        <f t="shared" si="30"/>
        <v>2360715987.4788566</v>
      </c>
      <c r="U216" s="80">
        <f t="shared" si="30"/>
        <v>2400037535.6198707</v>
      </c>
      <c r="V216" s="80">
        <f t="shared" si="30"/>
        <v>2440145514.7237039</v>
      </c>
      <c r="W216" s="80">
        <f>SUM(W160:W214)</f>
        <v>2481055653.4096146</v>
      </c>
    </row>
    <row r="218" spans="1:23" ht="15" thickBot="1" x14ac:dyDescent="0.35">
      <c r="B218" s="100" t="s">
        <v>97</v>
      </c>
      <c r="M218" s="82"/>
      <c r="N218" s="82"/>
    </row>
    <row r="219" spans="1:23" x14ac:dyDescent="0.3">
      <c r="B219" s="132" t="s">
        <v>104</v>
      </c>
      <c r="D219" s="193">
        <f>D159</f>
        <v>2021</v>
      </c>
      <c r="E219" s="193">
        <f t="shared" ref="E219:W219" si="31">E159</f>
        <v>2022</v>
      </c>
      <c r="F219" s="193">
        <f t="shared" si="31"/>
        <v>2023</v>
      </c>
      <c r="G219" s="193">
        <f t="shared" si="31"/>
        <v>2024</v>
      </c>
      <c r="H219" s="193">
        <f t="shared" si="31"/>
        <v>2025</v>
      </c>
      <c r="I219" s="193">
        <f t="shared" si="31"/>
        <v>2026</v>
      </c>
      <c r="J219" s="193">
        <f t="shared" si="31"/>
        <v>2027</v>
      </c>
      <c r="K219" s="193">
        <f t="shared" si="31"/>
        <v>2028</v>
      </c>
      <c r="L219" s="193">
        <f t="shared" si="31"/>
        <v>2029</v>
      </c>
      <c r="M219" s="193">
        <f t="shared" si="31"/>
        <v>2030</v>
      </c>
      <c r="N219" s="193">
        <f t="shared" si="31"/>
        <v>2031</v>
      </c>
      <c r="O219" s="193">
        <f t="shared" si="31"/>
        <v>2032</v>
      </c>
      <c r="P219" s="193">
        <f t="shared" si="31"/>
        <v>2033</v>
      </c>
      <c r="Q219" s="193">
        <f t="shared" si="31"/>
        <v>2034</v>
      </c>
      <c r="R219" s="193">
        <f t="shared" si="31"/>
        <v>2035</v>
      </c>
      <c r="S219" s="193">
        <f t="shared" si="31"/>
        <v>2036</v>
      </c>
      <c r="T219" s="193">
        <f t="shared" si="31"/>
        <v>2037</v>
      </c>
      <c r="U219" s="193">
        <f t="shared" si="31"/>
        <v>2038</v>
      </c>
      <c r="V219" s="193">
        <f t="shared" si="31"/>
        <v>2039</v>
      </c>
      <c r="W219" s="193">
        <f t="shared" si="31"/>
        <v>2040</v>
      </c>
    </row>
    <row r="220" spans="1:23" x14ac:dyDescent="0.3">
      <c r="B220" s="101" t="s">
        <v>59</v>
      </c>
      <c r="D220" s="157">
        <f>SUMIF($B160:$B214,$B220,D$160:D$214)</f>
        <v>399084323.23866659</v>
      </c>
      <c r="E220" s="157">
        <f t="shared" ref="E220:W220" si="32">SUMIF($B160:$B214,$B220,E$160:E$214)</f>
        <v>452478572.31767994</v>
      </c>
      <c r="F220" s="157">
        <f t="shared" si="32"/>
        <v>507505668.55741417</v>
      </c>
      <c r="G220" s="157">
        <f t="shared" si="32"/>
        <v>565943776.39811671</v>
      </c>
      <c r="H220" s="157">
        <f t="shared" si="32"/>
        <v>626028161.0464251</v>
      </c>
      <c r="I220" s="157">
        <f t="shared" si="32"/>
        <v>688428525.61208677</v>
      </c>
      <c r="J220" s="157">
        <f t="shared" si="32"/>
        <v>753213475.53793597</v>
      </c>
      <c r="K220" s="157">
        <f t="shared" si="32"/>
        <v>820453434.09255409</v>
      </c>
      <c r="L220" s="157">
        <f t="shared" si="32"/>
        <v>890220687.64112175</v>
      </c>
      <c r="M220" s="157">
        <f t="shared" si="32"/>
        <v>962589431.99997509</v>
      </c>
      <c r="N220" s="157">
        <f t="shared" si="32"/>
        <v>1179727276.3738995</v>
      </c>
      <c r="O220" s="157">
        <f t="shared" si="32"/>
        <v>1196458930.0696661</v>
      </c>
      <c r="P220" s="157">
        <f t="shared" si="32"/>
        <v>1213525216.8393486</v>
      </c>
      <c r="Q220" s="157">
        <f t="shared" si="32"/>
        <v>1230932829.3444242</v>
      </c>
      <c r="R220" s="157">
        <f t="shared" si="32"/>
        <v>1248688594.099602</v>
      </c>
      <c r="S220" s="157">
        <f t="shared" si="32"/>
        <v>1266799474.1498826</v>
      </c>
      <c r="T220" s="157">
        <f t="shared" si="32"/>
        <v>1285272571.8011692</v>
      </c>
      <c r="U220" s="157">
        <f t="shared" si="32"/>
        <v>1304115131.4054816</v>
      </c>
      <c r="V220" s="157">
        <f t="shared" si="32"/>
        <v>1323334542.20188</v>
      </c>
      <c r="W220" s="157">
        <f t="shared" si="32"/>
        <v>1342938341.2142065</v>
      </c>
    </row>
    <row r="221" spans="1:23" x14ac:dyDescent="0.3">
      <c r="B221" s="101" t="s">
        <v>57</v>
      </c>
      <c r="D221" s="157">
        <f>SUMIF($B160:$B214,$B221,D$160:D$214)</f>
        <v>503722524.81583309</v>
      </c>
      <c r="E221" s="157">
        <f t="shared" ref="E221:W221" si="33">SUMIF($B160:$B214,$B221,E$160:E$214)</f>
        <v>422713415.55695862</v>
      </c>
      <c r="F221" s="157">
        <f t="shared" si="33"/>
        <v>381723152.14943528</v>
      </c>
      <c r="G221" s="157">
        <f t="shared" si="33"/>
        <v>335717452.08084512</v>
      </c>
      <c r="H221" s="157">
        <f t="shared" si="33"/>
        <v>413469485.19679207</v>
      </c>
      <c r="I221" s="157">
        <f t="shared" si="33"/>
        <v>426962681.02346861</v>
      </c>
      <c r="J221" s="157">
        <f t="shared" si="33"/>
        <v>444499849.33212912</v>
      </c>
      <c r="K221" s="157">
        <f t="shared" si="33"/>
        <v>515686798.93631363</v>
      </c>
      <c r="L221" s="157">
        <f t="shared" si="33"/>
        <v>560304880.52047777</v>
      </c>
      <c r="M221" s="157">
        <f t="shared" si="33"/>
        <v>606502038.24301136</v>
      </c>
      <c r="N221" s="157">
        <f t="shared" si="33"/>
        <v>618600699.27899396</v>
      </c>
      <c r="O221" s="157">
        <f t="shared" si="33"/>
        <v>630941333.53569579</v>
      </c>
      <c r="P221" s="157">
        <f t="shared" si="33"/>
        <v>643528780.47753215</v>
      </c>
      <c r="Q221" s="157">
        <f t="shared" si="33"/>
        <v>656367976.35820484</v>
      </c>
      <c r="R221" s="157">
        <f t="shared" si="33"/>
        <v>669463956.1564914</v>
      </c>
      <c r="S221" s="157">
        <f t="shared" si="33"/>
        <v>682821855.55074322</v>
      </c>
      <c r="T221" s="157">
        <f t="shared" si="33"/>
        <v>696446912.9328804</v>
      </c>
      <c r="U221" s="157">
        <f t="shared" si="33"/>
        <v>710344471.46266031</v>
      </c>
      <c r="V221" s="157">
        <f t="shared" si="33"/>
        <v>724519981.16303563</v>
      </c>
      <c r="W221" s="157">
        <f t="shared" si="33"/>
        <v>738979001.05741858</v>
      </c>
    </row>
    <row r="222" spans="1:23" x14ac:dyDescent="0.3">
      <c r="B222" s="101" t="s">
        <v>56</v>
      </c>
      <c r="D222" s="157">
        <f>SUMIF($B160:$B214,$B222,D$160:D$214)</f>
        <v>8565360.5961587299</v>
      </c>
      <c r="E222" s="157">
        <f t="shared" ref="E222:W222" si="34">SUMIF($B160:$B214,$B222,E$160:E$214)</f>
        <v>9578453.8428526986</v>
      </c>
      <c r="F222" s="157">
        <f t="shared" si="34"/>
        <v>11741008.806990532</v>
      </c>
      <c r="G222" s="157">
        <f t="shared" si="34"/>
        <v>12912362.226473933</v>
      </c>
      <c r="H222" s="157">
        <f t="shared" si="34"/>
        <v>14127585.726496926</v>
      </c>
      <c r="I222" s="157">
        <f t="shared" si="34"/>
        <v>15387965.568913296</v>
      </c>
      <c r="J222" s="157">
        <f t="shared" si="34"/>
        <v>16694821.918018768</v>
      </c>
      <c r="K222" s="157">
        <f t="shared" si="34"/>
        <v>18049509.682143938</v>
      </c>
      <c r="L222" s="157">
        <f t="shared" si="34"/>
        <v>19453419.375349961</v>
      </c>
      <c r="M222" s="157">
        <f t="shared" si="34"/>
        <v>20907977.999694411</v>
      </c>
      <c r="N222" s="157">
        <f t="shared" si="34"/>
        <v>21240520.195535921</v>
      </c>
      <c r="O222" s="157">
        <f t="shared" si="34"/>
        <v>21579713.235294253</v>
      </c>
      <c r="P222" s="157">
        <f t="shared" si="34"/>
        <v>21925690.135847762</v>
      </c>
      <c r="Q222" s="157">
        <f t="shared" si="34"/>
        <v>22278586.574412331</v>
      </c>
      <c r="R222" s="157">
        <f t="shared" si="34"/>
        <v>22638540.941748202</v>
      </c>
      <c r="S222" s="157">
        <f t="shared" si="34"/>
        <v>23005694.396430783</v>
      </c>
      <c r="T222" s="157">
        <f t="shared" si="34"/>
        <v>23380190.920207016</v>
      </c>
      <c r="U222" s="157">
        <f t="shared" si="34"/>
        <v>23762177.374458782</v>
      </c>
      <c r="V222" s="157">
        <f t="shared" si="34"/>
        <v>24151803.557795569</v>
      </c>
      <c r="W222" s="157">
        <f t="shared" si="34"/>
        <v>24549222.264799103</v>
      </c>
    </row>
    <row r="223" spans="1:23" x14ac:dyDescent="0.3">
      <c r="B223" s="101" t="s">
        <v>102</v>
      </c>
      <c r="D223" s="157">
        <f>SUMIF($B160:$B214,$B223,D$160:D$214)</f>
        <v>0</v>
      </c>
      <c r="E223" s="157">
        <f t="shared" ref="E223:W223" si="35">SUMIF($B160:$B214,$B223,E$160:E$214)</f>
        <v>0</v>
      </c>
      <c r="F223" s="157">
        <f t="shared" si="35"/>
        <v>0</v>
      </c>
      <c r="G223" s="157">
        <f t="shared" si="35"/>
        <v>0</v>
      </c>
      <c r="H223" s="157">
        <f t="shared" si="35"/>
        <v>0</v>
      </c>
      <c r="I223" s="157">
        <f t="shared" si="35"/>
        <v>0</v>
      </c>
      <c r="J223" s="157">
        <f t="shared" si="35"/>
        <v>0</v>
      </c>
      <c r="K223" s="157">
        <f t="shared" si="35"/>
        <v>0</v>
      </c>
      <c r="L223" s="157">
        <f t="shared" si="35"/>
        <v>0</v>
      </c>
      <c r="M223" s="157">
        <f t="shared" si="35"/>
        <v>0</v>
      </c>
      <c r="N223" s="157">
        <f t="shared" si="35"/>
        <v>0</v>
      </c>
      <c r="O223" s="157">
        <f t="shared" si="35"/>
        <v>0</v>
      </c>
      <c r="P223" s="157">
        <f t="shared" si="35"/>
        <v>0</v>
      </c>
      <c r="Q223" s="157">
        <f t="shared" si="35"/>
        <v>0</v>
      </c>
      <c r="R223" s="157">
        <f t="shared" si="35"/>
        <v>0</v>
      </c>
      <c r="S223" s="157">
        <f t="shared" si="35"/>
        <v>0</v>
      </c>
      <c r="T223" s="157">
        <f t="shared" si="35"/>
        <v>0</v>
      </c>
      <c r="U223" s="157">
        <f t="shared" si="35"/>
        <v>0</v>
      </c>
      <c r="V223" s="157">
        <f t="shared" si="35"/>
        <v>0</v>
      </c>
      <c r="W223" s="157">
        <f t="shared" si="35"/>
        <v>0</v>
      </c>
    </row>
    <row r="224" spans="1:23" x14ac:dyDescent="0.3">
      <c r="B224" s="101" t="s">
        <v>60</v>
      </c>
      <c r="D224" s="157">
        <f>SUMIF($B160:$B214,$B224,D$160:D$214)</f>
        <v>0</v>
      </c>
      <c r="E224" s="157">
        <f t="shared" ref="E224:W224" si="36">SUMIF($B160:$B214,$B224,E$160:E$214)</f>
        <v>0</v>
      </c>
      <c r="F224" s="157">
        <f t="shared" si="36"/>
        <v>0</v>
      </c>
      <c r="G224" s="157">
        <f t="shared" si="36"/>
        <v>0</v>
      </c>
      <c r="H224" s="157">
        <f t="shared" si="36"/>
        <v>0</v>
      </c>
      <c r="I224" s="157">
        <f t="shared" si="36"/>
        <v>0</v>
      </c>
      <c r="J224" s="157">
        <f t="shared" si="36"/>
        <v>0</v>
      </c>
      <c r="K224" s="157">
        <f t="shared" si="36"/>
        <v>0</v>
      </c>
      <c r="L224" s="157">
        <f t="shared" si="36"/>
        <v>0</v>
      </c>
      <c r="M224" s="157">
        <f t="shared" si="36"/>
        <v>0</v>
      </c>
      <c r="N224" s="157">
        <f t="shared" si="36"/>
        <v>0</v>
      </c>
      <c r="O224" s="157">
        <f t="shared" si="36"/>
        <v>0</v>
      </c>
      <c r="P224" s="157">
        <f t="shared" si="36"/>
        <v>0</v>
      </c>
      <c r="Q224" s="157">
        <f t="shared" si="36"/>
        <v>0</v>
      </c>
      <c r="R224" s="157">
        <f t="shared" si="36"/>
        <v>0</v>
      </c>
      <c r="S224" s="157">
        <f t="shared" si="36"/>
        <v>0</v>
      </c>
      <c r="T224" s="157">
        <f t="shared" si="36"/>
        <v>0</v>
      </c>
      <c r="U224" s="157">
        <f t="shared" si="36"/>
        <v>0</v>
      </c>
      <c r="V224" s="157">
        <f t="shared" si="36"/>
        <v>0</v>
      </c>
      <c r="W224" s="157">
        <f t="shared" si="36"/>
        <v>0</v>
      </c>
    </row>
    <row r="225" spans="1:23" x14ac:dyDescent="0.3">
      <c r="B225" s="101" t="s">
        <v>103</v>
      </c>
      <c r="D225" s="157">
        <f>SUMIF($B160:$B214,$B225,D$160:D$214)</f>
        <v>0</v>
      </c>
      <c r="E225" s="157">
        <f t="shared" ref="E225:W225" si="37">SUMIF($B160:$B214,$B225,E$160:E$214)</f>
        <v>0</v>
      </c>
      <c r="F225" s="157">
        <f t="shared" si="37"/>
        <v>0</v>
      </c>
      <c r="G225" s="157">
        <f t="shared" si="37"/>
        <v>0</v>
      </c>
      <c r="H225" s="157">
        <f t="shared" si="37"/>
        <v>0</v>
      </c>
      <c r="I225" s="157">
        <f t="shared" si="37"/>
        <v>0</v>
      </c>
      <c r="J225" s="157">
        <f t="shared" si="37"/>
        <v>0</v>
      </c>
      <c r="K225" s="157">
        <f t="shared" si="37"/>
        <v>0</v>
      </c>
      <c r="L225" s="157">
        <f t="shared" si="37"/>
        <v>0</v>
      </c>
      <c r="M225" s="157">
        <f t="shared" si="37"/>
        <v>0</v>
      </c>
      <c r="N225" s="157">
        <f t="shared" si="37"/>
        <v>0</v>
      </c>
      <c r="O225" s="157">
        <f t="shared" si="37"/>
        <v>0</v>
      </c>
      <c r="P225" s="157">
        <f t="shared" si="37"/>
        <v>0</v>
      </c>
      <c r="Q225" s="157">
        <f t="shared" si="37"/>
        <v>0</v>
      </c>
      <c r="R225" s="157">
        <f t="shared" si="37"/>
        <v>0</v>
      </c>
      <c r="S225" s="157">
        <f t="shared" si="37"/>
        <v>0</v>
      </c>
      <c r="T225" s="157">
        <f t="shared" si="37"/>
        <v>0</v>
      </c>
      <c r="U225" s="157">
        <f t="shared" si="37"/>
        <v>0</v>
      </c>
      <c r="V225" s="157">
        <f t="shared" si="37"/>
        <v>0</v>
      </c>
      <c r="W225" s="157">
        <f t="shared" si="37"/>
        <v>0</v>
      </c>
    </row>
    <row r="226" spans="1:23" x14ac:dyDescent="0.3">
      <c r="B226" s="101" t="s">
        <v>58</v>
      </c>
      <c r="D226" s="157">
        <f>SUMIF($B160:$B214,$B226,D$160:D$214)</f>
        <v>916671.51388888876</v>
      </c>
      <c r="E226" s="157">
        <f t="shared" ref="E226:W226" si="38">SUMIF($B160:$B214,$B226,E$160:E$214)</f>
        <v>1123768.5038555553</v>
      </c>
      <c r="F226" s="157">
        <f t="shared" si="38"/>
        <v>1292943.0631239996</v>
      </c>
      <c r="G226" s="157">
        <f t="shared" si="38"/>
        <v>1504085.2841041954</v>
      </c>
      <c r="H226" s="157">
        <f t="shared" si="38"/>
        <v>2087087.3467162666</v>
      </c>
      <c r="I226" s="157">
        <f t="shared" si="38"/>
        <v>2313448.7229784541</v>
      </c>
      <c r="J226" s="157">
        <f t="shared" si="38"/>
        <v>2548318.1647622208</v>
      </c>
      <c r="K226" s="157">
        <f t="shared" si="38"/>
        <v>2791945.4501379239</v>
      </c>
      <c r="L226" s="157">
        <f t="shared" si="38"/>
        <v>3044586.9450725289</v>
      </c>
      <c r="M226" s="157">
        <f t="shared" si="38"/>
        <v>3306505.7670342401</v>
      </c>
      <c r="N226" s="157">
        <f t="shared" si="38"/>
        <v>3358213.6118860357</v>
      </c>
      <c r="O226" s="157">
        <f t="shared" si="38"/>
        <v>3410955.6136348676</v>
      </c>
      <c r="P226" s="157">
        <f t="shared" si="38"/>
        <v>3464752.4554186761</v>
      </c>
      <c r="Q226" s="157">
        <f t="shared" si="38"/>
        <v>3519625.2340381602</v>
      </c>
      <c r="R226" s="157">
        <f t="shared" si="38"/>
        <v>3575595.4682300352</v>
      </c>
      <c r="S226" s="157">
        <f t="shared" si="38"/>
        <v>3632685.1071057459</v>
      </c>
      <c r="T226" s="157">
        <f t="shared" si="38"/>
        <v>3690916.5387589727</v>
      </c>
      <c r="U226" s="157">
        <f t="shared" si="38"/>
        <v>3750312.5990452636</v>
      </c>
      <c r="V226" s="157">
        <f t="shared" si="38"/>
        <v>3810896.5805372791</v>
      </c>
      <c r="W226" s="157">
        <f t="shared" si="38"/>
        <v>3872692.2416591365</v>
      </c>
    </row>
    <row r="227" spans="1:23" ht="15" thickBot="1" x14ac:dyDescent="0.35">
      <c r="B227" s="107" t="s">
        <v>61</v>
      </c>
      <c r="D227" s="157">
        <f>SUMIF($B160:$B214,$B227,D$160:D$214)</f>
        <v>58838320.010500014</v>
      </c>
      <c r="E227" s="157">
        <f t="shared" ref="E227:W227" si="39">SUMIF($B160:$B214,$B227,E$160:E$214)</f>
        <v>118446341.70416449</v>
      </c>
      <c r="F227" s="157">
        <f t="shared" si="39"/>
        <v>133834425.79822685</v>
      </c>
      <c r="G227" s="157">
        <f t="shared" si="39"/>
        <v>149845822.87338185</v>
      </c>
      <c r="H227" s="157">
        <f t="shared" si="39"/>
        <v>166458420.33340216</v>
      </c>
      <c r="I227" s="157">
        <f t="shared" si="39"/>
        <v>232379022.66158938</v>
      </c>
      <c r="J227" s="157">
        <f t="shared" si="39"/>
        <v>251242997.30104306</v>
      </c>
      <c r="K227" s="157">
        <f t="shared" si="39"/>
        <v>270786470.0845775</v>
      </c>
      <c r="L227" s="157">
        <f t="shared" si="39"/>
        <v>291029075.34810024</v>
      </c>
      <c r="M227" s="157">
        <f t="shared" si="39"/>
        <v>311990961.00169742</v>
      </c>
      <c r="N227" s="157">
        <f t="shared" si="39"/>
        <v>317336241.84336478</v>
      </c>
      <c r="O227" s="157">
        <f t="shared" si="39"/>
        <v>322788428.30186534</v>
      </c>
      <c r="P227" s="157">
        <f t="shared" si="39"/>
        <v>328349658.48953599</v>
      </c>
      <c r="Q227" s="157">
        <f t="shared" si="39"/>
        <v>334022113.28096008</v>
      </c>
      <c r="R227" s="157">
        <f t="shared" si="39"/>
        <v>339808017.16821259</v>
      </c>
      <c r="S227" s="157">
        <f t="shared" si="39"/>
        <v>345709639.13321012</v>
      </c>
      <c r="T227" s="157">
        <f t="shared" si="39"/>
        <v>351729293.53750771</v>
      </c>
      <c r="U227" s="157">
        <f t="shared" si="39"/>
        <v>357869341.02989119</v>
      </c>
      <c r="V227" s="157">
        <f t="shared" si="39"/>
        <v>364132189.47212231</v>
      </c>
      <c r="W227" s="157">
        <f t="shared" si="39"/>
        <v>370520294.88319808</v>
      </c>
    </row>
    <row r="228" spans="1:23" x14ac:dyDescent="0.3">
      <c r="M228" s="82"/>
      <c r="N228" s="82"/>
    </row>
    <row r="229" spans="1:23" x14ac:dyDescent="0.3">
      <c r="D229" s="80">
        <f>SUM(D220:D227)</f>
        <v>971127200.17504716</v>
      </c>
      <c r="E229" s="80">
        <f t="shared" ref="E229:V229" si="40">SUM(E220:E227)</f>
        <v>1004340551.9255114</v>
      </c>
      <c r="F229" s="80">
        <f t="shared" si="40"/>
        <v>1036097198.3751907</v>
      </c>
      <c r="G229" s="80">
        <f t="shared" si="40"/>
        <v>1065923498.8629218</v>
      </c>
      <c r="H229" s="80">
        <f t="shared" si="40"/>
        <v>1222170739.6498327</v>
      </c>
      <c r="I229" s="80">
        <f t="shared" si="40"/>
        <v>1365471643.5890362</v>
      </c>
      <c r="J229" s="80">
        <f t="shared" si="40"/>
        <v>1468199462.2538893</v>
      </c>
      <c r="K229" s="80">
        <f t="shared" si="40"/>
        <v>1627768158.2457271</v>
      </c>
      <c r="L229" s="80">
        <f t="shared" si="40"/>
        <v>1764052649.8301222</v>
      </c>
      <c r="M229" s="82">
        <f t="shared" si="40"/>
        <v>1905296915.0114126</v>
      </c>
      <c r="N229" s="82">
        <f t="shared" si="40"/>
        <v>2140262951.3036802</v>
      </c>
      <c r="O229" s="80">
        <f t="shared" si="40"/>
        <v>2175179360.7561564</v>
      </c>
      <c r="P229" s="80">
        <f t="shared" si="40"/>
        <v>2210794098.3976831</v>
      </c>
      <c r="Q229" s="80">
        <f t="shared" si="40"/>
        <v>2247121130.7920399</v>
      </c>
      <c r="R229" s="80">
        <f t="shared" si="40"/>
        <v>2284174703.8342843</v>
      </c>
      <c r="S229" s="80">
        <f t="shared" si="40"/>
        <v>2321969348.3373723</v>
      </c>
      <c r="T229" s="80">
        <f t="shared" si="40"/>
        <v>2360519885.7305231</v>
      </c>
      <c r="U229" s="80">
        <f t="shared" si="40"/>
        <v>2399841433.8715372</v>
      </c>
      <c r="V229" s="80">
        <f t="shared" si="40"/>
        <v>2439949412.9753709</v>
      </c>
      <c r="W229" s="80">
        <f>SUM(W220:W227)</f>
        <v>2480859551.6612816</v>
      </c>
    </row>
    <row r="230" spans="1:23" x14ac:dyDescent="0.3">
      <c r="M230" s="82"/>
      <c r="N230" s="82"/>
    </row>
    <row r="231" spans="1:23" ht="15" thickBot="1" x14ac:dyDescent="0.35">
      <c r="B231" s="100" t="s">
        <v>97</v>
      </c>
      <c r="M231" s="82"/>
      <c r="N231" s="82"/>
    </row>
    <row r="232" spans="1:23" x14ac:dyDescent="0.3">
      <c r="B232" s="132" t="s">
        <v>104</v>
      </c>
      <c r="D232" s="193">
        <v>2021</v>
      </c>
      <c r="E232" s="193">
        <v>2022</v>
      </c>
      <c r="F232" s="193">
        <v>2023</v>
      </c>
      <c r="G232" s="193">
        <v>2024</v>
      </c>
      <c r="H232" s="193">
        <v>2025</v>
      </c>
      <c r="I232" s="193">
        <v>2026</v>
      </c>
      <c r="J232" s="193">
        <v>2027</v>
      </c>
      <c r="K232" s="193">
        <v>2028</v>
      </c>
      <c r="L232" s="193">
        <v>2029</v>
      </c>
      <c r="M232" s="193">
        <v>2030</v>
      </c>
      <c r="N232" s="193">
        <v>2031</v>
      </c>
      <c r="O232" s="193">
        <v>2032</v>
      </c>
      <c r="P232" s="193">
        <v>2033</v>
      </c>
      <c r="Q232" s="193">
        <v>2034</v>
      </c>
      <c r="R232" s="193">
        <v>2035</v>
      </c>
      <c r="S232" s="193">
        <v>2036</v>
      </c>
      <c r="T232" s="193">
        <v>2037</v>
      </c>
      <c r="U232" s="193">
        <v>2038</v>
      </c>
      <c r="V232" s="193">
        <v>2039</v>
      </c>
      <c r="W232" s="193">
        <v>2040</v>
      </c>
    </row>
    <row r="233" spans="1:23" x14ac:dyDescent="0.3">
      <c r="B233" s="101" t="s">
        <v>154</v>
      </c>
      <c r="D233" s="81">
        <f>SUM(D160:D206)</f>
        <v>876245357.15583336</v>
      </c>
      <c r="E233" s="81">
        <f t="shared" ref="E233:W233" si="41">SUM(E160:E206)</f>
        <v>742172949.70515883</v>
      </c>
      <c r="F233" s="81">
        <f t="shared" si="41"/>
        <v>670452177.76785696</v>
      </c>
      <c r="G233" s="81">
        <f>SUM(G160:G206)</f>
        <v>538737071.83412695</v>
      </c>
      <c r="H233" s="81">
        <f t="shared" si="41"/>
        <v>537593203.87357152</v>
      </c>
      <c r="I233" s="81">
        <f t="shared" si="41"/>
        <v>468434258.96253967</v>
      </c>
      <c r="J233" s="81">
        <f t="shared" si="41"/>
        <v>400847519.49345237</v>
      </c>
      <c r="K233" s="81">
        <f t="shared" si="41"/>
        <v>398949093.79234129</v>
      </c>
      <c r="L233" s="81">
        <f t="shared" si="41"/>
        <v>398949093.79234129</v>
      </c>
      <c r="M233" s="81">
        <f t="shared" si="41"/>
        <v>398949093.79234129</v>
      </c>
      <c r="N233" s="81">
        <f t="shared" si="41"/>
        <v>394638580.42817461</v>
      </c>
      <c r="O233" s="81">
        <f t="shared" si="41"/>
        <v>394638580.42817461</v>
      </c>
      <c r="P233" s="81">
        <f t="shared" si="41"/>
        <v>394638580.42817461</v>
      </c>
      <c r="Q233" s="81">
        <f t="shared" si="41"/>
        <v>394638580.42817461</v>
      </c>
      <c r="R233" s="81">
        <f t="shared" si="41"/>
        <v>394638580.42817461</v>
      </c>
      <c r="S233" s="81">
        <f t="shared" si="41"/>
        <v>394638580.42817461</v>
      </c>
      <c r="T233" s="81">
        <f t="shared" si="41"/>
        <v>394638580.42817461</v>
      </c>
      <c r="U233" s="81">
        <f t="shared" si="41"/>
        <v>394638580.42817461</v>
      </c>
      <c r="V233" s="81">
        <f t="shared" si="41"/>
        <v>394638580.42817461</v>
      </c>
      <c r="W233" s="81">
        <f t="shared" si="41"/>
        <v>394638580.42817461</v>
      </c>
    </row>
    <row r="234" spans="1:23" x14ac:dyDescent="0.3">
      <c r="B234" s="101" t="s">
        <v>155</v>
      </c>
      <c r="D234" s="81">
        <f>SUM(D207:D214)</f>
        <v>95135913.042825401</v>
      </c>
      <c r="E234" s="81">
        <f t="shared" ref="E234:W234" si="42">SUM(E207:E214)</f>
        <v>262356397.91479713</v>
      </c>
      <c r="F234" s="81">
        <f t="shared" si="42"/>
        <v>365798644.91288948</v>
      </c>
      <c r="G234" s="81">
        <f>SUM(G207:G214)</f>
        <v>527382528.77712816</v>
      </c>
      <c r="H234" s="81">
        <f t="shared" si="42"/>
        <v>684773637.52459455</v>
      </c>
      <c r="I234" s="81">
        <f t="shared" si="42"/>
        <v>897233486.37483025</v>
      </c>
      <c r="J234" s="81">
        <f t="shared" si="42"/>
        <v>1067548044.5087702</v>
      </c>
      <c r="K234" s="81">
        <f t="shared" si="42"/>
        <v>1229015166.2017193</v>
      </c>
      <c r="L234" s="81">
        <f t="shared" si="42"/>
        <v>1365299657.7861142</v>
      </c>
      <c r="M234" s="81">
        <f t="shared" si="42"/>
        <v>1506543922.9674044</v>
      </c>
      <c r="N234" s="81">
        <f t="shared" si="42"/>
        <v>1745820472.6238389</v>
      </c>
      <c r="O234" s="81">
        <f t="shared" si="42"/>
        <v>1780736882.0763154</v>
      </c>
      <c r="P234" s="81">
        <f t="shared" si="42"/>
        <v>1816351619.7178421</v>
      </c>
      <c r="Q234" s="81">
        <f t="shared" si="42"/>
        <v>1852678652.1121988</v>
      </c>
      <c r="R234" s="81">
        <f t="shared" si="42"/>
        <v>1889732225.1544428</v>
      </c>
      <c r="S234" s="81">
        <f t="shared" si="42"/>
        <v>1927526869.6575313</v>
      </c>
      <c r="T234" s="81">
        <f t="shared" si="42"/>
        <v>1966077407.0506821</v>
      </c>
      <c r="U234" s="81">
        <f t="shared" si="42"/>
        <v>2005398955.1916962</v>
      </c>
      <c r="V234" s="81">
        <f t="shared" si="42"/>
        <v>2045506934.2955294</v>
      </c>
      <c r="W234" s="81">
        <f t="shared" si="42"/>
        <v>2086417072.9814401</v>
      </c>
    </row>
    <row r="236" spans="1:23" x14ac:dyDescent="0.3">
      <c r="D236" s="80">
        <f>SUM(D233:D234)</f>
        <v>971381270.1986587</v>
      </c>
      <c r="E236" s="80">
        <f t="shared" ref="E236:W236" si="43">SUM(E233:E234)</f>
        <v>1004529347.619956</v>
      </c>
      <c r="F236" s="80">
        <f t="shared" si="43"/>
        <v>1036250822.6807464</v>
      </c>
      <c r="G236" s="80">
        <f t="shared" si="43"/>
        <v>1066119600.6112552</v>
      </c>
      <c r="H236" s="80">
        <f t="shared" si="43"/>
        <v>1222366841.3981662</v>
      </c>
      <c r="I236" s="80">
        <f t="shared" si="43"/>
        <v>1365667745.3373699</v>
      </c>
      <c r="J236" s="80">
        <f t="shared" si="43"/>
        <v>1468395564.0022225</v>
      </c>
      <c r="K236" s="80">
        <f t="shared" si="43"/>
        <v>1627964259.9940605</v>
      </c>
      <c r="L236" s="80">
        <f t="shared" si="43"/>
        <v>1764248751.5784554</v>
      </c>
      <c r="M236" s="80">
        <f t="shared" si="43"/>
        <v>1905493016.7597456</v>
      </c>
      <c r="N236" s="80">
        <f t="shared" si="43"/>
        <v>2140459053.0520134</v>
      </c>
      <c r="O236" s="80">
        <f t="shared" si="43"/>
        <v>2175375462.5044899</v>
      </c>
      <c r="P236" s="80">
        <f t="shared" si="43"/>
        <v>2210990200.1460166</v>
      </c>
      <c r="Q236" s="80">
        <f t="shared" si="43"/>
        <v>2247317232.5403733</v>
      </c>
      <c r="R236" s="80">
        <f t="shared" si="43"/>
        <v>2284370805.5826173</v>
      </c>
      <c r="S236" s="80">
        <f t="shared" si="43"/>
        <v>2322165450.0857058</v>
      </c>
      <c r="T236" s="80">
        <f t="shared" si="43"/>
        <v>2360715987.4788566</v>
      </c>
      <c r="U236" s="80">
        <f t="shared" si="43"/>
        <v>2400037535.6198707</v>
      </c>
      <c r="V236" s="80">
        <f t="shared" si="43"/>
        <v>2440145514.7237039</v>
      </c>
      <c r="W236" s="80">
        <f t="shared" si="43"/>
        <v>2481055653.4096146</v>
      </c>
    </row>
    <row r="238" spans="1:23" x14ac:dyDescent="0.3">
      <c r="A238" s="175" t="s">
        <v>201</v>
      </c>
    </row>
  </sheetData>
  <autoFilter ref="A1:W48" xr:uid="{3A8DBBC3-2F6E-4F74-9731-6A90B0FA0F89}">
    <sortState xmlns:xlrd2="http://schemas.microsoft.com/office/spreadsheetml/2017/richdata2" ref="A2:W48">
      <sortCondition ref="A1:A48"/>
    </sortState>
  </autoFilter>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AD954-DD93-491B-A7CC-AA61CB9FC61A}">
  <sheetPr codeName="Sheet11">
    <tabColor rgb="FF0B3D91"/>
  </sheetPr>
  <dimension ref="A1:R48"/>
  <sheetViews>
    <sheetView zoomScale="80" zoomScaleNormal="80" workbookViewId="0">
      <selection activeCell="B50" sqref="B50"/>
    </sheetView>
  </sheetViews>
  <sheetFormatPr defaultRowHeight="13.8" x14ac:dyDescent="0.25"/>
  <cols>
    <col min="1" max="1" width="19.77734375" style="3" customWidth="1"/>
    <col min="2" max="2" width="56.21875" style="3" customWidth="1"/>
    <col min="3" max="3" width="10.77734375" style="3" customWidth="1"/>
    <col min="4" max="15" width="9.33203125" style="3" bestFit="1" customWidth="1"/>
    <col min="16" max="16" width="11" style="3" bestFit="1" customWidth="1"/>
    <col min="17" max="16384" width="8.88671875" style="3"/>
  </cols>
  <sheetData>
    <row r="1" spans="1:18" ht="27.6" x14ac:dyDescent="0.25">
      <c r="A1" s="196" t="s">
        <v>32</v>
      </c>
      <c r="B1" s="196" t="s">
        <v>104</v>
      </c>
      <c r="C1" s="196" t="s">
        <v>90</v>
      </c>
      <c r="D1" s="197" t="s">
        <v>161</v>
      </c>
      <c r="E1" s="197" t="s">
        <v>162</v>
      </c>
      <c r="F1" s="197" t="s">
        <v>163</v>
      </c>
      <c r="G1" s="197" t="s">
        <v>164</v>
      </c>
      <c r="H1" s="197" t="s">
        <v>165</v>
      </c>
      <c r="I1" s="197" t="s">
        <v>166</v>
      </c>
      <c r="J1" s="197" t="s">
        <v>167</v>
      </c>
      <c r="K1" s="197" t="s">
        <v>168</v>
      </c>
      <c r="L1" s="197" t="s">
        <v>169</v>
      </c>
      <c r="M1" s="197" t="s">
        <v>170</v>
      </c>
      <c r="N1" s="197" t="s">
        <v>171</v>
      </c>
      <c r="O1" s="197" t="s">
        <v>172</v>
      </c>
      <c r="P1" s="196" t="s">
        <v>106</v>
      </c>
    </row>
    <row r="2" spans="1:18" x14ac:dyDescent="0.25">
      <c r="A2" s="97" t="s">
        <v>33</v>
      </c>
      <c r="B2" s="97" t="s">
        <v>57</v>
      </c>
      <c r="C2" s="198"/>
      <c r="D2" s="199">
        <v>9513</v>
      </c>
      <c r="E2" s="199">
        <v>8105</v>
      </c>
      <c r="F2" s="199">
        <v>7202</v>
      </c>
      <c r="G2" s="200">
        <v>6616</v>
      </c>
      <c r="H2" s="199">
        <v>6675</v>
      </c>
      <c r="I2" s="199">
        <v>8337</v>
      </c>
      <c r="J2" s="199">
        <v>8154</v>
      </c>
      <c r="K2" s="199">
        <v>13265</v>
      </c>
      <c r="L2" s="199">
        <v>11647</v>
      </c>
      <c r="M2" s="199">
        <v>11887</v>
      </c>
      <c r="N2" s="199">
        <v>15313</v>
      </c>
      <c r="O2" s="199">
        <v>11765</v>
      </c>
      <c r="P2" s="199">
        <f>SUM(D2:O2)</f>
        <v>118479</v>
      </c>
    </row>
    <row r="3" spans="1:18" x14ac:dyDescent="0.25">
      <c r="A3" s="97" t="s">
        <v>65</v>
      </c>
      <c r="B3" s="97" t="s">
        <v>57</v>
      </c>
      <c r="C3" s="198"/>
      <c r="D3" s="199">
        <v>5899</v>
      </c>
      <c r="E3" s="199">
        <v>5763</v>
      </c>
      <c r="F3" s="199">
        <v>6406</v>
      </c>
      <c r="G3" s="200">
        <v>6007</v>
      </c>
      <c r="H3" s="199">
        <v>5829</v>
      </c>
      <c r="I3" s="199">
        <v>5732</v>
      </c>
      <c r="J3" s="199">
        <v>4638</v>
      </c>
      <c r="K3" s="199">
        <v>5840</v>
      </c>
      <c r="L3" s="199">
        <v>5805</v>
      </c>
      <c r="M3" s="199">
        <v>6036</v>
      </c>
      <c r="N3" s="199">
        <v>5771</v>
      </c>
      <c r="O3" s="199">
        <v>5792</v>
      </c>
      <c r="P3" s="199">
        <f t="shared" ref="P3:P4" si="0">SUM(D3:O3)</f>
        <v>69518</v>
      </c>
      <c r="R3" s="186"/>
    </row>
    <row r="4" spans="1:18" x14ac:dyDescent="0.25">
      <c r="A4" s="97" t="s">
        <v>67</v>
      </c>
      <c r="B4" s="97" t="s">
        <v>58</v>
      </c>
      <c r="C4" s="198"/>
      <c r="D4" s="199">
        <v>0</v>
      </c>
      <c r="E4" s="199">
        <v>0</v>
      </c>
      <c r="F4" s="199">
        <v>0</v>
      </c>
      <c r="G4" s="200">
        <v>0</v>
      </c>
      <c r="H4" s="199">
        <v>0</v>
      </c>
      <c r="I4" s="199">
        <v>0</v>
      </c>
      <c r="J4" s="199">
        <v>0</v>
      </c>
      <c r="K4" s="199">
        <v>628</v>
      </c>
      <c r="L4" s="199">
        <v>0</v>
      </c>
      <c r="M4" s="199">
        <v>0</v>
      </c>
      <c r="N4" s="199">
        <v>75</v>
      </c>
      <c r="O4" s="199">
        <v>165</v>
      </c>
      <c r="P4" s="199">
        <f t="shared" si="0"/>
        <v>868</v>
      </c>
    </row>
    <row r="5" spans="1:18" x14ac:dyDescent="0.25">
      <c r="A5" s="97" t="s">
        <v>68</v>
      </c>
      <c r="B5" s="97" t="s">
        <v>57</v>
      </c>
      <c r="C5" s="198"/>
      <c r="D5" s="199">
        <v>3658</v>
      </c>
      <c r="E5" s="199">
        <v>3264</v>
      </c>
      <c r="F5" s="199">
        <v>4289</v>
      </c>
      <c r="G5" s="200">
        <v>3828</v>
      </c>
      <c r="H5" s="199">
        <v>3424</v>
      </c>
      <c r="I5" s="199">
        <v>3123</v>
      </c>
      <c r="J5" s="199">
        <v>2689</v>
      </c>
      <c r="K5" s="199">
        <v>3178</v>
      </c>
      <c r="L5" s="199">
        <v>3397</v>
      </c>
      <c r="M5" s="199">
        <v>4408</v>
      </c>
      <c r="N5" s="199">
        <v>3164</v>
      </c>
      <c r="O5" s="199">
        <v>3305</v>
      </c>
      <c r="P5" s="199">
        <f>SUM(D5:O5)</f>
        <v>41727</v>
      </c>
    </row>
    <row r="6" spans="1:18" x14ac:dyDescent="0.25">
      <c r="A6" s="97" t="s">
        <v>34</v>
      </c>
      <c r="B6" s="97" t="s">
        <v>64</v>
      </c>
      <c r="C6" s="198"/>
      <c r="D6" s="199">
        <v>2624</v>
      </c>
      <c r="E6" s="199">
        <v>2628</v>
      </c>
      <c r="F6" s="199">
        <v>3240</v>
      </c>
      <c r="G6" s="200">
        <v>1516</v>
      </c>
      <c r="H6" s="199">
        <v>2804</v>
      </c>
      <c r="I6" s="199">
        <v>2764</v>
      </c>
      <c r="J6" s="199">
        <v>1360</v>
      </c>
      <c r="K6" s="199">
        <v>920</v>
      </c>
      <c r="L6" s="199">
        <v>699</v>
      </c>
      <c r="M6" s="199">
        <v>844</v>
      </c>
      <c r="N6" s="199">
        <v>496</v>
      </c>
      <c r="O6" s="199">
        <v>1812</v>
      </c>
      <c r="P6" s="199">
        <f t="shared" ref="P6:P43" si="1">SUM(D6:O6)</f>
        <v>21707</v>
      </c>
    </row>
    <row r="7" spans="1:18" x14ac:dyDescent="0.25">
      <c r="A7" s="97" t="s">
        <v>71</v>
      </c>
      <c r="B7" s="97" t="s">
        <v>58</v>
      </c>
      <c r="C7" s="198"/>
      <c r="D7" s="199">
        <v>335</v>
      </c>
      <c r="E7" s="199">
        <v>0</v>
      </c>
      <c r="F7" s="199">
        <v>302</v>
      </c>
      <c r="G7" s="200">
        <v>0</v>
      </c>
      <c r="H7" s="199">
        <v>0</v>
      </c>
      <c r="I7" s="199">
        <v>0</v>
      </c>
      <c r="J7" s="199">
        <v>0</v>
      </c>
      <c r="K7" s="199">
        <v>275</v>
      </c>
      <c r="L7" s="199">
        <v>0</v>
      </c>
      <c r="M7" s="199">
        <v>0</v>
      </c>
      <c r="N7" s="199">
        <v>0</v>
      </c>
      <c r="O7" s="199">
        <v>0</v>
      </c>
      <c r="P7" s="199">
        <f t="shared" si="1"/>
        <v>912</v>
      </c>
    </row>
    <row r="8" spans="1:18" x14ac:dyDescent="0.25">
      <c r="A8" s="97" t="s">
        <v>72</v>
      </c>
      <c r="B8" s="97" t="s">
        <v>59</v>
      </c>
      <c r="C8" s="198"/>
      <c r="D8" s="199">
        <v>2212</v>
      </c>
      <c r="E8" s="199">
        <v>36</v>
      </c>
      <c r="F8" s="199">
        <v>2672</v>
      </c>
      <c r="G8" s="200">
        <v>60</v>
      </c>
      <c r="H8" s="199">
        <v>3422</v>
      </c>
      <c r="I8" s="199">
        <v>847</v>
      </c>
      <c r="J8" s="199">
        <v>71</v>
      </c>
      <c r="K8" s="199">
        <v>851</v>
      </c>
      <c r="L8" s="199">
        <v>0</v>
      </c>
      <c r="M8" s="199">
        <v>635</v>
      </c>
      <c r="N8" s="199">
        <v>326</v>
      </c>
      <c r="O8" s="199">
        <v>3582</v>
      </c>
      <c r="P8" s="199">
        <f t="shared" si="1"/>
        <v>14714</v>
      </c>
    </row>
    <row r="9" spans="1:18" x14ac:dyDescent="0.25">
      <c r="A9" s="97" t="s">
        <v>35</v>
      </c>
      <c r="B9" s="97" t="s">
        <v>57</v>
      </c>
      <c r="C9" s="198"/>
      <c r="D9" s="199">
        <v>3668</v>
      </c>
      <c r="E9" s="199">
        <v>3622</v>
      </c>
      <c r="F9" s="199">
        <v>3748</v>
      </c>
      <c r="G9" s="200">
        <v>3428</v>
      </c>
      <c r="H9" s="199">
        <v>3665</v>
      </c>
      <c r="I9" s="199">
        <v>3337</v>
      </c>
      <c r="J9" s="199">
        <v>2587</v>
      </c>
      <c r="K9" s="199">
        <v>4411</v>
      </c>
      <c r="L9" s="199">
        <v>3323</v>
      </c>
      <c r="M9" s="199">
        <v>3579</v>
      </c>
      <c r="N9" s="199">
        <v>3465</v>
      </c>
      <c r="O9" s="199">
        <v>3873</v>
      </c>
      <c r="P9" s="199">
        <f t="shared" si="1"/>
        <v>42706</v>
      </c>
    </row>
    <row r="10" spans="1:18" x14ac:dyDescent="0.25">
      <c r="A10" s="97" t="s">
        <v>36</v>
      </c>
      <c r="B10" s="97" t="s">
        <v>57</v>
      </c>
      <c r="C10" s="198"/>
      <c r="D10" s="199">
        <v>17712</v>
      </c>
      <c r="E10" s="199">
        <v>16506</v>
      </c>
      <c r="F10" s="199">
        <v>18061</v>
      </c>
      <c r="G10" s="200">
        <v>13528</v>
      </c>
      <c r="H10" s="199">
        <v>16923</v>
      </c>
      <c r="I10" s="199">
        <v>16374</v>
      </c>
      <c r="J10" s="199">
        <v>11132</v>
      </c>
      <c r="K10" s="199">
        <v>15734</v>
      </c>
      <c r="L10" s="199">
        <v>16471</v>
      </c>
      <c r="M10" s="199">
        <v>16741</v>
      </c>
      <c r="N10" s="199">
        <v>15311</v>
      </c>
      <c r="O10" s="199">
        <v>16888</v>
      </c>
      <c r="P10" s="199">
        <f t="shared" si="1"/>
        <v>191381</v>
      </c>
    </row>
    <row r="11" spans="1:18" x14ac:dyDescent="0.25">
      <c r="A11" s="97" t="s">
        <v>37</v>
      </c>
      <c r="B11" s="97" t="s">
        <v>57</v>
      </c>
      <c r="C11" s="198"/>
      <c r="D11" s="199">
        <v>17322</v>
      </c>
      <c r="E11" s="199">
        <v>16134</v>
      </c>
      <c r="F11" s="199">
        <v>17000</v>
      </c>
      <c r="G11" s="200">
        <v>16488</v>
      </c>
      <c r="H11" s="199">
        <v>16567</v>
      </c>
      <c r="I11" s="199">
        <v>17181</v>
      </c>
      <c r="J11" s="199">
        <v>13692</v>
      </c>
      <c r="K11" s="199">
        <v>17482</v>
      </c>
      <c r="L11" s="199">
        <v>17543</v>
      </c>
      <c r="M11" s="199">
        <v>16911</v>
      </c>
      <c r="N11" s="199">
        <v>17126</v>
      </c>
      <c r="O11" s="199">
        <v>19111</v>
      </c>
      <c r="P11" s="199">
        <f t="shared" si="1"/>
        <v>202557</v>
      </c>
    </row>
    <row r="12" spans="1:18" x14ac:dyDescent="0.25">
      <c r="A12" s="97" t="s">
        <v>73</v>
      </c>
      <c r="B12" s="97" t="s">
        <v>57</v>
      </c>
      <c r="C12" s="198"/>
      <c r="D12" s="199">
        <v>33</v>
      </c>
      <c r="E12" s="199">
        <v>42</v>
      </c>
      <c r="F12" s="199">
        <v>0</v>
      </c>
      <c r="G12" s="200">
        <v>34</v>
      </c>
      <c r="H12" s="199">
        <v>20</v>
      </c>
      <c r="I12" s="199">
        <v>35</v>
      </c>
      <c r="J12" s="199">
        <v>42</v>
      </c>
      <c r="K12" s="199">
        <v>28</v>
      </c>
      <c r="L12" s="199">
        <v>30</v>
      </c>
      <c r="M12" s="199">
        <v>10</v>
      </c>
      <c r="N12" s="199">
        <v>14</v>
      </c>
      <c r="O12" s="199">
        <v>5</v>
      </c>
      <c r="P12" s="199">
        <f t="shared" si="1"/>
        <v>293</v>
      </c>
    </row>
    <row r="13" spans="1:18" x14ac:dyDescent="0.25">
      <c r="A13" s="97" t="s">
        <v>38</v>
      </c>
      <c r="B13" s="97" t="s">
        <v>57</v>
      </c>
      <c r="C13" s="198"/>
      <c r="D13" s="199">
        <v>0</v>
      </c>
      <c r="E13" s="199">
        <v>0</v>
      </c>
      <c r="F13" s="199">
        <v>0</v>
      </c>
      <c r="G13" s="200">
        <v>0</v>
      </c>
      <c r="H13" s="199">
        <v>0</v>
      </c>
      <c r="I13" s="199">
        <v>0</v>
      </c>
      <c r="J13" s="199">
        <v>0</v>
      </c>
      <c r="K13" s="199">
        <v>0</v>
      </c>
      <c r="L13" s="199">
        <v>0</v>
      </c>
      <c r="M13" s="199">
        <v>2625</v>
      </c>
      <c r="N13" s="199">
        <v>1713</v>
      </c>
      <c r="O13" s="199">
        <v>296</v>
      </c>
      <c r="P13" s="199">
        <f t="shared" si="1"/>
        <v>4634</v>
      </c>
    </row>
    <row r="14" spans="1:18" x14ac:dyDescent="0.25">
      <c r="A14" s="97" t="s">
        <v>39</v>
      </c>
      <c r="B14" s="97" t="s">
        <v>59</v>
      </c>
      <c r="C14" s="198"/>
      <c r="D14" s="199">
        <v>41038</v>
      </c>
      <c r="E14" s="199">
        <v>36338</v>
      </c>
      <c r="F14" s="199">
        <v>40737</v>
      </c>
      <c r="G14" s="200">
        <v>39996</v>
      </c>
      <c r="H14" s="199">
        <v>41360</v>
      </c>
      <c r="I14" s="199">
        <v>40128</v>
      </c>
      <c r="J14" s="199">
        <v>31666</v>
      </c>
      <c r="K14" s="199">
        <v>41519</v>
      </c>
      <c r="L14" s="199">
        <v>40133</v>
      </c>
      <c r="M14" s="199">
        <v>41313</v>
      </c>
      <c r="N14" s="199">
        <v>40204</v>
      </c>
      <c r="O14" s="199">
        <v>41219</v>
      </c>
      <c r="P14" s="199">
        <f t="shared" si="1"/>
        <v>475651</v>
      </c>
    </row>
    <row r="15" spans="1:18" x14ac:dyDescent="0.25">
      <c r="A15" s="97" t="s">
        <v>40</v>
      </c>
      <c r="B15" s="97" t="s">
        <v>58</v>
      </c>
      <c r="C15" s="198"/>
      <c r="D15" s="199">
        <v>0</v>
      </c>
      <c r="E15" s="199">
        <v>0</v>
      </c>
      <c r="F15" s="199">
        <v>0</v>
      </c>
      <c r="G15" s="200">
        <v>0</v>
      </c>
      <c r="H15" s="199">
        <v>0</v>
      </c>
      <c r="I15" s="199">
        <v>358</v>
      </c>
      <c r="J15" s="199">
        <v>0</v>
      </c>
      <c r="K15" s="199">
        <v>0</v>
      </c>
      <c r="L15" s="199">
        <v>4830</v>
      </c>
      <c r="M15" s="199">
        <v>0</v>
      </c>
      <c r="N15" s="199">
        <v>1709</v>
      </c>
      <c r="O15" s="199">
        <v>0</v>
      </c>
      <c r="P15" s="199">
        <f t="shared" si="1"/>
        <v>6897</v>
      </c>
    </row>
    <row r="16" spans="1:18" s="138" customFormat="1" x14ac:dyDescent="0.25">
      <c r="A16" s="180" t="s">
        <v>41</v>
      </c>
      <c r="B16" s="180" t="s">
        <v>60</v>
      </c>
      <c r="C16" s="201"/>
      <c r="D16" s="202">
        <v>0</v>
      </c>
      <c r="E16" s="202">
        <v>0</v>
      </c>
      <c r="F16" s="202">
        <v>106</v>
      </c>
      <c r="G16" s="203">
        <v>40</v>
      </c>
      <c r="H16" s="202">
        <v>0</v>
      </c>
      <c r="I16" s="202">
        <v>80</v>
      </c>
      <c r="J16" s="202">
        <v>0</v>
      </c>
      <c r="K16" s="202">
        <v>169</v>
      </c>
      <c r="L16" s="202">
        <v>65</v>
      </c>
      <c r="M16" s="202">
        <v>38</v>
      </c>
      <c r="N16" s="202">
        <v>0</v>
      </c>
      <c r="O16" s="202">
        <v>69</v>
      </c>
      <c r="P16" s="202">
        <f t="shared" si="1"/>
        <v>567</v>
      </c>
    </row>
    <row r="17" spans="1:16" s="138" customFormat="1" x14ac:dyDescent="0.25">
      <c r="A17" s="180" t="s">
        <v>74</v>
      </c>
      <c r="B17" s="180" t="s">
        <v>57</v>
      </c>
      <c r="C17" s="201"/>
      <c r="D17" s="202">
        <v>35</v>
      </c>
      <c r="E17" s="202">
        <v>10</v>
      </c>
      <c r="F17" s="202">
        <v>0</v>
      </c>
      <c r="G17" s="203">
        <v>21</v>
      </c>
      <c r="H17" s="202">
        <v>20</v>
      </c>
      <c r="I17" s="202">
        <v>0</v>
      </c>
      <c r="J17" s="202">
        <v>22</v>
      </c>
      <c r="K17" s="202">
        <v>15</v>
      </c>
      <c r="L17" s="202">
        <v>107</v>
      </c>
      <c r="M17" s="202">
        <v>47</v>
      </c>
      <c r="N17" s="202">
        <v>0</v>
      </c>
      <c r="O17" s="202">
        <v>70</v>
      </c>
      <c r="P17" s="202">
        <f t="shared" si="1"/>
        <v>347</v>
      </c>
    </row>
    <row r="18" spans="1:16" s="138" customFormat="1" x14ac:dyDescent="0.25">
      <c r="A18" s="180" t="s">
        <v>75</v>
      </c>
      <c r="B18" s="180" t="s">
        <v>57</v>
      </c>
      <c r="C18" s="201"/>
      <c r="D18" s="202">
        <v>56</v>
      </c>
      <c r="E18" s="202">
        <v>20</v>
      </c>
      <c r="F18" s="202">
        <v>88</v>
      </c>
      <c r="G18" s="203">
        <v>34</v>
      </c>
      <c r="H18" s="202">
        <v>203</v>
      </c>
      <c r="I18" s="202">
        <v>38</v>
      </c>
      <c r="J18" s="202">
        <v>62</v>
      </c>
      <c r="K18" s="202">
        <v>19</v>
      </c>
      <c r="L18" s="202">
        <v>74</v>
      </c>
      <c r="M18" s="202">
        <v>26</v>
      </c>
      <c r="N18" s="202">
        <v>225</v>
      </c>
      <c r="O18" s="202">
        <v>119</v>
      </c>
      <c r="P18" s="202">
        <f t="shared" si="1"/>
        <v>964</v>
      </c>
    </row>
    <row r="19" spans="1:16" s="138" customFormat="1" x14ac:dyDescent="0.25">
      <c r="A19" s="180" t="s">
        <v>76</v>
      </c>
      <c r="B19" s="180" t="s">
        <v>57</v>
      </c>
      <c r="C19" s="201"/>
      <c r="D19" s="202" t="s">
        <v>173</v>
      </c>
      <c r="E19" s="202">
        <v>0</v>
      </c>
      <c r="F19" s="202">
        <v>0</v>
      </c>
      <c r="G19" s="203">
        <v>0</v>
      </c>
      <c r="H19" s="202">
        <v>0</v>
      </c>
      <c r="I19" s="202">
        <v>0</v>
      </c>
      <c r="J19" s="202">
        <v>0</v>
      </c>
      <c r="K19" s="202">
        <v>0</v>
      </c>
      <c r="L19" s="202">
        <v>170</v>
      </c>
      <c r="M19" s="202">
        <v>1271</v>
      </c>
      <c r="N19" s="202">
        <v>0</v>
      </c>
      <c r="O19" s="202">
        <v>0</v>
      </c>
      <c r="P19" s="202">
        <f t="shared" si="1"/>
        <v>1441</v>
      </c>
    </row>
    <row r="20" spans="1:16" s="138" customFormat="1" x14ac:dyDescent="0.25">
      <c r="A20" s="180" t="s">
        <v>42</v>
      </c>
      <c r="B20" s="180" t="s">
        <v>61</v>
      </c>
      <c r="C20" s="201"/>
      <c r="D20" s="202">
        <v>0</v>
      </c>
      <c r="E20" s="202">
        <v>0</v>
      </c>
      <c r="F20" s="202">
        <v>0</v>
      </c>
      <c r="G20" s="203">
        <v>0</v>
      </c>
      <c r="H20" s="202">
        <v>0</v>
      </c>
      <c r="I20" s="202">
        <v>0</v>
      </c>
      <c r="J20" s="202">
        <v>0</v>
      </c>
      <c r="K20" s="202">
        <v>47</v>
      </c>
      <c r="L20" s="202">
        <v>0</v>
      </c>
      <c r="M20" s="202">
        <v>0</v>
      </c>
      <c r="N20" s="202">
        <v>0</v>
      </c>
      <c r="O20" s="202">
        <v>0</v>
      </c>
      <c r="P20" s="202">
        <f t="shared" si="1"/>
        <v>47</v>
      </c>
    </row>
    <row r="21" spans="1:16" s="138" customFormat="1" x14ac:dyDescent="0.25">
      <c r="A21" s="180" t="s">
        <v>77</v>
      </c>
      <c r="B21" s="180" t="s">
        <v>58</v>
      </c>
      <c r="C21" s="201"/>
      <c r="D21" s="202">
        <v>0</v>
      </c>
      <c r="E21" s="202">
        <v>0</v>
      </c>
      <c r="F21" s="202">
        <v>0</v>
      </c>
      <c r="G21" s="203">
        <v>0</v>
      </c>
      <c r="H21" s="202">
        <v>499</v>
      </c>
      <c r="I21" s="202">
        <v>0</v>
      </c>
      <c r="J21" s="202">
        <v>0</v>
      </c>
      <c r="K21" s="202">
        <v>0</v>
      </c>
      <c r="L21" s="202">
        <v>0</v>
      </c>
      <c r="M21" s="202">
        <v>0</v>
      </c>
      <c r="N21" s="202">
        <v>0</v>
      </c>
      <c r="O21" s="202">
        <v>0</v>
      </c>
      <c r="P21" s="202">
        <f t="shared" si="1"/>
        <v>499</v>
      </c>
    </row>
    <row r="22" spans="1:16" s="138" customFormat="1" x14ac:dyDescent="0.25">
      <c r="A22" s="180" t="s">
        <v>174</v>
      </c>
      <c r="B22" s="180" t="s">
        <v>56</v>
      </c>
      <c r="C22" s="201"/>
      <c r="D22" s="202">
        <v>436</v>
      </c>
      <c r="E22" s="202">
        <v>307</v>
      </c>
      <c r="F22" s="202">
        <v>445</v>
      </c>
      <c r="G22" s="203">
        <v>452</v>
      </c>
      <c r="H22" s="202">
        <v>451</v>
      </c>
      <c r="I22" s="202">
        <v>216</v>
      </c>
      <c r="J22" s="202">
        <v>307</v>
      </c>
      <c r="K22" s="202">
        <v>469</v>
      </c>
      <c r="L22" s="202">
        <v>367</v>
      </c>
      <c r="M22" s="202">
        <v>257</v>
      </c>
      <c r="N22" s="202">
        <v>252</v>
      </c>
      <c r="O22" s="202">
        <v>407</v>
      </c>
      <c r="P22" s="202">
        <f t="shared" si="1"/>
        <v>4366</v>
      </c>
    </row>
    <row r="23" spans="1:16" s="138" customFormat="1" x14ac:dyDescent="0.25">
      <c r="A23" s="180" t="s">
        <v>175</v>
      </c>
      <c r="B23" s="180" t="s">
        <v>56</v>
      </c>
      <c r="C23" s="201"/>
      <c r="D23" s="202">
        <v>384</v>
      </c>
      <c r="E23" s="202">
        <v>269</v>
      </c>
      <c r="F23" s="202">
        <v>362</v>
      </c>
      <c r="G23" s="203">
        <v>360</v>
      </c>
      <c r="H23" s="202">
        <v>371</v>
      </c>
      <c r="I23" s="202">
        <v>188</v>
      </c>
      <c r="J23" s="202">
        <v>251</v>
      </c>
      <c r="K23" s="202">
        <v>401</v>
      </c>
      <c r="L23" s="202">
        <v>295</v>
      </c>
      <c r="M23" s="202">
        <v>217</v>
      </c>
      <c r="N23" s="202">
        <v>224</v>
      </c>
      <c r="O23" s="202">
        <v>355</v>
      </c>
      <c r="P23" s="202">
        <f t="shared" si="1"/>
        <v>3677</v>
      </c>
    </row>
    <row r="24" spans="1:16" s="138" customFormat="1" x14ac:dyDescent="0.25">
      <c r="A24" s="180" t="s">
        <v>176</v>
      </c>
      <c r="B24" s="180" t="s">
        <v>56</v>
      </c>
      <c r="C24" s="201"/>
      <c r="D24" s="202">
        <v>398</v>
      </c>
      <c r="E24" s="202">
        <v>335</v>
      </c>
      <c r="F24" s="202">
        <v>359</v>
      </c>
      <c r="G24" s="203">
        <v>362</v>
      </c>
      <c r="H24" s="202">
        <v>385</v>
      </c>
      <c r="I24" s="202">
        <v>202</v>
      </c>
      <c r="J24" s="202">
        <v>255</v>
      </c>
      <c r="K24" s="202">
        <v>414</v>
      </c>
      <c r="L24" s="202">
        <v>299</v>
      </c>
      <c r="M24" s="202">
        <v>224</v>
      </c>
      <c r="N24" s="202">
        <v>224</v>
      </c>
      <c r="O24" s="202">
        <v>345</v>
      </c>
      <c r="P24" s="202">
        <f t="shared" si="1"/>
        <v>3802</v>
      </c>
    </row>
    <row r="25" spans="1:16" s="138" customFormat="1" x14ac:dyDescent="0.25">
      <c r="A25" s="180" t="s">
        <v>177</v>
      </c>
      <c r="B25" s="180" t="s">
        <v>56</v>
      </c>
      <c r="C25" s="201"/>
      <c r="D25" s="202">
        <v>466</v>
      </c>
      <c r="E25" s="202">
        <v>301</v>
      </c>
      <c r="F25" s="202">
        <v>443</v>
      </c>
      <c r="G25" s="203">
        <v>448</v>
      </c>
      <c r="H25" s="202">
        <v>444</v>
      </c>
      <c r="I25" s="202">
        <v>221</v>
      </c>
      <c r="J25" s="202">
        <v>295</v>
      </c>
      <c r="K25" s="202">
        <v>471</v>
      </c>
      <c r="L25" s="202">
        <v>364</v>
      </c>
      <c r="M25" s="202">
        <v>260</v>
      </c>
      <c r="N25" s="202">
        <v>244</v>
      </c>
      <c r="O25" s="202">
        <v>410</v>
      </c>
      <c r="P25" s="202">
        <f t="shared" si="1"/>
        <v>4367</v>
      </c>
    </row>
    <row r="26" spans="1:16" s="138" customFormat="1" x14ac:dyDescent="0.25">
      <c r="A26" s="180" t="s">
        <v>43</v>
      </c>
      <c r="B26" s="180" t="s">
        <v>61</v>
      </c>
      <c r="C26" s="201"/>
      <c r="D26" s="202">
        <v>538</v>
      </c>
      <c r="E26" s="202">
        <v>540</v>
      </c>
      <c r="F26" s="202">
        <v>1304</v>
      </c>
      <c r="G26" s="203">
        <v>1727</v>
      </c>
      <c r="H26" s="202">
        <v>1550</v>
      </c>
      <c r="I26" s="202">
        <v>1881</v>
      </c>
      <c r="J26" s="202">
        <v>1082</v>
      </c>
      <c r="K26" s="202">
        <v>919</v>
      </c>
      <c r="L26" s="202">
        <v>1596</v>
      </c>
      <c r="M26" s="202">
        <v>1662</v>
      </c>
      <c r="N26" s="202">
        <v>1148</v>
      </c>
      <c r="O26" s="202">
        <v>824</v>
      </c>
      <c r="P26" s="202">
        <f t="shared" si="1"/>
        <v>14771</v>
      </c>
    </row>
    <row r="27" spans="1:16" s="138" customFormat="1" x14ac:dyDescent="0.25">
      <c r="A27" s="180" t="s">
        <v>44</v>
      </c>
      <c r="B27" s="180" t="s">
        <v>57</v>
      </c>
      <c r="C27" s="201"/>
      <c r="D27" s="202">
        <v>40</v>
      </c>
      <c r="E27" s="202">
        <v>94</v>
      </c>
      <c r="F27" s="202">
        <v>341</v>
      </c>
      <c r="G27" s="203">
        <v>173</v>
      </c>
      <c r="H27" s="202">
        <v>21</v>
      </c>
      <c r="I27" s="202">
        <v>239</v>
      </c>
      <c r="J27" s="202">
        <v>40</v>
      </c>
      <c r="K27" s="202">
        <v>60</v>
      </c>
      <c r="L27" s="202">
        <v>105</v>
      </c>
      <c r="M27" s="202">
        <v>95</v>
      </c>
      <c r="N27" s="202">
        <v>78</v>
      </c>
      <c r="O27" s="202">
        <v>54</v>
      </c>
      <c r="P27" s="202">
        <f t="shared" si="1"/>
        <v>1340</v>
      </c>
    </row>
    <row r="28" spans="1:16" s="138" customFormat="1" x14ac:dyDescent="0.25">
      <c r="A28" s="180" t="s">
        <v>78</v>
      </c>
      <c r="B28" s="180" t="s">
        <v>57</v>
      </c>
      <c r="C28" s="201"/>
      <c r="D28" s="202">
        <v>283</v>
      </c>
      <c r="E28" s="202">
        <v>263</v>
      </c>
      <c r="F28" s="202">
        <v>369</v>
      </c>
      <c r="G28" s="203">
        <v>317</v>
      </c>
      <c r="H28" s="202">
        <v>317</v>
      </c>
      <c r="I28" s="202">
        <v>240</v>
      </c>
      <c r="J28" s="202">
        <v>207</v>
      </c>
      <c r="K28" s="202">
        <v>327</v>
      </c>
      <c r="L28" s="202">
        <v>491</v>
      </c>
      <c r="M28" s="202">
        <v>312</v>
      </c>
      <c r="N28" s="202">
        <v>274</v>
      </c>
      <c r="O28" s="202">
        <v>295</v>
      </c>
      <c r="P28" s="202">
        <f t="shared" si="1"/>
        <v>3695</v>
      </c>
    </row>
    <row r="29" spans="1:16" s="138" customFormat="1" x14ac:dyDescent="0.25">
      <c r="A29" s="180" t="s">
        <v>45</v>
      </c>
      <c r="B29" s="180" t="s">
        <v>57</v>
      </c>
      <c r="C29" s="201"/>
      <c r="D29" s="202">
        <v>0</v>
      </c>
      <c r="E29" s="202">
        <v>0</v>
      </c>
      <c r="F29" s="202">
        <v>38</v>
      </c>
      <c r="G29" s="203">
        <v>40</v>
      </c>
      <c r="H29" s="202">
        <v>0</v>
      </c>
      <c r="I29" s="202">
        <v>512</v>
      </c>
      <c r="J29" s="202">
        <v>0</v>
      </c>
      <c r="K29" s="202">
        <v>40</v>
      </c>
      <c r="L29" s="202">
        <v>0</v>
      </c>
      <c r="M29" s="202">
        <v>20</v>
      </c>
      <c r="N29" s="202">
        <v>0</v>
      </c>
      <c r="O29" s="202">
        <v>0</v>
      </c>
      <c r="P29" s="202">
        <f t="shared" si="1"/>
        <v>650</v>
      </c>
    </row>
    <row r="30" spans="1:16" s="138" customFormat="1" x14ac:dyDescent="0.25">
      <c r="A30" s="180" t="s">
        <v>46</v>
      </c>
      <c r="B30" s="180" t="s">
        <v>59</v>
      </c>
      <c r="C30" s="201"/>
      <c r="D30" s="202">
        <v>0</v>
      </c>
      <c r="E30" s="202">
        <v>350</v>
      </c>
      <c r="F30" s="202">
        <v>0</v>
      </c>
      <c r="G30" s="203">
        <v>0</v>
      </c>
      <c r="H30" s="202">
        <v>0</v>
      </c>
      <c r="I30" s="202">
        <v>0</v>
      </c>
      <c r="J30" s="202">
        <v>180</v>
      </c>
      <c r="K30" s="202">
        <v>0</v>
      </c>
      <c r="L30" s="202">
        <v>0</v>
      </c>
      <c r="M30" s="202">
        <v>0</v>
      </c>
      <c r="N30" s="202">
        <v>0</v>
      </c>
      <c r="O30" s="202">
        <v>0</v>
      </c>
      <c r="P30" s="202">
        <f t="shared" si="1"/>
        <v>530</v>
      </c>
    </row>
    <row r="31" spans="1:16" s="138" customFormat="1" x14ac:dyDescent="0.25">
      <c r="A31" s="180" t="s">
        <v>70</v>
      </c>
      <c r="B31" s="180" t="s">
        <v>59</v>
      </c>
      <c r="C31" s="201"/>
      <c r="D31" s="202">
        <v>5512</v>
      </c>
      <c r="E31" s="202">
        <v>13712</v>
      </c>
      <c r="F31" s="202">
        <v>0</v>
      </c>
      <c r="G31" s="203">
        <v>4657</v>
      </c>
      <c r="H31" s="202">
        <v>6133</v>
      </c>
      <c r="I31" s="202">
        <v>4980</v>
      </c>
      <c r="J31" s="202">
        <v>4393</v>
      </c>
      <c r="K31" s="202">
        <v>16690</v>
      </c>
      <c r="L31" s="202">
        <v>2312</v>
      </c>
      <c r="M31" s="202">
        <v>1725</v>
      </c>
      <c r="N31" s="202">
        <v>7761</v>
      </c>
      <c r="O31" s="202">
        <v>7275</v>
      </c>
      <c r="P31" s="202">
        <f t="shared" si="1"/>
        <v>75150</v>
      </c>
    </row>
    <row r="32" spans="1:16" s="138" customFormat="1" x14ac:dyDescent="0.25">
      <c r="A32" s="180" t="s">
        <v>47</v>
      </c>
      <c r="B32" s="180" t="s">
        <v>64</v>
      </c>
      <c r="C32" s="201"/>
      <c r="D32" s="202">
        <v>30</v>
      </c>
      <c r="E32" s="202">
        <v>30</v>
      </c>
      <c r="F32" s="202">
        <v>56</v>
      </c>
      <c r="G32" s="203">
        <v>0</v>
      </c>
      <c r="H32" s="202">
        <v>30</v>
      </c>
      <c r="I32" s="202">
        <v>60</v>
      </c>
      <c r="J32" s="202">
        <v>0</v>
      </c>
      <c r="K32" s="202">
        <v>0</v>
      </c>
      <c r="L32" s="202">
        <v>0</v>
      </c>
      <c r="M32" s="202">
        <v>0</v>
      </c>
      <c r="N32" s="202">
        <v>0</v>
      </c>
      <c r="O32" s="202">
        <v>0</v>
      </c>
      <c r="P32" s="202">
        <f t="shared" si="1"/>
        <v>206</v>
      </c>
    </row>
    <row r="33" spans="1:17" s="138" customFormat="1" x14ac:dyDescent="0.25">
      <c r="A33" s="180" t="s">
        <v>48</v>
      </c>
      <c r="B33" s="180" t="s">
        <v>64</v>
      </c>
      <c r="C33" s="201"/>
      <c r="D33" s="202">
        <v>60</v>
      </c>
      <c r="E33" s="202">
        <v>0</v>
      </c>
      <c r="F33" s="202">
        <v>60</v>
      </c>
      <c r="G33" s="203">
        <v>30</v>
      </c>
      <c r="H33" s="202">
        <v>30</v>
      </c>
      <c r="I33" s="202">
        <v>30</v>
      </c>
      <c r="J33" s="202">
        <v>0</v>
      </c>
      <c r="K33" s="202">
        <v>0</v>
      </c>
      <c r="L33" s="202">
        <v>0</v>
      </c>
      <c r="M33" s="202">
        <v>0</v>
      </c>
      <c r="N33" s="202">
        <v>0</v>
      </c>
      <c r="O33" s="202">
        <v>0</v>
      </c>
      <c r="P33" s="202">
        <f t="shared" si="1"/>
        <v>210</v>
      </c>
    </row>
    <row r="34" spans="1:17" s="138" customFormat="1" x14ac:dyDescent="0.25">
      <c r="A34" s="180" t="s">
        <v>49</v>
      </c>
      <c r="B34" s="180" t="s">
        <v>57</v>
      </c>
      <c r="C34" s="201"/>
      <c r="D34" s="202">
        <v>24952</v>
      </c>
      <c r="E34" s="202">
        <v>23500</v>
      </c>
      <c r="F34" s="202">
        <v>25464</v>
      </c>
      <c r="G34" s="203">
        <v>25430</v>
      </c>
      <c r="H34" s="202">
        <v>24609</v>
      </c>
      <c r="I34" s="202">
        <v>27074</v>
      </c>
      <c r="J34" s="202">
        <v>19416</v>
      </c>
      <c r="K34" s="202">
        <v>26742</v>
      </c>
      <c r="L34" s="202">
        <v>24300</v>
      </c>
      <c r="M34" s="202">
        <v>24866</v>
      </c>
      <c r="N34" s="202">
        <v>25794</v>
      </c>
      <c r="O34" s="202">
        <v>25847</v>
      </c>
      <c r="P34" s="202">
        <f t="shared" si="1"/>
        <v>297994</v>
      </c>
    </row>
    <row r="35" spans="1:17" s="138" customFormat="1" x14ac:dyDescent="0.25">
      <c r="A35" s="180" t="s">
        <v>50</v>
      </c>
      <c r="B35" s="180" t="s">
        <v>61</v>
      </c>
      <c r="C35" s="201"/>
      <c r="D35" s="202">
        <v>7381</v>
      </c>
      <c r="E35" s="202">
        <v>6650</v>
      </c>
      <c r="F35" s="202">
        <v>8472</v>
      </c>
      <c r="G35" s="203">
        <v>6962</v>
      </c>
      <c r="H35" s="202">
        <v>6777</v>
      </c>
      <c r="I35" s="202">
        <v>7146</v>
      </c>
      <c r="J35" s="202">
        <v>5329</v>
      </c>
      <c r="K35" s="202">
        <v>8049</v>
      </c>
      <c r="L35" s="202">
        <v>7577</v>
      </c>
      <c r="M35" s="202">
        <v>7415</v>
      </c>
      <c r="N35" s="202">
        <v>7060</v>
      </c>
      <c r="O35" s="202">
        <v>7582</v>
      </c>
      <c r="P35" s="202">
        <f t="shared" si="1"/>
        <v>86400</v>
      </c>
    </row>
    <row r="36" spans="1:17" s="138" customFormat="1" x14ac:dyDescent="0.25">
      <c r="A36" s="180" t="s">
        <v>79</v>
      </c>
      <c r="B36" s="180" t="s">
        <v>59</v>
      </c>
      <c r="C36" s="201"/>
      <c r="D36" s="202">
        <v>0</v>
      </c>
      <c r="E36" s="202">
        <v>0</v>
      </c>
      <c r="F36" s="202">
        <v>0</v>
      </c>
      <c r="G36" s="203">
        <v>600</v>
      </c>
      <c r="H36" s="202">
        <v>355</v>
      </c>
      <c r="I36" s="202">
        <v>0</v>
      </c>
      <c r="J36" s="202">
        <v>240</v>
      </c>
      <c r="K36" s="202">
        <v>580</v>
      </c>
      <c r="L36" s="202">
        <v>766</v>
      </c>
      <c r="M36" s="202">
        <v>501</v>
      </c>
      <c r="N36" s="202">
        <v>361</v>
      </c>
      <c r="O36" s="202">
        <v>4947</v>
      </c>
      <c r="P36" s="202">
        <f t="shared" si="1"/>
        <v>8350</v>
      </c>
    </row>
    <row r="37" spans="1:17" s="138" customFormat="1" x14ac:dyDescent="0.25">
      <c r="A37" s="180" t="s">
        <v>80</v>
      </c>
      <c r="B37" s="180" t="s">
        <v>60</v>
      </c>
      <c r="C37" s="201"/>
      <c r="D37" s="202">
        <v>50</v>
      </c>
      <c r="E37" s="202">
        <v>31</v>
      </c>
      <c r="F37" s="202">
        <v>61</v>
      </c>
      <c r="G37" s="203">
        <v>33</v>
      </c>
      <c r="H37" s="202">
        <v>18</v>
      </c>
      <c r="I37" s="202">
        <v>8</v>
      </c>
      <c r="J37" s="202">
        <v>0</v>
      </c>
      <c r="K37" s="202">
        <v>0</v>
      </c>
      <c r="L37" s="202">
        <v>45</v>
      </c>
      <c r="M37" s="202">
        <v>8</v>
      </c>
      <c r="N37" s="202">
        <v>96</v>
      </c>
      <c r="O37" s="202">
        <v>4</v>
      </c>
      <c r="P37" s="202">
        <f t="shared" si="1"/>
        <v>354</v>
      </c>
      <c r="Q37" s="204"/>
    </row>
    <row r="38" spans="1:17" x14ac:dyDescent="0.25">
      <c r="A38" s="97" t="s">
        <v>81</v>
      </c>
      <c r="B38" s="97" t="s">
        <v>57</v>
      </c>
      <c r="C38" s="198"/>
      <c r="D38" s="199">
        <v>16071</v>
      </c>
      <c r="E38" s="199">
        <v>14850</v>
      </c>
      <c r="F38" s="199">
        <v>16423</v>
      </c>
      <c r="G38" s="200">
        <v>15580</v>
      </c>
      <c r="H38" s="199">
        <v>16151</v>
      </c>
      <c r="I38" s="199">
        <v>15640</v>
      </c>
      <c r="J38" s="199">
        <v>12397</v>
      </c>
      <c r="K38" s="199">
        <v>16137</v>
      </c>
      <c r="L38" s="199">
        <v>15588</v>
      </c>
      <c r="M38" s="199">
        <v>16237</v>
      </c>
      <c r="N38" s="199">
        <v>15552</v>
      </c>
      <c r="O38" s="199">
        <v>16163</v>
      </c>
      <c r="P38" s="199">
        <f t="shared" si="1"/>
        <v>186789</v>
      </c>
    </row>
    <row r="39" spans="1:17" x14ac:dyDescent="0.25">
      <c r="A39" s="97" t="s">
        <v>51</v>
      </c>
      <c r="B39" s="97" t="s">
        <v>56</v>
      </c>
      <c r="C39" s="198"/>
      <c r="D39" s="199">
        <v>15</v>
      </c>
      <c r="E39" s="199">
        <v>0</v>
      </c>
      <c r="F39" s="199">
        <v>15</v>
      </c>
      <c r="G39" s="200">
        <v>0</v>
      </c>
      <c r="H39" s="199">
        <v>0</v>
      </c>
      <c r="I39" s="199">
        <v>15</v>
      </c>
      <c r="J39" s="199">
        <v>0</v>
      </c>
      <c r="K39" s="199">
        <v>0</v>
      </c>
      <c r="L39" s="199">
        <v>15</v>
      </c>
      <c r="M39" s="199">
        <v>0</v>
      </c>
      <c r="N39" s="199">
        <v>10</v>
      </c>
      <c r="O39" s="199">
        <v>0</v>
      </c>
      <c r="P39" s="199">
        <f t="shared" si="1"/>
        <v>70</v>
      </c>
    </row>
    <row r="40" spans="1:17" x14ac:dyDescent="0.25">
      <c r="A40" s="97" t="s">
        <v>52</v>
      </c>
      <c r="B40" s="97" t="s">
        <v>56</v>
      </c>
      <c r="C40" s="198"/>
      <c r="D40" s="199">
        <v>0</v>
      </c>
      <c r="E40" s="199">
        <v>87</v>
      </c>
      <c r="F40" s="199">
        <v>0</v>
      </c>
      <c r="G40" s="200">
        <v>0</v>
      </c>
      <c r="H40" s="199">
        <v>0</v>
      </c>
      <c r="I40" s="199">
        <v>108</v>
      </c>
      <c r="J40" s="199">
        <v>0</v>
      </c>
      <c r="K40" s="199">
        <v>0</v>
      </c>
      <c r="L40" s="199">
        <v>0</v>
      </c>
      <c r="M40" s="199">
        <v>0</v>
      </c>
      <c r="N40" s="199">
        <v>0</v>
      </c>
      <c r="O40" s="199">
        <v>0</v>
      </c>
      <c r="P40" s="199">
        <f t="shared" si="1"/>
        <v>195</v>
      </c>
    </row>
    <row r="41" spans="1:17" x14ac:dyDescent="0.25">
      <c r="A41" s="97" t="s">
        <v>53</v>
      </c>
      <c r="B41" s="97" t="s">
        <v>56</v>
      </c>
      <c r="C41" s="198"/>
      <c r="D41" s="199">
        <v>0</v>
      </c>
      <c r="E41" s="199">
        <v>15</v>
      </c>
      <c r="F41" s="199">
        <v>15</v>
      </c>
      <c r="G41" s="200">
        <v>15</v>
      </c>
      <c r="H41" s="199">
        <v>0</v>
      </c>
      <c r="I41" s="199">
        <v>13</v>
      </c>
      <c r="J41" s="199">
        <v>0</v>
      </c>
      <c r="K41" s="199">
        <v>15</v>
      </c>
      <c r="L41" s="199">
        <v>0</v>
      </c>
      <c r="M41" s="199">
        <v>0</v>
      </c>
      <c r="N41" s="199">
        <v>0</v>
      </c>
      <c r="O41" s="199">
        <v>0</v>
      </c>
      <c r="P41" s="199">
        <f t="shared" si="1"/>
        <v>73</v>
      </c>
    </row>
    <row r="42" spans="1:17" x14ac:dyDescent="0.25">
      <c r="A42" s="97" t="s">
        <v>54</v>
      </c>
      <c r="B42" s="97" t="s">
        <v>57</v>
      </c>
      <c r="C42" s="198"/>
      <c r="D42" s="199">
        <v>0</v>
      </c>
      <c r="E42" s="199">
        <v>55</v>
      </c>
      <c r="F42" s="199">
        <v>0</v>
      </c>
      <c r="G42" s="200">
        <v>10</v>
      </c>
      <c r="H42" s="199">
        <v>43</v>
      </c>
      <c r="I42" s="199">
        <v>54</v>
      </c>
      <c r="J42" s="199">
        <v>0</v>
      </c>
      <c r="K42" s="199">
        <v>60</v>
      </c>
      <c r="L42" s="199">
        <v>0</v>
      </c>
      <c r="M42" s="199">
        <v>55</v>
      </c>
      <c r="N42" s="199">
        <v>0</v>
      </c>
      <c r="O42" s="199">
        <v>55</v>
      </c>
      <c r="P42" s="199">
        <f t="shared" si="1"/>
        <v>332</v>
      </c>
    </row>
    <row r="43" spans="1:17" x14ac:dyDescent="0.25">
      <c r="A43" s="97" t="s">
        <v>55</v>
      </c>
      <c r="B43" s="97" t="s">
        <v>57</v>
      </c>
      <c r="C43" s="198"/>
      <c r="D43" s="199">
        <v>3095</v>
      </c>
      <c r="E43" s="199">
        <v>2772</v>
      </c>
      <c r="F43" s="199">
        <v>3129</v>
      </c>
      <c r="G43" s="200">
        <v>2936</v>
      </c>
      <c r="H43" s="199">
        <v>3062</v>
      </c>
      <c r="I43" s="199">
        <v>2908</v>
      </c>
      <c r="J43" s="199">
        <v>2374</v>
      </c>
      <c r="K43" s="199">
        <v>3559</v>
      </c>
      <c r="L43" s="199">
        <v>3087</v>
      </c>
      <c r="M43" s="199">
        <v>3093</v>
      </c>
      <c r="N43" s="199">
        <v>2930</v>
      </c>
      <c r="O43" s="199">
        <v>2815</v>
      </c>
      <c r="P43" s="199">
        <f t="shared" si="1"/>
        <v>35760</v>
      </c>
    </row>
    <row r="44" spans="1:17" x14ac:dyDescent="0.25">
      <c r="A44" s="97"/>
      <c r="B44" s="97"/>
      <c r="C44" s="198"/>
      <c r="D44" s="199"/>
      <c r="E44" s="199"/>
      <c r="F44" s="199"/>
      <c r="G44" s="200"/>
      <c r="H44" s="199"/>
      <c r="I44" s="199"/>
      <c r="J44" s="199"/>
      <c r="K44" s="199"/>
      <c r="L44" s="199"/>
      <c r="M44" s="199"/>
      <c r="N44" s="199"/>
      <c r="O44" s="199"/>
      <c r="P44" s="199"/>
    </row>
    <row r="45" spans="1:17" x14ac:dyDescent="0.25">
      <c r="A45" s="97" t="s">
        <v>178</v>
      </c>
      <c r="B45" s="97"/>
      <c r="C45" s="198"/>
      <c r="D45" s="205">
        <f t="shared" ref="D45:P45" si="2">SUM(D2:D43)</f>
        <v>163816</v>
      </c>
      <c r="E45" s="205">
        <f t="shared" si="2"/>
        <v>156629</v>
      </c>
      <c r="F45" s="205">
        <f t="shared" si="2"/>
        <v>161207</v>
      </c>
      <c r="G45" s="205">
        <f t="shared" si="2"/>
        <v>151728</v>
      </c>
      <c r="H45" s="205">
        <f t="shared" si="2"/>
        <v>162158</v>
      </c>
      <c r="I45" s="205">
        <f t="shared" si="2"/>
        <v>160069</v>
      </c>
      <c r="J45" s="205">
        <f t="shared" si="2"/>
        <v>122881</v>
      </c>
      <c r="K45" s="205">
        <f t="shared" si="2"/>
        <v>179314</v>
      </c>
      <c r="L45" s="205">
        <f t="shared" si="2"/>
        <v>161501</v>
      </c>
      <c r="M45" s="205">
        <f t="shared" si="2"/>
        <v>163318</v>
      </c>
      <c r="N45" s="205">
        <f t="shared" si="2"/>
        <v>166920</v>
      </c>
      <c r="O45" s="205">
        <f t="shared" si="2"/>
        <v>175449</v>
      </c>
      <c r="P45" s="205">
        <f t="shared" si="2"/>
        <v>1924990</v>
      </c>
    </row>
    <row r="47" spans="1:17" ht="14.4" x14ac:dyDescent="0.3">
      <c r="A47" s="175" t="s">
        <v>202</v>
      </c>
    </row>
    <row r="48" spans="1:17" x14ac:dyDescent="0.25">
      <c r="A48" s="3" t="s">
        <v>204</v>
      </c>
    </row>
  </sheetData>
  <conditionalFormatting sqref="P1:P1048576">
    <cfRule type="dataBar" priority="1">
      <dataBar>
        <cfvo type="min"/>
        <cfvo type="max"/>
        <color rgb="FF63C384"/>
      </dataBar>
      <extLst>
        <ext xmlns:x14="http://schemas.microsoft.com/office/spreadsheetml/2009/9/main" uri="{B025F937-C7B1-47D3-B67F-A62EFF666E3E}">
          <x14:id>{3198F690-651A-4F94-93BD-93FFF248DF28}</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3198F690-651A-4F94-93BD-93FFF248DF28}">
            <x14:dataBar minLength="0" maxLength="100" border="1" negativeBarBorderColorSameAsPositive="0">
              <x14:cfvo type="autoMin"/>
              <x14:cfvo type="autoMax"/>
              <x14:borderColor rgb="FF63C384"/>
              <x14:negativeFillColor rgb="FFFF0000"/>
              <x14:negativeBorderColor rgb="FFFF0000"/>
              <x14:axisColor rgb="FF000000"/>
            </x14:dataBar>
          </x14:cfRule>
          <xm:sqref>P1:P1048576</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BEC30-2B86-42CD-8F72-67DC8861C0D4}">
  <sheetPr>
    <tabColor rgb="FF0B3D91"/>
  </sheetPr>
  <dimension ref="A1:X53"/>
  <sheetViews>
    <sheetView topLeftCell="A50" zoomScale="85" zoomScaleNormal="85" workbookViewId="0">
      <selection activeCell="J27" sqref="J27"/>
    </sheetView>
  </sheetViews>
  <sheetFormatPr defaultRowHeight="13.8" x14ac:dyDescent="0.25"/>
  <cols>
    <col min="1" max="1" width="17.5546875" style="3" customWidth="1"/>
    <col min="2" max="2" width="53.77734375" style="3" customWidth="1"/>
    <col min="3" max="3" width="6.77734375" style="3" customWidth="1"/>
    <col min="4" max="23" width="11.44140625" style="161" bestFit="1" customWidth="1"/>
    <col min="24" max="24" width="13.21875" style="3" bestFit="1" customWidth="1"/>
    <col min="25" max="16384" width="8.88671875" style="3"/>
  </cols>
  <sheetData>
    <row r="1" spans="1:24" x14ac:dyDescent="0.25">
      <c r="A1" s="155" t="s">
        <v>32</v>
      </c>
      <c r="B1" s="155" t="s">
        <v>104</v>
      </c>
      <c r="C1" s="155" t="s">
        <v>90</v>
      </c>
      <c r="D1" s="154">
        <v>2021</v>
      </c>
      <c r="E1" s="155">
        <v>2022</v>
      </c>
      <c r="F1" s="154">
        <v>2023</v>
      </c>
      <c r="G1" s="155">
        <v>2024</v>
      </c>
      <c r="H1" s="154">
        <v>2025</v>
      </c>
      <c r="I1" s="155">
        <v>2026</v>
      </c>
      <c r="J1" s="154">
        <v>2027</v>
      </c>
      <c r="K1" s="155">
        <v>2028</v>
      </c>
      <c r="L1" s="154">
        <v>2029</v>
      </c>
      <c r="M1" s="155">
        <v>2030</v>
      </c>
      <c r="N1" s="154">
        <v>2031</v>
      </c>
      <c r="O1" s="155">
        <v>2032</v>
      </c>
      <c r="P1" s="154">
        <v>2033</v>
      </c>
      <c r="Q1" s="155">
        <v>2034</v>
      </c>
      <c r="R1" s="154">
        <v>2035</v>
      </c>
      <c r="S1" s="155">
        <v>2036</v>
      </c>
      <c r="T1" s="154">
        <v>2037</v>
      </c>
      <c r="U1" s="155">
        <v>2038</v>
      </c>
      <c r="V1" s="154">
        <v>2039</v>
      </c>
      <c r="W1" s="155">
        <v>2040</v>
      </c>
    </row>
    <row r="2" spans="1:24" x14ac:dyDescent="0.25">
      <c r="A2" s="97" t="s">
        <v>33</v>
      </c>
      <c r="B2" s="97" t="s">
        <v>57</v>
      </c>
      <c r="C2" s="198"/>
      <c r="D2" s="189">
        <f>IFERROR(INDEX(Minutes_by_use_case!$C$2:$C$9,MATCH($B2,Minutes_by_use_case!$A$2:$A$9,0)),"-")</f>
        <v>4002023.3333333335</v>
      </c>
      <c r="E2" s="189">
        <f>IFERROR(INDEX(Minutes_by_use_case!$C$2:$C$9,MATCH($B2,Minutes_by_use_case!$A$2:$A$9,0)),"-")</f>
        <v>4002023.3333333335</v>
      </c>
      <c r="F2" s="189">
        <f>IFERROR(INDEX(Minutes_by_use_case!$C$2:$C$9,MATCH($B2,Minutes_by_use_case!$A$2:$A$9,0)),"-")</f>
        <v>4002023.3333333335</v>
      </c>
      <c r="G2" s="189">
        <f>IFERROR(INDEX(Minutes_by_use_case!$C$2:$C$9,MATCH($B2,Minutes_by_use_case!$A$2:$A$9,0)),"-")</f>
        <v>4002023.3333333335</v>
      </c>
      <c r="H2" s="189">
        <f>IFERROR(INDEX(Minutes_by_use_case!$C$2:$C$9,MATCH($B2,Minutes_by_use_case!$A$2:$A$9,0)),"-")</f>
        <v>4002023.3333333335</v>
      </c>
      <c r="I2" s="189">
        <f>IFERROR(INDEX(Minutes_by_use_case!$C$2:$C$9,MATCH($B2,Minutes_by_use_case!$A$2:$A$9,0)),"-")</f>
        <v>4002023.3333333335</v>
      </c>
      <c r="J2" s="189">
        <f>IFERROR(INDEX(Minutes_by_use_case!$C$2:$C$9,MATCH($B2,Minutes_by_use_case!$A$2:$A$9,0)),"-")</f>
        <v>4002023.3333333335</v>
      </c>
      <c r="K2" s="189">
        <f>IFERROR(INDEX(Minutes_by_use_case!$C$2:$C$9,MATCH($B2,Minutes_by_use_case!$A$2:$A$9,0)),"-")</f>
        <v>4002023.3333333335</v>
      </c>
      <c r="L2" s="189">
        <f>IFERROR(INDEX(Minutes_by_use_case!$C$2:$C$9,MATCH($B2,Minutes_by_use_case!$A$2:$A$9,0)),"-")</f>
        <v>4002023.3333333335</v>
      </c>
      <c r="M2" s="189">
        <f>IFERROR(INDEX(Minutes_by_use_case!$C$2:$C$9,MATCH($B2,Minutes_by_use_case!$A$2:$A$9,0)),"-")</f>
        <v>4002023.3333333335</v>
      </c>
      <c r="N2" s="189">
        <f>IFERROR(INDEX(Minutes_by_use_case!$C$2:$C$9,MATCH($B2,Minutes_by_use_case!$A$2:$A$9,0)),"-")</f>
        <v>4002023.3333333335</v>
      </c>
      <c r="O2" s="189">
        <f>IFERROR(INDEX(Minutes_by_use_case!$C$2:$C$9,MATCH($B2,Minutes_by_use_case!$A$2:$A$9,0)),"-")</f>
        <v>4002023.3333333335</v>
      </c>
      <c r="P2" s="189">
        <f>IFERROR(INDEX(Minutes_by_use_case!$C$2:$C$9,MATCH($B2,Minutes_by_use_case!$A$2:$A$9,0)),"-")</f>
        <v>4002023.3333333335</v>
      </c>
      <c r="Q2" s="189">
        <f>IFERROR(INDEX(Minutes_by_use_case!$C$2:$C$9,MATCH($B2,Minutes_by_use_case!$A$2:$A$9,0)),"-")</f>
        <v>4002023.3333333335</v>
      </c>
      <c r="R2" s="189">
        <f>IFERROR(INDEX(Minutes_by_use_case!$C$2:$C$9,MATCH($B2,Minutes_by_use_case!$A$2:$A$9,0)),"-")</f>
        <v>4002023.3333333335</v>
      </c>
      <c r="S2" s="189">
        <f>IFERROR(INDEX(Minutes_by_use_case!$C$2:$C$9,MATCH($B2,Minutes_by_use_case!$A$2:$A$9,0)),"-")</f>
        <v>4002023.3333333335</v>
      </c>
      <c r="T2" s="189">
        <f>IFERROR(INDEX(Minutes_by_use_case!$C$2:$C$9,MATCH($B2,Minutes_by_use_case!$A$2:$A$9,0)),"-")</f>
        <v>4002023.3333333335</v>
      </c>
      <c r="U2" s="189">
        <f>IFERROR(INDEX(Minutes_by_use_case!$C$2:$C$9,MATCH($B2,Minutes_by_use_case!$A$2:$A$9,0)),"-")</f>
        <v>4002023.3333333335</v>
      </c>
      <c r="V2" s="189">
        <f>IFERROR(INDEX(Minutes_by_use_case!$C$2:$C$9,MATCH($B2,Minutes_by_use_case!$A$2:$A$9,0)),"-")</f>
        <v>4002023.3333333335</v>
      </c>
      <c r="W2" s="189">
        <f>IFERROR(INDEX(Minutes_by_use_case!$C$2:$C$9,MATCH($B2,Minutes_by_use_case!$A$2:$A$9,0)),"-")</f>
        <v>4002023.3333333335</v>
      </c>
      <c r="X2" s="87"/>
    </row>
    <row r="3" spans="1:24" x14ac:dyDescent="0.25">
      <c r="A3" s="97" t="s">
        <v>65</v>
      </c>
      <c r="B3" s="97" t="s">
        <v>57</v>
      </c>
      <c r="C3" s="198"/>
      <c r="D3" s="189">
        <f>IFERROR(INDEX(Minutes_by_use_case!$C$2:$C$9,MATCH($B3,Minutes_by_use_case!$A$2:$A$9,0)),"-")</f>
        <v>4002023.3333333335</v>
      </c>
      <c r="E3" s="189">
        <f>IFERROR(INDEX(Minutes_by_use_case!$C$2:$C$9,MATCH($B3,Minutes_by_use_case!$A$2:$A$9,0)),"-")</f>
        <v>4002023.3333333335</v>
      </c>
      <c r="F3" s="189">
        <f>IFERROR(INDEX(Minutes_by_use_case!$C$2:$C$9,MATCH($B3,Minutes_by_use_case!$A$2:$A$9,0)),"-")</f>
        <v>4002023.3333333335</v>
      </c>
      <c r="G3" s="189">
        <f>IFERROR(INDEX(Minutes_by_use_case!$C$2:$C$9,MATCH($B3,Minutes_by_use_case!$A$2:$A$9,0)),"-")</f>
        <v>4002023.3333333335</v>
      </c>
      <c r="H3" s="189">
        <f>IFERROR(INDEX(Minutes_by_use_case!$C$2:$C$9,MATCH($B3,Minutes_by_use_case!$A$2:$A$9,0)),"-")</f>
        <v>4002023.3333333335</v>
      </c>
      <c r="I3" s="189">
        <f>IFERROR(INDEX(Minutes_by_use_case!$C$2:$C$9,MATCH($B3,Minutes_by_use_case!$A$2:$A$9,0)),"-")</f>
        <v>4002023.3333333335</v>
      </c>
      <c r="J3" s="189">
        <f>IFERROR(INDEX(Minutes_by_use_case!$C$2:$C$9,MATCH($B3,Minutes_by_use_case!$A$2:$A$9,0)),"-")</f>
        <v>4002023.3333333335</v>
      </c>
      <c r="K3" s="189">
        <f>IFERROR(INDEX(Minutes_by_use_case!$C$2:$C$9,MATCH($B3,Minutes_by_use_case!$A$2:$A$9,0)),"-")</f>
        <v>4002023.3333333335</v>
      </c>
      <c r="L3" s="189">
        <f>IFERROR(INDEX(Minutes_by_use_case!$C$2:$C$9,MATCH($B3,Minutes_by_use_case!$A$2:$A$9,0)),"-")</f>
        <v>4002023.3333333335</v>
      </c>
      <c r="M3" s="189">
        <f>IFERROR(INDEX(Minutes_by_use_case!$C$2:$C$9,MATCH($B3,Minutes_by_use_case!$A$2:$A$9,0)),"-")</f>
        <v>4002023.3333333335</v>
      </c>
      <c r="N3" s="189">
        <f>IFERROR(INDEX(Minutes_by_use_case!$C$2:$C$9,MATCH($B3,Minutes_by_use_case!$A$2:$A$9,0)),"-")</f>
        <v>4002023.3333333335</v>
      </c>
      <c r="O3" s="189">
        <f>IFERROR(INDEX(Minutes_by_use_case!$C$2:$C$9,MATCH($B3,Minutes_by_use_case!$A$2:$A$9,0)),"-")</f>
        <v>4002023.3333333335</v>
      </c>
      <c r="P3" s="189">
        <f>IFERROR(INDEX(Minutes_by_use_case!$C$2:$C$9,MATCH($B3,Minutes_by_use_case!$A$2:$A$9,0)),"-")</f>
        <v>4002023.3333333335</v>
      </c>
      <c r="Q3" s="189">
        <f>IFERROR(INDEX(Minutes_by_use_case!$C$2:$C$9,MATCH($B3,Minutes_by_use_case!$A$2:$A$9,0)),"-")</f>
        <v>4002023.3333333335</v>
      </c>
      <c r="R3" s="189">
        <f>IFERROR(INDEX(Minutes_by_use_case!$C$2:$C$9,MATCH($B3,Minutes_by_use_case!$A$2:$A$9,0)),"-")</f>
        <v>4002023.3333333335</v>
      </c>
      <c r="S3" s="189">
        <f>IFERROR(INDEX(Minutes_by_use_case!$C$2:$C$9,MATCH($B3,Minutes_by_use_case!$A$2:$A$9,0)),"-")</f>
        <v>4002023.3333333335</v>
      </c>
      <c r="T3" s="189">
        <f>IFERROR(INDEX(Minutes_by_use_case!$C$2:$C$9,MATCH($B3,Minutes_by_use_case!$A$2:$A$9,0)),"-")</f>
        <v>4002023.3333333335</v>
      </c>
      <c r="U3" s="189">
        <f>IFERROR(INDEX(Minutes_by_use_case!$C$2:$C$9,MATCH($B3,Minutes_by_use_case!$A$2:$A$9,0)),"-")</f>
        <v>4002023.3333333335</v>
      </c>
      <c r="V3" s="189">
        <f>IFERROR(INDEX(Minutes_by_use_case!$C$2:$C$9,MATCH($B3,Minutes_by_use_case!$A$2:$A$9,0)),"-")</f>
        <v>4002023.3333333335</v>
      </c>
      <c r="W3" s="189">
        <f>IFERROR(INDEX(Minutes_by_use_case!$C$2:$C$9,MATCH($B3,Minutes_by_use_case!$A$2:$A$9,0)),"-")</f>
        <v>4002023.3333333335</v>
      </c>
    </row>
    <row r="4" spans="1:24" x14ac:dyDescent="0.25">
      <c r="A4" s="97" t="s">
        <v>67</v>
      </c>
      <c r="B4" s="97" t="s">
        <v>58</v>
      </c>
      <c r="C4" s="198"/>
      <c r="D4" s="189">
        <f>IFERROR(INDEX(Minutes_by_use_case!$C$2:$C$9,MATCH($B4,Minutes_by_use_case!$A$2:$A$9,0)),"-")</f>
        <v>137640</v>
      </c>
      <c r="E4" s="189">
        <f>IFERROR(INDEX(Minutes_by_use_case!$C$2:$C$9,MATCH($B4,Minutes_by_use_case!$A$2:$A$9,0)),"-")</f>
        <v>137640</v>
      </c>
      <c r="F4" s="189">
        <f>IFERROR(INDEX(Minutes_by_use_case!$C$2:$C$9,MATCH($B4,Minutes_by_use_case!$A$2:$A$9,0)),"-")</f>
        <v>137640</v>
      </c>
      <c r="G4" s="189">
        <f>IFERROR(INDEX(Minutes_by_use_case!$C$2:$C$9,MATCH($B4,Minutes_by_use_case!$A$2:$A$9,0)),"-")</f>
        <v>137640</v>
      </c>
      <c r="H4" s="189">
        <f>IFERROR(INDEX(Minutes_by_use_case!$C$2:$C$9,MATCH($B4,Minutes_by_use_case!$A$2:$A$9,0)),"-")</f>
        <v>137640</v>
      </c>
      <c r="I4" s="189">
        <f>IFERROR(INDEX(Minutes_by_use_case!$C$2:$C$9,MATCH($B4,Minutes_by_use_case!$A$2:$A$9,0)),"-")</f>
        <v>137640</v>
      </c>
      <c r="J4" s="189">
        <f>IFERROR(INDEX(Minutes_by_use_case!$C$2:$C$9,MATCH($B4,Minutes_by_use_case!$A$2:$A$9,0)),"-")</f>
        <v>137640</v>
      </c>
      <c r="K4" s="189">
        <f>IFERROR(INDEX(Minutes_by_use_case!$C$2:$C$9,MATCH($B4,Minutes_by_use_case!$A$2:$A$9,0)),"-")</f>
        <v>137640</v>
      </c>
      <c r="L4" s="189">
        <f>IFERROR(INDEX(Minutes_by_use_case!$C$2:$C$9,MATCH($B4,Minutes_by_use_case!$A$2:$A$9,0)),"-")</f>
        <v>137640</v>
      </c>
      <c r="M4" s="189">
        <f>IFERROR(INDEX(Minutes_by_use_case!$C$2:$C$9,MATCH($B4,Minutes_by_use_case!$A$2:$A$9,0)),"-")</f>
        <v>137640</v>
      </c>
      <c r="N4" s="189">
        <f>IFERROR(INDEX(Minutes_by_use_case!$C$2:$C$9,MATCH($B4,Minutes_by_use_case!$A$2:$A$9,0)),"-")</f>
        <v>137640</v>
      </c>
      <c r="O4" s="189">
        <f>IFERROR(INDEX(Minutes_by_use_case!$C$2:$C$9,MATCH($B4,Minutes_by_use_case!$A$2:$A$9,0)),"-")</f>
        <v>137640</v>
      </c>
      <c r="P4" s="189">
        <f>IFERROR(INDEX(Minutes_by_use_case!$C$2:$C$9,MATCH($B4,Minutes_by_use_case!$A$2:$A$9,0)),"-")</f>
        <v>137640</v>
      </c>
      <c r="Q4" s="189">
        <f>IFERROR(INDEX(Minutes_by_use_case!$C$2:$C$9,MATCH($B4,Minutes_by_use_case!$A$2:$A$9,0)),"-")</f>
        <v>137640</v>
      </c>
      <c r="R4" s="189">
        <f>IFERROR(INDEX(Minutes_by_use_case!$C$2:$C$9,MATCH($B4,Minutes_by_use_case!$A$2:$A$9,0)),"-")</f>
        <v>137640</v>
      </c>
      <c r="S4" s="189">
        <f>IFERROR(INDEX(Minutes_by_use_case!$C$2:$C$9,MATCH($B4,Minutes_by_use_case!$A$2:$A$9,0)),"-")</f>
        <v>137640</v>
      </c>
      <c r="T4" s="189">
        <f>IFERROR(INDEX(Minutes_by_use_case!$C$2:$C$9,MATCH($B4,Minutes_by_use_case!$A$2:$A$9,0)),"-")</f>
        <v>137640</v>
      </c>
      <c r="U4" s="189">
        <f>IFERROR(INDEX(Minutes_by_use_case!$C$2:$C$9,MATCH($B4,Minutes_by_use_case!$A$2:$A$9,0)),"-")</f>
        <v>137640</v>
      </c>
      <c r="V4" s="189">
        <f>IFERROR(INDEX(Minutes_by_use_case!$C$2:$C$9,MATCH($B4,Minutes_by_use_case!$A$2:$A$9,0)),"-")</f>
        <v>137640</v>
      </c>
      <c r="W4" s="189">
        <f>IFERROR(INDEX(Minutes_by_use_case!$C$2:$C$9,MATCH($B4,Minutes_by_use_case!$A$2:$A$9,0)),"-")</f>
        <v>137640</v>
      </c>
    </row>
    <row r="5" spans="1:24" x14ac:dyDescent="0.25">
      <c r="A5" s="97" t="s">
        <v>68</v>
      </c>
      <c r="B5" s="97" t="s">
        <v>57</v>
      </c>
      <c r="C5" s="198"/>
      <c r="D5" s="189">
        <f>IFERROR(INDEX(Minutes_by_use_case!$C$2:$C$9,MATCH($B5,Minutes_by_use_case!$A$2:$A$9,0)),"-")</f>
        <v>4002023.3333333335</v>
      </c>
      <c r="E5" s="189">
        <f>IFERROR(INDEX(Minutes_by_use_case!$C$2:$C$9,MATCH($B5,Minutes_by_use_case!$A$2:$A$9,0)),"-")</f>
        <v>4002023.3333333335</v>
      </c>
      <c r="F5" s="189">
        <f>IFERROR(INDEX(Minutes_by_use_case!$C$2:$C$9,MATCH($B5,Minutes_by_use_case!$A$2:$A$9,0)),"-")</f>
        <v>4002023.3333333335</v>
      </c>
      <c r="G5" s="189">
        <f>IFERROR(INDEX(Minutes_by_use_case!$C$2:$C$9,MATCH($B5,Minutes_by_use_case!$A$2:$A$9,0)),"-")</f>
        <v>4002023.3333333335</v>
      </c>
      <c r="H5" s="189">
        <f>IFERROR(INDEX(Minutes_by_use_case!$C$2:$C$9,MATCH($B5,Minutes_by_use_case!$A$2:$A$9,0)),"-")</f>
        <v>4002023.3333333335</v>
      </c>
      <c r="I5" s="189">
        <f>IFERROR(INDEX(Minutes_by_use_case!$C$2:$C$9,MATCH($B5,Minutes_by_use_case!$A$2:$A$9,0)),"-")</f>
        <v>4002023.3333333335</v>
      </c>
      <c r="J5" s="189">
        <f>IFERROR(INDEX(Minutes_by_use_case!$C$2:$C$9,MATCH($B5,Minutes_by_use_case!$A$2:$A$9,0)),"-")</f>
        <v>4002023.3333333335</v>
      </c>
      <c r="K5" s="189">
        <f>IFERROR(INDEX(Minutes_by_use_case!$C$2:$C$9,MATCH($B5,Minutes_by_use_case!$A$2:$A$9,0)),"-")</f>
        <v>4002023.3333333335</v>
      </c>
      <c r="L5" s="189">
        <f>IFERROR(INDEX(Minutes_by_use_case!$C$2:$C$9,MATCH($B5,Minutes_by_use_case!$A$2:$A$9,0)),"-")</f>
        <v>4002023.3333333335</v>
      </c>
      <c r="M5" s="189">
        <f>IFERROR(INDEX(Minutes_by_use_case!$C$2:$C$9,MATCH($B5,Minutes_by_use_case!$A$2:$A$9,0)),"-")</f>
        <v>4002023.3333333335</v>
      </c>
      <c r="N5" s="189">
        <f>IFERROR(INDEX(Minutes_by_use_case!$C$2:$C$9,MATCH($B5,Minutes_by_use_case!$A$2:$A$9,0)),"-")</f>
        <v>4002023.3333333335</v>
      </c>
      <c r="O5" s="189">
        <f>IFERROR(INDEX(Minutes_by_use_case!$C$2:$C$9,MATCH($B5,Minutes_by_use_case!$A$2:$A$9,0)),"-")</f>
        <v>4002023.3333333335</v>
      </c>
      <c r="P5" s="189">
        <f>IFERROR(INDEX(Minutes_by_use_case!$C$2:$C$9,MATCH($B5,Minutes_by_use_case!$A$2:$A$9,0)),"-")</f>
        <v>4002023.3333333335</v>
      </c>
      <c r="Q5" s="189">
        <f>IFERROR(INDEX(Minutes_by_use_case!$C$2:$C$9,MATCH($B5,Minutes_by_use_case!$A$2:$A$9,0)),"-")</f>
        <v>4002023.3333333335</v>
      </c>
      <c r="R5" s="189">
        <f>IFERROR(INDEX(Minutes_by_use_case!$C$2:$C$9,MATCH($B5,Minutes_by_use_case!$A$2:$A$9,0)),"-")</f>
        <v>4002023.3333333335</v>
      </c>
      <c r="S5" s="189">
        <f>IFERROR(INDEX(Minutes_by_use_case!$C$2:$C$9,MATCH($B5,Minutes_by_use_case!$A$2:$A$9,0)),"-")</f>
        <v>4002023.3333333335</v>
      </c>
      <c r="T5" s="189">
        <f>IFERROR(INDEX(Minutes_by_use_case!$C$2:$C$9,MATCH($B5,Minutes_by_use_case!$A$2:$A$9,0)),"-")</f>
        <v>4002023.3333333335</v>
      </c>
      <c r="U5" s="189">
        <f>IFERROR(INDEX(Minutes_by_use_case!$C$2:$C$9,MATCH($B5,Minutes_by_use_case!$A$2:$A$9,0)),"-")</f>
        <v>4002023.3333333335</v>
      </c>
      <c r="V5" s="189">
        <f>IFERROR(INDEX(Minutes_by_use_case!$C$2:$C$9,MATCH($B5,Minutes_by_use_case!$A$2:$A$9,0)),"-")</f>
        <v>4002023.3333333335</v>
      </c>
      <c r="W5" s="189">
        <f>IFERROR(INDEX(Minutes_by_use_case!$C$2:$C$9,MATCH($B5,Minutes_by_use_case!$A$2:$A$9,0)),"-")</f>
        <v>4002023.3333333335</v>
      </c>
    </row>
    <row r="6" spans="1:24" x14ac:dyDescent="0.25">
      <c r="A6" s="97" t="s">
        <v>34</v>
      </c>
      <c r="B6" s="97" t="s">
        <v>64</v>
      </c>
      <c r="C6" s="198"/>
      <c r="D6" s="189" t="str">
        <f>IFERROR(INDEX(Minutes_by_use_case!$C$2:$C$9,MATCH($B6,Minutes_by_use_case!$A$2:$A$9,0)),"-")</f>
        <v>-</v>
      </c>
      <c r="E6" s="189" t="str">
        <f>IFERROR(INDEX(Minutes_by_use_case!$C$2:$C$9,MATCH($B6,Minutes_by_use_case!$A$2:$A$9,0)),"-")</f>
        <v>-</v>
      </c>
      <c r="F6" s="189" t="str">
        <f>IFERROR(INDEX(Minutes_by_use_case!$C$2:$C$9,MATCH($B6,Minutes_by_use_case!$A$2:$A$9,0)),"-")</f>
        <v>-</v>
      </c>
      <c r="G6" s="189" t="str">
        <f>IFERROR(INDEX(Minutes_by_use_case!$C$2:$C$9,MATCH($B6,Minutes_by_use_case!$A$2:$A$9,0)),"-")</f>
        <v>-</v>
      </c>
      <c r="H6" s="189" t="str">
        <f>IFERROR(INDEX(Minutes_by_use_case!$C$2:$C$9,MATCH($B6,Minutes_by_use_case!$A$2:$A$9,0)),"-")</f>
        <v>-</v>
      </c>
      <c r="I6" s="189" t="str">
        <f>IFERROR(INDEX(Minutes_by_use_case!$C$2:$C$9,MATCH($B6,Minutes_by_use_case!$A$2:$A$9,0)),"-")</f>
        <v>-</v>
      </c>
      <c r="J6" s="189" t="str">
        <f>IFERROR(INDEX(Minutes_by_use_case!$C$2:$C$9,MATCH($B6,Minutes_by_use_case!$A$2:$A$9,0)),"-")</f>
        <v>-</v>
      </c>
      <c r="K6" s="189" t="str">
        <f>IFERROR(INDEX(Minutes_by_use_case!$C$2:$C$9,MATCH($B6,Minutes_by_use_case!$A$2:$A$9,0)),"-")</f>
        <v>-</v>
      </c>
      <c r="L6" s="189" t="str">
        <f>IFERROR(INDEX(Minutes_by_use_case!$C$2:$C$9,MATCH($B6,Minutes_by_use_case!$A$2:$A$9,0)),"-")</f>
        <v>-</v>
      </c>
      <c r="M6" s="189" t="str">
        <f>IFERROR(INDEX(Minutes_by_use_case!$C$2:$C$9,MATCH($B6,Minutes_by_use_case!$A$2:$A$9,0)),"-")</f>
        <v>-</v>
      </c>
      <c r="N6" s="189" t="str">
        <f>IFERROR(INDEX(Minutes_by_use_case!$C$2:$C$9,MATCH($B6,Minutes_by_use_case!$A$2:$A$9,0)),"-")</f>
        <v>-</v>
      </c>
      <c r="O6" s="189" t="str">
        <f>IFERROR(INDEX(Minutes_by_use_case!$C$2:$C$9,MATCH($B6,Minutes_by_use_case!$A$2:$A$9,0)),"-")</f>
        <v>-</v>
      </c>
      <c r="P6" s="189" t="str">
        <f>IFERROR(INDEX(Minutes_by_use_case!$C$2:$C$9,MATCH($B6,Minutes_by_use_case!$A$2:$A$9,0)),"-")</f>
        <v>-</v>
      </c>
      <c r="Q6" s="189" t="str">
        <f>IFERROR(INDEX(Minutes_by_use_case!$C$2:$C$9,MATCH($B6,Minutes_by_use_case!$A$2:$A$9,0)),"-")</f>
        <v>-</v>
      </c>
      <c r="R6" s="189" t="str">
        <f>IFERROR(INDEX(Minutes_by_use_case!$C$2:$C$9,MATCH($B6,Minutes_by_use_case!$A$2:$A$9,0)),"-")</f>
        <v>-</v>
      </c>
      <c r="S6" s="189" t="str">
        <f>IFERROR(INDEX(Minutes_by_use_case!$C$2:$C$9,MATCH($B6,Minutes_by_use_case!$A$2:$A$9,0)),"-")</f>
        <v>-</v>
      </c>
      <c r="T6" s="189" t="str">
        <f>IFERROR(INDEX(Minutes_by_use_case!$C$2:$C$9,MATCH($B6,Minutes_by_use_case!$A$2:$A$9,0)),"-")</f>
        <v>-</v>
      </c>
      <c r="U6" s="189" t="str">
        <f>IFERROR(INDEX(Minutes_by_use_case!$C$2:$C$9,MATCH($B6,Minutes_by_use_case!$A$2:$A$9,0)),"-")</f>
        <v>-</v>
      </c>
      <c r="V6" s="189" t="str">
        <f>IFERROR(INDEX(Minutes_by_use_case!$C$2:$C$9,MATCH($B6,Minutes_by_use_case!$A$2:$A$9,0)),"-")</f>
        <v>-</v>
      </c>
      <c r="W6" s="189" t="str">
        <f>IFERROR(INDEX(Minutes_by_use_case!$C$2:$C$9,MATCH($B6,Minutes_by_use_case!$A$2:$A$9,0)),"-")</f>
        <v>-</v>
      </c>
    </row>
    <row r="7" spans="1:24" x14ac:dyDescent="0.25">
      <c r="A7" s="97" t="s">
        <v>71</v>
      </c>
      <c r="B7" s="97" t="s">
        <v>58</v>
      </c>
      <c r="C7" s="198"/>
      <c r="D7" s="189">
        <f>IFERROR(INDEX(Minutes_by_use_case!$C$2:$C$9,MATCH($B7,Minutes_by_use_case!$A$2:$A$9,0)),"-")</f>
        <v>137640</v>
      </c>
      <c r="E7" s="189">
        <f>IFERROR(INDEX(Minutes_by_use_case!$C$2:$C$9,MATCH($B7,Minutes_by_use_case!$A$2:$A$9,0)),"-")</f>
        <v>137640</v>
      </c>
      <c r="F7" s="189">
        <f>IFERROR(INDEX(Minutes_by_use_case!$C$2:$C$9,MATCH($B7,Minutes_by_use_case!$A$2:$A$9,0)),"-")</f>
        <v>137640</v>
      </c>
      <c r="G7" s="189">
        <f>IFERROR(INDEX(Minutes_by_use_case!$C$2:$C$9,MATCH($B7,Minutes_by_use_case!$A$2:$A$9,0)),"-")</f>
        <v>137640</v>
      </c>
      <c r="H7" s="189">
        <f>IFERROR(INDEX(Minutes_by_use_case!$C$2:$C$9,MATCH($B7,Minutes_by_use_case!$A$2:$A$9,0)),"-")</f>
        <v>137640</v>
      </c>
      <c r="I7" s="189">
        <f>IFERROR(INDEX(Minutes_by_use_case!$C$2:$C$9,MATCH($B7,Minutes_by_use_case!$A$2:$A$9,0)),"-")</f>
        <v>137640</v>
      </c>
      <c r="J7" s="189">
        <f>IFERROR(INDEX(Minutes_by_use_case!$C$2:$C$9,MATCH($B7,Minutes_by_use_case!$A$2:$A$9,0)),"-")</f>
        <v>137640</v>
      </c>
      <c r="K7" s="189">
        <f>IFERROR(INDEX(Minutes_by_use_case!$C$2:$C$9,MATCH($B7,Minutes_by_use_case!$A$2:$A$9,0)),"-")</f>
        <v>137640</v>
      </c>
      <c r="L7" s="189">
        <f>IFERROR(INDEX(Minutes_by_use_case!$C$2:$C$9,MATCH($B7,Minutes_by_use_case!$A$2:$A$9,0)),"-")</f>
        <v>137640</v>
      </c>
      <c r="M7" s="189">
        <f>IFERROR(INDEX(Minutes_by_use_case!$C$2:$C$9,MATCH($B7,Minutes_by_use_case!$A$2:$A$9,0)),"-")</f>
        <v>137640</v>
      </c>
      <c r="N7" s="189">
        <f>IFERROR(INDEX(Minutes_by_use_case!$C$2:$C$9,MATCH($B7,Minutes_by_use_case!$A$2:$A$9,0)),"-")</f>
        <v>137640</v>
      </c>
      <c r="O7" s="189">
        <f>IFERROR(INDEX(Minutes_by_use_case!$C$2:$C$9,MATCH($B7,Minutes_by_use_case!$A$2:$A$9,0)),"-")</f>
        <v>137640</v>
      </c>
      <c r="P7" s="189">
        <f>IFERROR(INDEX(Minutes_by_use_case!$C$2:$C$9,MATCH($B7,Minutes_by_use_case!$A$2:$A$9,0)),"-")</f>
        <v>137640</v>
      </c>
      <c r="Q7" s="189">
        <f>IFERROR(INDEX(Minutes_by_use_case!$C$2:$C$9,MATCH($B7,Minutes_by_use_case!$A$2:$A$9,0)),"-")</f>
        <v>137640</v>
      </c>
      <c r="R7" s="189">
        <f>IFERROR(INDEX(Minutes_by_use_case!$C$2:$C$9,MATCH($B7,Minutes_by_use_case!$A$2:$A$9,0)),"-")</f>
        <v>137640</v>
      </c>
      <c r="S7" s="189">
        <f>IFERROR(INDEX(Minutes_by_use_case!$C$2:$C$9,MATCH($B7,Minutes_by_use_case!$A$2:$A$9,0)),"-")</f>
        <v>137640</v>
      </c>
      <c r="T7" s="189">
        <f>IFERROR(INDEX(Minutes_by_use_case!$C$2:$C$9,MATCH($B7,Minutes_by_use_case!$A$2:$A$9,0)),"-")</f>
        <v>137640</v>
      </c>
      <c r="U7" s="189">
        <f>IFERROR(INDEX(Minutes_by_use_case!$C$2:$C$9,MATCH($B7,Minutes_by_use_case!$A$2:$A$9,0)),"-")</f>
        <v>137640</v>
      </c>
      <c r="V7" s="189">
        <f>IFERROR(INDEX(Minutes_by_use_case!$C$2:$C$9,MATCH($B7,Minutes_by_use_case!$A$2:$A$9,0)),"-")</f>
        <v>137640</v>
      </c>
      <c r="W7" s="189">
        <f>IFERROR(INDEX(Minutes_by_use_case!$C$2:$C$9,MATCH($B7,Minutes_by_use_case!$A$2:$A$9,0)),"-")</f>
        <v>137640</v>
      </c>
    </row>
    <row r="8" spans="1:24" x14ac:dyDescent="0.25">
      <c r="A8" s="97" t="s">
        <v>72</v>
      </c>
      <c r="B8" s="97" t="s">
        <v>59</v>
      </c>
      <c r="C8" s="198"/>
      <c r="D8" s="189">
        <f>IFERROR(INDEX(Minutes_by_use_case!$C$2:$C$9,MATCH($B8,Minutes_by_use_case!$A$2:$A$9,0)),"-")</f>
        <v>6892740</v>
      </c>
      <c r="E8" s="189">
        <f>IFERROR(INDEX(Minutes_by_use_case!$C$2:$C$9,MATCH($B8,Minutes_by_use_case!$A$2:$A$9,0)),"-")</f>
        <v>6892740</v>
      </c>
      <c r="F8" s="189">
        <f>IFERROR(INDEX(Minutes_by_use_case!$C$2:$C$9,MATCH($B8,Minutes_by_use_case!$A$2:$A$9,0)),"-")</f>
        <v>6892740</v>
      </c>
      <c r="G8" s="189">
        <f>IFERROR(INDEX(Minutes_by_use_case!$C$2:$C$9,MATCH($B8,Minutes_by_use_case!$A$2:$A$9,0)),"-")</f>
        <v>6892740</v>
      </c>
      <c r="H8" s="189">
        <f>IFERROR(INDEX(Minutes_by_use_case!$C$2:$C$9,MATCH($B8,Minutes_by_use_case!$A$2:$A$9,0)),"-")</f>
        <v>6892740</v>
      </c>
      <c r="I8" s="189">
        <f>IFERROR(INDEX(Minutes_by_use_case!$C$2:$C$9,MATCH($B8,Minutes_by_use_case!$A$2:$A$9,0)),"-")</f>
        <v>6892740</v>
      </c>
      <c r="J8" s="189">
        <f>IFERROR(INDEX(Minutes_by_use_case!$C$2:$C$9,MATCH($B8,Minutes_by_use_case!$A$2:$A$9,0)),"-")</f>
        <v>6892740</v>
      </c>
      <c r="K8" s="189">
        <f>IFERROR(INDEX(Minutes_by_use_case!$C$2:$C$9,MATCH($B8,Minutes_by_use_case!$A$2:$A$9,0)),"-")</f>
        <v>6892740</v>
      </c>
      <c r="L8" s="189">
        <f>IFERROR(INDEX(Minutes_by_use_case!$C$2:$C$9,MATCH($B8,Minutes_by_use_case!$A$2:$A$9,0)),"-")</f>
        <v>6892740</v>
      </c>
      <c r="M8" s="189">
        <f>IFERROR(INDEX(Minutes_by_use_case!$C$2:$C$9,MATCH($B8,Minutes_by_use_case!$A$2:$A$9,0)),"-")</f>
        <v>6892740</v>
      </c>
      <c r="N8" s="189">
        <f>IFERROR(INDEX(Minutes_by_use_case!$C$2:$C$9,MATCH($B8,Minutes_by_use_case!$A$2:$A$9,0)),"-")</f>
        <v>6892740</v>
      </c>
      <c r="O8" s="189">
        <f>IFERROR(INDEX(Minutes_by_use_case!$C$2:$C$9,MATCH($B8,Minutes_by_use_case!$A$2:$A$9,0)),"-")</f>
        <v>6892740</v>
      </c>
      <c r="P8" s="189">
        <f>IFERROR(INDEX(Minutes_by_use_case!$C$2:$C$9,MATCH($B8,Minutes_by_use_case!$A$2:$A$9,0)),"-")</f>
        <v>6892740</v>
      </c>
      <c r="Q8" s="189">
        <f>IFERROR(INDEX(Minutes_by_use_case!$C$2:$C$9,MATCH($B8,Minutes_by_use_case!$A$2:$A$9,0)),"-")</f>
        <v>6892740</v>
      </c>
      <c r="R8" s="189">
        <f>IFERROR(INDEX(Minutes_by_use_case!$C$2:$C$9,MATCH($B8,Minutes_by_use_case!$A$2:$A$9,0)),"-")</f>
        <v>6892740</v>
      </c>
      <c r="S8" s="189">
        <f>IFERROR(INDEX(Minutes_by_use_case!$C$2:$C$9,MATCH($B8,Minutes_by_use_case!$A$2:$A$9,0)),"-")</f>
        <v>6892740</v>
      </c>
      <c r="T8" s="189">
        <f>IFERROR(INDEX(Minutes_by_use_case!$C$2:$C$9,MATCH($B8,Minutes_by_use_case!$A$2:$A$9,0)),"-")</f>
        <v>6892740</v>
      </c>
      <c r="U8" s="189">
        <f>IFERROR(INDEX(Minutes_by_use_case!$C$2:$C$9,MATCH($B8,Minutes_by_use_case!$A$2:$A$9,0)),"-")</f>
        <v>6892740</v>
      </c>
      <c r="V8" s="189">
        <f>IFERROR(INDEX(Minutes_by_use_case!$C$2:$C$9,MATCH($B8,Minutes_by_use_case!$A$2:$A$9,0)),"-")</f>
        <v>6892740</v>
      </c>
      <c r="W8" s="189">
        <f>IFERROR(INDEX(Minutes_by_use_case!$C$2:$C$9,MATCH($B8,Minutes_by_use_case!$A$2:$A$9,0)),"-")</f>
        <v>6892740</v>
      </c>
    </row>
    <row r="9" spans="1:24" x14ac:dyDescent="0.25">
      <c r="A9" s="97" t="s">
        <v>35</v>
      </c>
      <c r="B9" s="97" t="s">
        <v>57</v>
      </c>
      <c r="C9" s="198"/>
      <c r="D9" s="189">
        <f>IFERROR(INDEX(Minutes_by_use_case!$C$2:$C$9,MATCH($B9,Minutes_by_use_case!$A$2:$A$9,0)),"-")</f>
        <v>4002023.3333333335</v>
      </c>
      <c r="E9" s="189">
        <f>IFERROR(INDEX(Minutes_by_use_case!$C$2:$C$9,MATCH($B9,Minutes_by_use_case!$A$2:$A$9,0)),"-")</f>
        <v>4002023.3333333335</v>
      </c>
      <c r="F9" s="189">
        <f>IFERROR(INDEX(Minutes_by_use_case!$C$2:$C$9,MATCH($B9,Minutes_by_use_case!$A$2:$A$9,0)),"-")</f>
        <v>4002023.3333333335</v>
      </c>
      <c r="G9" s="189">
        <f>IFERROR(INDEX(Minutes_by_use_case!$C$2:$C$9,MATCH($B9,Minutes_by_use_case!$A$2:$A$9,0)),"-")</f>
        <v>4002023.3333333335</v>
      </c>
      <c r="H9" s="189">
        <f>IFERROR(INDEX(Minutes_by_use_case!$C$2:$C$9,MATCH($B9,Minutes_by_use_case!$A$2:$A$9,0)),"-")</f>
        <v>4002023.3333333335</v>
      </c>
      <c r="I9" s="189">
        <f>IFERROR(INDEX(Minutes_by_use_case!$C$2:$C$9,MATCH($B9,Minutes_by_use_case!$A$2:$A$9,0)),"-")</f>
        <v>4002023.3333333335</v>
      </c>
      <c r="J9" s="189">
        <f>IFERROR(INDEX(Minutes_by_use_case!$C$2:$C$9,MATCH($B9,Minutes_by_use_case!$A$2:$A$9,0)),"-")</f>
        <v>4002023.3333333335</v>
      </c>
      <c r="K9" s="189">
        <f>IFERROR(INDEX(Minutes_by_use_case!$C$2:$C$9,MATCH($B9,Minutes_by_use_case!$A$2:$A$9,0)),"-")</f>
        <v>4002023.3333333335</v>
      </c>
      <c r="L9" s="189">
        <f>IFERROR(INDEX(Minutes_by_use_case!$C$2:$C$9,MATCH($B9,Minutes_by_use_case!$A$2:$A$9,0)),"-")</f>
        <v>4002023.3333333335</v>
      </c>
      <c r="M9" s="189">
        <f>IFERROR(INDEX(Minutes_by_use_case!$C$2:$C$9,MATCH($B9,Minutes_by_use_case!$A$2:$A$9,0)),"-")</f>
        <v>4002023.3333333335</v>
      </c>
      <c r="N9" s="189">
        <f>IFERROR(INDEX(Minutes_by_use_case!$C$2:$C$9,MATCH($B9,Minutes_by_use_case!$A$2:$A$9,0)),"-")</f>
        <v>4002023.3333333335</v>
      </c>
      <c r="O9" s="189">
        <f>IFERROR(INDEX(Minutes_by_use_case!$C$2:$C$9,MATCH($B9,Minutes_by_use_case!$A$2:$A$9,0)),"-")</f>
        <v>4002023.3333333335</v>
      </c>
      <c r="P9" s="189">
        <f>IFERROR(INDEX(Minutes_by_use_case!$C$2:$C$9,MATCH($B9,Minutes_by_use_case!$A$2:$A$9,0)),"-")</f>
        <v>4002023.3333333335</v>
      </c>
      <c r="Q9" s="189">
        <f>IFERROR(INDEX(Minutes_by_use_case!$C$2:$C$9,MATCH($B9,Minutes_by_use_case!$A$2:$A$9,0)),"-")</f>
        <v>4002023.3333333335</v>
      </c>
      <c r="R9" s="189">
        <f>IFERROR(INDEX(Minutes_by_use_case!$C$2:$C$9,MATCH($B9,Minutes_by_use_case!$A$2:$A$9,0)),"-")</f>
        <v>4002023.3333333335</v>
      </c>
      <c r="S9" s="189">
        <f>IFERROR(INDEX(Minutes_by_use_case!$C$2:$C$9,MATCH($B9,Minutes_by_use_case!$A$2:$A$9,0)),"-")</f>
        <v>4002023.3333333335</v>
      </c>
      <c r="T9" s="189">
        <f>IFERROR(INDEX(Minutes_by_use_case!$C$2:$C$9,MATCH($B9,Minutes_by_use_case!$A$2:$A$9,0)),"-")</f>
        <v>4002023.3333333335</v>
      </c>
      <c r="U9" s="189">
        <f>IFERROR(INDEX(Minutes_by_use_case!$C$2:$C$9,MATCH($B9,Minutes_by_use_case!$A$2:$A$9,0)),"-")</f>
        <v>4002023.3333333335</v>
      </c>
      <c r="V9" s="189">
        <f>IFERROR(INDEX(Minutes_by_use_case!$C$2:$C$9,MATCH($B9,Minutes_by_use_case!$A$2:$A$9,0)),"-")</f>
        <v>4002023.3333333335</v>
      </c>
      <c r="W9" s="189">
        <f>IFERROR(INDEX(Minutes_by_use_case!$C$2:$C$9,MATCH($B9,Minutes_by_use_case!$A$2:$A$9,0)),"-")</f>
        <v>4002023.3333333335</v>
      </c>
    </row>
    <row r="10" spans="1:24" x14ac:dyDescent="0.25">
      <c r="A10" s="97" t="s">
        <v>36</v>
      </c>
      <c r="B10" s="97" t="s">
        <v>57</v>
      </c>
      <c r="C10" s="198"/>
      <c r="D10" s="189">
        <f>IFERROR(INDEX(Minutes_by_use_case!$C$2:$C$9,MATCH($B10,Minutes_by_use_case!$A$2:$A$9,0)),"-")</f>
        <v>4002023.3333333335</v>
      </c>
      <c r="E10" s="189">
        <f>IFERROR(INDEX(Minutes_by_use_case!$C$2:$C$9,MATCH($B10,Minutes_by_use_case!$A$2:$A$9,0)),"-")</f>
        <v>4002023.3333333335</v>
      </c>
      <c r="F10" s="189">
        <f>IFERROR(INDEX(Minutes_by_use_case!$C$2:$C$9,MATCH($B10,Minutes_by_use_case!$A$2:$A$9,0)),"-")</f>
        <v>4002023.3333333335</v>
      </c>
      <c r="G10" s="189">
        <f>IFERROR(INDEX(Minutes_by_use_case!$C$2:$C$9,MATCH($B10,Minutes_by_use_case!$A$2:$A$9,0)),"-")</f>
        <v>4002023.3333333335</v>
      </c>
      <c r="H10" s="189">
        <f>IFERROR(INDEX(Minutes_by_use_case!$C$2:$C$9,MATCH($B10,Minutes_by_use_case!$A$2:$A$9,0)),"-")</f>
        <v>4002023.3333333335</v>
      </c>
      <c r="I10" s="189">
        <f>IFERROR(INDEX(Minutes_by_use_case!$C$2:$C$9,MATCH($B10,Minutes_by_use_case!$A$2:$A$9,0)),"-")</f>
        <v>4002023.3333333335</v>
      </c>
      <c r="J10" s="189">
        <f>IFERROR(INDEX(Minutes_by_use_case!$C$2:$C$9,MATCH($B10,Minutes_by_use_case!$A$2:$A$9,0)),"-")</f>
        <v>4002023.3333333335</v>
      </c>
      <c r="K10" s="189">
        <f>IFERROR(INDEX(Minutes_by_use_case!$C$2:$C$9,MATCH($B10,Minutes_by_use_case!$A$2:$A$9,0)),"-")</f>
        <v>4002023.3333333335</v>
      </c>
      <c r="L10" s="189">
        <f>IFERROR(INDEX(Minutes_by_use_case!$C$2:$C$9,MATCH($B10,Minutes_by_use_case!$A$2:$A$9,0)),"-")</f>
        <v>4002023.3333333335</v>
      </c>
      <c r="M10" s="189">
        <f>IFERROR(INDEX(Minutes_by_use_case!$C$2:$C$9,MATCH($B10,Minutes_by_use_case!$A$2:$A$9,0)),"-")</f>
        <v>4002023.3333333335</v>
      </c>
      <c r="N10" s="189">
        <f>IFERROR(INDEX(Minutes_by_use_case!$C$2:$C$9,MATCH($B10,Minutes_by_use_case!$A$2:$A$9,0)),"-")</f>
        <v>4002023.3333333335</v>
      </c>
      <c r="O10" s="189">
        <f>IFERROR(INDEX(Minutes_by_use_case!$C$2:$C$9,MATCH($B10,Minutes_by_use_case!$A$2:$A$9,0)),"-")</f>
        <v>4002023.3333333335</v>
      </c>
      <c r="P10" s="189">
        <f>IFERROR(INDEX(Minutes_by_use_case!$C$2:$C$9,MATCH($B10,Minutes_by_use_case!$A$2:$A$9,0)),"-")</f>
        <v>4002023.3333333335</v>
      </c>
      <c r="Q10" s="189">
        <f>IFERROR(INDEX(Minutes_by_use_case!$C$2:$C$9,MATCH($B10,Minutes_by_use_case!$A$2:$A$9,0)),"-")</f>
        <v>4002023.3333333335</v>
      </c>
      <c r="R10" s="189">
        <f>IFERROR(INDEX(Minutes_by_use_case!$C$2:$C$9,MATCH($B10,Minutes_by_use_case!$A$2:$A$9,0)),"-")</f>
        <v>4002023.3333333335</v>
      </c>
      <c r="S10" s="189">
        <f>IFERROR(INDEX(Minutes_by_use_case!$C$2:$C$9,MATCH($B10,Minutes_by_use_case!$A$2:$A$9,0)),"-")</f>
        <v>4002023.3333333335</v>
      </c>
      <c r="T10" s="189">
        <f>IFERROR(INDEX(Minutes_by_use_case!$C$2:$C$9,MATCH($B10,Minutes_by_use_case!$A$2:$A$9,0)),"-")</f>
        <v>4002023.3333333335</v>
      </c>
      <c r="U10" s="189">
        <f>IFERROR(INDEX(Minutes_by_use_case!$C$2:$C$9,MATCH($B10,Minutes_by_use_case!$A$2:$A$9,0)),"-")</f>
        <v>4002023.3333333335</v>
      </c>
      <c r="V10" s="189">
        <f>IFERROR(INDEX(Minutes_by_use_case!$C$2:$C$9,MATCH($B10,Minutes_by_use_case!$A$2:$A$9,0)),"-")</f>
        <v>4002023.3333333335</v>
      </c>
      <c r="W10" s="189">
        <f>IFERROR(INDEX(Minutes_by_use_case!$C$2:$C$9,MATCH($B10,Minutes_by_use_case!$A$2:$A$9,0)),"-")</f>
        <v>4002023.3333333335</v>
      </c>
    </row>
    <row r="11" spans="1:24" x14ac:dyDescent="0.25">
      <c r="A11" s="97" t="s">
        <v>37</v>
      </c>
      <c r="B11" s="97" t="s">
        <v>57</v>
      </c>
      <c r="C11" s="198"/>
      <c r="D11" s="189">
        <f>IFERROR(INDEX(Minutes_by_use_case!$C$2:$C$9,MATCH($B11,Minutes_by_use_case!$A$2:$A$9,0)),"-")</f>
        <v>4002023.3333333335</v>
      </c>
      <c r="E11" s="189">
        <f>IFERROR(INDEX(Minutes_by_use_case!$C$2:$C$9,MATCH($B11,Minutes_by_use_case!$A$2:$A$9,0)),"-")</f>
        <v>4002023.3333333335</v>
      </c>
      <c r="F11" s="189">
        <f>IFERROR(INDEX(Minutes_by_use_case!$C$2:$C$9,MATCH($B11,Minutes_by_use_case!$A$2:$A$9,0)),"-")</f>
        <v>4002023.3333333335</v>
      </c>
      <c r="G11" s="189">
        <f>IFERROR(INDEX(Minutes_by_use_case!$C$2:$C$9,MATCH($B11,Minutes_by_use_case!$A$2:$A$9,0)),"-")</f>
        <v>4002023.3333333335</v>
      </c>
      <c r="H11" s="189">
        <f>IFERROR(INDEX(Minutes_by_use_case!$C$2:$C$9,MATCH($B11,Minutes_by_use_case!$A$2:$A$9,0)),"-")</f>
        <v>4002023.3333333335</v>
      </c>
      <c r="I11" s="189">
        <f>IFERROR(INDEX(Minutes_by_use_case!$C$2:$C$9,MATCH($B11,Minutes_by_use_case!$A$2:$A$9,0)),"-")</f>
        <v>4002023.3333333335</v>
      </c>
      <c r="J11" s="189">
        <f>IFERROR(INDEX(Minutes_by_use_case!$C$2:$C$9,MATCH($B11,Minutes_by_use_case!$A$2:$A$9,0)),"-")</f>
        <v>4002023.3333333335</v>
      </c>
      <c r="K11" s="189">
        <f>IFERROR(INDEX(Minutes_by_use_case!$C$2:$C$9,MATCH($B11,Minutes_by_use_case!$A$2:$A$9,0)),"-")</f>
        <v>4002023.3333333335</v>
      </c>
      <c r="L11" s="189">
        <f>IFERROR(INDEX(Minutes_by_use_case!$C$2:$C$9,MATCH($B11,Minutes_by_use_case!$A$2:$A$9,0)),"-")</f>
        <v>4002023.3333333335</v>
      </c>
      <c r="M11" s="189">
        <f>IFERROR(INDEX(Minutes_by_use_case!$C$2:$C$9,MATCH($B11,Minutes_by_use_case!$A$2:$A$9,0)),"-")</f>
        <v>4002023.3333333335</v>
      </c>
      <c r="N11" s="189">
        <f>IFERROR(INDEX(Minutes_by_use_case!$C$2:$C$9,MATCH($B11,Minutes_by_use_case!$A$2:$A$9,0)),"-")</f>
        <v>4002023.3333333335</v>
      </c>
      <c r="O11" s="189">
        <f>IFERROR(INDEX(Minutes_by_use_case!$C$2:$C$9,MATCH($B11,Minutes_by_use_case!$A$2:$A$9,0)),"-")</f>
        <v>4002023.3333333335</v>
      </c>
      <c r="P11" s="189">
        <f>IFERROR(INDEX(Minutes_by_use_case!$C$2:$C$9,MATCH($B11,Minutes_by_use_case!$A$2:$A$9,0)),"-")</f>
        <v>4002023.3333333335</v>
      </c>
      <c r="Q11" s="189">
        <f>IFERROR(INDEX(Minutes_by_use_case!$C$2:$C$9,MATCH($B11,Minutes_by_use_case!$A$2:$A$9,0)),"-")</f>
        <v>4002023.3333333335</v>
      </c>
      <c r="R11" s="189">
        <f>IFERROR(INDEX(Minutes_by_use_case!$C$2:$C$9,MATCH($B11,Minutes_by_use_case!$A$2:$A$9,0)),"-")</f>
        <v>4002023.3333333335</v>
      </c>
      <c r="S11" s="189">
        <f>IFERROR(INDEX(Minutes_by_use_case!$C$2:$C$9,MATCH($B11,Minutes_by_use_case!$A$2:$A$9,0)),"-")</f>
        <v>4002023.3333333335</v>
      </c>
      <c r="T11" s="189">
        <f>IFERROR(INDEX(Minutes_by_use_case!$C$2:$C$9,MATCH($B11,Minutes_by_use_case!$A$2:$A$9,0)),"-")</f>
        <v>4002023.3333333335</v>
      </c>
      <c r="U11" s="189">
        <f>IFERROR(INDEX(Minutes_by_use_case!$C$2:$C$9,MATCH($B11,Minutes_by_use_case!$A$2:$A$9,0)),"-")</f>
        <v>4002023.3333333335</v>
      </c>
      <c r="V11" s="189">
        <f>IFERROR(INDEX(Minutes_by_use_case!$C$2:$C$9,MATCH($B11,Minutes_by_use_case!$A$2:$A$9,0)),"-")</f>
        <v>4002023.3333333335</v>
      </c>
      <c r="W11" s="189">
        <f>IFERROR(INDEX(Minutes_by_use_case!$C$2:$C$9,MATCH($B11,Minutes_by_use_case!$A$2:$A$9,0)),"-")</f>
        <v>4002023.3333333335</v>
      </c>
    </row>
    <row r="12" spans="1:24" x14ac:dyDescent="0.25">
      <c r="A12" s="97" t="s">
        <v>73</v>
      </c>
      <c r="B12" s="97" t="s">
        <v>57</v>
      </c>
      <c r="C12" s="198"/>
      <c r="D12" s="189">
        <f>IFERROR(INDEX(Minutes_by_use_case!$C$2:$C$9,MATCH($B12,Minutes_by_use_case!$A$2:$A$9,0)),"-")</f>
        <v>4002023.3333333335</v>
      </c>
      <c r="E12" s="189">
        <f>IFERROR(INDEX(Minutes_by_use_case!$C$2:$C$9,MATCH($B12,Minutes_by_use_case!$A$2:$A$9,0)),"-")</f>
        <v>4002023.3333333335</v>
      </c>
      <c r="F12" s="189">
        <f>IFERROR(INDEX(Minutes_by_use_case!$C$2:$C$9,MATCH($B12,Minutes_by_use_case!$A$2:$A$9,0)),"-")</f>
        <v>4002023.3333333335</v>
      </c>
      <c r="G12" s="189">
        <f>IFERROR(INDEX(Minutes_by_use_case!$C$2:$C$9,MATCH($B12,Minutes_by_use_case!$A$2:$A$9,0)),"-")</f>
        <v>4002023.3333333335</v>
      </c>
      <c r="H12" s="189">
        <f>IFERROR(INDEX(Minutes_by_use_case!$C$2:$C$9,MATCH($B12,Minutes_by_use_case!$A$2:$A$9,0)),"-")</f>
        <v>4002023.3333333335</v>
      </c>
      <c r="I12" s="189">
        <f>IFERROR(INDEX(Minutes_by_use_case!$C$2:$C$9,MATCH($B12,Minutes_by_use_case!$A$2:$A$9,0)),"-")</f>
        <v>4002023.3333333335</v>
      </c>
      <c r="J12" s="189">
        <f>IFERROR(INDEX(Minutes_by_use_case!$C$2:$C$9,MATCH($B12,Minutes_by_use_case!$A$2:$A$9,0)),"-")</f>
        <v>4002023.3333333335</v>
      </c>
      <c r="K12" s="189">
        <f>IFERROR(INDEX(Minutes_by_use_case!$C$2:$C$9,MATCH($B12,Minutes_by_use_case!$A$2:$A$9,0)),"-")</f>
        <v>4002023.3333333335</v>
      </c>
      <c r="L12" s="189">
        <f>IFERROR(INDEX(Minutes_by_use_case!$C$2:$C$9,MATCH($B12,Minutes_by_use_case!$A$2:$A$9,0)),"-")</f>
        <v>4002023.3333333335</v>
      </c>
      <c r="M12" s="189">
        <f>IFERROR(INDEX(Minutes_by_use_case!$C$2:$C$9,MATCH($B12,Minutes_by_use_case!$A$2:$A$9,0)),"-")</f>
        <v>4002023.3333333335</v>
      </c>
      <c r="N12" s="189">
        <f>IFERROR(INDEX(Minutes_by_use_case!$C$2:$C$9,MATCH($B12,Minutes_by_use_case!$A$2:$A$9,0)),"-")</f>
        <v>4002023.3333333335</v>
      </c>
      <c r="O12" s="189">
        <f>IFERROR(INDEX(Minutes_by_use_case!$C$2:$C$9,MATCH($B12,Minutes_by_use_case!$A$2:$A$9,0)),"-")</f>
        <v>4002023.3333333335</v>
      </c>
      <c r="P12" s="189">
        <f>IFERROR(INDEX(Minutes_by_use_case!$C$2:$C$9,MATCH($B12,Minutes_by_use_case!$A$2:$A$9,0)),"-")</f>
        <v>4002023.3333333335</v>
      </c>
      <c r="Q12" s="189">
        <f>IFERROR(INDEX(Minutes_by_use_case!$C$2:$C$9,MATCH($B12,Minutes_by_use_case!$A$2:$A$9,0)),"-")</f>
        <v>4002023.3333333335</v>
      </c>
      <c r="R12" s="189">
        <f>IFERROR(INDEX(Minutes_by_use_case!$C$2:$C$9,MATCH($B12,Minutes_by_use_case!$A$2:$A$9,0)),"-")</f>
        <v>4002023.3333333335</v>
      </c>
      <c r="S12" s="189">
        <f>IFERROR(INDEX(Minutes_by_use_case!$C$2:$C$9,MATCH($B12,Minutes_by_use_case!$A$2:$A$9,0)),"-")</f>
        <v>4002023.3333333335</v>
      </c>
      <c r="T12" s="189">
        <f>IFERROR(INDEX(Minutes_by_use_case!$C$2:$C$9,MATCH($B12,Minutes_by_use_case!$A$2:$A$9,0)),"-")</f>
        <v>4002023.3333333335</v>
      </c>
      <c r="U12" s="189">
        <f>IFERROR(INDEX(Minutes_by_use_case!$C$2:$C$9,MATCH($B12,Minutes_by_use_case!$A$2:$A$9,0)),"-")</f>
        <v>4002023.3333333335</v>
      </c>
      <c r="V12" s="189">
        <f>IFERROR(INDEX(Minutes_by_use_case!$C$2:$C$9,MATCH($B12,Minutes_by_use_case!$A$2:$A$9,0)),"-")</f>
        <v>4002023.3333333335</v>
      </c>
      <c r="W12" s="189">
        <f>IFERROR(INDEX(Minutes_by_use_case!$C$2:$C$9,MATCH($B12,Minutes_by_use_case!$A$2:$A$9,0)),"-")</f>
        <v>4002023.3333333335</v>
      </c>
    </row>
    <row r="13" spans="1:24" x14ac:dyDescent="0.25">
      <c r="A13" s="97" t="s">
        <v>38</v>
      </c>
      <c r="B13" s="97" t="s">
        <v>57</v>
      </c>
      <c r="C13" s="198"/>
      <c r="D13" s="189">
        <f>IFERROR(INDEX(Minutes_by_use_case!$C$2:$C$9,MATCH($B13,Minutes_by_use_case!$A$2:$A$9,0)),"-")</f>
        <v>4002023.3333333335</v>
      </c>
      <c r="E13" s="189">
        <f>IFERROR(INDEX(Minutes_by_use_case!$C$2:$C$9,MATCH($B13,Minutes_by_use_case!$A$2:$A$9,0)),"-")</f>
        <v>4002023.3333333335</v>
      </c>
      <c r="F13" s="189">
        <f>IFERROR(INDEX(Minutes_by_use_case!$C$2:$C$9,MATCH($B13,Minutes_by_use_case!$A$2:$A$9,0)),"-")</f>
        <v>4002023.3333333335</v>
      </c>
      <c r="G13" s="189">
        <f>IFERROR(INDEX(Minutes_by_use_case!$C$2:$C$9,MATCH($B13,Minutes_by_use_case!$A$2:$A$9,0)),"-")</f>
        <v>4002023.3333333335</v>
      </c>
      <c r="H13" s="189">
        <f>IFERROR(INDEX(Minutes_by_use_case!$C$2:$C$9,MATCH($B13,Minutes_by_use_case!$A$2:$A$9,0)),"-")</f>
        <v>4002023.3333333335</v>
      </c>
      <c r="I13" s="189">
        <f>IFERROR(INDEX(Minutes_by_use_case!$C$2:$C$9,MATCH($B13,Minutes_by_use_case!$A$2:$A$9,0)),"-")</f>
        <v>4002023.3333333335</v>
      </c>
      <c r="J13" s="189">
        <f>IFERROR(INDEX(Minutes_by_use_case!$C$2:$C$9,MATCH($B13,Minutes_by_use_case!$A$2:$A$9,0)),"-")</f>
        <v>4002023.3333333335</v>
      </c>
      <c r="K13" s="189">
        <f>IFERROR(INDEX(Minutes_by_use_case!$C$2:$C$9,MATCH($B13,Minutes_by_use_case!$A$2:$A$9,0)),"-")</f>
        <v>4002023.3333333335</v>
      </c>
      <c r="L13" s="189">
        <f>IFERROR(INDEX(Minutes_by_use_case!$C$2:$C$9,MATCH($B13,Minutes_by_use_case!$A$2:$A$9,0)),"-")</f>
        <v>4002023.3333333335</v>
      </c>
      <c r="M13" s="189">
        <f>IFERROR(INDEX(Minutes_by_use_case!$C$2:$C$9,MATCH($B13,Minutes_by_use_case!$A$2:$A$9,0)),"-")</f>
        <v>4002023.3333333335</v>
      </c>
      <c r="N13" s="189">
        <f>IFERROR(INDEX(Minutes_by_use_case!$C$2:$C$9,MATCH($B13,Minutes_by_use_case!$A$2:$A$9,0)),"-")</f>
        <v>4002023.3333333335</v>
      </c>
      <c r="O13" s="189">
        <f>IFERROR(INDEX(Minutes_by_use_case!$C$2:$C$9,MATCH($B13,Minutes_by_use_case!$A$2:$A$9,0)),"-")</f>
        <v>4002023.3333333335</v>
      </c>
      <c r="P13" s="189">
        <f>IFERROR(INDEX(Minutes_by_use_case!$C$2:$C$9,MATCH($B13,Minutes_by_use_case!$A$2:$A$9,0)),"-")</f>
        <v>4002023.3333333335</v>
      </c>
      <c r="Q13" s="189">
        <f>IFERROR(INDEX(Minutes_by_use_case!$C$2:$C$9,MATCH($B13,Minutes_by_use_case!$A$2:$A$9,0)),"-")</f>
        <v>4002023.3333333335</v>
      </c>
      <c r="R13" s="189">
        <f>IFERROR(INDEX(Minutes_by_use_case!$C$2:$C$9,MATCH($B13,Minutes_by_use_case!$A$2:$A$9,0)),"-")</f>
        <v>4002023.3333333335</v>
      </c>
      <c r="S13" s="189">
        <f>IFERROR(INDEX(Minutes_by_use_case!$C$2:$C$9,MATCH($B13,Minutes_by_use_case!$A$2:$A$9,0)),"-")</f>
        <v>4002023.3333333335</v>
      </c>
      <c r="T13" s="189">
        <f>IFERROR(INDEX(Minutes_by_use_case!$C$2:$C$9,MATCH($B13,Minutes_by_use_case!$A$2:$A$9,0)),"-")</f>
        <v>4002023.3333333335</v>
      </c>
      <c r="U13" s="189">
        <f>IFERROR(INDEX(Minutes_by_use_case!$C$2:$C$9,MATCH($B13,Minutes_by_use_case!$A$2:$A$9,0)),"-")</f>
        <v>4002023.3333333335</v>
      </c>
      <c r="V13" s="189">
        <f>IFERROR(INDEX(Minutes_by_use_case!$C$2:$C$9,MATCH($B13,Minutes_by_use_case!$A$2:$A$9,0)),"-")</f>
        <v>4002023.3333333335</v>
      </c>
      <c r="W13" s="189">
        <f>IFERROR(INDEX(Minutes_by_use_case!$C$2:$C$9,MATCH($B13,Minutes_by_use_case!$A$2:$A$9,0)),"-")</f>
        <v>4002023.3333333335</v>
      </c>
    </row>
    <row r="14" spans="1:24" x14ac:dyDescent="0.25">
      <c r="A14" s="97" t="s">
        <v>39</v>
      </c>
      <c r="B14" s="97" t="s">
        <v>59</v>
      </c>
      <c r="C14" s="198"/>
      <c r="D14" s="189">
        <f>IFERROR(INDEX(Minutes_by_use_case!$C$2:$C$9,MATCH($B14,Minutes_by_use_case!$A$2:$A$9,0)),"-")</f>
        <v>6892740</v>
      </c>
      <c r="E14" s="189">
        <f>IFERROR(INDEX(Minutes_by_use_case!$C$2:$C$9,MATCH($B14,Minutes_by_use_case!$A$2:$A$9,0)),"-")</f>
        <v>6892740</v>
      </c>
      <c r="F14" s="189">
        <f>IFERROR(INDEX(Minutes_by_use_case!$C$2:$C$9,MATCH($B14,Minutes_by_use_case!$A$2:$A$9,0)),"-")</f>
        <v>6892740</v>
      </c>
      <c r="G14" s="189">
        <f>IFERROR(INDEX(Minutes_by_use_case!$C$2:$C$9,MATCH($B14,Minutes_by_use_case!$A$2:$A$9,0)),"-")</f>
        <v>6892740</v>
      </c>
      <c r="H14" s="189">
        <f>IFERROR(INDEX(Minutes_by_use_case!$C$2:$C$9,MATCH($B14,Minutes_by_use_case!$A$2:$A$9,0)),"-")</f>
        <v>6892740</v>
      </c>
      <c r="I14" s="189">
        <f>IFERROR(INDEX(Minutes_by_use_case!$C$2:$C$9,MATCH($B14,Minutes_by_use_case!$A$2:$A$9,0)),"-")</f>
        <v>6892740</v>
      </c>
      <c r="J14" s="189">
        <f>IFERROR(INDEX(Minutes_by_use_case!$C$2:$C$9,MATCH($B14,Minutes_by_use_case!$A$2:$A$9,0)),"-")</f>
        <v>6892740</v>
      </c>
      <c r="K14" s="189">
        <f>IFERROR(INDEX(Minutes_by_use_case!$C$2:$C$9,MATCH($B14,Minutes_by_use_case!$A$2:$A$9,0)),"-")</f>
        <v>6892740</v>
      </c>
      <c r="L14" s="189">
        <f>IFERROR(INDEX(Minutes_by_use_case!$C$2:$C$9,MATCH($B14,Minutes_by_use_case!$A$2:$A$9,0)),"-")</f>
        <v>6892740</v>
      </c>
      <c r="M14" s="189">
        <f>IFERROR(INDEX(Minutes_by_use_case!$C$2:$C$9,MATCH($B14,Minutes_by_use_case!$A$2:$A$9,0)),"-")</f>
        <v>6892740</v>
      </c>
      <c r="N14" s="189">
        <f>IFERROR(INDEX(Minutes_by_use_case!$C$2:$C$9,MATCH($B14,Minutes_by_use_case!$A$2:$A$9,0)),"-")</f>
        <v>6892740</v>
      </c>
      <c r="O14" s="189">
        <f>IFERROR(INDEX(Minutes_by_use_case!$C$2:$C$9,MATCH($B14,Minutes_by_use_case!$A$2:$A$9,0)),"-")</f>
        <v>6892740</v>
      </c>
      <c r="P14" s="189">
        <f>IFERROR(INDEX(Minutes_by_use_case!$C$2:$C$9,MATCH($B14,Minutes_by_use_case!$A$2:$A$9,0)),"-")</f>
        <v>6892740</v>
      </c>
      <c r="Q14" s="189">
        <f>IFERROR(INDEX(Minutes_by_use_case!$C$2:$C$9,MATCH($B14,Minutes_by_use_case!$A$2:$A$9,0)),"-")</f>
        <v>6892740</v>
      </c>
      <c r="R14" s="189">
        <f>IFERROR(INDEX(Minutes_by_use_case!$C$2:$C$9,MATCH($B14,Minutes_by_use_case!$A$2:$A$9,0)),"-")</f>
        <v>6892740</v>
      </c>
      <c r="S14" s="189">
        <f>IFERROR(INDEX(Minutes_by_use_case!$C$2:$C$9,MATCH($B14,Minutes_by_use_case!$A$2:$A$9,0)),"-")</f>
        <v>6892740</v>
      </c>
      <c r="T14" s="189">
        <f>IFERROR(INDEX(Minutes_by_use_case!$C$2:$C$9,MATCH($B14,Minutes_by_use_case!$A$2:$A$9,0)),"-")</f>
        <v>6892740</v>
      </c>
      <c r="U14" s="189">
        <f>IFERROR(INDEX(Minutes_by_use_case!$C$2:$C$9,MATCH($B14,Minutes_by_use_case!$A$2:$A$9,0)),"-")</f>
        <v>6892740</v>
      </c>
      <c r="V14" s="189">
        <f>IFERROR(INDEX(Minutes_by_use_case!$C$2:$C$9,MATCH($B14,Minutes_by_use_case!$A$2:$A$9,0)),"-")</f>
        <v>6892740</v>
      </c>
      <c r="W14" s="189">
        <f>IFERROR(INDEX(Minutes_by_use_case!$C$2:$C$9,MATCH($B14,Minutes_by_use_case!$A$2:$A$9,0)),"-")</f>
        <v>6892740</v>
      </c>
    </row>
    <row r="15" spans="1:24" x14ac:dyDescent="0.25">
      <c r="A15" s="97" t="s">
        <v>40</v>
      </c>
      <c r="B15" s="97" t="s">
        <v>58</v>
      </c>
      <c r="C15" s="198"/>
      <c r="D15" s="189">
        <f>IFERROR(INDEX(Minutes_by_use_case!$C$2:$C$9,MATCH($B15,Minutes_by_use_case!$A$2:$A$9,0)),"-")</f>
        <v>137640</v>
      </c>
      <c r="E15" s="189">
        <f>IFERROR(INDEX(Minutes_by_use_case!$C$2:$C$9,MATCH($B15,Minutes_by_use_case!$A$2:$A$9,0)),"-")</f>
        <v>137640</v>
      </c>
      <c r="F15" s="189">
        <f>IFERROR(INDEX(Minutes_by_use_case!$C$2:$C$9,MATCH($B15,Minutes_by_use_case!$A$2:$A$9,0)),"-")</f>
        <v>137640</v>
      </c>
      <c r="G15" s="189">
        <f>IFERROR(INDEX(Minutes_by_use_case!$C$2:$C$9,MATCH($B15,Minutes_by_use_case!$A$2:$A$9,0)),"-")</f>
        <v>137640</v>
      </c>
      <c r="H15" s="189">
        <f>IFERROR(INDEX(Minutes_by_use_case!$C$2:$C$9,MATCH($B15,Minutes_by_use_case!$A$2:$A$9,0)),"-")</f>
        <v>137640</v>
      </c>
      <c r="I15" s="189">
        <f>IFERROR(INDEX(Minutes_by_use_case!$C$2:$C$9,MATCH($B15,Minutes_by_use_case!$A$2:$A$9,0)),"-")</f>
        <v>137640</v>
      </c>
      <c r="J15" s="189">
        <f>IFERROR(INDEX(Minutes_by_use_case!$C$2:$C$9,MATCH($B15,Minutes_by_use_case!$A$2:$A$9,0)),"-")</f>
        <v>137640</v>
      </c>
      <c r="K15" s="189">
        <f>IFERROR(INDEX(Minutes_by_use_case!$C$2:$C$9,MATCH($B15,Minutes_by_use_case!$A$2:$A$9,0)),"-")</f>
        <v>137640</v>
      </c>
      <c r="L15" s="189">
        <f>IFERROR(INDEX(Minutes_by_use_case!$C$2:$C$9,MATCH($B15,Minutes_by_use_case!$A$2:$A$9,0)),"-")</f>
        <v>137640</v>
      </c>
      <c r="M15" s="189">
        <f>IFERROR(INDEX(Minutes_by_use_case!$C$2:$C$9,MATCH($B15,Minutes_by_use_case!$A$2:$A$9,0)),"-")</f>
        <v>137640</v>
      </c>
      <c r="N15" s="189">
        <f>IFERROR(INDEX(Minutes_by_use_case!$C$2:$C$9,MATCH($B15,Minutes_by_use_case!$A$2:$A$9,0)),"-")</f>
        <v>137640</v>
      </c>
      <c r="O15" s="189">
        <f>IFERROR(INDEX(Minutes_by_use_case!$C$2:$C$9,MATCH($B15,Minutes_by_use_case!$A$2:$A$9,0)),"-")</f>
        <v>137640</v>
      </c>
      <c r="P15" s="189">
        <f>IFERROR(INDEX(Minutes_by_use_case!$C$2:$C$9,MATCH($B15,Minutes_by_use_case!$A$2:$A$9,0)),"-")</f>
        <v>137640</v>
      </c>
      <c r="Q15" s="189">
        <f>IFERROR(INDEX(Minutes_by_use_case!$C$2:$C$9,MATCH($B15,Minutes_by_use_case!$A$2:$A$9,0)),"-")</f>
        <v>137640</v>
      </c>
      <c r="R15" s="189">
        <f>IFERROR(INDEX(Minutes_by_use_case!$C$2:$C$9,MATCH($B15,Minutes_by_use_case!$A$2:$A$9,0)),"-")</f>
        <v>137640</v>
      </c>
      <c r="S15" s="189">
        <f>IFERROR(INDEX(Minutes_by_use_case!$C$2:$C$9,MATCH($B15,Minutes_by_use_case!$A$2:$A$9,0)),"-")</f>
        <v>137640</v>
      </c>
      <c r="T15" s="189">
        <f>IFERROR(INDEX(Minutes_by_use_case!$C$2:$C$9,MATCH($B15,Minutes_by_use_case!$A$2:$A$9,0)),"-")</f>
        <v>137640</v>
      </c>
      <c r="U15" s="189">
        <f>IFERROR(INDEX(Minutes_by_use_case!$C$2:$C$9,MATCH($B15,Minutes_by_use_case!$A$2:$A$9,0)),"-")</f>
        <v>137640</v>
      </c>
      <c r="V15" s="189">
        <f>IFERROR(INDEX(Minutes_by_use_case!$C$2:$C$9,MATCH($B15,Minutes_by_use_case!$A$2:$A$9,0)),"-")</f>
        <v>137640</v>
      </c>
      <c r="W15" s="189">
        <f>IFERROR(INDEX(Minutes_by_use_case!$C$2:$C$9,MATCH($B15,Minutes_by_use_case!$A$2:$A$9,0)),"-")</f>
        <v>137640</v>
      </c>
    </row>
    <row r="16" spans="1:24" x14ac:dyDescent="0.25">
      <c r="A16" s="97" t="s">
        <v>41</v>
      </c>
      <c r="B16" s="97" t="s">
        <v>60</v>
      </c>
      <c r="C16" s="198"/>
      <c r="D16" s="189">
        <f>IFERROR(INDEX(Minutes_by_use_case!$C$2:$C$9,MATCH($B16,Minutes_by_use_case!$A$2:$A$9,0)),"-")</f>
        <v>27630</v>
      </c>
      <c r="E16" s="189">
        <f>IFERROR(INDEX(Minutes_by_use_case!$C$2:$C$9,MATCH($B16,Minutes_by_use_case!$A$2:$A$9,0)),"-")</f>
        <v>27630</v>
      </c>
      <c r="F16" s="189">
        <f>IFERROR(INDEX(Minutes_by_use_case!$C$2:$C$9,MATCH($B16,Minutes_by_use_case!$A$2:$A$9,0)),"-")</f>
        <v>27630</v>
      </c>
      <c r="G16" s="189">
        <f>IFERROR(INDEX(Minutes_by_use_case!$C$2:$C$9,MATCH($B16,Minutes_by_use_case!$A$2:$A$9,0)),"-")</f>
        <v>27630</v>
      </c>
      <c r="H16" s="189">
        <f>IFERROR(INDEX(Minutes_by_use_case!$C$2:$C$9,MATCH($B16,Minutes_by_use_case!$A$2:$A$9,0)),"-")</f>
        <v>27630</v>
      </c>
      <c r="I16" s="189">
        <f>IFERROR(INDEX(Minutes_by_use_case!$C$2:$C$9,MATCH($B16,Minutes_by_use_case!$A$2:$A$9,0)),"-")</f>
        <v>27630</v>
      </c>
      <c r="J16" s="189">
        <f>IFERROR(INDEX(Minutes_by_use_case!$C$2:$C$9,MATCH($B16,Minutes_by_use_case!$A$2:$A$9,0)),"-")</f>
        <v>27630</v>
      </c>
      <c r="K16" s="189">
        <f>IFERROR(INDEX(Minutes_by_use_case!$C$2:$C$9,MATCH($B16,Minutes_by_use_case!$A$2:$A$9,0)),"-")</f>
        <v>27630</v>
      </c>
      <c r="L16" s="189">
        <f>IFERROR(INDEX(Minutes_by_use_case!$C$2:$C$9,MATCH($B16,Minutes_by_use_case!$A$2:$A$9,0)),"-")</f>
        <v>27630</v>
      </c>
      <c r="M16" s="189">
        <f>IFERROR(INDEX(Minutes_by_use_case!$C$2:$C$9,MATCH($B16,Minutes_by_use_case!$A$2:$A$9,0)),"-")</f>
        <v>27630</v>
      </c>
      <c r="N16" s="189">
        <f>IFERROR(INDEX(Minutes_by_use_case!$C$2:$C$9,MATCH($B16,Minutes_by_use_case!$A$2:$A$9,0)),"-")</f>
        <v>27630</v>
      </c>
      <c r="O16" s="189">
        <f>IFERROR(INDEX(Minutes_by_use_case!$C$2:$C$9,MATCH($B16,Minutes_by_use_case!$A$2:$A$9,0)),"-")</f>
        <v>27630</v>
      </c>
      <c r="P16" s="189">
        <f>IFERROR(INDEX(Minutes_by_use_case!$C$2:$C$9,MATCH($B16,Minutes_by_use_case!$A$2:$A$9,0)),"-")</f>
        <v>27630</v>
      </c>
      <c r="Q16" s="189">
        <f>IFERROR(INDEX(Minutes_by_use_case!$C$2:$C$9,MATCH($B16,Minutes_by_use_case!$A$2:$A$9,0)),"-")</f>
        <v>27630</v>
      </c>
      <c r="R16" s="189">
        <f>IFERROR(INDEX(Minutes_by_use_case!$C$2:$C$9,MATCH($B16,Minutes_by_use_case!$A$2:$A$9,0)),"-")</f>
        <v>27630</v>
      </c>
      <c r="S16" s="189">
        <f>IFERROR(INDEX(Minutes_by_use_case!$C$2:$C$9,MATCH($B16,Minutes_by_use_case!$A$2:$A$9,0)),"-")</f>
        <v>27630</v>
      </c>
      <c r="T16" s="189">
        <f>IFERROR(INDEX(Minutes_by_use_case!$C$2:$C$9,MATCH($B16,Minutes_by_use_case!$A$2:$A$9,0)),"-")</f>
        <v>27630</v>
      </c>
      <c r="U16" s="189">
        <f>IFERROR(INDEX(Minutes_by_use_case!$C$2:$C$9,MATCH($B16,Minutes_by_use_case!$A$2:$A$9,0)),"-")</f>
        <v>27630</v>
      </c>
      <c r="V16" s="189">
        <f>IFERROR(INDEX(Minutes_by_use_case!$C$2:$C$9,MATCH($B16,Minutes_by_use_case!$A$2:$A$9,0)),"-")</f>
        <v>27630</v>
      </c>
      <c r="W16" s="189">
        <f>IFERROR(INDEX(Minutes_by_use_case!$C$2:$C$9,MATCH($B16,Minutes_by_use_case!$A$2:$A$9,0)),"-")</f>
        <v>27630</v>
      </c>
    </row>
    <row r="17" spans="1:23" x14ac:dyDescent="0.25">
      <c r="A17" s="97" t="s">
        <v>74</v>
      </c>
      <c r="B17" s="97" t="s">
        <v>57</v>
      </c>
      <c r="C17" s="198"/>
      <c r="D17" s="189">
        <f>IFERROR(INDEX(Minutes_by_use_case!$C$2:$C$9,MATCH($B17,Minutes_by_use_case!$A$2:$A$9,0)),"-")</f>
        <v>4002023.3333333335</v>
      </c>
      <c r="E17" s="189">
        <f>IFERROR(INDEX(Minutes_by_use_case!$C$2:$C$9,MATCH($B17,Minutes_by_use_case!$A$2:$A$9,0)),"-")</f>
        <v>4002023.3333333335</v>
      </c>
      <c r="F17" s="189">
        <f>IFERROR(INDEX(Minutes_by_use_case!$C$2:$C$9,MATCH($B17,Minutes_by_use_case!$A$2:$A$9,0)),"-")</f>
        <v>4002023.3333333335</v>
      </c>
      <c r="G17" s="189">
        <f>IFERROR(INDEX(Minutes_by_use_case!$C$2:$C$9,MATCH($B17,Minutes_by_use_case!$A$2:$A$9,0)),"-")</f>
        <v>4002023.3333333335</v>
      </c>
      <c r="H17" s="189">
        <f>IFERROR(INDEX(Minutes_by_use_case!$C$2:$C$9,MATCH($B17,Minutes_by_use_case!$A$2:$A$9,0)),"-")</f>
        <v>4002023.3333333335</v>
      </c>
      <c r="I17" s="189">
        <f>IFERROR(INDEX(Minutes_by_use_case!$C$2:$C$9,MATCH($B17,Minutes_by_use_case!$A$2:$A$9,0)),"-")</f>
        <v>4002023.3333333335</v>
      </c>
      <c r="J17" s="189">
        <f>IFERROR(INDEX(Minutes_by_use_case!$C$2:$C$9,MATCH($B17,Minutes_by_use_case!$A$2:$A$9,0)),"-")</f>
        <v>4002023.3333333335</v>
      </c>
      <c r="K17" s="189">
        <f>IFERROR(INDEX(Minutes_by_use_case!$C$2:$C$9,MATCH($B17,Minutes_by_use_case!$A$2:$A$9,0)),"-")</f>
        <v>4002023.3333333335</v>
      </c>
      <c r="L17" s="189">
        <f>IFERROR(INDEX(Minutes_by_use_case!$C$2:$C$9,MATCH($B17,Minutes_by_use_case!$A$2:$A$9,0)),"-")</f>
        <v>4002023.3333333335</v>
      </c>
      <c r="M17" s="189">
        <f>IFERROR(INDEX(Minutes_by_use_case!$C$2:$C$9,MATCH($B17,Minutes_by_use_case!$A$2:$A$9,0)),"-")</f>
        <v>4002023.3333333335</v>
      </c>
      <c r="N17" s="189">
        <f>IFERROR(INDEX(Minutes_by_use_case!$C$2:$C$9,MATCH($B17,Minutes_by_use_case!$A$2:$A$9,0)),"-")</f>
        <v>4002023.3333333335</v>
      </c>
      <c r="O17" s="189">
        <f>IFERROR(INDEX(Minutes_by_use_case!$C$2:$C$9,MATCH($B17,Minutes_by_use_case!$A$2:$A$9,0)),"-")</f>
        <v>4002023.3333333335</v>
      </c>
      <c r="P17" s="189">
        <f>IFERROR(INDEX(Minutes_by_use_case!$C$2:$C$9,MATCH($B17,Minutes_by_use_case!$A$2:$A$9,0)),"-")</f>
        <v>4002023.3333333335</v>
      </c>
      <c r="Q17" s="189">
        <f>IFERROR(INDEX(Minutes_by_use_case!$C$2:$C$9,MATCH($B17,Minutes_by_use_case!$A$2:$A$9,0)),"-")</f>
        <v>4002023.3333333335</v>
      </c>
      <c r="R17" s="189">
        <f>IFERROR(INDEX(Minutes_by_use_case!$C$2:$C$9,MATCH($B17,Minutes_by_use_case!$A$2:$A$9,0)),"-")</f>
        <v>4002023.3333333335</v>
      </c>
      <c r="S17" s="189">
        <f>IFERROR(INDEX(Minutes_by_use_case!$C$2:$C$9,MATCH($B17,Minutes_by_use_case!$A$2:$A$9,0)),"-")</f>
        <v>4002023.3333333335</v>
      </c>
      <c r="T17" s="189">
        <f>IFERROR(INDEX(Minutes_by_use_case!$C$2:$C$9,MATCH($B17,Minutes_by_use_case!$A$2:$A$9,0)),"-")</f>
        <v>4002023.3333333335</v>
      </c>
      <c r="U17" s="189">
        <f>IFERROR(INDEX(Minutes_by_use_case!$C$2:$C$9,MATCH($B17,Minutes_by_use_case!$A$2:$A$9,0)),"-")</f>
        <v>4002023.3333333335</v>
      </c>
      <c r="V17" s="189">
        <f>IFERROR(INDEX(Minutes_by_use_case!$C$2:$C$9,MATCH($B17,Minutes_by_use_case!$A$2:$A$9,0)),"-")</f>
        <v>4002023.3333333335</v>
      </c>
      <c r="W17" s="189">
        <f>IFERROR(INDEX(Minutes_by_use_case!$C$2:$C$9,MATCH($B17,Minutes_by_use_case!$A$2:$A$9,0)),"-")</f>
        <v>4002023.3333333335</v>
      </c>
    </row>
    <row r="18" spans="1:23" x14ac:dyDescent="0.25">
      <c r="A18" s="97" t="s">
        <v>75</v>
      </c>
      <c r="B18" s="97" t="s">
        <v>57</v>
      </c>
      <c r="C18" s="198"/>
      <c r="D18" s="189">
        <f>IFERROR(INDEX(Minutes_by_use_case!$C$2:$C$9,MATCH($B18,Minutes_by_use_case!$A$2:$A$9,0)),"-")</f>
        <v>4002023.3333333335</v>
      </c>
      <c r="E18" s="189">
        <f>IFERROR(INDEX(Minutes_by_use_case!$C$2:$C$9,MATCH($B18,Minutes_by_use_case!$A$2:$A$9,0)),"-")</f>
        <v>4002023.3333333335</v>
      </c>
      <c r="F18" s="189">
        <f>IFERROR(INDEX(Minutes_by_use_case!$C$2:$C$9,MATCH($B18,Minutes_by_use_case!$A$2:$A$9,0)),"-")</f>
        <v>4002023.3333333335</v>
      </c>
      <c r="G18" s="189">
        <f>IFERROR(INDEX(Minutes_by_use_case!$C$2:$C$9,MATCH($B18,Minutes_by_use_case!$A$2:$A$9,0)),"-")</f>
        <v>4002023.3333333335</v>
      </c>
      <c r="H18" s="189">
        <f>IFERROR(INDEX(Minutes_by_use_case!$C$2:$C$9,MATCH($B18,Minutes_by_use_case!$A$2:$A$9,0)),"-")</f>
        <v>4002023.3333333335</v>
      </c>
      <c r="I18" s="189">
        <f>IFERROR(INDEX(Minutes_by_use_case!$C$2:$C$9,MATCH($B18,Minutes_by_use_case!$A$2:$A$9,0)),"-")</f>
        <v>4002023.3333333335</v>
      </c>
      <c r="J18" s="189">
        <f>IFERROR(INDEX(Minutes_by_use_case!$C$2:$C$9,MATCH($B18,Minutes_by_use_case!$A$2:$A$9,0)),"-")</f>
        <v>4002023.3333333335</v>
      </c>
      <c r="K18" s="189">
        <f>IFERROR(INDEX(Minutes_by_use_case!$C$2:$C$9,MATCH($B18,Minutes_by_use_case!$A$2:$A$9,0)),"-")</f>
        <v>4002023.3333333335</v>
      </c>
      <c r="L18" s="189">
        <f>IFERROR(INDEX(Minutes_by_use_case!$C$2:$C$9,MATCH($B18,Minutes_by_use_case!$A$2:$A$9,0)),"-")</f>
        <v>4002023.3333333335</v>
      </c>
      <c r="M18" s="189">
        <f>IFERROR(INDEX(Minutes_by_use_case!$C$2:$C$9,MATCH($B18,Minutes_by_use_case!$A$2:$A$9,0)),"-")</f>
        <v>4002023.3333333335</v>
      </c>
      <c r="N18" s="189">
        <f>IFERROR(INDEX(Minutes_by_use_case!$C$2:$C$9,MATCH($B18,Minutes_by_use_case!$A$2:$A$9,0)),"-")</f>
        <v>4002023.3333333335</v>
      </c>
      <c r="O18" s="189">
        <f>IFERROR(INDEX(Minutes_by_use_case!$C$2:$C$9,MATCH($B18,Minutes_by_use_case!$A$2:$A$9,0)),"-")</f>
        <v>4002023.3333333335</v>
      </c>
      <c r="P18" s="189">
        <f>IFERROR(INDEX(Minutes_by_use_case!$C$2:$C$9,MATCH($B18,Minutes_by_use_case!$A$2:$A$9,0)),"-")</f>
        <v>4002023.3333333335</v>
      </c>
      <c r="Q18" s="189">
        <f>IFERROR(INDEX(Minutes_by_use_case!$C$2:$C$9,MATCH($B18,Minutes_by_use_case!$A$2:$A$9,0)),"-")</f>
        <v>4002023.3333333335</v>
      </c>
      <c r="R18" s="189">
        <f>IFERROR(INDEX(Minutes_by_use_case!$C$2:$C$9,MATCH($B18,Minutes_by_use_case!$A$2:$A$9,0)),"-")</f>
        <v>4002023.3333333335</v>
      </c>
      <c r="S18" s="189">
        <f>IFERROR(INDEX(Minutes_by_use_case!$C$2:$C$9,MATCH($B18,Minutes_by_use_case!$A$2:$A$9,0)),"-")</f>
        <v>4002023.3333333335</v>
      </c>
      <c r="T18" s="189">
        <f>IFERROR(INDEX(Minutes_by_use_case!$C$2:$C$9,MATCH($B18,Minutes_by_use_case!$A$2:$A$9,0)),"-")</f>
        <v>4002023.3333333335</v>
      </c>
      <c r="U18" s="189">
        <f>IFERROR(INDEX(Minutes_by_use_case!$C$2:$C$9,MATCH($B18,Minutes_by_use_case!$A$2:$A$9,0)),"-")</f>
        <v>4002023.3333333335</v>
      </c>
      <c r="V18" s="189">
        <f>IFERROR(INDEX(Minutes_by_use_case!$C$2:$C$9,MATCH($B18,Minutes_by_use_case!$A$2:$A$9,0)),"-")</f>
        <v>4002023.3333333335</v>
      </c>
      <c r="W18" s="189">
        <f>IFERROR(INDEX(Minutes_by_use_case!$C$2:$C$9,MATCH($B18,Minutes_by_use_case!$A$2:$A$9,0)),"-")</f>
        <v>4002023.3333333335</v>
      </c>
    </row>
    <row r="19" spans="1:23" x14ac:dyDescent="0.25">
      <c r="A19" s="97" t="s">
        <v>76</v>
      </c>
      <c r="B19" s="97" t="s">
        <v>57</v>
      </c>
      <c r="C19" s="198"/>
      <c r="D19" s="189">
        <f>IFERROR(INDEX(Minutes_by_use_case!$C$2:$C$9,MATCH($B19,Minutes_by_use_case!$A$2:$A$9,0)),"-")</f>
        <v>4002023.3333333335</v>
      </c>
      <c r="E19" s="189">
        <f>IFERROR(INDEX(Minutes_by_use_case!$C$2:$C$9,MATCH($B19,Minutes_by_use_case!$A$2:$A$9,0)),"-")</f>
        <v>4002023.3333333335</v>
      </c>
      <c r="F19" s="189">
        <f>IFERROR(INDEX(Minutes_by_use_case!$C$2:$C$9,MATCH($B19,Minutes_by_use_case!$A$2:$A$9,0)),"-")</f>
        <v>4002023.3333333335</v>
      </c>
      <c r="G19" s="189">
        <f>IFERROR(INDEX(Minutes_by_use_case!$C$2:$C$9,MATCH($B19,Minutes_by_use_case!$A$2:$A$9,0)),"-")</f>
        <v>4002023.3333333335</v>
      </c>
      <c r="H19" s="189">
        <f>IFERROR(INDEX(Minutes_by_use_case!$C$2:$C$9,MATCH($B19,Minutes_by_use_case!$A$2:$A$9,0)),"-")</f>
        <v>4002023.3333333335</v>
      </c>
      <c r="I19" s="189">
        <f>IFERROR(INDEX(Minutes_by_use_case!$C$2:$C$9,MATCH($B19,Minutes_by_use_case!$A$2:$A$9,0)),"-")</f>
        <v>4002023.3333333335</v>
      </c>
      <c r="J19" s="189">
        <f>IFERROR(INDEX(Minutes_by_use_case!$C$2:$C$9,MATCH($B19,Minutes_by_use_case!$A$2:$A$9,0)),"-")</f>
        <v>4002023.3333333335</v>
      </c>
      <c r="K19" s="189">
        <f>IFERROR(INDEX(Minutes_by_use_case!$C$2:$C$9,MATCH($B19,Minutes_by_use_case!$A$2:$A$9,0)),"-")</f>
        <v>4002023.3333333335</v>
      </c>
      <c r="L19" s="189">
        <f>IFERROR(INDEX(Minutes_by_use_case!$C$2:$C$9,MATCH($B19,Minutes_by_use_case!$A$2:$A$9,0)),"-")</f>
        <v>4002023.3333333335</v>
      </c>
      <c r="M19" s="189">
        <f>IFERROR(INDEX(Minutes_by_use_case!$C$2:$C$9,MATCH($B19,Minutes_by_use_case!$A$2:$A$9,0)),"-")</f>
        <v>4002023.3333333335</v>
      </c>
      <c r="N19" s="189">
        <f>IFERROR(INDEX(Minutes_by_use_case!$C$2:$C$9,MATCH($B19,Minutes_by_use_case!$A$2:$A$9,0)),"-")</f>
        <v>4002023.3333333335</v>
      </c>
      <c r="O19" s="189">
        <f>IFERROR(INDEX(Minutes_by_use_case!$C$2:$C$9,MATCH($B19,Minutes_by_use_case!$A$2:$A$9,0)),"-")</f>
        <v>4002023.3333333335</v>
      </c>
      <c r="P19" s="189">
        <f>IFERROR(INDEX(Minutes_by_use_case!$C$2:$C$9,MATCH($B19,Minutes_by_use_case!$A$2:$A$9,0)),"-")</f>
        <v>4002023.3333333335</v>
      </c>
      <c r="Q19" s="189">
        <f>IFERROR(INDEX(Minutes_by_use_case!$C$2:$C$9,MATCH($B19,Minutes_by_use_case!$A$2:$A$9,0)),"-")</f>
        <v>4002023.3333333335</v>
      </c>
      <c r="R19" s="189">
        <f>IFERROR(INDEX(Minutes_by_use_case!$C$2:$C$9,MATCH($B19,Minutes_by_use_case!$A$2:$A$9,0)),"-")</f>
        <v>4002023.3333333335</v>
      </c>
      <c r="S19" s="189">
        <f>IFERROR(INDEX(Minutes_by_use_case!$C$2:$C$9,MATCH($B19,Minutes_by_use_case!$A$2:$A$9,0)),"-")</f>
        <v>4002023.3333333335</v>
      </c>
      <c r="T19" s="189">
        <f>IFERROR(INDEX(Minutes_by_use_case!$C$2:$C$9,MATCH($B19,Minutes_by_use_case!$A$2:$A$9,0)),"-")</f>
        <v>4002023.3333333335</v>
      </c>
      <c r="U19" s="189">
        <f>IFERROR(INDEX(Minutes_by_use_case!$C$2:$C$9,MATCH($B19,Minutes_by_use_case!$A$2:$A$9,0)),"-")</f>
        <v>4002023.3333333335</v>
      </c>
      <c r="V19" s="189">
        <f>IFERROR(INDEX(Minutes_by_use_case!$C$2:$C$9,MATCH($B19,Minutes_by_use_case!$A$2:$A$9,0)),"-")</f>
        <v>4002023.3333333335</v>
      </c>
      <c r="W19" s="189">
        <f>IFERROR(INDEX(Minutes_by_use_case!$C$2:$C$9,MATCH($B19,Minutes_by_use_case!$A$2:$A$9,0)),"-")</f>
        <v>4002023.3333333335</v>
      </c>
    </row>
    <row r="20" spans="1:23" x14ac:dyDescent="0.25">
      <c r="A20" s="97" t="s">
        <v>42</v>
      </c>
      <c r="B20" s="97" t="s">
        <v>61</v>
      </c>
      <c r="C20" s="198"/>
      <c r="D20" s="189">
        <f>IFERROR(INDEX(Minutes_by_use_case!$C$2:$C$9,MATCH($B20,Minutes_by_use_case!$A$2:$A$9,0)),"-")</f>
        <v>2024360.0000000002</v>
      </c>
      <c r="E20" s="189">
        <f>IFERROR(INDEX(Minutes_by_use_case!$C$2:$C$9,MATCH($B20,Minutes_by_use_case!$A$2:$A$9,0)),"-")</f>
        <v>2024360.0000000002</v>
      </c>
      <c r="F20" s="189">
        <f>IFERROR(INDEX(Minutes_by_use_case!$C$2:$C$9,MATCH($B20,Minutes_by_use_case!$A$2:$A$9,0)),"-")</f>
        <v>2024360.0000000002</v>
      </c>
      <c r="G20" s="189">
        <f>IFERROR(INDEX(Minutes_by_use_case!$C$2:$C$9,MATCH($B20,Minutes_by_use_case!$A$2:$A$9,0)),"-")</f>
        <v>2024360.0000000002</v>
      </c>
      <c r="H20" s="189">
        <f>IFERROR(INDEX(Minutes_by_use_case!$C$2:$C$9,MATCH($B20,Minutes_by_use_case!$A$2:$A$9,0)),"-")</f>
        <v>2024360.0000000002</v>
      </c>
      <c r="I20" s="189">
        <f>IFERROR(INDEX(Minutes_by_use_case!$C$2:$C$9,MATCH($B20,Minutes_by_use_case!$A$2:$A$9,0)),"-")</f>
        <v>2024360.0000000002</v>
      </c>
      <c r="J20" s="189">
        <f>IFERROR(INDEX(Minutes_by_use_case!$C$2:$C$9,MATCH($B20,Minutes_by_use_case!$A$2:$A$9,0)),"-")</f>
        <v>2024360.0000000002</v>
      </c>
      <c r="K20" s="189">
        <f>IFERROR(INDEX(Minutes_by_use_case!$C$2:$C$9,MATCH($B20,Minutes_by_use_case!$A$2:$A$9,0)),"-")</f>
        <v>2024360.0000000002</v>
      </c>
      <c r="L20" s="189">
        <f>IFERROR(INDEX(Minutes_by_use_case!$C$2:$C$9,MATCH($B20,Minutes_by_use_case!$A$2:$A$9,0)),"-")</f>
        <v>2024360.0000000002</v>
      </c>
      <c r="M20" s="189">
        <f>IFERROR(INDEX(Minutes_by_use_case!$C$2:$C$9,MATCH($B20,Minutes_by_use_case!$A$2:$A$9,0)),"-")</f>
        <v>2024360.0000000002</v>
      </c>
      <c r="N20" s="189">
        <f>IFERROR(INDEX(Minutes_by_use_case!$C$2:$C$9,MATCH($B20,Minutes_by_use_case!$A$2:$A$9,0)),"-")</f>
        <v>2024360.0000000002</v>
      </c>
      <c r="O20" s="189">
        <f>IFERROR(INDEX(Minutes_by_use_case!$C$2:$C$9,MATCH($B20,Minutes_by_use_case!$A$2:$A$9,0)),"-")</f>
        <v>2024360.0000000002</v>
      </c>
      <c r="P20" s="189">
        <f>IFERROR(INDEX(Minutes_by_use_case!$C$2:$C$9,MATCH($B20,Minutes_by_use_case!$A$2:$A$9,0)),"-")</f>
        <v>2024360.0000000002</v>
      </c>
      <c r="Q20" s="189">
        <f>IFERROR(INDEX(Minutes_by_use_case!$C$2:$C$9,MATCH($B20,Minutes_by_use_case!$A$2:$A$9,0)),"-")</f>
        <v>2024360.0000000002</v>
      </c>
      <c r="R20" s="189">
        <f>IFERROR(INDEX(Minutes_by_use_case!$C$2:$C$9,MATCH($B20,Minutes_by_use_case!$A$2:$A$9,0)),"-")</f>
        <v>2024360.0000000002</v>
      </c>
      <c r="S20" s="189">
        <f>IFERROR(INDEX(Minutes_by_use_case!$C$2:$C$9,MATCH($B20,Minutes_by_use_case!$A$2:$A$9,0)),"-")</f>
        <v>2024360.0000000002</v>
      </c>
      <c r="T20" s="189">
        <f>IFERROR(INDEX(Minutes_by_use_case!$C$2:$C$9,MATCH($B20,Minutes_by_use_case!$A$2:$A$9,0)),"-")</f>
        <v>2024360.0000000002</v>
      </c>
      <c r="U20" s="189">
        <f>IFERROR(INDEX(Minutes_by_use_case!$C$2:$C$9,MATCH($B20,Minutes_by_use_case!$A$2:$A$9,0)),"-")</f>
        <v>2024360.0000000002</v>
      </c>
      <c r="V20" s="189">
        <f>IFERROR(INDEX(Minutes_by_use_case!$C$2:$C$9,MATCH($B20,Minutes_by_use_case!$A$2:$A$9,0)),"-")</f>
        <v>2024360.0000000002</v>
      </c>
      <c r="W20" s="189">
        <f>IFERROR(INDEX(Minutes_by_use_case!$C$2:$C$9,MATCH($B20,Minutes_by_use_case!$A$2:$A$9,0)),"-")</f>
        <v>2024360.0000000002</v>
      </c>
    </row>
    <row r="21" spans="1:23" x14ac:dyDescent="0.25">
      <c r="A21" s="97" t="s">
        <v>77</v>
      </c>
      <c r="B21" s="97" t="s">
        <v>58</v>
      </c>
      <c r="C21" s="198"/>
      <c r="D21" s="189">
        <f>IFERROR(INDEX(Minutes_by_use_case!$C$2:$C$9,MATCH($B21,Minutes_by_use_case!$A$2:$A$9,0)),"-")</f>
        <v>137640</v>
      </c>
      <c r="E21" s="189">
        <f>IFERROR(INDEX(Minutes_by_use_case!$C$2:$C$9,MATCH($B21,Minutes_by_use_case!$A$2:$A$9,0)),"-")</f>
        <v>137640</v>
      </c>
      <c r="F21" s="189">
        <f>IFERROR(INDEX(Minutes_by_use_case!$C$2:$C$9,MATCH($B21,Minutes_by_use_case!$A$2:$A$9,0)),"-")</f>
        <v>137640</v>
      </c>
      <c r="G21" s="189">
        <f>IFERROR(INDEX(Minutes_by_use_case!$C$2:$C$9,MATCH($B21,Minutes_by_use_case!$A$2:$A$9,0)),"-")</f>
        <v>137640</v>
      </c>
      <c r="H21" s="189">
        <f>IFERROR(INDEX(Minutes_by_use_case!$C$2:$C$9,MATCH($B21,Minutes_by_use_case!$A$2:$A$9,0)),"-")</f>
        <v>137640</v>
      </c>
      <c r="I21" s="189">
        <f>IFERROR(INDEX(Minutes_by_use_case!$C$2:$C$9,MATCH($B21,Minutes_by_use_case!$A$2:$A$9,0)),"-")</f>
        <v>137640</v>
      </c>
      <c r="J21" s="189">
        <f>IFERROR(INDEX(Minutes_by_use_case!$C$2:$C$9,MATCH($B21,Minutes_by_use_case!$A$2:$A$9,0)),"-")</f>
        <v>137640</v>
      </c>
      <c r="K21" s="189">
        <f>IFERROR(INDEX(Minutes_by_use_case!$C$2:$C$9,MATCH($B21,Minutes_by_use_case!$A$2:$A$9,0)),"-")</f>
        <v>137640</v>
      </c>
      <c r="L21" s="189">
        <f>IFERROR(INDEX(Minutes_by_use_case!$C$2:$C$9,MATCH($B21,Minutes_by_use_case!$A$2:$A$9,0)),"-")</f>
        <v>137640</v>
      </c>
      <c r="M21" s="189">
        <f>IFERROR(INDEX(Minutes_by_use_case!$C$2:$C$9,MATCH($B21,Minutes_by_use_case!$A$2:$A$9,0)),"-")</f>
        <v>137640</v>
      </c>
      <c r="N21" s="189">
        <f>IFERROR(INDEX(Minutes_by_use_case!$C$2:$C$9,MATCH($B21,Minutes_by_use_case!$A$2:$A$9,0)),"-")</f>
        <v>137640</v>
      </c>
      <c r="O21" s="189">
        <f>IFERROR(INDEX(Minutes_by_use_case!$C$2:$C$9,MATCH($B21,Minutes_by_use_case!$A$2:$A$9,0)),"-")</f>
        <v>137640</v>
      </c>
      <c r="P21" s="189">
        <f>IFERROR(INDEX(Minutes_by_use_case!$C$2:$C$9,MATCH($B21,Minutes_by_use_case!$A$2:$A$9,0)),"-")</f>
        <v>137640</v>
      </c>
      <c r="Q21" s="189">
        <f>IFERROR(INDEX(Minutes_by_use_case!$C$2:$C$9,MATCH($B21,Minutes_by_use_case!$A$2:$A$9,0)),"-")</f>
        <v>137640</v>
      </c>
      <c r="R21" s="189">
        <f>IFERROR(INDEX(Minutes_by_use_case!$C$2:$C$9,MATCH($B21,Minutes_by_use_case!$A$2:$A$9,0)),"-")</f>
        <v>137640</v>
      </c>
      <c r="S21" s="189">
        <f>IFERROR(INDEX(Minutes_by_use_case!$C$2:$C$9,MATCH($B21,Minutes_by_use_case!$A$2:$A$9,0)),"-")</f>
        <v>137640</v>
      </c>
      <c r="T21" s="189">
        <f>IFERROR(INDEX(Minutes_by_use_case!$C$2:$C$9,MATCH($B21,Minutes_by_use_case!$A$2:$A$9,0)),"-")</f>
        <v>137640</v>
      </c>
      <c r="U21" s="189">
        <f>IFERROR(INDEX(Minutes_by_use_case!$C$2:$C$9,MATCH($B21,Minutes_by_use_case!$A$2:$A$9,0)),"-")</f>
        <v>137640</v>
      </c>
      <c r="V21" s="189">
        <f>IFERROR(INDEX(Minutes_by_use_case!$C$2:$C$9,MATCH($B21,Minutes_by_use_case!$A$2:$A$9,0)),"-")</f>
        <v>137640</v>
      </c>
      <c r="W21" s="189">
        <f>IFERROR(INDEX(Minutes_by_use_case!$C$2:$C$9,MATCH($B21,Minutes_by_use_case!$A$2:$A$9,0)),"-")</f>
        <v>137640</v>
      </c>
    </row>
    <row r="22" spans="1:23" x14ac:dyDescent="0.25">
      <c r="A22" s="97" t="s">
        <v>174</v>
      </c>
      <c r="B22" s="97" t="s">
        <v>56</v>
      </c>
      <c r="C22" s="198"/>
      <c r="D22" s="189">
        <f>IFERROR(INDEX(Minutes_by_use_case!$C$2:$C$9,MATCH($B22,Minutes_by_use_case!$A$2:$A$9,0)),"-")</f>
        <v>141857.14285714284</v>
      </c>
      <c r="E22" s="189">
        <f>IFERROR(INDEX(Minutes_by_use_case!$C$2:$C$9,MATCH($B22,Minutes_by_use_case!$A$2:$A$9,0)),"-")</f>
        <v>141857.14285714284</v>
      </c>
      <c r="F22" s="189">
        <f>IFERROR(INDEX(Minutes_by_use_case!$C$2:$C$9,MATCH($B22,Minutes_by_use_case!$A$2:$A$9,0)),"-")</f>
        <v>141857.14285714284</v>
      </c>
      <c r="G22" s="189">
        <f>IFERROR(INDEX(Minutes_by_use_case!$C$2:$C$9,MATCH($B22,Minutes_by_use_case!$A$2:$A$9,0)),"-")</f>
        <v>141857.14285714284</v>
      </c>
      <c r="H22" s="189">
        <f>IFERROR(INDEX(Minutes_by_use_case!$C$2:$C$9,MATCH($B22,Minutes_by_use_case!$A$2:$A$9,0)),"-")</f>
        <v>141857.14285714284</v>
      </c>
      <c r="I22" s="189">
        <f>IFERROR(INDEX(Minutes_by_use_case!$C$2:$C$9,MATCH($B22,Minutes_by_use_case!$A$2:$A$9,0)),"-")</f>
        <v>141857.14285714284</v>
      </c>
      <c r="J22" s="189">
        <f>IFERROR(INDEX(Minutes_by_use_case!$C$2:$C$9,MATCH($B22,Minutes_by_use_case!$A$2:$A$9,0)),"-")</f>
        <v>141857.14285714284</v>
      </c>
      <c r="K22" s="189">
        <f>IFERROR(INDEX(Minutes_by_use_case!$C$2:$C$9,MATCH($B22,Minutes_by_use_case!$A$2:$A$9,0)),"-")</f>
        <v>141857.14285714284</v>
      </c>
      <c r="L22" s="189">
        <f>IFERROR(INDEX(Minutes_by_use_case!$C$2:$C$9,MATCH($B22,Minutes_by_use_case!$A$2:$A$9,0)),"-")</f>
        <v>141857.14285714284</v>
      </c>
      <c r="M22" s="189">
        <f>IFERROR(INDEX(Minutes_by_use_case!$C$2:$C$9,MATCH($B22,Minutes_by_use_case!$A$2:$A$9,0)),"-")</f>
        <v>141857.14285714284</v>
      </c>
      <c r="N22" s="189">
        <f>IFERROR(INDEX(Minutes_by_use_case!$C$2:$C$9,MATCH($B22,Minutes_by_use_case!$A$2:$A$9,0)),"-")</f>
        <v>141857.14285714284</v>
      </c>
      <c r="O22" s="189">
        <f>IFERROR(INDEX(Minutes_by_use_case!$C$2:$C$9,MATCH($B22,Minutes_by_use_case!$A$2:$A$9,0)),"-")</f>
        <v>141857.14285714284</v>
      </c>
      <c r="P22" s="189">
        <f>IFERROR(INDEX(Minutes_by_use_case!$C$2:$C$9,MATCH($B22,Minutes_by_use_case!$A$2:$A$9,0)),"-")</f>
        <v>141857.14285714284</v>
      </c>
      <c r="Q22" s="189">
        <f>IFERROR(INDEX(Minutes_by_use_case!$C$2:$C$9,MATCH($B22,Minutes_by_use_case!$A$2:$A$9,0)),"-")</f>
        <v>141857.14285714284</v>
      </c>
      <c r="R22" s="189">
        <f>IFERROR(INDEX(Minutes_by_use_case!$C$2:$C$9,MATCH($B22,Minutes_by_use_case!$A$2:$A$9,0)),"-")</f>
        <v>141857.14285714284</v>
      </c>
      <c r="S22" s="189">
        <f>IFERROR(INDEX(Minutes_by_use_case!$C$2:$C$9,MATCH($B22,Minutes_by_use_case!$A$2:$A$9,0)),"-")</f>
        <v>141857.14285714284</v>
      </c>
      <c r="T22" s="189">
        <f>IFERROR(INDEX(Minutes_by_use_case!$C$2:$C$9,MATCH($B22,Minutes_by_use_case!$A$2:$A$9,0)),"-")</f>
        <v>141857.14285714284</v>
      </c>
      <c r="U22" s="189">
        <f>IFERROR(INDEX(Minutes_by_use_case!$C$2:$C$9,MATCH($B22,Minutes_by_use_case!$A$2:$A$9,0)),"-")</f>
        <v>141857.14285714284</v>
      </c>
      <c r="V22" s="189">
        <f>IFERROR(INDEX(Minutes_by_use_case!$C$2:$C$9,MATCH($B22,Minutes_by_use_case!$A$2:$A$9,0)),"-")</f>
        <v>141857.14285714284</v>
      </c>
      <c r="W22" s="189">
        <f>IFERROR(INDEX(Minutes_by_use_case!$C$2:$C$9,MATCH($B22,Minutes_by_use_case!$A$2:$A$9,0)),"-")</f>
        <v>141857.14285714284</v>
      </c>
    </row>
    <row r="23" spans="1:23" x14ac:dyDescent="0.25">
      <c r="A23" s="97" t="s">
        <v>175</v>
      </c>
      <c r="B23" s="97" t="s">
        <v>56</v>
      </c>
      <c r="C23" s="198"/>
      <c r="D23" s="189">
        <f>IFERROR(INDEX(Minutes_by_use_case!$C$2:$C$9,MATCH($B23,Minutes_by_use_case!$A$2:$A$9,0)),"-")</f>
        <v>141857.14285714284</v>
      </c>
      <c r="E23" s="189">
        <f>IFERROR(INDEX(Minutes_by_use_case!$C$2:$C$9,MATCH($B23,Minutes_by_use_case!$A$2:$A$9,0)),"-")</f>
        <v>141857.14285714284</v>
      </c>
      <c r="F23" s="189">
        <f>IFERROR(INDEX(Minutes_by_use_case!$C$2:$C$9,MATCH($B23,Minutes_by_use_case!$A$2:$A$9,0)),"-")</f>
        <v>141857.14285714284</v>
      </c>
      <c r="G23" s="189">
        <f>IFERROR(INDEX(Minutes_by_use_case!$C$2:$C$9,MATCH($B23,Minutes_by_use_case!$A$2:$A$9,0)),"-")</f>
        <v>141857.14285714284</v>
      </c>
      <c r="H23" s="189">
        <f>IFERROR(INDEX(Minutes_by_use_case!$C$2:$C$9,MATCH($B23,Minutes_by_use_case!$A$2:$A$9,0)),"-")</f>
        <v>141857.14285714284</v>
      </c>
      <c r="I23" s="189">
        <f>IFERROR(INDEX(Minutes_by_use_case!$C$2:$C$9,MATCH($B23,Minutes_by_use_case!$A$2:$A$9,0)),"-")</f>
        <v>141857.14285714284</v>
      </c>
      <c r="J23" s="189">
        <f>IFERROR(INDEX(Minutes_by_use_case!$C$2:$C$9,MATCH($B23,Minutes_by_use_case!$A$2:$A$9,0)),"-")</f>
        <v>141857.14285714284</v>
      </c>
      <c r="K23" s="189">
        <f>IFERROR(INDEX(Minutes_by_use_case!$C$2:$C$9,MATCH($B23,Minutes_by_use_case!$A$2:$A$9,0)),"-")</f>
        <v>141857.14285714284</v>
      </c>
      <c r="L23" s="189">
        <f>IFERROR(INDEX(Minutes_by_use_case!$C$2:$C$9,MATCH($B23,Minutes_by_use_case!$A$2:$A$9,0)),"-")</f>
        <v>141857.14285714284</v>
      </c>
      <c r="M23" s="189">
        <f>IFERROR(INDEX(Minutes_by_use_case!$C$2:$C$9,MATCH($B23,Minutes_by_use_case!$A$2:$A$9,0)),"-")</f>
        <v>141857.14285714284</v>
      </c>
      <c r="N23" s="189">
        <f>IFERROR(INDEX(Minutes_by_use_case!$C$2:$C$9,MATCH($B23,Minutes_by_use_case!$A$2:$A$9,0)),"-")</f>
        <v>141857.14285714284</v>
      </c>
      <c r="O23" s="189">
        <f>IFERROR(INDEX(Minutes_by_use_case!$C$2:$C$9,MATCH($B23,Minutes_by_use_case!$A$2:$A$9,0)),"-")</f>
        <v>141857.14285714284</v>
      </c>
      <c r="P23" s="189">
        <f>IFERROR(INDEX(Minutes_by_use_case!$C$2:$C$9,MATCH($B23,Minutes_by_use_case!$A$2:$A$9,0)),"-")</f>
        <v>141857.14285714284</v>
      </c>
      <c r="Q23" s="189">
        <f>IFERROR(INDEX(Minutes_by_use_case!$C$2:$C$9,MATCH($B23,Minutes_by_use_case!$A$2:$A$9,0)),"-")</f>
        <v>141857.14285714284</v>
      </c>
      <c r="R23" s="189">
        <f>IFERROR(INDEX(Minutes_by_use_case!$C$2:$C$9,MATCH($B23,Minutes_by_use_case!$A$2:$A$9,0)),"-")</f>
        <v>141857.14285714284</v>
      </c>
      <c r="S23" s="189">
        <f>IFERROR(INDEX(Minutes_by_use_case!$C$2:$C$9,MATCH($B23,Minutes_by_use_case!$A$2:$A$9,0)),"-")</f>
        <v>141857.14285714284</v>
      </c>
      <c r="T23" s="189">
        <f>IFERROR(INDEX(Minutes_by_use_case!$C$2:$C$9,MATCH($B23,Minutes_by_use_case!$A$2:$A$9,0)),"-")</f>
        <v>141857.14285714284</v>
      </c>
      <c r="U23" s="189">
        <f>IFERROR(INDEX(Minutes_by_use_case!$C$2:$C$9,MATCH($B23,Minutes_by_use_case!$A$2:$A$9,0)),"-")</f>
        <v>141857.14285714284</v>
      </c>
      <c r="V23" s="189">
        <f>IFERROR(INDEX(Minutes_by_use_case!$C$2:$C$9,MATCH($B23,Minutes_by_use_case!$A$2:$A$9,0)),"-")</f>
        <v>141857.14285714284</v>
      </c>
      <c r="W23" s="189">
        <f>IFERROR(INDEX(Minutes_by_use_case!$C$2:$C$9,MATCH($B23,Minutes_by_use_case!$A$2:$A$9,0)),"-")</f>
        <v>141857.14285714284</v>
      </c>
    </row>
    <row r="24" spans="1:23" x14ac:dyDescent="0.25">
      <c r="A24" s="97" t="s">
        <v>176</v>
      </c>
      <c r="B24" s="97" t="s">
        <v>56</v>
      </c>
      <c r="C24" s="198"/>
      <c r="D24" s="189">
        <f>IFERROR(INDEX(Minutes_by_use_case!$C$2:$C$9,MATCH($B24,Minutes_by_use_case!$A$2:$A$9,0)),"-")</f>
        <v>141857.14285714284</v>
      </c>
      <c r="E24" s="189">
        <f>IFERROR(INDEX(Minutes_by_use_case!$C$2:$C$9,MATCH($B24,Minutes_by_use_case!$A$2:$A$9,0)),"-")</f>
        <v>141857.14285714284</v>
      </c>
      <c r="F24" s="189">
        <f>IFERROR(INDEX(Minutes_by_use_case!$C$2:$C$9,MATCH($B24,Minutes_by_use_case!$A$2:$A$9,0)),"-")</f>
        <v>141857.14285714284</v>
      </c>
      <c r="G24" s="189">
        <f>IFERROR(INDEX(Minutes_by_use_case!$C$2:$C$9,MATCH($B24,Minutes_by_use_case!$A$2:$A$9,0)),"-")</f>
        <v>141857.14285714284</v>
      </c>
      <c r="H24" s="189">
        <f>IFERROR(INDEX(Minutes_by_use_case!$C$2:$C$9,MATCH($B24,Minutes_by_use_case!$A$2:$A$9,0)),"-")</f>
        <v>141857.14285714284</v>
      </c>
      <c r="I24" s="189">
        <f>IFERROR(INDEX(Minutes_by_use_case!$C$2:$C$9,MATCH($B24,Minutes_by_use_case!$A$2:$A$9,0)),"-")</f>
        <v>141857.14285714284</v>
      </c>
      <c r="J24" s="189">
        <f>IFERROR(INDEX(Minutes_by_use_case!$C$2:$C$9,MATCH($B24,Minutes_by_use_case!$A$2:$A$9,0)),"-")</f>
        <v>141857.14285714284</v>
      </c>
      <c r="K24" s="189">
        <f>IFERROR(INDEX(Minutes_by_use_case!$C$2:$C$9,MATCH($B24,Minutes_by_use_case!$A$2:$A$9,0)),"-")</f>
        <v>141857.14285714284</v>
      </c>
      <c r="L24" s="189">
        <f>IFERROR(INDEX(Minutes_by_use_case!$C$2:$C$9,MATCH($B24,Minutes_by_use_case!$A$2:$A$9,0)),"-")</f>
        <v>141857.14285714284</v>
      </c>
      <c r="M24" s="189">
        <f>IFERROR(INDEX(Minutes_by_use_case!$C$2:$C$9,MATCH($B24,Minutes_by_use_case!$A$2:$A$9,0)),"-")</f>
        <v>141857.14285714284</v>
      </c>
      <c r="N24" s="189">
        <f>IFERROR(INDEX(Minutes_by_use_case!$C$2:$C$9,MATCH($B24,Minutes_by_use_case!$A$2:$A$9,0)),"-")</f>
        <v>141857.14285714284</v>
      </c>
      <c r="O24" s="189">
        <f>IFERROR(INDEX(Minutes_by_use_case!$C$2:$C$9,MATCH($B24,Minutes_by_use_case!$A$2:$A$9,0)),"-")</f>
        <v>141857.14285714284</v>
      </c>
      <c r="P24" s="189">
        <f>IFERROR(INDEX(Minutes_by_use_case!$C$2:$C$9,MATCH($B24,Minutes_by_use_case!$A$2:$A$9,0)),"-")</f>
        <v>141857.14285714284</v>
      </c>
      <c r="Q24" s="189">
        <f>IFERROR(INDEX(Minutes_by_use_case!$C$2:$C$9,MATCH($B24,Minutes_by_use_case!$A$2:$A$9,0)),"-")</f>
        <v>141857.14285714284</v>
      </c>
      <c r="R24" s="189">
        <f>IFERROR(INDEX(Minutes_by_use_case!$C$2:$C$9,MATCH($B24,Minutes_by_use_case!$A$2:$A$9,0)),"-")</f>
        <v>141857.14285714284</v>
      </c>
      <c r="S24" s="189">
        <f>IFERROR(INDEX(Minutes_by_use_case!$C$2:$C$9,MATCH($B24,Minutes_by_use_case!$A$2:$A$9,0)),"-")</f>
        <v>141857.14285714284</v>
      </c>
      <c r="T24" s="189">
        <f>IFERROR(INDEX(Minutes_by_use_case!$C$2:$C$9,MATCH($B24,Minutes_by_use_case!$A$2:$A$9,0)),"-")</f>
        <v>141857.14285714284</v>
      </c>
      <c r="U24" s="189">
        <f>IFERROR(INDEX(Minutes_by_use_case!$C$2:$C$9,MATCH($B24,Minutes_by_use_case!$A$2:$A$9,0)),"-")</f>
        <v>141857.14285714284</v>
      </c>
      <c r="V24" s="189">
        <f>IFERROR(INDEX(Minutes_by_use_case!$C$2:$C$9,MATCH($B24,Minutes_by_use_case!$A$2:$A$9,0)),"-")</f>
        <v>141857.14285714284</v>
      </c>
      <c r="W24" s="189">
        <f>IFERROR(INDEX(Minutes_by_use_case!$C$2:$C$9,MATCH($B24,Minutes_by_use_case!$A$2:$A$9,0)),"-")</f>
        <v>141857.14285714284</v>
      </c>
    </row>
    <row r="25" spans="1:23" x14ac:dyDescent="0.25">
      <c r="A25" s="97" t="s">
        <v>177</v>
      </c>
      <c r="B25" s="97" t="s">
        <v>56</v>
      </c>
      <c r="C25" s="198"/>
      <c r="D25" s="189">
        <f>IFERROR(INDEX(Minutes_by_use_case!$C$2:$C$9,MATCH($B25,Minutes_by_use_case!$A$2:$A$9,0)),"-")</f>
        <v>141857.14285714284</v>
      </c>
      <c r="E25" s="189">
        <f>IFERROR(INDEX(Minutes_by_use_case!$C$2:$C$9,MATCH($B25,Minutes_by_use_case!$A$2:$A$9,0)),"-")</f>
        <v>141857.14285714284</v>
      </c>
      <c r="F25" s="189">
        <f>IFERROR(INDEX(Minutes_by_use_case!$C$2:$C$9,MATCH($B25,Minutes_by_use_case!$A$2:$A$9,0)),"-")</f>
        <v>141857.14285714284</v>
      </c>
      <c r="G25" s="189">
        <f>IFERROR(INDEX(Minutes_by_use_case!$C$2:$C$9,MATCH($B25,Minutes_by_use_case!$A$2:$A$9,0)),"-")</f>
        <v>141857.14285714284</v>
      </c>
      <c r="H25" s="189">
        <f>IFERROR(INDEX(Minutes_by_use_case!$C$2:$C$9,MATCH($B25,Minutes_by_use_case!$A$2:$A$9,0)),"-")</f>
        <v>141857.14285714284</v>
      </c>
      <c r="I25" s="189">
        <f>IFERROR(INDEX(Minutes_by_use_case!$C$2:$C$9,MATCH($B25,Minutes_by_use_case!$A$2:$A$9,0)),"-")</f>
        <v>141857.14285714284</v>
      </c>
      <c r="J25" s="189">
        <f>IFERROR(INDEX(Minutes_by_use_case!$C$2:$C$9,MATCH($B25,Minutes_by_use_case!$A$2:$A$9,0)),"-")</f>
        <v>141857.14285714284</v>
      </c>
      <c r="K25" s="189">
        <f>IFERROR(INDEX(Minutes_by_use_case!$C$2:$C$9,MATCH($B25,Minutes_by_use_case!$A$2:$A$9,0)),"-")</f>
        <v>141857.14285714284</v>
      </c>
      <c r="L25" s="189">
        <f>IFERROR(INDEX(Minutes_by_use_case!$C$2:$C$9,MATCH($B25,Minutes_by_use_case!$A$2:$A$9,0)),"-")</f>
        <v>141857.14285714284</v>
      </c>
      <c r="M25" s="189">
        <f>IFERROR(INDEX(Minutes_by_use_case!$C$2:$C$9,MATCH($B25,Minutes_by_use_case!$A$2:$A$9,0)),"-")</f>
        <v>141857.14285714284</v>
      </c>
      <c r="N25" s="189">
        <f>IFERROR(INDEX(Minutes_by_use_case!$C$2:$C$9,MATCH($B25,Minutes_by_use_case!$A$2:$A$9,0)),"-")</f>
        <v>141857.14285714284</v>
      </c>
      <c r="O25" s="189">
        <f>IFERROR(INDEX(Minutes_by_use_case!$C$2:$C$9,MATCH($B25,Minutes_by_use_case!$A$2:$A$9,0)),"-")</f>
        <v>141857.14285714284</v>
      </c>
      <c r="P25" s="189">
        <f>IFERROR(INDEX(Minutes_by_use_case!$C$2:$C$9,MATCH($B25,Minutes_by_use_case!$A$2:$A$9,0)),"-")</f>
        <v>141857.14285714284</v>
      </c>
      <c r="Q25" s="189">
        <f>IFERROR(INDEX(Minutes_by_use_case!$C$2:$C$9,MATCH($B25,Minutes_by_use_case!$A$2:$A$9,0)),"-")</f>
        <v>141857.14285714284</v>
      </c>
      <c r="R25" s="189">
        <f>IFERROR(INDEX(Minutes_by_use_case!$C$2:$C$9,MATCH($B25,Minutes_by_use_case!$A$2:$A$9,0)),"-")</f>
        <v>141857.14285714284</v>
      </c>
      <c r="S25" s="189">
        <f>IFERROR(INDEX(Minutes_by_use_case!$C$2:$C$9,MATCH($B25,Minutes_by_use_case!$A$2:$A$9,0)),"-")</f>
        <v>141857.14285714284</v>
      </c>
      <c r="T25" s="189">
        <f>IFERROR(INDEX(Minutes_by_use_case!$C$2:$C$9,MATCH($B25,Minutes_by_use_case!$A$2:$A$9,0)),"-")</f>
        <v>141857.14285714284</v>
      </c>
      <c r="U25" s="189">
        <f>IFERROR(INDEX(Minutes_by_use_case!$C$2:$C$9,MATCH($B25,Minutes_by_use_case!$A$2:$A$9,0)),"-")</f>
        <v>141857.14285714284</v>
      </c>
      <c r="V25" s="189">
        <f>IFERROR(INDEX(Minutes_by_use_case!$C$2:$C$9,MATCH($B25,Minutes_by_use_case!$A$2:$A$9,0)),"-")</f>
        <v>141857.14285714284</v>
      </c>
      <c r="W25" s="189">
        <f>IFERROR(INDEX(Minutes_by_use_case!$C$2:$C$9,MATCH($B25,Minutes_by_use_case!$A$2:$A$9,0)),"-")</f>
        <v>141857.14285714284</v>
      </c>
    </row>
    <row r="26" spans="1:23" x14ac:dyDescent="0.25">
      <c r="A26" s="97" t="s">
        <v>43</v>
      </c>
      <c r="B26" s="97" t="s">
        <v>61</v>
      </c>
      <c r="C26" s="198"/>
      <c r="D26" s="189">
        <f>IFERROR(INDEX(Minutes_by_use_case!$C$2:$C$9,MATCH($B26,Minutes_by_use_case!$A$2:$A$9,0)),"-")</f>
        <v>2024360.0000000002</v>
      </c>
      <c r="E26" s="189">
        <f>IFERROR(INDEX(Minutes_by_use_case!$C$2:$C$9,MATCH($B26,Minutes_by_use_case!$A$2:$A$9,0)),"-")</f>
        <v>2024360.0000000002</v>
      </c>
      <c r="F26" s="189">
        <f>IFERROR(INDEX(Minutes_by_use_case!$C$2:$C$9,MATCH($B26,Minutes_by_use_case!$A$2:$A$9,0)),"-")</f>
        <v>2024360.0000000002</v>
      </c>
      <c r="G26" s="189">
        <f>IFERROR(INDEX(Minutes_by_use_case!$C$2:$C$9,MATCH($B26,Minutes_by_use_case!$A$2:$A$9,0)),"-")</f>
        <v>2024360.0000000002</v>
      </c>
      <c r="H26" s="189">
        <f>IFERROR(INDEX(Minutes_by_use_case!$C$2:$C$9,MATCH($B26,Minutes_by_use_case!$A$2:$A$9,0)),"-")</f>
        <v>2024360.0000000002</v>
      </c>
      <c r="I26" s="189">
        <f>IFERROR(INDEX(Minutes_by_use_case!$C$2:$C$9,MATCH($B26,Minutes_by_use_case!$A$2:$A$9,0)),"-")</f>
        <v>2024360.0000000002</v>
      </c>
      <c r="J26" s="189">
        <f>IFERROR(INDEX(Minutes_by_use_case!$C$2:$C$9,MATCH($B26,Minutes_by_use_case!$A$2:$A$9,0)),"-")</f>
        <v>2024360.0000000002</v>
      </c>
      <c r="K26" s="189">
        <f>IFERROR(INDEX(Minutes_by_use_case!$C$2:$C$9,MATCH($B26,Minutes_by_use_case!$A$2:$A$9,0)),"-")</f>
        <v>2024360.0000000002</v>
      </c>
      <c r="L26" s="189">
        <f>IFERROR(INDEX(Minutes_by_use_case!$C$2:$C$9,MATCH($B26,Minutes_by_use_case!$A$2:$A$9,0)),"-")</f>
        <v>2024360.0000000002</v>
      </c>
      <c r="M26" s="189">
        <f>IFERROR(INDEX(Minutes_by_use_case!$C$2:$C$9,MATCH($B26,Minutes_by_use_case!$A$2:$A$9,0)),"-")</f>
        <v>2024360.0000000002</v>
      </c>
      <c r="N26" s="189">
        <f>IFERROR(INDEX(Minutes_by_use_case!$C$2:$C$9,MATCH($B26,Minutes_by_use_case!$A$2:$A$9,0)),"-")</f>
        <v>2024360.0000000002</v>
      </c>
      <c r="O26" s="189">
        <f>IFERROR(INDEX(Minutes_by_use_case!$C$2:$C$9,MATCH($B26,Minutes_by_use_case!$A$2:$A$9,0)),"-")</f>
        <v>2024360.0000000002</v>
      </c>
      <c r="P26" s="189">
        <f>IFERROR(INDEX(Minutes_by_use_case!$C$2:$C$9,MATCH($B26,Minutes_by_use_case!$A$2:$A$9,0)),"-")</f>
        <v>2024360.0000000002</v>
      </c>
      <c r="Q26" s="189">
        <f>IFERROR(INDEX(Minutes_by_use_case!$C$2:$C$9,MATCH($B26,Minutes_by_use_case!$A$2:$A$9,0)),"-")</f>
        <v>2024360.0000000002</v>
      </c>
      <c r="R26" s="189">
        <f>IFERROR(INDEX(Minutes_by_use_case!$C$2:$C$9,MATCH($B26,Minutes_by_use_case!$A$2:$A$9,0)),"-")</f>
        <v>2024360.0000000002</v>
      </c>
      <c r="S26" s="189">
        <f>IFERROR(INDEX(Minutes_by_use_case!$C$2:$C$9,MATCH($B26,Minutes_by_use_case!$A$2:$A$9,0)),"-")</f>
        <v>2024360.0000000002</v>
      </c>
      <c r="T26" s="189">
        <f>IFERROR(INDEX(Minutes_by_use_case!$C$2:$C$9,MATCH($B26,Minutes_by_use_case!$A$2:$A$9,0)),"-")</f>
        <v>2024360.0000000002</v>
      </c>
      <c r="U26" s="189">
        <f>IFERROR(INDEX(Minutes_by_use_case!$C$2:$C$9,MATCH($B26,Minutes_by_use_case!$A$2:$A$9,0)),"-")</f>
        <v>2024360.0000000002</v>
      </c>
      <c r="V26" s="189">
        <f>IFERROR(INDEX(Minutes_by_use_case!$C$2:$C$9,MATCH($B26,Minutes_by_use_case!$A$2:$A$9,0)),"-")</f>
        <v>2024360.0000000002</v>
      </c>
      <c r="W26" s="189">
        <f>IFERROR(INDEX(Minutes_by_use_case!$C$2:$C$9,MATCH($B26,Minutes_by_use_case!$A$2:$A$9,0)),"-")</f>
        <v>2024360.0000000002</v>
      </c>
    </row>
    <row r="27" spans="1:23" x14ac:dyDescent="0.25">
      <c r="A27" s="97" t="s">
        <v>44</v>
      </c>
      <c r="B27" s="97" t="s">
        <v>57</v>
      </c>
      <c r="C27" s="198"/>
      <c r="D27" s="189">
        <f>IFERROR(INDEX(Minutes_by_use_case!$C$2:$C$9,MATCH($B27,Minutes_by_use_case!$A$2:$A$9,0)),"-")</f>
        <v>4002023.3333333335</v>
      </c>
      <c r="E27" s="189">
        <f>IFERROR(INDEX(Minutes_by_use_case!$C$2:$C$9,MATCH($B27,Minutes_by_use_case!$A$2:$A$9,0)),"-")</f>
        <v>4002023.3333333335</v>
      </c>
      <c r="F27" s="189">
        <f>IFERROR(INDEX(Minutes_by_use_case!$C$2:$C$9,MATCH($B27,Minutes_by_use_case!$A$2:$A$9,0)),"-")</f>
        <v>4002023.3333333335</v>
      </c>
      <c r="G27" s="189">
        <f>IFERROR(INDEX(Minutes_by_use_case!$C$2:$C$9,MATCH($B27,Minutes_by_use_case!$A$2:$A$9,0)),"-")</f>
        <v>4002023.3333333335</v>
      </c>
      <c r="H27" s="189">
        <f>IFERROR(INDEX(Minutes_by_use_case!$C$2:$C$9,MATCH($B27,Minutes_by_use_case!$A$2:$A$9,0)),"-")</f>
        <v>4002023.3333333335</v>
      </c>
      <c r="I27" s="189">
        <f>IFERROR(INDEX(Minutes_by_use_case!$C$2:$C$9,MATCH($B27,Minutes_by_use_case!$A$2:$A$9,0)),"-")</f>
        <v>4002023.3333333335</v>
      </c>
      <c r="J27" s="189">
        <f>IFERROR(INDEX(Minutes_by_use_case!$C$2:$C$9,MATCH($B27,Minutes_by_use_case!$A$2:$A$9,0)),"-")</f>
        <v>4002023.3333333335</v>
      </c>
      <c r="K27" s="189">
        <f>IFERROR(INDEX(Minutes_by_use_case!$C$2:$C$9,MATCH($B27,Minutes_by_use_case!$A$2:$A$9,0)),"-")</f>
        <v>4002023.3333333335</v>
      </c>
      <c r="L27" s="189">
        <f>IFERROR(INDEX(Minutes_by_use_case!$C$2:$C$9,MATCH($B27,Minutes_by_use_case!$A$2:$A$9,0)),"-")</f>
        <v>4002023.3333333335</v>
      </c>
      <c r="M27" s="189">
        <f>IFERROR(INDEX(Minutes_by_use_case!$C$2:$C$9,MATCH($B27,Minutes_by_use_case!$A$2:$A$9,0)),"-")</f>
        <v>4002023.3333333335</v>
      </c>
      <c r="N27" s="189">
        <f>IFERROR(INDEX(Minutes_by_use_case!$C$2:$C$9,MATCH($B27,Minutes_by_use_case!$A$2:$A$9,0)),"-")</f>
        <v>4002023.3333333335</v>
      </c>
      <c r="O27" s="189">
        <f>IFERROR(INDEX(Minutes_by_use_case!$C$2:$C$9,MATCH($B27,Minutes_by_use_case!$A$2:$A$9,0)),"-")</f>
        <v>4002023.3333333335</v>
      </c>
      <c r="P27" s="189">
        <f>IFERROR(INDEX(Minutes_by_use_case!$C$2:$C$9,MATCH($B27,Minutes_by_use_case!$A$2:$A$9,0)),"-")</f>
        <v>4002023.3333333335</v>
      </c>
      <c r="Q27" s="189">
        <f>IFERROR(INDEX(Minutes_by_use_case!$C$2:$C$9,MATCH($B27,Minutes_by_use_case!$A$2:$A$9,0)),"-")</f>
        <v>4002023.3333333335</v>
      </c>
      <c r="R27" s="189">
        <f>IFERROR(INDEX(Minutes_by_use_case!$C$2:$C$9,MATCH($B27,Minutes_by_use_case!$A$2:$A$9,0)),"-")</f>
        <v>4002023.3333333335</v>
      </c>
      <c r="S27" s="189">
        <f>IFERROR(INDEX(Minutes_by_use_case!$C$2:$C$9,MATCH($B27,Minutes_by_use_case!$A$2:$A$9,0)),"-")</f>
        <v>4002023.3333333335</v>
      </c>
      <c r="T27" s="189">
        <f>IFERROR(INDEX(Minutes_by_use_case!$C$2:$C$9,MATCH($B27,Minutes_by_use_case!$A$2:$A$9,0)),"-")</f>
        <v>4002023.3333333335</v>
      </c>
      <c r="U27" s="189">
        <f>IFERROR(INDEX(Minutes_by_use_case!$C$2:$C$9,MATCH($B27,Minutes_by_use_case!$A$2:$A$9,0)),"-")</f>
        <v>4002023.3333333335</v>
      </c>
      <c r="V27" s="189">
        <f>IFERROR(INDEX(Minutes_by_use_case!$C$2:$C$9,MATCH($B27,Minutes_by_use_case!$A$2:$A$9,0)),"-")</f>
        <v>4002023.3333333335</v>
      </c>
      <c r="W27" s="189">
        <f>IFERROR(INDEX(Minutes_by_use_case!$C$2:$C$9,MATCH($B27,Minutes_by_use_case!$A$2:$A$9,0)),"-")</f>
        <v>4002023.3333333335</v>
      </c>
    </row>
    <row r="28" spans="1:23" x14ac:dyDescent="0.25">
      <c r="A28" s="97" t="s">
        <v>78</v>
      </c>
      <c r="B28" s="97" t="s">
        <v>57</v>
      </c>
      <c r="C28" s="198"/>
      <c r="D28" s="189">
        <f>IFERROR(INDEX(Minutes_by_use_case!$C$2:$C$9,MATCH($B28,Minutes_by_use_case!$A$2:$A$9,0)),"-")</f>
        <v>4002023.3333333335</v>
      </c>
      <c r="E28" s="189">
        <f>IFERROR(INDEX(Minutes_by_use_case!$C$2:$C$9,MATCH($B28,Minutes_by_use_case!$A$2:$A$9,0)),"-")</f>
        <v>4002023.3333333335</v>
      </c>
      <c r="F28" s="189">
        <f>IFERROR(INDEX(Minutes_by_use_case!$C$2:$C$9,MATCH($B28,Minutes_by_use_case!$A$2:$A$9,0)),"-")</f>
        <v>4002023.3333333335</v>
      </c>
      <c r="G28" s="189">
        <f>IFERROR(INDEX(Minutes_by_use_case!$C$2:$C$9,MATCH($B28,Minutes_by_use_case!$A$2:$A$9,0)),"-")</f>
        <v>4002023.3333333335</v>
      </c>
      <c r="H28" s="189">
        <f>IFERROR(INDEX(Minutes_by_use_case!$C$2:$C$9,MATCH($B28,Minutes_by_use_case!$A$2:$A$9,0)),"-")</f>
        <v>4002023.3333333335</v>
      </c>
      <c r="I28" s="189">
        <f>IFERROR(INDEX(Minutes_by_use_case!$C$2:$C$9,MATCH($B28,Minutes_by_use_case!$A$2:$A$9,0)),"-")</f>
        <v>4002023.3333333335</v>
      </c>
      <c r="J28" s="189">
        <f>IFERROR(INDEX(Minutes_by_use_case!$C$2:$C$9,MATCH($B28,Minutes_by_use_case!$A$2:$A$9,0)),"-")</f>
        <v>4002023.3333333335</v>
      </c>
      <c r="K28" s="189">
        <f>IFERROR(INDEX(Minutes_by_use_case!$C$2:$C$9,MATCH($B28,Minutes_by_use_case!$A$2:$A$9,0)),"-")</f>
        <v>4002023.3333333335</v>
      </c>
      <c r="L28" s="189">
        <f>IFERROR(INDEX(Minutes_by_use_case!$C$2:$C$9,MATCH($B28,Minutes_by_use_case!$A$2:$A$9,0)),"-")</f>
        <v>4002023.3333333335</v>
      </c>
      <c r="M28" s="189">
        <f>IFERROR(INDEX(Minutes_by_use_case!$C$2:$C$9,MATCH($B28,Minutes_by_use_case!$A$2:$A$9,0)),"-")</f>
        <v>4002023.3333333335</v>
      </c>
      <c r="N28" s="189">
        <f>IFERROR(INDEX(Minutes_by_use_case!$C$2:$C$9,MATCH($B28,Minutes_by_use_case!$A$2:$A$9,0)),"-")</f>
        <v>4002023.3333333335</v>
      </c>
      <c r="O28" s="189">
        <f>IFERROR(INDEX(Minutes_by_use_case!$C$2:$C$9,MATCH($B28,Minutes_by_use_case!$A$2:$A$9,0)),"-")</f>
        <v>4002023.3333333335</v>
      </c>
      <c r="P28" s="189">
        <f>IFERROR(INDEX(Minutes_by_use_case!$C$2:$C$9,MATCH($B28,Minutes_by_use_case!$A$2:$A$9,0)),"-")</f>
        <v>4002023.3333333335</v>
      </c>
      <c r="Q28" s="189">
        <f>IFERROR(INDEX(Minutes_by_use_case!$C$2:$C$9,MATCH($B28,Minutes_by_use_case!$A$2:$A$9,0)),"-")</f>
        <v>4002023.3333333335</v>
      </c>
      <c r="R28" s="189">
        <f>IFERROR(INDEX(Minutes_by_use_case!$C$2:$C$9,MATCH($B28,Minutes_by_use_case!$A$2:$A$9,0)),"-")</f>
        <v>4002023.3333333335</v>
      </c>
      <c r="S28" s="189">
        <f>IFERROR(INDEX(Minutes_by_use_case!$C$2:$C$9,MATCH($B28,Minutes_by_use_case!$A$2:$A$9,0)),"-")</f>
        <v>4002023.3333333335</v>
      </c>
      <c r="T28" s="189">
        <f>IFERROR(INDEX(Minutes_by_use_case!$C$2:$C$9,MATCH($B28,Minutes_by_use_case!$A$2:$A$9,0)),"-")</f>
        <v>4002023.3333333335</v>
      </c>
      <c r="U28" s="189">
        <f>IFERROR(INDEX(Minutes_by_use_case!$C$2:$C$9,MATCH($B28,Minutes_by_use_case!$A$2:$A$9,0)),"-")</f>
        <v>4002023.3333333335</v>
      </c>
      <c r="V28" s="189">
        <f>IFERROR(INDEX(Minutes_by_use_case!$C$2:$C$9,MATCH($B28,Minutes_by_use_case!$A$2:$A$9,0)),"-")</f>
        <v>4002023.3333333335</v>
      </c>
      <c r="W28" s="189">
        <f>IFERROR(INDEX(Minutes_by_use_case!$C$2:$C$9,MATCH($B28,Minutes_by_use_case!$A$2:$A$9,0)),"-")</f>
        <v>4002023.3333333335</v>
      </c>
    </row>
    <row r="29" spans="1:23" x14ac:dyDescent="0.25">
      <c r="A29" s="97" t="s">
        <v>45</v>
      </c>
      <c r="B29" s="97" t="s">
        <v>57</v>
      </c>
      <c r="C29" s="198"/>
      <c r="D29" s="189">
        <f>IFERROR(INDEX(Minutes_by_use_case!$C$2:$C$9,MATCH($B29,Minutes_by_use_case!$A$2:$A$9,0)),"-")</f>
        <v>4002023.3333333335</v>
      </c>
      <c r="E29" s="189">
        <f>IFERROR(INDEX(Minutes_by_use_case!$C$2:$C$9,MATCH($B29,Minutes_by_use_case!$A$2:$A$9,0)),"-")</f>
        <v>4002023.3333333335</v>
      </c>
      <c r="F29" s="189">
        <f>IFERROR(INDEX(Minutes_by_use_case!$C$2:$C$9,MATCH($B29,Minutes_by_use_case!$A$2:$A$9,0)),"-")</f>
        <v>4002023.3333333335</v>
      </c>
      <c r="G29" s="189">
        <f>IFERROR(INDEX(Minutes_by_use_case!$C$2:$C$9,MATCH($B29,Minutes_by_use_case!$A$2:$A$9,0)),"-")</f>
        <v>4002023.3333333335</v>
      </c>
      <c r="H29" s="189">
        <f>IFERROR(INDEX(Minutes_by_use_case!$C$2:$C$9,MATCH($B29,Minutes_by_use_case!$A$2:$A$9,0)),"-")</f>
        <v>4002023.3333333335</v>
      </c>
      <c r="I29" s="189">
        <f>IFERROR(INDEX(Minutes_by_use_case!$C$2:$C$9,MATCH($B29,Minutes_by_use_case!$A$2:$A$9,0)),"-")</f>
        <v>4002023.3333333335</v>
      </c>
      <c r="J29" s="189">
        <f>IFERROR(INDEX(Minutes_by_use_case!$C$2:$C$9,MATCH($B29,Minutes_by_use_case!$A$2:$A$9,0)),"-")</f>
        <v>4002023.3333333335</v>
      </c>
      <c r="K29" s="189">
        <f>IFERROR(INDEX(Minutes_by_use_case!$C$2:$C$9,MATCH($B29,Minutes_by_use_case!$A$2:$A$9,0)),"-")</f>
        <v>4002023.3333333335</v>
      </c>
      <c r="L29" s="189">
        <f>IFERROR(INDEX(Minutes_by_use_case!$C$2:$C$9,MATCH($B29,Minutes_by_use_case!$A$2:$A$9,0)),"-")</f>
        <v>4002023.3333333335</v>
      </c>
      <c r="M29" s="189">
        <f>IFERROR(INDEX(Minutes_by_use_case!$C$2:$C$9,MATCH($B29,Minutes_by_use_case!$A$2:$A$9,0)),"-")</f>
        <v>4002023.3333333335</v>
      </c>
      <c r="N29" s="189">
        <f>IFERROR(INDEX(Minutes_by_use_case!$C$2:$C$9,MATCH($B29,Minutes_by_use_case!$A$2:$A$9,0)),"-")</f>
        <v>4002023.3333333335</v>
      </c>
      <c r="O29" s="189">
        <f>IFERROR(INDEX(Minutes_by_use_case!$C$2:$C$9,MATCH($B29,Minutes_by_use_case!$A$2:$A$9,0)),"-")</f>
        <v>4002023.3333333335</v>
      </c>
      <c r="P29" s="189">
        <f>IFERROR(INDEX(Minutes_by_use_case!$C$2:$C$9,MATCH($B29,Minutes_by_use_case!$A$2:$A$9,0)),"-")</f>
        <v>4002023.3333333335</v>
      </c>
      <c r="Q29" s="189">
        <f>IFERROR(INDEX(Minutes_by_use_case!$C$2:$C$9,MATCH($B29,Minutes_by_use_case!$A$2:$A$9,0)),"-")</f>
        <v>4002023.3333333335</v>
      </c>
      <c r="R29" s="189">
        <f>IFERROR(INDEX(Minutes_by_use_case!$C$2:$C$9,MATCH($B29,Minutes_by_use_case!$A$2:$A$9,0)),"-")</f>
        <v>4002023.3333333335</v>
      </c>
      <c r="S29" s="189">
        <f>IFERROR(INDEX(Minutes_by_use_case!$C$2:$C$9,MATCH($B29,Minutes_by_use_case!$A$2:$A$9,0)),"-")</f>
        <v>4002023.3333333335</v>
      </c>
      <c r="T29" s="189">
        <f>IFERROR(INDEX(Minutes_by_use_case!$C$2:$C$9,MATCH($B29,Minutes_by_use_case!$A$2:$A$9,0)),"-")</f>
        <v>4002023.3333333335</v>
      </c>
      <c r="U29" s="189">
        <f>IFERROR(INDEX(Minutes_by_use_case!$C$2:$C$9,MATCH($B29,Minutes_by_use_case!$A$2:$A$9,0)),"-")</f>
        <v>4002023.3333333335</v>
      </c>
      <c r="V29" s="189">
        <f>IFERROR(INDEX(Minutes_by_use_case!$C$2:$C$9,MATCH($B29,Minutes_by_use_case!$A$2:$A$9,0)),"-")</f>
        <v>4002023.3333333335</v>
      </c>
      <c r="W29" s="189">
        <f>IFERROR(INDEX(Minutes_by_use_case!$C$2:$C$9,MATCH($B29,Minutes_by_use_case!$A$2:$A$9,0)),"-")</f>
        <v>4002023.3333333335</v>
      </c>
    </row>
    <row r="30" spans="1:23" x14ac:dyDescent="0.25">
      <c r="A30" s="97" t="s">
        <v>46</v>
      </c>
      <c r="B30" s="97" t="s">
        <v>59</v>
      </c>
      <c r="C30" s="198"/>
      <c r="D30" s="189">
        <f>IFERROR(INDEX(Minutes_by_use_case!$C$2:$C$9,MATCH($B30,Minutes_by_use_case!$A$2:$A$9,0)),"-")</f>
        <v>6892740</v>
      </c>
      <c r="E30" s="189">
        <f>IFERROR(INDEX(Minutes_by_use_case!$C$2:$C$9,MATCH($B30,Minutes_by_use_case!$A$2:$A$9,0)),"-")</f>
        <v>6892740</v>
      </c>
      <c r="F30" s="189">
        <f>IFERROR(INDEX(Minutes_by_use_case!$C$2:$C$9,MATCH($B30,Minutes_by_use_case!$A$2:$A$9,0)),"-")</f>
        <v>6892740</v>
      </c>
      <c r="G30" s="189">
        <f>IFERROR(INDEX(Minutes_by_use_case!$C$2:$C$9,MATCH($B30,Minutes_by_use_case!$A$2:$A$9,0)),"-")</f>
        <v>6892740</v>
      </c>
      <c r="H30" s="189">
        <f>IFERROR(INDEX(Minutes_by_use_case!$C$2:$C$9,MATCH($B30,Minutes_by_use_case!$A$2:$A$9,0)),"-")</f>
        <v>6892740</v>
      </c>
      <c r="I30" s="189">
        <f>IFERROR(INDEX(Minutes_by_use_case!$C$2:$C$9,MATCH($B30,Minutes_by_use_case!$A$2:$A$9,0)),"-")</f>
        <v>6892740</v>
      </c>
      <c r="J30" s="189">
        <f>IFERROR(INDEX(Minutes_by_use_case!$C$2:$C$9,MATCH($B30,Minutes_by_use_case!$A$2:$A$9,0)),"-")</f>
        <v>6892740</v>
      </c>
      <c r="K30" s="189">
        <f>IFERROR(INDEX(Minutes_by_use_case!$C$2:$C$9,MATCH($B30,Minutes_by_use_case!$A$2:$A$9,0)),"-")</f>
        <v>6892740</v>
      </c>
      <c r="L30" s="189">
        <f>IFERROR(INDEX(Minutes_by_use_case!$C$2:$C$9,MATCH($B30,Minutes_by_use_case!$A$2:$A$9,0)),"-")</f>
        <v>6892740</v>
      </c>
      <c r="M30" s="189">
        <f>IFERROR(INDEX(Minutes_by_use_case!$C$2:$C$9,MATCH($B30,Minutes_by_use_case!$A$2:$A$9,0)),"-")</f>
        <v>6892740</v>
      </c>
      <c r="N30" s="189">
        <f>IFERROR(INDEX(Minutes_by_use_case!$C$2:$C$9,MATCH($B30,Minutes_by_use_case!$A$2:$A$9,0)),"-")</f>
        <v>6892740</v>
      </c>
      <c r="O30" s="189">
        <f>IFERROR(INDEX(Minutes_by_use_case!$C$2:$C$9,MATCH($B30,Minutes_by_use_case!$A$2:$A$9,0)),"-")</f>
        <v>6892740</v>
      </c>
      <c r="P30" s="189">
        <f>IFERROR(INDEX(Minutes_by_use_case!$C$2:$C$9,MATCH($B30,Minutes_by_use_case!$A$2:$A$9,0)),"-")</f>
        <v>6892740</v>
      </c>
      <c r="Q30" s="189">
        <f>IFERROR(INDEX(Minutes_by_use_case!$C$2:$C$9,MATCH($B30,Minutes_by_use_case!$A$2:$A$9,0)),"-")</f>
        <v>6892740</v>
      </c>
      <c r="R30" s="189">
        <f>IFERROR(INDEX(Minutes_by_use_case!$C$2:$C$9,MATCH($B30,Minutes_by_use_case!$A$2:$A$9,0)),"-")</f>
        <v>6892740</v>
      </c>
      <c r="S30" s="189">
        <f>IFERROR(INDEX(Minutes_by_use_case!$C$2:$C$9,MATCH($B30,Minutes_by_use_case!$A$2:$A$9,0)),"-")</f>
        <v>6892740</v>
      </c>
      <c r="T30" s="189">
        <f>IFERROR(INDEX(Minutes_by_use_case!$C$2:$C$9,MATCH($B30,Minutes_by_use_case!$A$2:$A$9,0)),"-")</f>
        <v>6892740</v>
      </c>
      <c r="U30" s="189">
        <f>IFERROR(INDEX(Minutes_by_use_case!$C$2:$C$9,MATCH($B30,Minutes_by_use_case!$A$2:$A$9,0)),"-")</f>
        <v>6892740</v>
      </c>
      <c r="V30" s="189">
        <f>IFERROR(INDEX(Minutes_by_use_case!$C$2:$C$9,MATCH($B30,Minutes_by_use_case!$A$2:$A$9,0)),"-")</f>
        <v>6892740</v>
      </c>
      <c r="W30" s="189">
        <f>IFERROR(INDEX(Minutes_by_use_case!$C$2:$C$9,MATCH($B30,Minutes_by_use_case!$A$2:$A$9,0)),"-")</f>
        <v>6892740</v>
      </c>
    </row>
    <row r="31" spans="1:23" x14ac:dyDescent="0.25">
      <c r="A31" s="97" t="s">
        <v>70</v>
      </c>
      <c r="B31" s="97" t="s">
        <v>59</v>
      </c>
      <c r="C31" s="198"/>
      <c r="D31" s="189">
        <f>IFERROR(INDEX(Minutes_by_use_case!$C$2:$C$9,MATCH($B31,Minutes_by_use_case!$A$2:$A$9,0)),"-")</f>
        <v>6892740</v>
      </c>
      <c r="E31" s="189">
        <f>IFERROR(INDEX(Minutes_by_use_case!$C$2:$C$9,MATCH($B31,Minutes_by_use_case!$A$2:$A$9,0)),"-")</f>
        <v>6892740</v>
      </c>
      <c r="F31" s="189">
        <f>IFERROR(INDEX(Minutes_by_use_case!$C$2:$C$9,MATCH($B31,Minutes_by_use_case!$A$2:$A$9,0)),"-")</f>
        <v>6892740</v>
      </c>
      <c r="G31" s="189">
        <f>IFERROR(INDEX(Minutes_by_use_case!$C$2:$C$9,MATCH($B31,Minutes_by_use_case!$A$2:$A$9,0)),"-")</f>
        <v>6892740</v>
      </c>
      <c r="H31" s="189">
        <f>IFERROR(INDEX(Minutes_by_use_case!$C$2:$C$9,MATCH($B31,Minutes_by_use_case!$A$2:$A$9,0)),"-")</f>
        <v>6892740</v>
      </c>
      <c r="I31" s="189">
        <f>IFERROR(INDEX(Minutes_by_use_case!$C$2:$C$9,MATCH($B31,Minutes_by_use_case!$A$2:$A$9,0)),"-")</f>
        <v>6892740</v>
      </c>
      <c r="J31" s="189">
        <f>IFERROR(INDEX(Minutes_by_use_case!$C$2:$C$9,MATCH($B31,Minutes_by_use_case!$A$2:$A$9,0)),"-")</f>
        <v>6892740</v>
      </c>
      <c r="K31" s="189">
        <f>IFERROR(INDEX(Minutes_by_use_case!$C$2:$C$9,MATCH($B31,Minutes_by_use_case!$A$2:$A$9,0)),"-")</f>
        <v>6892740</v>
      </c>
      <c r="L31" s="189">
        <f>IFERROR(INDEX(Minutes_by_use_case!$C$2:$C$9,MATCH($B31,Minutes_by_use_case!$A$2:$A$9,0)),"-")</f>
        <v>6892740</v>
      </c>
      <c r="M31" s="189">
        <f>IFERROR(INDEX(Minutes_by_use_case!$C$2:$C$9,MATCH($B31,Minutes_by_use_case!$A$2:$A$9,0)),"-")</f>
        <v>6892740</v>
      </c>
      <c r="N31" s="189">
        <f>IFERROR(INDEX(Minutes_by_use_case!$C$2:$C$9,MATCH($B31,Minutes_by_use_case!$A$2:$A$9,0)),"-")</f>
        <v>6892740</v>
      </c>
      <c r="O31" s="189">
        <f>IFERROR(INDEX(Minutes_by_use_case!$C$2:$C$9,MATCH($B31,Minutes_by_use_case!$A$2:$A$9,0)),"-")</f>
        <v>6892740</v>
      </c>
      <c r="P31" s="189">
        <f>IFERROR(INDEX(Minutes_by_use_case!$C$2:$C$9,MATCH($B31,Minutes_by_use_case!$A$2:$A$9,0)),"-")</f>
        <v>6892740</v>
      </c>
      <c r="Q31" s="189">
        <f>IFERROR(INDEX(Minutes_by_use_case!$C$2:$C$9,MATCH($B31,Minutes_by_use_case!$A$2:$A$9,0)),"-")</f>
        <v>6892740</v>
      </c>
      <c r="R31" s="189">
        <f>IFERROR(INDEX(Minutes_by_use_case!$C$2:$C$9,MATCH($B31,Minutes_by_use_case!$A$2:$A$9,0)),"-")</f>
        <v>6892740</v>
      </c>
      <c r="S31" s="189">
        <f>IFERROR(INDEX(Minutes_by_use_case!$C$2:$C$9,MATCH($B31,Minutes_by_use_case!$A$2:$A$9,0)),"-")</f>
        <v>6892740</v>
      </c>
      <c r="T31" s="189">
        <f>IFERROR(INDEX(Minutes_by_use_case!$C$2:$C$9,MATCH($B31,Minutes_by_use_case!$A$2:$A$9,0)),"-")</f>
        <v>6892740</v>
      </c>
      <c r="U31" s="189">
        <f>IFERROR(INDEX(Minutes_by_use_case!$C$2:$C$9,MATCH($B31,Minutes_by_use_case!$A$2:$A$9,0)),"-")</f>
        <v>6892740</v>
      </c>
      <c r="V31" s="189">
        <f>IFERROR(INDEX(Minutes_by_use_case!$C$2:$C$9,MATCH($B31,Minutes_by_use_case!$A$2:$A$9,0)),"-")</f>
        <v>6892740</v>
      </c>
      <c r="W31" s="189">
        <f>IFERROR(INDEX(Minutes_by_use_case!$C$2:$C$9,MATCH($B31,Minutes_by_use_case!$A$2:$A$9,0)),"-")</f>
        <v>6892740</v>
      </c>
    </row>
    <row r="32" spans="1:23" x14ac:dyDescent="0.25">
      <c r="A32" s="97" t="s">
        <v>47</v>
      </c>
      <c r="B32" s="97" t="s">
        <v>64</v>
      </c>
      <c r="C32" s="198"/>
      <c r="D32" s="189" t="str">
        <f>IFERROR(INDEX(Minutes_by_use_case!$C$2:$C$9,MATCH($B32,Minutes_by_use_case!$A$2:$A$9,0)),"-")</f>
        <v>-</v>
      </c>
      <c r="E32" s="189" t="str">
        <f>IFERROR(INDEX(Minutes_by_use_case!$C$2:$C$9,MATCH($B32,Minutes_by_use_case!$A$2:$A$9,0)),"-")</f>
        <v>-</v>
      </c>
      <c r="F32" s="189" t="str">
        <f>IFERROR(INDEX(Minutes_by_use_case!$C$2:$C$9,MATCH($B32,Minutes_by_use_case!$A$2:$A$9,0)),"-")</f>
        <v>-</v>
      </c>
      <c r="G32" s="189" t="str">
        <f>IFERROR(INDEX(Minutes_by_use_case!$C$2:$C$9,MATCH($B32,Minutes_by_use_case!$A$2:$A$9,0)),"-")</f>
        <v>-</v>
      </c>
      <c r="H32" s="189" t="str">
        <f>IFERROR(INDEX(Minutes_by_use_case!$C$2:$C$9,MATCH($B32,Minutes_by_use_case!$A$2:$A$9,0)),"-")</f>
        <v>-</v>
      </c>
      <c r="I32" s="189" t="str">
        <f>IFERROR(INDEX(Minutes_by_use_case!$C$2:$C$9,MATCH($B32,Minutes_by_use_case!$A$2:$A$9,0)),"-")</f>
        <v>-</v>
      </c>
      <c r="J32" s="189" t="str">
        <f>IFERROR(INDEX(Minutes_by_use_case!$C$2:$C$9,MATCH($B32,Minutes_by_use_case!$A$2:$A$9,0)),"-")</f>
        <v>-</v>
      </c>
      <c r="K32" s="189" t="str">
        <f>IFERROR(INDEX(Minutes_by_use_case!$C$2:$C$9,MATCH($B32,Minutes_by_use_case!$A$2:$A$9,0)),"-")</f>
        <v>-</v>
      </c>
      <c r="L32" s="189" t="str">
        <f>IFERROR(INDEX(Minutes_by_use_case!$C$2:$C$9,MATCH($B32,Minutes_by_use_case!$A$2:$A$9,0)),"-")</f>
        <v>-</v>
      </c>
      <c r="M32" s="189" t="str">
        <f>IFERROR(INDEX(Minutes_by_use_case!$C$2:$C$9,MATCH($B32,Minutes_by_use_case!$A$2:$A$9,0)),"-")</f>
        <v>-</v>
      </c>
      <c r="N32" s="189" t="str">
        <f>IFERROR(INDEX(Minutes_by_use_case!$C$2:$C$9,MATCH($B32,Minutes_by_use_case!$A$2:$A$9,0)),"-")</f>
        <v>-</v>
      </c>
      <c r="O32" s="189" t="str">
        <f>IFERROR(INDEX(Minutes_by_use_case!$C$2:$C$9,MATCH($B32,Minutes_by_use_case!$A$2:$A$9,0)),"-")</f>
        <v>-</v>
      </c>
      <c r="P32" s="189" t="str">
        <f>IFERROR(INDEX(Minutes_by_use_case!$C$2:$C$9,MATCH($B32,Minutes_by_use_case!$A$2:$A$9,0)),"-")</f>
        <v>-</v>
      </c>
      <c r="Q32" s="189" t="str">
        <f>IFERROR(INDEX(Minutes_by_use_case!$C$2:$C$9,MATCH($B32,Minutes_by_use_case!$A$2:$A$9,0)),"-")</f>
        <v>-</v>
      </c>
      <c r="R32" s="189" t="str">
        <f>IFERROR(INDEX(Minutes_by_use_case!$C$2:$C$9,MATCH($B32,Minutes_by_use_case!$A$2:$A$9,0)),"-")</f>
        <v>-</v>
      </c>
      <c r="S32" s="189" t="str">
        <f>IFERROR(INDEX(Minutes_by_use_case!$C$2:$C$9,MATCH($B32,Minutes_by_use_case!$A$2:$A$9,0)),"-")</f>
        <v>-</v>
      </c>
      <c r="T32" s="189" t="str">
        <f>IFERROR(INDEX(Minutes_by_use_case!$C$2:$C$9,MATCH($B32,Minutes_by_use_case!$A$2:$A$9,0)),"-")</f>
        <v>-</v>
      </c>
      <c r="U32" s="189" t="str">
        <f>IFERROR(INDEX(Minutes_by_use_case!$C$2:$C$9,MATCH($B32,Minutes_by_use_case!$A$2:$A$9,0)),"-")</f>
        <v>-</v>
      </c>
      <c r="V32" s="189" t="str">
        <f>IFERROR(INDEX(Minutes_by_use_case!$C$2:$C$9,MATCH($B32,Minutes_by_use_case!$A$2:$A$9,0)),"-")</f>
        <v>-</v>
      </c>
      <c r="W32" s="189" t="str">
        <f>IFERROR(INDEX(Minutes_by_use_case!$C$2:$C$9,MATCH($B32,Minutes_by_use_case!$A$2:$A$9,0)),"-")</f>
        <v>-</v>
      </c>
    </row>
    <row r="33" spans="1:23" x14ac:dyDescent="0.25">
      <c r="A33" s="97" t="s">
        <v>48</v>
      </c>
      <c r="B33" s="97" t="s">
        <v>64</v>
      </c>
      <c r="C33" s="198"/>
      <c r="D33" s="189" t="str">
        <f>IFERROR(INDEX(Minutes_by_use_case!$C$2:$C$9,MATCH($B33,Minutes_by_use_case!$A$2:$A$9,0)),"-")</f>
        <v>-</v>
      </c>
      <c r="E33" s="189" t="str">
        <f>IFERROR(INDEX(Minutes_by_use_case!$C$2:$C$9,MATCH($B33,Minutes_by_use_case!$A$2:$A$9,0)),"-")</f>
        <v>-</v>
      </c>
      <c r="F33" s="189" t="str">
        <f>IFERROR(INDEX(Minutes_by_use_case!$C$2:$C$9,MATCH($B33,Minutes_by_use_case!$A$2:$A$9,0)),"-")</f>
        <v>-</v>
      </c>
      <c r="G33" s="189" t="str">
        <f>IFERROR(INDEX(Minutes_by_use_case!$C$2:$C$9,MATCH($B33,Minutes_by_use_case!$A$2:$A$9,0)),"-")</f>
        <v>-</v>
      </c>
      <c r="H33" s="189" t="str">
        <f>IFERROR(INDEX(Minutes_by_use_case!$C$2:$C$9,MATCH($B33,Minutes_by_use_case!$A$2:$A$9,0)),"-")</f>
        <v>-</v>
      </c>
      <c r="I33" s="189" t="str">
        <f>IFERROR(INDEX(Minutes_by_use_case!$C$2:$C$9,MATCH($B33,Minutes_by_use_case!$A$2:$A$9,0)),"-")</f>
        <v>-</v>
      </c>
      <c r="J33" s="189" t="str">
        <f>IFERROR(INDEX(Minutes_by_use_case!$C$2:$C$9,MATCH($B33,Minutes_by_use_case!$A$2:$A$9,0)),"-")</f>
        <v>-</v>
      </c>
      <c r="K33" s="189" t="str">
        <f>IFERROR(INDEX(Minutes_by_use_case!$C$2:$C$9,MATCH($B33,Minutes_by_use_case!$A$2:$A$9,0)),"-")</f>
        <v>-</v>
      </c>
      <c r="L33" s="189" t="str">
        <f>IFERROR(INDEX(Minutes_by_use_case!$C$2:$C$9,MATCH($B33,Minutes_by_use_case!$A$2:$A$9,0)),"-")</f>
        <v>-</v>
      </c>
      <c r="M33" s="189" t="str">
        <f>IFERROR(INDEX(Minutes_by_use_case!$C$2:$C$9,MATCH($B33,Minutes_by_use_case!$A$2:$A$9,0)),"-")</f>
        <v>-</v>
      </c>
      <c r="N33" s="189" t="str">
        <f>IFERROR(INDEX(Minutes_by_use_case!$C$2:$C$9,MATCH($B33,Minutes_by_use_case!$A$2:$A$9,0)),"-")</f>
        <v>-</v>
      </c>
      <c r="O33" s="189" t="str">
        <f>IFERROR(INDEX(Minutes_by_use_case!$C$2:$C$9,MATCH($B33,Minutes_by_use_case!$A$2:$A$9,0)),"-")</f>
        <v>-</v>
      </c>
      <c r="P33" s="189" t="str">
        <f>IFERROR(INDEX(Minutes_by_use_case!$C$2:$C$9,MATCH($B33,Minutes_by_use_case!$A$2:$A$9,0)),"-")</f>
        <v>-</v>
      </c>
      <c r="Q33" s="189" t="str">
        <f>IFERROR(INDEX(Minutes_by_use_case!$C$2:$C$9,MATCH($B33,Minutes_by_use_case!$A$2:$A$9,0)),"-")</f>
        <v>-</v>
      </c>
      <c r="R33" s="189" t="str">
        <f>IFERROR(INDEX(Minutes_by_use_case!$C$2:$C$9,MATCH($B33,Minutes_by_use_case!$A$2:$A$9,0)),"-")</f>
        <v>-</v>
      </c>
      <c r="S33" s="189" t="str">
        <f>IFERROR(INDEX(Minutes_by_use_case!$C$2:$C$9,MATCH($B33,Minutes_by_use_case!$A$2:$A$9,0)),"-")</f>
        <v>-</v>
      </c>
      <c r="T33" s="189" t="str">
        <f>IFERROR(INDEX(Minutes_by_use_case!$C$2:$C$9,MATCH($B33,Minutes_by_use_case!$A$2:$A$9,0)),"-")</f>
        <v>-</v>
      </c>
      <c r="U33" s="189" t="str">
        <f>IFERROR(INDEX(Minutes_by_use_case!$C$2:$C$9,MATCH($B33,Minutes_by_use_case!$A$2:$A$9,0)),"-")</f>
        <v>-</v>
      </c>
      <c r="V33" s="189" t="str">
        <f>IFERROR(INDEX(Minutes_by_use_case!$C$2:$C$9,MATCH($B33,Minutes_by_use_case!$A$2:$A$9,0)),"-")</f>
        <v>-</v>
      </c>
      <c r="W33" s="189" t="str">
        <f>IFERROR(INDEX(Minutes_by_use_case!$C$2:$C$9,MATCH($B33,Minutes_by_use_case!$A$2:$A$9,0)),"-")</f>
        <v>-</v>
      </c>
    </row>
    <row r="34" spans="1:23" x14ac:dyDescent="0.25">
      <c r="A34" s="97" t="s">
        <v>49</v>
      </c>
      <c r="B34" s="97" t="s">
        <v>57</v>
      </c>
      <c r="C34" s="198"/>
      <c r="D34" s="189">
        <f>IFERROR(INDEX(Minutes_by_use_case!$C$2:$C$9,MATCH($B34,Minutes_by_use_case!$A$2:$A$9,0)),"-")</f>
        <v>4002023.3333333335</v>
      </c>
      <c r="E34" s="189">
        <f>IFERROR(INDEX(Minutes_by_use_case!$C$2:$C$9,MATCH($B34,Minutes_by_use_case!$A$2:$A$9,0)),"-")</f>
        <v>4002023.3333333335</v>
      </c>
      <c r="F34" s="189">
        <f>IFERROR(INDEX(Minutes_by_use_case!$C$2:$C$9,MATCH($B34,Minutes_by_use_case!$A$2:$A$9,0)),"-")</f>
        <v>4002023.3333333335</v>
      </c>
      <c r="G34" s="189">
        <f>IFERROR(INDEX(Minutes_by_use_case!$C$2:$C$9,MATCH($B34,Minutes_by_use_case!$A$2:$A$9,0)),"-")</f>
        <v>4002023.3333333335</v>
      </c>
      <c r="H34" s="189">
        <f>IFERROR(INDEX(Minutes_by_use_case!$C$2:$C$9,MATCH($B34,Minutes_by_use_case!$A$2:$A$9,0)),"-")</f>
        <v>4002023.3333333335</v>
      </c>
      <c r="I34" s="189">
        <f>IFERROR(INDEX(Minutes_by_use_case!$C$2:$C$9,MATCH($B34,Minutes_by_use_case!$A$2:$A$9,0)),"-")</f>
        <v>4002023.3333333335</v>
      </c>
      <c r="J34" s="189">
        <f>IFERROR(INDEX(Minutes_by_use_case!$C$2:$C$9,MATCH($B34,Minutes_by_use_case!$A$2:$A$9,0)),"-")</f>
        <v>4002023.3333333335</v>
      </c>
      <c r="K34" s="189">
        <f>IFERROR(INDEX(Minutes_by_use_case!$C$2:$C$9,MATCH($B34,Minutes_by_use_case!$A$2:$A$9,0)),"-")</f>
        <v>4002023.3333333335</v>
      </c>
      <c r="L34" s="189">
        <f>IFERROR(INDEX(Minutes_by_use_case!$C$2:$C$9,MATCH($B34,Minutes_by_use_case!$A$2:$A$9,0)),"-")</f>
        <v>4002023.3333333335</v>
      </c>
      <c r="M34" s="189">
        <f>IFERROR(INDEX(Minutes_by_use_case!$C$2:$C$9,MATCH($B34,Minutes_by_use_case!$A$2:$A$9,0)),"-")</f>
        <v>4002023.3333333335</v>
      </c>
      <c r="N34" s="189">
        <f>IFERROR(INDEX(Minutes_by_use_case!$C$2:$C$9,MATCH($B34,Minutes_by_use_case!$A$2:$A$9,0)),"-")</f>
        <v>4002023.3333333335</v>
      </c>
      <c r="O34" s="189">
        <f>IFERROR(INDEX(Minutes_by_use_case!$C$2:$C$9,MATCH($B34,Minutes_by_use_case!$A$2:$A$9,0)),"-")</f>
        <v>4002023.3333333335</v>
      </c>
      <c r="P34" s="189">
        <f>IFERROR(INDEX(Minutes_by_use_case!$C$2:$C$9,MATCH($B34,Minutes_by_use_case!$A$2:$A$9,0)),"-")</f>
        <v>4002023.3333333335</v>
      </c>
      <c r="Q34" s="189">
        <f>IFERROR(INDEX(Minutes_by_use_case!$C$2:$C$9,MATCH($B34,Minutes_by_use_case!$A$2:$A$9,0)),"-")</f>
        <v>4002023.3333333335</v>
      </c>
      <c r="R34" s="189">
        <f>IFERROR(INDEX(Minutes_by_use_case!$C$2:$C$9,MATCH($B34,Minutes_by_use_case!$A$2:$A$9,0)),"-")</f>
        <v>4002023.3333333335</v>
      </c>
      <c r="S34" s="189">
        <f>IFERROR(INDEX(Minutes_by_use_case!$C$2:$C$9,MATCH($B34,Minutes_by_use_case!$A$2:$A$9,0)),"-")</f>
        <v>4002023.3333333335</v>
      </c>
      <c r="T34" s="189">
        <f>IFERROR(INDEX(Minutes_by_use_case!$C$2:$C$9,MATCH($B34,Minutes_by_use_case!$A$2:$A$9,0)),"-")</f>
        <v>4002023.3333333335</v>
      </c>
      <c r="U34" s="189">
        <f>IFERROR(INDEX(Minutes_by_use_case!$C$2:$C$9,MATCH($B34,Minutes_by_use_case!$A$2:$A$9,0)),"-")</f>
        <v>4002023.3333333335</v>
      </c>
      <c r="V34" s="189">
        <f>IFERROR(INDEX(Minutes_by_use_case!$C$2:$C$9,MATCH($B34,Minutes_by_use_case!$A$2:$A$9,0)),"-")</f>
        <v>4002023.3333333335</v>
      </c>
      <c r="W34" s="189">
        <f>IFERROR(INDEX(Minutes_by_use_case!$C$2:$C$9,MATCH($B34,Minutes_by_use_case!$A$2:$A$9,0)),"-")</f>
        <v>4002023.3333333335</v>
      </c>
    </row>
    <row r="35" spans="1:23" x14ac:dyDescent="0.25">
      <c r="A35" s="97" t="s">
        <v>50</v>
      </c>
      <c r="B35" s="97" t="s">
        <v>61</v>
      </c>
      <c r="C35" s="198"/>
      <c r="D35" s="189">
        <f>IFERROR(INDEX(Minutes_by_use_case!$C$2:$C$9,MATCH($B35,Minutes_by_use_case!$A$2:$A$9,0)),"-")</f>
        <v>2024360.0000000002</v>
      </c>
      <c r="E35" s="189">
        <f>IFERROR(INDEX(Minutes_by_use_case!$C$2:$C$9,MATCH($B35,Minutes_by_use_case!$A$2:$A$9,0)),"-")</f>
        <v>2024360.0000000002</v>
      </c>
      <c r="F35" s="189">
        <f>IFERROR(INDEX(Minutes_by_use_case!$C$2:$C$9,MATCH($B35,Minutes_by_use_case!$A$2:$A$9,0)),"-")</f>
        <v>2024360.0000000002</v>
      </c>
      <c r="G35" s="189">
        <f>IFERROR(INDEX(Minutes_by_use_case!$C$2:$C$9,MATCH($B35,Minutes_by_use_case!$A$2:$A$9,0)),"-")</f>
        <v>2024360.0000000002</v>
      </c>
      <c r="H35" s="189">
        <f>IFERROR(INDEX(Minutes_by_use_case!$C$2:$C$9,MATCH($B35,Minutes_by_use_case!$A$2:$A$9,0)),"-")</f>
        <v>2024360.0000000002</v>
      </c>
      <c r="I35" s="189">
        <f>IFERROR(INDEX(Minutes_by_use_case!$C$2:$C$9,MATCH($B35,Minutes_by_use_case!$A$2:$A$9,0)),"-")</f>
        <v>2024360.0000000002</v>
      </c>
      <c r="J35" s="189">
        <f>IFERROR(INDEX(Minutes_by_use_case!$C$2:$C$9,MATCH($B35,Minutes_by_use_case!$A$2:$A$9,0)),"-")</f>
        <v>2024360.0000000002</v>
      </c>
      <c r="K35" s="189">
        <f>IFERROR(INDEX(Minutes_by_use_case!$C$2:$C$9,MATCH($B35,Minutes_by_use_case!$A$2:$A$9,0)),"-")</f>
        <v>2024360.0000000002</v>
      </c>
      <c r="L35" s="189">
        <f>IFERROR(INDEX(Minutes_by_use_case!$C$2:$C$9,MATCH($B35,Minutes_by_use_case!$A$2:$A$9,0)),"-")</f>
        <v>2024360.0000000002</v>
      </c>
      <c r="M35" s="189">
        <f>IFERROR(INDEX(Minutes_by_use_case!$C$2:$C$9,MATCH($B35,Minutes_by_use_case!$A$2:$A$9,0)),"-")</f>
        <v>2024360.0000000002</v>
      </c>
      <c r="N35" s="189">
        <f>IFERROR(INDEX(Minutes_by_use_case!$C$2:$C$9,MATCH($B35,Minutes_by_use_case!$A$2:$A$9,0)),"-")</f>
        <v>2024360.0000000002</v>
      </c>
      <c r="O35" s="189">
        <f>IFERROR(INDEX(Minutes_by_use_case!$C$2:$C$9,MATCH($B35,Minutes_by_use_case!$A$2:$A$9,0)),"-")</f>
        <v>2024360.0000000002</v>
      </c>
      <c r="P35" s="189">
        <f>IFERROR(INDEX(Minutes_by_use_case!$C$2:$C$9,MATCH($B35,Minutes_by_use_case!$A$2:$A$9,0)),"-")</f>
        <v>2024360.0000000002</v>
      </c>
      <c r="Q35" s="189">
        <f>IFERROR(INDEX(Minutes_by_use_case!$C$2:$C$9,MATCH($B35,Minutes_by_use_case!$A$2:$A$9,0)),"-")</f>
        <v>2024360.0000000002</v>
      </c>
      <c r="R35" s="189">
        <f>IFERROR(INDEX(Minutes_by_use_case!$C$2:$C$9,MATCH($B35,Minutes_by_use_case!$A$2:$A$9,0)),"-")</f>
        <v>2024360.0000000002</v>
      </c>
      <c r="S35" s="189">
        <f>IFERROR(INDEX(Minutes_by_use_case!$C$2:$C$9,MATCH($B35,Minutes_by_use_case!$A$2:$A$9,0)),"-")</f>
        <v>2024360.0000000002</v>
      </c>
      <c r="T35" s="189">
        <f>IFERROR(INDEX(Minutes_by_use_case!$C$2:$C$9,MATCH($B35,Minutes_by_use_case!$A$2:$A$9,0)),"-")</f>
        <v>2024360.0000000002</v>
      </c>
      <c r="U35" s="189">
        <f>IFERROR(INDEX(Minutes_by_use_case!$C$2:$C$9,MATCH($B35,Minutes_by_use_case!$A$2:$A$9,0)),"-")</f>
        <v>2024360.0000000002</v>
      </c>
      <c r="V35" s="189">
        <f>IFERROR(INDEX(Minutes_by_use_case!$C$2:$C$9,MATCH($B35,Minutes_by_use_case!$A$2:$A$9,0)),"-")</f>
        <v>2024360.0000000002</v>
      </c>
      <c r="W35" s="189">
        <f>IFERROR(INDEX(Minutes_by_use_case!$C$2:$C$9,MATCH($B35,Minutes_by_use_case!$A$2:$A$9,0)),"-")</f>
        <v>2024360.0000000002</v>
      </c>
    </row>
    <row r="36" spans="1:23" x14ac:dyDescent="0.25">
      <c r="A36" s="97" t="s">
        <v>79</v>
      </c>
      <c r="B36" s="97" t="s">
        <v>59</v>
      </c>
      <c r="C36" s="198"/>
      <c r="D36" s="189">
        <f>IFERROR(INDEX(Minutes_by_use_case!$C$2:$C$9,MATCH($B36,Minutes_by_use_case!$A$2:$A$9,0)),"-")</f>
        <v>6892740</v>
      </c>
      <c r="E36" s="189">
        <f>IFERROR(INDEX(Minutes_by_use_case!$C$2:$C$9,MATCH($B36,Minutes_by_use_case!$A$2:$A$9,0)),"-")</f>
        <v>6892740</v>
      </c>
      <c r="F36" s="189">
        <f>IFERROR(INDEX(Minutes_by_use_case!$C$2:$C$9,MATCH($B36,Minutes_by_use_case!$A$2:$A$9,0)),"-")</f>
        <v>6892740</v>
      </c>
      <c r="G36" s="189">
        <f>IFERROR(INDEX(Minutes_by_use_case!$C$2:$C$9,MATCH($B36,Minutes_by_use_case!$A$2:$A$9,0)),"-")</f>
        <v>6892740</v>
      </c>
      <c r="H36" s="189">
        <f>IFERROR(INDEX(Minutes_by_use_case!$C$2:$C$9,MATCH($B36,Minutes_by_use_case!$A$2:$A$9,0)),"-")</f>
        <v>6892740</v>
      </c>
      <c r="I36" s="189">
        <f>IFERROR(INDEX(Minutes_by_use_case!$C$2:$C$9,MATCH($B36,Minutes_by_use_case!$A$2:$A$9,0)),"-")</f>
        <v>6892740</v>
      </c>
      <c r="J36" s="189">
        <f>IFERROR(INDEX(Minutes_by_use_case!$C$2:$C$9,MATCH($B36,Minutes_by_use_case!$A$2:$A$9,0)),"-")</f>
        <v>6892740</v>
      </c>
      <c r="K36" s="189">
        <f>IFERROR(INDEX(Minutes_by_use_case!$C$2:$C$9,MATCH($B36,Minutes_by_use_case!$A$2:$A$9,0)),"-")</f>
        <v>6892740</v>
      </c>
      <c r="L36" s="189">
        <f>IFERROR(INDEX(Minutes_by_use_case!$C$2:$C$9,MATCH($B36,Minutes_by_use_case!$A$2:$A$9,0)),"-")</f>
        <v>6892740</v>
      </c>
      <c r="M36" s="189">
        <f>IFERROR(INDEX(Minutes_by_use_case!$C$2:$C$9,MATCH($B36,Minutes_by_use_case!$A$2:$A$9,0)),"-")</f>
        <v>6892740</v>
      </c>
      <c r="N36" s="189">
        <f>IFERROR(INDEX(Minutes_by_use_case!$C$2:$C$9,MATCH($B36,Minutes_by_use_case!$A$2:$A$9,0)),"-")</f>
        <v>6892740</v>
      </c>
      <c r="O36" s="189">
        <f>IFERROR(INDEX(Minutes_by_use_case!$C$2:$C$9,MATCH($B36,Minutes_by_use_case!$A$2:$A$9,0)),"-")</f>
        <v>6892740</v>
      </c>
      <c r="P36" s="189">
        <f>IFERROR(INDEX(Minutes_by_use_case!$C$2:$C$9,MATCH($B36,Minutes_by_use_case!$A$2:$A$9,0)),"-")</f>
        <v>6892740</v>
      </c>
      <c r="Q36" s="189">
        <f>IFERROR(INDEX(Minutes_by_use_case!$C$2:$C$9,MATCH($B36,Minutes_by_use_case!$A$2:$A$9,0)),"-")</f>
        <v>6892740</v>
      </c>
      <c r="R36" s="189">
        <f>IFERROR(INDEX(Minutes_by_use_case!$C$2:$C$9,MATCH($B36,Minutes_by_use_case!$A$2:$A$9,0)),"-")</f>
        <v>6892740</v>
      </c>
      <c r="S36" s="189">
        <f>IFERROR(INDEX(Minutes_by_use_case!$C$2:$C$9,MATCH($B36,Minutes_by_use_case!$A$2:$A$9,0)),"-")</f>
        <v>6892740</v>
      </c>
      <c r="T36" s="189">
        <f>IFERROR(INDEX(Minutes_by_use_case!$C$2:$C$9,MATCH($B36,Minutes_by_use_case!$A$2:$A$9,0)),"-")</f>
        <v>6892740</v>
      </c>
      <c r="U36" s="189">
        <f>IFERROR(INDEX(Minutes_by_use_case!$C$2:$C$9,MATCH($B36,Minutes_by_use_case!$A$2:$A$9,0)),"-")</f>
        <v>6892740</v>
      </c>
      <c r="V36" s="189">
        <f>IFERROR(INDEX(Minutes_by_use_case!$C$2:$C$9,MATCH($B36,Minutes_by_use_case!$A$2:$A$9,0)),"-")</f>
        <v>6892740</v>
      </c>
      <c r="W36" s="189">
        <f>IFERROR(INDEX(Minutes_by_use_case!$C$2:$C$9,MATCH($B36,Minutes_by_use_case!$A$2:$A$9,0)),"-")</f>
        <v>6892740</v>
      </c>
    </row>
    <row r="37" spans="1:23" x14ac:dyDescent="0.25">
      <c r="A37" s="97" t="s">
        <v>80</v>
      </c>
      <c r="B37" s="97" t="s">
        <v>62</v>
      </c>
      <c r="C37" s="198"/>
      <c r="D37" s="189" t="str">
        <f>IFERROR(INDEX(Minutes_by_use_case!$C$2:$C$9,MATCH($B37,Minutes_by_use_case!$A$2:$A$9,0)),"-")</f>
        <v>-</v>
      </c>
      <c r="E37" s="189" t="str">
        <f>IFERROR(INDEX(Minutes_by_use_case!$C$2:$C$9,MATCH($B37,Minutes_by_use_case!$A$2:$A$9,0)),"-")</f>
        <v>-</v>
      </c>
      <c r="F37" s="189" t="str">
        <f>IFERROR(INDEX(Minutes_by_use_case!$C$2:$C$9,MATCH($B37,Minutes_by_use_case!$A$2:$A$9,0)),"-")</f>
        <v>-</v>
      </c>
      <c r="G37" s="189" t="str">
        <f>IFERROR(INDEX(Minutes_by_use_case!$C$2:$C$9,MATCH($B37,Minutes_by_use_case!$A$2:$A$9,0)),"-")</f>
        <v>-</v>
      </c>
      <c r="H37" s="189" t="str">
        <f>IFERROR(INDEX(Minutes_by_use_case!$C$2:$C$9,MATCH($B37,Minutes_by_use_case!$A$2:$A$9,0)),"-")</f>
        <v>-</v>
      </c>
      <c r="I37" s="189" t="str">
        <f>IFERROR(INDEX(Minutes_by_use_case!$C$2:$C$9,MATCH($B37,Minutes_by_use_case!$A$2:$A$9,0)),"-")</f>
        <v>-</v>
      </c>
      <c r="J37" s="189" t="str">
        <f>IFERROR(INDEX(Minutes_by_use_case!$C$2:$C$9,MATCH($B37,Minutes_by_use_case!$A$2:$A$9,0)),"-")</f>
        <v>-</v>
      </c>
      <c r="K37" s="189" t="str">
        <f>IFERROR(INDEX(Minutes_by_use_case!$C$2:$C$9,MATCH($B37,Minutes_by_use_case!$A$2:$A$9,0)),"-")</f>
        <v>-</v>
      </c>
      <c r="L37" s="189" t="str">
        <f>IFERROR(INDEX(Minutes_by_use_case!$C$2:$C$9,MATCH($B37,Minutes_by_use_case!$A$2:$A$9,0)),"-")</f>
        <v>-</v>
      </c>
      <c r="M37" s="189" t="str">
        <f>IFERROR(INDEX(Minutes_by_use_case!$C$2:$C$9,MATCH($B37,Minutes_by_use_case!$A$2:$A$9,0)),"-")</f>
        <v>-</v>
      </c>
      <c r="N37" s="189" t="str">
        <f>IFERROR(INDEX(Minutes_by_use_case!$C$2:$C$9,MATCH($B37,Minutes_by_use_case!$A$2:$A$9,0)),"-")</f>
        <v>-</v>
      </c>
      <c r="O37" s="189" t="str">
        <f>IFERROR(INDEX(Minutes_by_use_case!$C$2:$C$9,MATCH($B37,Minutes_by_use_case!$A$2:$A$9,0)),"-")</f>
        <v>-</v>
      </c>
      <c r="P37" s="189" t="str">
        <f>IFERROR(INDEX(Minutes_by_use_case!$C$2:$C$9,MATCH($B37,Minutes_by_use_case!$A$2:$A$9,0)),"-")</f>
        <v>-</v>
      </c>
      <c r="Q37" s="189" t="str">
        <f>IFERROR(INDEX(Minutes_by_use_case!$C$2:$C$9,MATCH($B37,Minutes_by_use_case!$A$2:$A$9,0)),"-")</f>
        <v>-</v>
      </c>
      <c r="R37" s="189" t="str">
        <f>IFERROR(INDEX(Minutes_by_use_case!$C$2:$C$9,MATCH($B37,Minutes_by_use_case!$A$2:$A$9,0)),"-")</f>
        <v>-</v>
      </c>
      <c r="S37" s="189" t="str">
        <f>IFERROR(INDEX(Minutes_by_use_case!$C$2:$C$9,MATCH($B37,Minutes_by_use_case!$A$2:$A$9,0)),"-")</f>
        <v>-</v>
      </c>
      <c r="T37" s="189" t="str">
        <f>IFERROR(INDEX(Minutes_by_use_case!$C$2:$C$9,MATCH($B37,Minutes_by_use_case!$A$2:$A$9,0)),"-")</f>
        <v>-</v>
      </c>
      <c r="U37" s="189" t="str">
        <f>IFERROR(INDEX(Minutes_by_use_case!$C$2:$C$9,MATCH($B37,Minutes_by_use_case!$A$2:$A$9,0)),"-")</f>
        <v>-</v>
      </c>
      <c r="V37" s="189" t="str">
        <f>IFERROR(INDEX(Minutes_by_use_case!$C$2:$C$9,MATCH($B37,Minutes_by_use_case!$A$2:$A$9,0)),"-")</f>
        <v>-</v>
      </c>
      <c r="W37" s="189" t="str">
        <f>IFERROR(INDEX(Minutes_by_use_case!$C$2:$C$9,MATCH($B37,Minutes_by_use_case!$A$2:$A$9,0)),"-")</f>
        <v>-</v>
      </c>
    </row>
    <row r="38" spans="1:23" x14ac:dyDescent="0.25">
      <c r="A38" s="97" t="s">
        <v>81</v>
      </c>
      <c r="B38" s="97" t="s">
        <v>57</v>
      </c>
      <c r="C38" s="198"/>
      <c r="D38" s="189">
        <f>IFERROR(INDEX(Minutes_by_use_case!$C$2:$C$9,MATCH($B38,Minutes_by_use_case!$A$2:$A$9,0)),"-")</f>
        <v>4002023.3333333335</v>
      </c>
      <c r="E38" s="189">
        <f>IFERROR(INDEX(Minutes_by_use_case!$C$2:$C$9,MATCH($B38,Minutes_by_use_case!$A$2:$A$9,0)),"-")</f>
        <v>4002023.3333333335</v>
      </c>
      <c r="F38" s="189">
        <f>IFERROR(INDEX(Minutes_by_use_case!$C$2:$C$9,MATCH($B38,Minutes_by_use_case!$A$2:$A$9,0)),"-")</f>
        <v>4002023.3333333335</v>
      </c>
      <c r="G38" s="189">
        <f>IFERROR(INDEX(Minutes_by_use_case!$C$2:$C$9,MATCH($B38,Minutes_by_use_case!$A$2:$A$9,0)),"-")</f>
        <v>4002023.3333333335</v>
      </c>
      <c r="H38" s="189">
        <f>IFERROR(INDEX(Minutes_by_use_case!$C$2:$C$9,MATCH($B38,Minutes_by_use_case!$A$2:$A$9,0)),"-")</f>
        <v>4002023.3333333335</v>
      </c>
      <c r="I38" s="189">
        <f>IFERROR(INDEX(Minutes_by_use_case!$C$2:$C$9,MATCH($B38,Minutes_by_use_case!$A$2:$A$9,0)),"-")</f>
        <v>4002023.3333333335</v>
      </c>
      <c r="J38" s="189">
        <f>IFERROR(INDEX(Minutes_by_use_case!$C$2:$C$9,MATCH($B38,Minutes_by_use_case!$A$2:$A$9,0)),"-")</f>
        <v>4002023.3333333335</v>
      </c>
      <c r="K38" s="189">
        <f>IFERROR(INDEX(Minutes_by_use_case!$C$2:$C$9,MATCH($B38,Minutes_by_use_case!$A$2:$A$9,0)),"-")</f>
        <v>4002023.3333333335</v>
      </c>
      <c r="L38" s="189">
        <f>IFERROR(INDEX(Minutes_by_use_case!$C$2:$C$9,MATCH($B38,Minutes_by_use_case!$A$2:$A$9,0)),"-")</f>
        <v>4002023.3333333335</v>
      </c>
      <c r="M38" s="189">
        <f>IFERROR(INDEX(Minutes_by_use_case!$C$2:$C$9,MATCH($B38,Minutes_by_use_case!$A$2:$A$9,0)),"-")</f>
        <v>4002023.3333333335</v>
      </c>
      <c r="N38" s="189">
        <f>IFERROR(INDEX(Minutes_by_use_case!$C$2:$C$9,MATCH($B38,Minutes_by_use_case!$A$2:$A$9,0)),"-")</f>
        <v>4002023.3333333335</v>
      </c>
      <c r="O38" s="189">
        <f>IFERROR(INDEX(Minutes_by_use_case!$C$2:$C$9,MATCH($B38,Minutes_by_use_case!$A$2:$A$9,0)),"-")</f>
        <v>4002023.3333333335</v>
      </c>
      <c r="P38" s="189">
        <f>IFERROR(INDEX(Minutes_by_use_case!$C$2:$C$9,MATCH($B38,Minutes_by_use_case!$A$2:$A$9,0)),"-")</f>
        <v>4002023.3333333335</v>
      </c>
      <c r="Q38" s="189">
        <f>IFERROR(INDEX(Minutes_by_use_case!$C$2:$C$9,MATCH($B38,Minutes_by_use_case!$A$2:$A$9,0)),"-")</f>
        <v>4002023.3333333335</v>
      </c>
      <c r="R38" s="189">
        <f>IFERROR(INDEX(Minutes_by_use_case!$C$2:$C$9,MATCH($B38,Minutes_by_use_case!$A$2:$A$9,0)),"-")</f>
        <v>4002023.3333333335</v>
      </c>
      <c r="S38" s="189">
        <f>IFERROR(INDEX(Minutes_by_use_case!$C$2:$C$9,MATCH($B38,Minutes_by_use_case!$A$2:$A$9,0)),"-")</f>
        <v>4002023.3333333335</v>
      </c>
      <c r="T38" s="189">
        <f>IFERROR(INDEX(Minutes_by_use_case!$C$2:$C$9,MATCH($B38,Minutes_by_use_case!$A$2:$A$9,0)),"-")</f>
        <v>4002023.3333333335</v>
      </c>
      <c r="U38" s="189">
        <f>IFERROR(INDEX(Minutes_by_use_case!$C$2:$C$9,MATCH($B38,Minutes_by_use_case!$A$2:$A$9,0)),"-")</f>
        <v>4002023.3333333335</v>
      </c>
      <c r="V38" s="189">
        <f>IFERROR(INDEX(Minutes_by_use_case!$C$2:$C$9,MATCH($B38,Minutes_by_use_case!$A$2:$A$9,0)),"-")</f>
        <v>4002023.3333333335</v>
      </c>
      <c r="W38" s="189">
        <f>IFERROR(INDEX(Minutes_by_use_case!$C$2:$C$9,MATCH($B38,Minutes_by_use_case!$A$2:$A$9,0)),"-")</f>
        <v>4002023.3333333335</v>
      </c>
    </row>
    <row r="39" spans="1:23" x14ac:dyDescent="0.25">
      <c r="A39" s="97" t="s">
        <v>51</v>
      </c>
      <c r="B39" s="97" t="s">
        <v>56</v>
      </c>
      <c r="C39" s="198"/>
      <c r="D39" s="189">
        <f>IFERROR(INDEX(Minutes_by_use_case!$C$2:$C$9,MATCH($B39,Minutes_by_use_case!$A$2:$A$9,0)),"-")</f>
        <v>141857.14285714284</v>
      </c>
      <c r="E39" s="189">
        <f>IFERROR(INDEX(Minutes_by_use_case!$C$2:$C$9,MATCH($B39,Minutes_by_use_case!$A$2:$A$9,0)),"-")</f>
        <v>141857.14285714284</v>
      </c>
      <c r="F39" s="189">
        <f>IFERROR(INDEX(Minutes_by_use_case!$C$2:$C$9,MATCH($B39,Minutes_by_use_case!$A$2:$A$9,0)),"-")</f>
        <v>141857.14285714284</v>
      </c>
      <c r="G39" s="189">
        <f>IFERROR(INDEX(Minutes_by_use_case!$C$2:$C$9,MATCH($B39,Minutes_by_use_case!$A$2:$A$9,0)),"-")</f>
        <v>141857.14285714284</v>
      </c>
      <c r="H39" s="189">
        <f>IFERROR(INDEX(Minutes_by_use_case!$C$2:$C$9,MATCH($B39,Minutes_by_use_case!$A$2:$A$9,0)),"-")</f>
        <v>141857.14285714284</v>
      </c>
      <c r="I39" s="189">
        <f>IFERROR(INDEX(Minutes_by_use_case!$C$2:$C$9,MATCH($B39,Minutes_by_use_case!$A$2:$A$9,0)),"-")</f>
        <v>141857.14285714284</v>
      </c>
      <c r="J39" s="189">
        <f>IFERROR(INDEX(Minutes_by_use_case!$C$2:$C$9,MATCH($B39,Minutes_by_use_case!$A$2:$A$9,0)),"-")</f>
        <v>141857.14285714284</v>
      </c>
      <c r="K39" s="189">
        <f>IFERROR(INDEX(Minutes_by_use_case!$C$2:$C$9,MATCH($B39,Minutes_by_use_case!$A$2:$A$9,0)),"-")</f>
        <v>141857.14285714284</v>
      </c>
      <c r="L39" s="189">
        <f>IFERROR(INDEX(Minutes_by_use_case!$C$2:$C$9,MATCH($B39,Minutes_by_use_case!$A$2:$A$9,0)),"-")</f>
        <v>141857.14285714284</v>
      </c>
      <c r="M39" s="189">
        <f>IFERROR(INDEX(Minutes_by_use_case!$C$2:$C$9,MATCH($B39,Minutes_by_use_case!$A$2:$A$9,0)),"-")</f>
        <v>141857.14285714284</v>
      </c>
      <c r="N39" s="189">
        <f>IFERROR(INDEX(Minutes_by_use_case!$C$2:$C$9,MATCH($B39,Minutes_by_use_case!$A$2:$A$9,0)),"-")</f>
        <v>141857.14285714284</v>
      </c>
      <c r="O39" s="189">
        <f>IFERROR(INDEX(Minutes_by_use_case!$C$2:$C$9,MATCH($B39,Minutes_by_use_case!$A$2:$A$9,0)),"-")</f>
        <v>141857.14285714284</v>
      </c>
      <c r="P39" s="189">
        <f>IFERROR(INDEX(Minutes_by_use_case!$C$2:$C$9,MATCH($B39,Minutes_by_use_case!$A$2:$A$9,0)),"-")</f>
        <v>141857.14285714284</v>
      </c>
      <c r="Q39" s="189">
        <f>IFERROR(INDEX(Minutes_by_use_case!$C$2:$C$9,MATCH($B39,Minutes_by_use_case!$A$2:$A$9,0)),"-")</f>
        <v>141857.14285714284</v>
      </c>
      <c r="R39" s="189">
        <f>IFERROR(INDEX(Minutes_by_use_case!$C$2:$C$9,MATCH($B39,Minutes_by_use_case!$A$2:$A$9,0)),"-")</f>
        <v>141857.14285714284</v>
      </c>
      <c r="S39" s="189">
        <f>IFERROR(INDEX(Minutes_by_use_case!$C$2:$C$9,MATCH($B39,Minutes_by_use_case!$A$2:$A$9,0)),"-")</f>
        <v>141857.14285714284</v>
      </c>
      <c r="T39" s="189">
        <f>IFERROR(INDEX(Minutes_by_use_case!$C$2:$C$9,MATCH($B39,Minutes_by_use_case!$A$2:$A$9,0)),"-")</f>
        <v>141857.14285714284</v>
      </c>
      <c r="U39" s="189">
        <f>IFERROR(INDEX(Minutes_by_use_case!$C$2:$C$9,MATCH($B39,Minutes_by_use_case!$A$2:$A$9,0)),"-")</f>
        <v>141857.14285714284</v>
      </c>
      <c r="V39" s="189">
        <f>IFERROR(INDEX(Minutes_by_use_case!$C$2:$C$9,MATCH($B39,Minutes_by_use_case!$A$2:$A$9,0)),"-")</f>
        <v>141857.14285714284</v>
      </c>
      <c r="W39" s="189">
        <f>IFERROR(INDEX(Minutes_by_use_case!$C$2:$C$9,MATCH($B39,Minutes_by_use_case!$A$2:$A$9,0)),"-")</f>
        <v>141857.14285714284</v>
      </c>
    </row>
    <row r="40" spans="1:23" x14ac:dyDescent="0.25">
      <c r="A40" s="97" t="s">
        <v>52</v>
      </c>
      <c r="B40" s="97" t="s">
        <v>56</v>
      </c>
      <c r="C40" s="198"/>
      <c r="D40" s="189">
        <f>IFERROR(INDEX(Minutes_by_use_case!$C$2:$C$9,MATCH($B40,Minutes_by_use_case!$A$2:$A$9,0)),"-")</f>
        <v>141857.14285714284</v>
      </c>
      <c r="E40" s="189">
        <f>IFERROR(INDEX(Minutes_by_use_case!$C$2:$C$9,MATCH($B40,Minutes_by_use_case!$A$2:$A$9,0)),"-")</f>
        <v>141857.14285714284</v>
      </c>
      <c r="F40" s="189">
        <f>IFERROR(INDEX(Minutes_by_use_case!$C$2:$C$9,MATCH($B40,Minutes_by_use_case!$A$2:$A$9,0)),"-")</f>
        <v>141857.14285714284</v>
      </c>
      <c r="G40" s="189">
        <f>IFERROR(INDEX(Minutes_by_use_case!$C$2:$C$9,MATCH($B40,Minutes_by_use_case!$A$2:$A$9,0)),"-")</f>
        <v>141857.14285714284</v>
      </c>
      <c r="H40" s="189">
        <f>IFERROR(INDEX(Minutes_by_use_case!$C$2:$C$9,MATCH($B40,Minutes_by_use_case!$A$2:$A$9,0)),"-")</f>
        <v>141857.14285714284</v>
      </c>
      <c r="I40" s="189">
        <f>IFERROR(INDEX(Minutes_by_use_case!$C$2:$C$9,MATCH($B40,Minutes_by_use_case!$A$2:$A$9,0)),"-")</f>
        <v>141857.14285714284</v>
      </c>
      <c r="J40" s="189">
        <f>IFERROR(INDEX(Minutes_by_use_case!$C$2:$C$9,MATCH($B40,Minutes_by_use_case!$A$2:$A$9,0)),"-")</f>
        <v>141857.14285714284</v>
      </c>
      <c r="K40" s="189">
        <f>IFERROR(INDEX(Minutes_by_use_case!$C$2:$C$9,MATCH($B40,Minutes_by_use_case!$A$2:$A$9,0)),"-")</f>
        <v>141857.14285714284</v>
      </c>
      <c r="L40" s="189">
        <f>IFERROR(INDEX(Minutes_by_use_case!$C$2:$C$9,MATCH($B40,Minutes_by_use_case!$A$2:$A$9,0)),"-")</f>
        <v>141857.14285714284</v>
      </c>
      <c r="M40" s="189">
        <f>IFERROR(INDEX(Minutes_by_use_case!$C$2:$C$9,MATCH($B40,Minutes_by_use_case!$A$2:$A$9,0)),"-")</f>
        <v>141857.14285714284</v>
      </c>
      <c r="N40" s="189">
        <f>IFERROR(INDEX(Minutes_by_use_case!$C$2:$C$9,MATCH($B40,Minutes_by_use_case!$A$2:$A$9,0)),"-")</f>
        <v>141857.14285714284</v>
      </c>
      <c r="O40" s="189">
        <f>IFERROR(INDEX(Minutes_by_use_case!$C$2:$C$9,MATCH($B40,Minutes_by_use_case!$A$2:$A$9,0)),"-")</f>
        <v>141857.14285714284</v>
      </c>
      <c r="P40" s="189">
        <f>IFERROR(INDEX(Minutes_by_use_case!$C$2:$C$9,MATCH($B40,Minutes_by_use_case!$A$2:$A$9,0)),"-")</f>
        <v>141857.14285714284</v>
      </c>
      <c r="Q40" s="189">
        <f>IFERROR(INDEX(Minutes_by_use_case!$C$2:$C$9,MATCH($B40,Minutes_by_use_case!$A$2:$A$9,0)),"-")</f>
        <v>141857.14285714284</v>
      </c>
      <c r="R40" s="189">
        <f>IFERROR(INDEX(Minutes_by_use_case!$C$2:$C$9,MATCH($B40,Minutes_by_use_case!$A$2:$A$9,0)),"-")</f>
        <v>141857.14285714284</v>
      </c>
      <c r="S40" s="189">
        <f>IFERROR(INDEX(Minutes_by_use_case!$C$2:$C$9,MATCH($B40,Minutes_by_use_case!$A$2:$A$9,0)),"-")</f>
        <v>141857.14285714284</v>
      </c>
      <c r="T40" s="189">
        <f>IFERROR(INDEX(Minutes_by_use_case!$C$2:$C$9,MATCH($B40,Minutes_by_use_case!$A$2:$A$9,0)),"-")</f>
        <v>141857.14285714284</v>
      </c>
      <c r="U40" s="189">
        <f>IFERROR(INDEX(Minutes_by_use_case!$C$2:$C$9,MATCH($B40,Minutes_by_use_case!$A$2:$A$9,0)),"-")</f>
        <v>141857.14285714284</v>
      </c>
      <c r="V40" s="189">
        <f>IFERROR(INDEX(Minutes_by_use_case!$C$2:$C$9,MATCH($B40,Minutes_by_use_case!$A$2:$A$9,0)),"-")</f>
        <v>141857.14285714284</v>
      </c>
      <c r="W40" s="189">
        <f>IFERROR(INDEX(Minutes_by_use_case!$C$2:$C$9,MATCH($B40,Minutes_by_use_case!$A$2:$A$9,0)),"-")</f>
        <v>141857.14285714284</v>
      </c>
    </row>
    <row r="41" spans="1:23" x14ac:dyDescent="0.25">
      <c r="A41" s="97" t="s">
        <v>53</v>
      </c>
      <c r="B41" s="97" t="s">
        <v>56</v>
      </c>
      <c r="C41" s="198"/>
      <c r="D41" s="189">
        <f>IFERROR(INDEX(Minutes_by_use_case!$C$2:$C$9,MATCH($B41,Minutes_by_use_case!$A$2:$A$9,0)),"-")</f>
        <v>141857.14285714284</v>
      </c>
      <c r="E41" s="189">
        <f>IFERROR(INDEX(Minutes_by_use_case!$C$2:$C$9,MATCH($B41,Minutes_by_use_case!$A$2:$A$9,0)),"-")</f>
        <v>141857.14285714284</v>
      </c>
      <c r="F41" s="189">
        <f>IFERROR(INDEX(Minutes_by_use_case!$C$2:$C$9,MATCH($B41,Minutes_by_use_case!$A$2:$A$9,0)),"-")</f>
        <v>141857.14285714284</v>
      </c>
      <c r="G41" s="189">
        <f>IFERROR(INDEX(Minutes_by_use_case!$C$2:$C$9,MATCH($B41,Minutes_by_use_case!$A$2:$A$9,0)),"-")</f>
        <v>141857.14285714284</v>
      </c>
      <c r="H41" s="189">
        <f>IFERROR(INDEX(Minutes_by_use_case!$C$2:$C$9,MATCH($B41,Minutes_by_use_case!$A$2:$A$9,0)),"-")</f>
        <v>141857.14285714284</v>
      </c>
      <c r="I41" s="189">
        <f>IFERROR(INDEX(Minutes_by_use_case!$C$2:$C$9,MATCH($B41,Minutes_by_use_case!$A$2:$A$9,0)),"-")</f>
        <v>141857.14285714284</v>
      </c>
      <c r="J41" s="189">
        <f>IFERROR(INDEX(Minutes_by_use_case!$C$2:$C$9,MATCH($B41,Minutes_by_use_case!$A$2:$A$9,0)),"-")</f>
        <v>141857.14285714284</v>
      </c>
      <c r="K41" s="189">
        <f>IFERROR(INDEX(Minutes_by_use_case!$C$2:$C$9,MATCH($B41,Minutes_by_use_case!$A$2:$A$9,0)),"-")</f>
        <v>141857.14285714284</v>
      </c>
      <c r="L41" s="189">
        <f>IFERROR(INDEX(Minutes_by_use_case!$C$2:$C$9,MATCH($B41,Minutes_by_use_case!$A$2:$A$9,0)),"-")</f>
        <v>141857.14285714284</v>
      </c>
      <c r="M41" s="189">
        <f>IFERROR(INDEX(Minutes_by_use_case!$C$2:$C$9,MATCH($B41,Minutes_by_use_case!$A$2:$A$9,0)),"-")</f>
        <v>141857.14285714284</v>
      </c>
      <c r="N41" s="189">
        <f>IFERROR(INDEX(Minutes_by_use_case!$C$2:$C$9,MATCH($B41,Minutes_by_use_case!$A$2:$A$9,0)),"-")</f>
        <v>141857.14285714284</v>
      </c>
      <c r="O41" s="189">
        <f>IFERROR(INDEX(Minutes_by_use_case!$C$2:$C$9,MATCH($B41,Minutes_by_use_case!$A$2:$A$9,0)),"-")</f>
        <v>141857.14285714284</v>
      </c>
      <c r="P41" s="189">
        <f>IFERROR(INDEX(Minutes_by_use_case!$C$2:$C$9,MATCH($B41,Minutes_by_use_case!$A$2:$A$9,0)),"-")</f>
        <v>141857.14285714284</v>
      </c>
      <c r="Q41" s="189">
        <f>IFERROR(INDEX(Minutes_by_use_case!$C$2:$C$9,MATCH($B41,Minutes_by_use_case!$A$2:$A$9,0)),"-")</f>
        <v>141857.14285714284</v>
      </c>
      <c r="R41" s="189">
        <f>IFERROR(INDEX(Minutes_by_use_case!$C$2:$C$9,MATCH($B41,Minutes_by_use_case!$A$2:$A$9,0)),"-")</f>
        <v>141857.14285714284</v>
      </c>
      <c r="S41" s="189">
        <f>IFERROR(INDEX(Minutes_by_use_case!$C$2:$C$9,MATCH($B41,Minutes_by_use_case!$A$2:$A$9,0)),"-")</f>
        <v>141857.14285714284</v>
      </c>
      <c r="T41" s="189">
        <f>IFERROR(INDEX(Minutes_by_use_case!$C$2:$C$9,MATCH($B41,Minutes_by_use_case!$A$2:$A$9,0)),"-")</f>
        <v>141857.14285714284</v>
      </c>
      <c r="U41" s="189">
        <f>IFERROR(INDEX(Minutes_by_use_case!$C$2:$C$9,MATCH($B41,Minutes_by_use_case!$A$2:$A$9,0)),"-")</f>
        <v>141857.14285714284</v>
      </c>
      <c r="V41" s="189">
        <f>IFERROR(INDEX(Minutes_by_use_case!$C$2:$C$9,MATCH($B41,Minutes_by_use_case!$A$2:$A$9,0)),"-")</f>
        <v>141857.14285714284</v>
      </c>
      <c r="W41" s="189">
        <f>IFERROR(INDEX(Minutes_by_use_case!$C$2:$C$9,MATCH($B41,Minutes_by_use_case!$A$2:$A$9,0)),"-")</f>
        <v>141857.14285714284</v>
      </c>
    </row>
    <row r="42" spans="1:23" x14ac:dyDescent="0.25">
      <c r="A42" s="97" t="s">
        <v>54</v>
      </c>
      <c r="B42" s="97" t="s">
        <v>57</v>
      </c>
      <c r="C42" s="198"/>
      <c r="D42" s="189">
        <f>IFERROR(INDEX(Minutes_by_use_case!$C$2:$C$9,MATCH($B42,Minutes_by_use_case!$A$2:$A$9,0)),"-")</f>
        <v>4002023.3333333335</v>
      </c>
      <c r="E42" s="189">
        <f>IFERROR(INDEX(Minutes_by_use_case!$C$2:$C$9,MATCH($B42,Minutes_by_use_case!$A$2:$A$9,0)),"-")</f>
        <v>4002023.3333333335</v>
      </c>
      <c r="F42" s="189">
        <f>IFERROR(INDEX(Minutes_by_use_case!$C$2:$C$9,MATCH($B42,Minutes_by_use_case!$A$2:$A$9,0)),"-")</f>
        <v>4002023.3333333335</v>
      </c>
      <c r="G42" s="189">
        <f>IFERROR(INDEX(Minutes_by_use_case!$C$2:$C$9,MATCH($B42,Minutes_by_use_case!$A$2:$A$9,0)),"-")</f>
        <v>4002023.3333333335</v>
      </c>
      <c r="H42" s="189">
        <f>IFERROR(INDEX(Minutes_by_use_case!$C$2:$C$9,MATCH($B42,Minutes_by_use_case!$A$2:$A$9,0)),"-")</f>
        <v>4002023.3333333335</v>
      </c>
      <c r="I42" s="189">
        <f>IFERROR(INDEX(Minutes_by_use_case!$C$2:$C$9,MATCH($B42,Minutes_by_use_case!$A$2:$A$9,0)),"-")</f>
        <v>4002023.3333333335</v>
      </c>
      <c r="J42" s="189">
        <f>IFERROR(INDEX(Minutes_by_use_case!$C$2:$C$9,MATCH($B42,Minutes_by_use_case!$A$2:$A$9,0)),"-")</f>
        <v>4002023.3333333335</v>
      </c>
      <c r="K42" s="189">
        <f>IFERROR(INDEX(Minutes_by_use_case!$C$2:$C$9,MATCH($B42,Minutes_by_use_case!$A$2:$A$9,0)),"-")</f>
        <v>4002023.3333333335</v>
      </c>
      <c r="L42" s="189">
        <f>IFERROR(INDEX(Minutes_by_use_case!$C$2:$C$9,MATCH($B42,Minutes_by_use_case!$A$2:$A$9,0)),"-")</f>
        <v>4002023.3333333335</v>
      </c>
      <c r="M42" s="189">
        <f>IFERROR(INDEX(Minutes_by_use_case!$C$2:$C$9,MATCH($B42,Minutes_by_use_case!$A$2:$A$9,0)),"-")</f>
        <v>4002023.3333333335</v>
      </c>
      <c r="N42" s="189">
        <f>IFERROR(INDEX(Minutes_by_use_case!$C$2:$C$9,MATCH($B42,Minutes_by_use_case!$A$2:$A$9,0)),"-")</f>
        <v>4002023.3333333335</v>
      </c>
      <c r="O42" s="189">
        <f>IFERROR(INDEX(Minutes_by_use_case!$C$2:$C$9,MATCH($B42,Minutes_by_use_case!$A$2:$A$9,0)),"-")</f>
        <v>4002023.3333333335</v>
      </c>
      <c r="P42" s="189">
        <f>IFERROR(INDEX(Minutes_by_use_case!$C$2:$C$9,MATCH($B42,Minutes_by_use_case!$A$2:$A$9,0)),"-")</f>
        <v>4002023.3333333335</v>
      </c>
      <c r="Q42" s="189">
        <f>IFERROR(INDEX(Minutes_by_use_case!$C$2:$C$9,MATCH($B42,Minutes_by_use_case!$A$2:$A$9,0)),"-")</f>
        <v>4002023.3333333335</v>
      </c>
      <c r="R42" s="189">
        <f>IFERROR(INDEX(Minutes_by_use_case!$C$2:$C$9,MATCH($B42,Minutes_by_use_case!$A$2:$A$9,0)),"-")</f>
        <v>4002023.3333333335</v>
      </c>
      <c r="S42" s="189">
        <f>IFERROR(INDEX(Minutes_by_use_case!$C$2:$C$9,MATCH($B42,Minutes_by_use_case!$A$2:$A$9,0)),"-")</f>
        <v>4002023.3333333335</v>
      </c>
      <c r="T42" s="189">
        <f>IFERROR(INDEX(Minutes_by_use_case!$C$2:$C$9,MATCH($B42,Minutes_by_use_case!$A$2:$A$9,0)),"-")</f>
        <v>4002023.3333333335</v>
      </c>
      <c r="U42" s="189">
        <f>IFERROR(INDEX(Minutes_by_use_case!$C$2:$C$9,MATCH($B42,Minutes_by_use_case!$A$2:$A$9,0)),"-")</f>
        <v>4002023.3333333335</v>
      </c>
      <c r="V42" s="189">
        <f>IFERROR(INDEX(Minutes_by_use_case!$C$2:$C$9,MATCH($B42,Minutes_by_use_case!$A$2:$A$9,0)),"-")</f>
        <v>4002023.3333333335</v>
      </c>
      <c r="W42" s="189">
        <f>IFERROR(INDEX(Minutes_by_use_case!$C$2:$C$9,MATCH($B42,Minutes_by_use_case!$A$2:$A$9,0)),"-")</f>
        <v>4002023.3333333335</v>
      </c>
    </row>
    <row r="43" spans="1:23" x14ac:dyDescent="0.25">
      <c r="A43" s="97" t="s">
        <v>55</v>
      </c>
      <c r="B43" s="97" t="s">
        <v>57</v>
      </c>
      <c r="C43" s="189"/>
      <c r="D43" s="189">
        <f>IFERROR(INDEX(Minutes_by_use_case!$C$2:$C$9,MATCH($B43,Minutes_by_use_case!$A$2:$A$9,0)),"-")</f>
        <v>4002023.3333333335</v>
      </c>
      <c r="E43" s="189">
        <f>IFERROR(INDEX(Minutes_by_use_case!$C$2:$C$9,MATCH($B43,Minutes_by_use_case!$A$2:$A$9,0)),"-")</f>
        <v>4002023.3333333335</v>
      </c>
      <c r="F43" s="189">
        <f>IFERROR(INDEX(Minutes_by_use_case!$C$2:$C$9,MATCH($B43,Minutes_by_use_case!$A$2:$A$9,0)),"-")</f>
        <v>4002023.3333333335</v>
      </c>
      <c r="G43" s="189">
        <f>IFERROR(INDEX(Minutes_by_use_case!$C$2:$C$9,MATCH($B43,Minutes_by_use_case!$A$2:$A$9,0)),"-")</f>
        <v>4002023.3333333335</v>
      </c>
      <c r="H43" s="189">
        <f>IFERROR(INDEX(Minutes_by_use_case!$C$2:$C$9,MATCH($B43,Minutes_by_use_case!$A$2:$A$9,0)),"-")</f>
        <v>4002023.3333333335</v>
      </c>
      <c r="I43" s="189">
        <f>IFERROR(INDEX(Minutes_by_use_case!$C$2:$C$9,MATCH($B43,Minutes_by_use_case!$A$2:$A$9,0)),"-")</f>
        <v>4002023.3333333335</v>
      </c>
      <c r="J43" s="189">
        <f>IFERROR(INDEX(Minutes_by_use_case!$C$2:$C$9,MATCH($B43,Minutes_by_use_case!$A$2:$A$9,0)),"-")</f>
        <v>4002023.3333333335</v>
      </c>
      <c r="K43" s="189">
        <f>IFERROR(INDEX(Minutes_by_use_case!$C$2:$C$9,MATCH($B43,Minutes_by_use_case!$A$2:$A$9,0)),"-")</f>
        <v>4002023.3333333335</v>
      </c>
      <c r="L43" s="189">
        <f>IFERROR(INDEX(Minutes_by_use_case!$C$2:$C$9,MATCH($B43,Minutes_by_use_case!$A$2:$A$9,0)),"-")</f>
        <v>4002023.3333333335</v>
      </c>
      <c r="M43" s="189">
        <f>IFERROR(INDEX(Minutes_by_use_case!$C$2:$C$9,MATCH($B43,Minutes_by_use_case!$A$2:$A$9,0)),"-")</f>
        <v>4002023.3333333335</v>
      </c>
      <c r="N43" s="189">
        <f>IFERROR(INDEX(Minutes_by_use_case!$C$2:$C$9,MATCH($B43,Minutes_by_use_case!$A$2:$A$9,0)),"-")</f>
        <v>4002023.3333333335</v>
      </c>
      <c r="O43" s="189">
        <f>IFERROR(INDEX(Minutes_by_use_case!$C$2:$C$9,MATCH($B43,Minutes_by_use_case!$A$2:$A$9,0)),"-")</f>
        <v>4002023.3333333335</v>
      </c>
      <c r="P43" s="189">
        <f>IFERROR(INDEX(Minutes_by_use_case!$C$2:$C$9,MATCH($B43,Minutes_by_use_case!$A$2:$A$9,0)),"-")</f>
        <v>4002023.3333333335</v>
      </c>
      <c r="Q43" s="189">
        <f>IFERROR(INDEX(Minutes_by_use_case!$C$2:$C$9,MATCH($B43,Minutes_by_use_case!$A$2:$A$9,0)),"-")</f>
        <v>4002023.3333333335</v>
      </c>
      <c r="R43" s="189">
        <f>IFERROR(INDEX(Minutes_by_use_case!$C$2:$C$9,MATCH($B43,Minutes_by_use_case!$A$2:$A$9,0)),"-")</f>
        <v>4002023.3333333335</v>
      </c>
      <c r="S43" s="189">
        <f>IFERROR(INDEX(Minutes_by_use_case!$C$2:$C$9,MATCH($B43,Minutes_by_use_case!$A$2:$A$9,0)),"-")</f>
        <v>4002023.3333333335</v>
      </c>
      <c r="T43" s="189">
        <f>IFERROR(INDEX(Minutes_by_use_case!$C$2:$C$9,MATCH($B43,Minutes_by_use_case!$A$2:$A$9,0)),"-")</f>
        <v>4002023.3333333335</v>
      </c>
      <c r="U43" s="189">
        <f>IFERROR(INDEX(Minutes_by_use_case!$C$2:$C$9,MATCH($B43,Minutes_by_use_case!$A$2:$A$9,0)),"-")</f>
        <v>4002023.3333333335</v>
      </c>
      <c r="V43" s="189">
        <f>IFERROR(INDEX(Minutes_by_use_case!$C$2:$C$9,MATCH($B43,Minutes_by_use_case!$A$2:$A$9,0)),"-")</f>
        <v>4002023.3333333335</v>
      </c>
      <c r="W43" s="189">
        <f>IFERROR(INDEX(Minutes_by_use_case!$C$2:$C$9,MATCH($B43,Minutes_by_use_case!$A$2:$A$9,0)),"-")</f>
        <v>4002023.3333333335</v>
      </c>
    </row>
    <row r="44" spans="1:23" x14ac:dyDescent="0.25">
      <c r="A44" s="167" t="s">
        <v>110</v>
      </c>
      <c r="B44" s="88" t="s">
        <v>59</v>
      </c>
      <c r="C44" s="189" t="s">
        <v>11</v>
      </c>
      <c r="D44" s="189">
        <f>Minutes_by_use_case!$C2</f>
        <v>6892740</v>
      </c>
      <c r="E44" s="189">
        <f>Minutes_by_use_case!$C2</f>
        <v>6892740</v>
      </c>
      <c r="F44" s="189">
        <f>Minutes_by_use_case!$C2</f>
        <v>6892740</v>
      </c>
      <c r="G44" s="189">
        <f>Minutes_by_use_case!$C2</f>
        <v>6892740</v>
      </c>
      <c r="H44" s="189">
        <f>Minutes_by_use_case!$C2</f>
        <v>6892740</v>
      </c>
      <c r="I44" s="189">
        <f>Minutes_by_use_case!$C2</f>
        <v>6892740</v>
      </c>
      <c r="J44" s="189">
        <f>Minutes_by_use_case!$C2</f>
        <v>6892740</v>
      </c>
      <c r="K44" s="189">
        <f>Minutes_by_use_case!$C2</f>
        <v>6892740</v>
      </c>
      <c r="L44" s="189">
        <f>Minutes_by_use_case!$C2</f>
        <v>6892740</v>
      </c>
      <c r="M44" s="189">
        <f>Minutes_by_use_case!$C2</f>
        <v>6892740</v>
      </c>
      <c r="N44" s="189">
        <f>Minutes_by_use_case!$C2</f>
        <v>6892740</v>
      </c>
      <c r="O44" s="189">
        <f>Minutes_by_use_case!$C2</f>
        <v>6892740</v>
      </c>
      <c r="P44" s="189">
        <f>Minutes_by_use_case!$C2</f>
        <v>6892740</v>
      </c>
      <c r="Q44" s="189">
        <f>Minutes_by_use_case!$C2</f>
        <v>6892740</v>
      </c>
      <c r="R44" s="189">
        <f>Minutes_by_use_case!$C2</f>
        <v>6892740</v>
      </c>
      <c r="S44" s="189">
        <f>Minutes_by_use_case!$C2</f>
        <v>6892740</v>
      </c>
      <c r="T44" s="189">
        <f>Minutes_by_use_case!$C2</f>
        <v>6892740</v>
      </c>
      <c r="U44" s="189">
        <f>Minutes_by_use_case!$C2</f>
        <v>6892740</v>
      </c>
      <c r="V44" s="189">
        <f>Minutes_by_use_case!$C2</f>
        <v>6892740</v>
      </c>
      <c r="W44" s="189">
        <f>Minutes_by_use_case!$C2</f>
        <v>6892740</v>
      </c>
    </row>
    <row r="45" spans="1:23" x14ac:dyDescent="0.25">
      <c r="A45" s="167" t="s">
        <v>110</v>
      </c>
      <c r="B45" s="88" t="s">
        <v>57</v>
      </c>
      <c r="C45" s="189" t="s">
        <v>11</v>
      </c>
      <c r="D45" s="189">
        <f>Minutes_by_use_case!$C3</f>
        <v>4002023.3333333335</v>
      </c>
      <c r="E45" s="189">
        <f>Minutes_by_use_case!$C3</f>
        <v>4002023.3333333335</v>
      </c>
      <c r="F45" s="189">
        <f>Minutes_by_use_case!$C3</f>
        <v>4002023.3333333335</v>
      </c>
      <c r="G45" s="189">
        <f>Minutes_by_use_case!$C3</f>
        <v>4002023.3333333335</v>
      </c>
      <c r="H45" s="189">
        <f>Minutes_by_use_case!$C3</f>
        <v>4002023.3333333335</v>
      </c>
      <c r="I45" s="189">
        <f>Minutes_by_use_case!$C3</f>
        <v>4002023.3333333335</v>
      </c>
      <c r="J45" s="189">
        <f>Minutes_by_use_case!$C3</f>
        <v>4002023.3333333335</v>
      </c>
      <c r="K45" s="189">
        <f>Minutes_by_use_case!$C3</f>
        <v>4002023.3333333335</v>
      </c>
      <c r="L45" s="189">
        <f>Minutes_by_use_case!$C3</f>
        <v>4002023.3333333335</v>
      </c>
      <c r="M45" s="189">
        <f>Minutes_by_use_case!$C3</f>
        <v>4002023.3333333335</v>
      </c>
      <c r="N45" s="189">
        <f>Minutes_by_use_case!$C3</f>
        <v>4002023.3333333335</v>
      </c>
      <c r="O45" s="189">
        <f>Minutes_by_use_case!$C3</f>
        <v>4002023.3333333335</v>
      </c>
      <c r="P45" s="189">
        <f>Minutes_by_use_case!$C3</f>
        <v>4002023.3333333335</v>
      </c>
      <c r="Q45" s="189">
        <f>Minutes_by_use_case!$C3</f>
        <v>4002023.3333333335</v>
      </c>
      <c r="R45" s="189">
        <f>Minutes_by_use_case!$C3</f>
        <v>4002023.3333333335</v>
      </c>
      <c r="S45" s="189">
        <f>Minutes_by_use_case!$C3</f>
        <v>4002023.3333333335</v>
      </c>
      <c r="T45" s="189">
        <f>Minutes_by_use_case!$C3</f>
        <v>4002023.3333333335</v>
      </c>
      <c r="U45" s="189">
        <f>Minutes_by_use_case!$C3</f>
        <v>4002023.3333333335</v>
      </c>
      <c r="V45" s="189">
        <f>Minutes_by_use_case!$C3</f>
        <v>4002023.3333333335</v>
      </c>
      <c r="W45" s="189">
        <f>Minutes_by_use_case!$C3</f>
        <v>4002023.3333333335</v>
      </c>
    </row>
    <row r="46" spans="1:23" x14ac:dyDescent="0.25">
      <c r="A46" s="167" t="s">
        <v>110</v>
      </c>
      <c r="B46" s="88" t="s">
        <v>56</v>
      </c>
      <c r="C46" s="189" t="s">
        <v>11</v>
      </c>
      <c r="D46" s="189">
        <f>Minutes_by_use_case!$C4</f>
        <v>141857.14285714284</v>
      </c>
      <c r="E46" s="189">
        <f>Minutes_by_use_case!$C4</f>
        <v>141857.14285714284</v>
      </c>
      <c r="F46" s="189">
        <f>Minutes_by_use_case!$C4</f>
        <v>141857.14285714284</v>
      </c>
      <c r="G46" s="189">
        <f>Minutes_by_use_case!$C4</f>
        <v>141857.14285714284</v>
      </c>
      <c r="H46" s="189">
        <f>Minutes_by_use_case!$C4</f>
        <v>141857.14285714284</v>
      </c>
      <c r="I46" s="189">
        <f>Minutes_by_use_case!$C4</f>
        <v>141857.14285714284</v>
      </c>
      <c r="J46" s="189">
        <f>Minutes_by_use_case!$C4</f>
        <v>141857.14285714284</v>
      </c>
      <c r="K46" s="189">
        <f>Minutes_by_use_case!$C4</f>
        <v>141857.14285714284</v>
      </c>
      <c r="L46" s="189">
        <f>Minutes_by_use_case!$C4</f>
        <v>141857.14285714284</v>
      </c>
      <c r="M46" s="189">
        <f>Minutes_by_use_case!$C4</f>
        <v>141857.14285714284</v>
      </c>
      <c r="N46" s="189">
        <f>Minutes_by_use_case!$C4</f>
        <v>141857.14285714284</v>
      </c>
      <c r="O46" s="189">
        <f>Minutes_by_use_case!$C4</f>
        <v>141857.14285714284</v>
      </c>
      <c r="P46" s="189">
        <f>Minutes_by_use_case!$C4</f>
        <v>141857.14285714284</v>
      </c>
      <c r="Q46" s="189">
        <f>Minutes_by_use_case!$C4</f>
        <v>141857.14285714284</v>
      </c>
      <c r="R46" s="189">
        <f>Minutes_by_use_case!$C4</f>
        <v>141857.14285714284</v>
      </c>
      <c r="S46" s="189">
        <f>Minutes_by_use_case!$C4</f>
        <v>141857.14285714284</v>
      </c>
      <c r="T46" s="189">
        <f>Minutes_by_use_case!$C4</f>
        <v>141857.14285714284</v>
      </c>
      <c r="U46" s="189">
        <f>Minutes_by_use_case!$C4</f>
        <v>141857.14285714284</v>
      </c>
      <c r="V46" s="189">
        <f>Minutes_by_use_case!$C4</f>
        <v>141857.14285714284</v>
      </c>
      <c r="W46" s="189">
        <f>Minutes_by_use_case!$C4</f>
        <v>141857.14285714284</v>
      </c>
    </row>
    <row r="47" spans="1:23" x14ac:dyDescent="0.25">
      <c r="A47" s="167" t="s">
        <v>110</v>
      </c>
      <c r="B47" s="88" t="s">
        <v>102</v>
      </c>
      <c r="C47" s="189" t="s">
        <v>11</v>
      </c>
      <c r="D47" s="189" t="str">
        <f>Minutes_by_use_case!$C5</f>
        <v>-</v>
      </c>
      <c r="E47" s="189" t="str">
        <f>Minutes_by_use_case!$C5</f>
        <v>-</v>
      </c>
      <c r="F47" s="189" t="str">
        <f>Minutes_by_use_case!$C5</f>
        <v>-</v>
      </c>
      <c r="G47" s="189" t="str">
        <f>Minutes_by_use_case!$C5</f>
        <v>-</v>
      </c>
      <c r="H47" s="189" t="str">
        <f>Minutes_by_use_case!$C5</f>
        <v>-</v>
      </c>
      <c r="I47" s="189" t="str">
        <f>Minutes_by_use_case!$C5</f>
        <v>-</v>
      </c>
      <c r="J47" s="189" t="str">
        <f>Minutes_by_use_case!$C5</f>
        <v>-</v>
      </c>
      <c r="K47" s="189" t="str">
        <f>Minutes_by_use_case!$C5</f>
        <v>-</v>
      </c>
      <c r="L47" s="189" t="str">
        <f>Minutes_by_use_case!$C5</f>
        <v>-</v>
      </c>
      <c r="M47" s="189" t="str">
        <f>Minutes_by_use_case!$C5</f>
        <v>-</v>
      </c>
      <c r="N47" s="189" t="str">
        <f>Minutes_by_use_case!$C5</f>
        <v>-</v>
      </c>
      <c r="O47" s="189" t="str">
        <f>Minutes_by_use_case!$C5</f>
        <v>-</v>
      </c>
      <c r="P47" s="189" t="str">
        <f>Minutes_by_use_case!$C5</f>
        <v>-</v>
      </c>
      <c r="Q47" s="189" t="str">
        <f>Minutes_by_use_case!$C5</f>
        <v>-</v>
      </c>
      <c r="R47" s="189" t="str">
        <f>Minutes_by_use_case!$C5</f>
        <v>-</v>
      </c>
      <c r="S47" s="189" t="str">
        <f>Minutes_by_use_case!$C5</f>
        <v>-</v>
      </c>
      <c r="T47" s="189" t="str">
        <f>Minutes_by_use_case!$C5</f>
        <v>-</v>
      </c>
      <c r="U47" s="189" t="str">
        <f>Minutes_by_use_case!$C5</f>
        <v>-</v>
      </c>
      <c r="V47" s="189" t="str">
        <f>Minutes_by_use_case!$C5</f>
        <v>-</v>
      </c>
      <c r="W47" s="189" t="str">
        <f>Minutes_by_use_case!$C5</f>
        <v>-</v>
      </c>
    </row>
    <row r="48" spans="1:23" x14ac:dyDescent="0.25">
      <c r="A48" s="167" t="s">
        <v>110</v>
      </c>
      <c r="B48" s="88" t="s">
        <v>60</v>
      </c>
      <c r="C48" s="189" t="s">
        <v>11</v>
      </c>
      <c r="D48" s="189">
        <f>Minutes_by_use_case!$C6</f>
        <v>27630</v>
      </c>
      <c r="E48" s="189">
        <f>Minutes_by_use_case!$C6</f>
        <v>27630</v>
      </c>
      <c r="F48" s="189">
        <f>Minutes_by_use_case!$C6</f>
        <v>27630</v>
      </c>
      <c r="G48" s="189">
        <f>Minutes_by_use_case!$C6</f>
        <v>27630</v>
      </c>
      <c r="H48" s="189">
        <f>Minutes_by_use_case!$C6</f>
        <v>27630</v>
      </c>
      <c r="I48" s="189">
        <f>Minutes_by_use_case!$C6</f>
        <v>27630</v>
      </c>
      <c r="J48" s="189">
        <f>Minutes_by_use_case!$C6</f>
        <v>27630</v>
      </c>
      <c r="K48" s="189">
        <f>Minutes_by_use_case!$C6</f>
        <v>27630</v>
      </c>
      <c r="L48" s="189">
        <f>Minutes_by_use_case!$C6</f>
        <v>27630</v>
      </c>
      <c r="M48" s="189">
        <f>Minutes_by_use_case!$C6</f>
        <v>27630</v>
      </c>
      <c r="N48" s="189">
        <f>Minutes_by_use_case!$C6</f>
        <v>27630</v>
      </c>
      <c r="O48" s="189">
        <f>Minutes_by_use_case!$C6</f>
        <v>27630</v>
      </c>
      <c r="P48" s="189">
        <f>Minutes_by_use_case!$C6</f>
        <v>27630</v>
      </c>
      <c r="Q48" s="189">
        <f>Minutes_by_use_case!$C6</f>
        <v>27630</v>
      </c>
      <c r="R48" s="189">
        <f>Minutes_by_use_case!$C6</f>
        <v>27630</v>
      </c>
      <c r="S48" s="189">
        <f>Minutes_by_use_case!$C6</f>
        <v>27630</v>
      </c>
      <c r="T48" s="189">
        <f>Minutes_by_use_case!$C6</f>
        <v>27630</v>
      </c>
      <c r="U48" s="189">
        <f>Minutes_by_use_case!$C6</f>
        <v>27630</v>
      </c>
      <c r="V48" s="189">
        <f>Minutes_by_use_case!$C6</f>
        <v>27630</v>
      </c>
      <c r="W48" s="189">
        <f>Minutes_by_use_case!$C6</f>
        <v>27630</v>
      </c>
    </row>
    <row r="49" spans="1:23" x14ac:dyDescent="0.25">
      <c r="A49" s="167" t="s">
        <v>110</v>
      </c>
      <c r="B49" s="88" t="s">
        <v>103</v>
      </c>
      <c r="C49" s="189" t="s">
        <v>11</v>
      </c>
      <c r="D49" s="189" t="str">
        <f>Minutes_by_use_case!$C7</f>
        <v>-</v>
      </c>
      <c r="E49" s="189" t="str">
        <f>Minutes_by_use_case!$C7</f>
        <v>-</v>
      </c>
      <c r="F49" s="189" t="str">
        <f>Minutes_by_use_case!$C7</f>
        <v>-</v>
      </c>
      <c r="G49" s="189" t="str">
        <f>Minutes_by_use_case!$C7</f>
        <v>-</v>
      </c>
      <c r="H49" s="189" t="str">
        <f>Minutes_by_use_case!$C7</f>
        <v>-</v>
      </c>
      <c r="I49" s="189" t="str">
        <f>Minutes_by_use_case!$C7</f>
        <v>-</v>
      </c>
      <c r="J49" s="189" t="str">
        <f>Minutes_by_use_case!$C7</f>
        <v>-</v>
      </c>
      <c r="K49" s="189" t="str">
        <f>Minutes_by_use_case!$C7</f>
        <v>-</v>
      </c>
      <c r="L49" s="189" t="str">
        <f>Minutes_by_use_case!$C7</f>
        <v>-</v>
      </c>
      <c r="M49" s="189" t="str">
        <f>Minutes_by_use_case!$C7</f>
        <v>-</v>
      </c>
      <c r="N49" s="189" t="str">
        <f>Minutes_by_use_case!$C7</f>
        <v>-</v>
      </c>
      <c r="O49" s="189" t="str">
        <f>Minutes_by_use_case!$C7</f>
        <v>-</v>
      </c>
      <c r="P49" s="189" t="str">
        <f>Minutes_by_use_case!$C7</f>
        <v>-</v>
      </c>
      <c r="Q49" s="189" t="str">
        <f>Minutes_by_use_case!$C7</f>
        <v>-</v>
      </c>
      <c r="R49" s="189" t="str">
        <f>Minutes_by_use_case!$C7</f>
        <v>-</v>
      </c>
      <c r="S49" s="189" t="str">
        <f>Minutes_by_use_case!$C7</f>
        <v>-</v>
      </c>
      <c r="T49" s="189" t="str">
        <f>Minutes_by_use_case!$C7</f>
        <v>-</v>
      </c>
      <c r="U49" s="189" t="str">
        <f>Minutes_by_use_case!$C7</f>
        <v>-</v>
      </c>
      <c r="V49" s="189" t="str">
        <f>Minutes_by_use_case!$C7</f>
        <v>-</v>
      </c>
      <c r="W49" s="189" t="str">
        <f>Minutes_by_use_case!$C7</f>
        <v>-</v>
      </c>
    </row>
    <row r="50" spans="1:23" x14ac:dyDescent="0.25">
      <c r="A50" s="167" t="s">
        <v>110</v>
      </c>
      <c r="B50" s="88" t="s">
        <v>58</v>
      </c>
      <c r="C50" s="189" t="s">
        <v>11</v>
      </c>
      <c r="D50" s="189">
        <f>Minutes_by_use_case!$C8</f>
        <v>137640</v>
      </c>
      <c r="E50" s="189">
        <f>Minutes_by_use_case!$C8</f>
        <v>137640</v>
      </c>
      <c r="F50" s="189">
        <f>Minutes_by_use_case!$C8</f>
        <v>137640</v>
      </c>
      <c r="G50" s="189">
        <f>Minutes_by_use_case!$C8</f>
        <v>137640</v>
      </c>
      <c r="H50" s="189">
        <f>Minutes_by_use_case!$C8</f>
        <v>137640</v>
      </c>
      <c r="I50" s="189">
        <f>Minutes_by_use_case!$C8</f>
        <v>137640</v>
      </c>
      <c r="J50" s="189">
        <f>Minutes_by_use_case!$C8</f>
        <v>137640</v>
      </c>
      <c r="K50" s="189">
        <f>Minutes_by_use_case!$C8</f>
        <v>137640</v>
      </c>
      <c r="L50" s="189">
        <f>Minutes_by_use_case!$C8</f>
        <v>137640</v>
      </c>
      <c r="M50" s="189">
        <f>Minutes_by_use_case!$C8</f>
        <v>137640</v>
      </c>
      <c r="N50" s="189">
        <f>Minutes_by_use_case!$C8</f>
        <v>137640</v>
      </c>
      <c r="O50" s="189">
        <f>Minutes_by_use_case!$C8</f>
        <v>137640</v>
      </c>
      <c r="P50" s="189">
        <f>Minutes_by_use_case!$C8</f>
        <v>137640</v>
      </c>
      <c r="Q50" s="189">
        <f>Minutes_by_use_case!$C8</f>
        <v>137640</v>
      </c>
      <c r="R50" s="189">
        <f>Minutes_by_use_case!$C8</f>
        <v>137640</v>
      </c>
      <c r="S50" s="189">
        <f>Minutes_by_use_case!$C8</f>
        <v>137640</v>
      </c>
      <c r="T50" s="189">
        <f>Minutes_by_use_case!$C8</f>
        <v>137640</v>
      </c>
      <c r="U50" s="189">
        <f>Minutes_by_use_case!$C8</f>
        <v>137640</v>
      </c>
      <c r="V50" s="189">
        <f>Minutes_by_use_case!$C8</f>
        <v>137640</v>
      </c>
      <c r="W50" s="189">
        <f>Minutes_by_use_case!$C8</f>
        <v>137640</v>
      </c>
    </row>
    <row r="51" spans="1:23" x14ac:dyDescent="0.25">
      <c r="A51" s="167" t="s">
        <v>110</v>
      </c>
      <c r="B51" s="88" t="s">
        <v>61</v>
      </c>
      <c r="C51" s="189" t="s">
        <v>11</v>
      </c>
      <c r="D51" s="189">
        <f>Minutes_by_use_case!$C9</f>
        <v>2024360.0000000002</v>
      </c>
      <c r="E51" s="189">
        <f>Minutes_by_use_case!$C9</f>
        <v>2024360.0000000002</v>
      </c>
      <c r="F51" s="189">
        <f>Minutes_by_use_case!$C9</f>
        <v>2024360.0000000002</v>
      </c>
      <c r="G51" s="189">
        <f>Minutes_by_use_case!$C9</f>
        <v>2024360.0000000002</v>
      </c>
      <c r="H51" s="189">
        <f>Minutes_by_use_case!$C9</f>
        <v>2024360.0000000002</v>
      </c>
      <c r="I51" s="189">
        <f>Minutes_by_use_case!$C9</f>
        <v>2024360.0000000002</v>
      </c>
      <c r="J51" s="189">
        <f>Minutes_by_use_case!$C9</f>
        <v>2024360.0000000002</v>
      </c>
      <c r="K51" s="189">
        <f>Minutes_by_use_case!$C9</f>
        <v>2024360.0000000002</v>
      </c>
      <c r="L51" s="189">
        <f>Minutes_by_use_case!$C9</f>
        <v>2024360.0000000002</v>
      </c>
      <c r="M51" s="189">
        <f>Minutes_by_use_case!$C9</f>
        <v>2024360.0000000002</v>
      </c>
      <c r="N51" s="189">
        <f>Minutes_by_use_case!$C9</f>
        <v>2024360.0000000002</v>
      </c>
      <c r="O51" s="189">
        <f>Minutes_by_use_case!$C9</f>
        <v>2024360.0000000002</v>
      </c>
      <c r="P51" s="189">
        <f>Minutes_by_use_case!$C9</f>
        <v>2024360.0000000002</v>
      </c>
      <c r="Q51" s="189">
        <f>Minutes_by_use_case!$C9</f>
        <v>2024360.0000000002</v>
      </c>
      <c r="R51" s="189">
        <f>Minutes_by_use_case!$C9</f>
        <v>2024360.0000000002</v>
      </c>
      <c r="S51" s="189">
        <f>Minutes_by_use_case!$C9</f>
        <v>2024360.0000000002</v>
      </c>
      <c r="T51" s="189">
        <f>Minutes_by_use_case!$C9</f>
        <v>2024360.0000000002</v>
      </c>
      <c r="U51" s="189">
        <f>Minutes_by_use_case!$C9</f>
        <v>2024360.0000000002</v>
      </c>
      <c r="V51" s="189">
        <f>Minutes_by_use_case!$C9</f>
        <v>2024360.0000000002</v>
      </c>
      <c r="W51" s="189">
        <f>Minutes_by_use_case!$C9</f>
        <v>2024360.0000000002</v>
      </c>
    </row>
    <row r="53" spans="1:23" ht="14.4" x14ac:dyDescent="0.3">
      <c r="A53" s="195" t="s">
        <v>205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7FEAF-8872-4B85-A96F-20913412F09E}">
  <sheetPr>
    <tabColor rgb="FF0B3D91"/>
  </sheetPr>
  <dimension ref="A1:X220"/>
  <sheetViews>
    <sheetView topLeftCell="A184" zoomScale="70" zoomScaleNormal="70" workbookViewId="0">
      <selection activeCell="D8" sqref="D8"/>
    </sheetView>
  </sheetViews>
  <sheetFormatPr defaultRowHeight="13.8" x14ac:dyDescent="0.25"/>
  <cols>
    <col min="1" max="1" width="19.6640625" style="3" customWidth="1"/>
    <col min="2" max="2" width="50.5546875" style="3" customWidth="1"/>
    <col min="3" max="3" width="6.77734375" style="3" customWidth="1"/>
    <col min="4" max="23" width="13.5546875" style="161" bestFit="1" customWidth="1"/>
    <col min="24" max="24" width="13.21875" style="3" bestFit="1" customWidth="1"/>
    <col min="25" max="16384" width="8.88671875" style="3"/>
  </cols>
  <sheetData>
    <row r="1" spans="1:24" x14ac:dyDescent="0.25">
      <c r="A1" s="155" t="s">
        <v>32</v>
      </c>
      <c r="B1" s="155" t="s">
        <v>104</v>
      </c>
      <c r="C1" s="155" t="s">
        <v>90</v>
      </c>
      <c r="D1" s="154">
        <v>2021</v>
      </c>
      <c r="E1" s="155">
        <v>2022</v>
      </c>
      <c r="F1" s="154">
        <v>2023</v>
      </c>
      <c r="G1" s="155">
        <v>2024</v>
      </c>
      <c r="H1" s="154">
        <v>2025</v>
      </c>
      <c r="I1" s="155">
        <v>2026</v>
      </c>
      <c r="J1" s="154">
        <v>2027</v>
      </c>
      <c r="K1" s="155">
        <v>2028</v>
      </c>
      <c r="L1" s="154">
        <v>2029</v>
      </c>
      <c r="M1" s="155">
        <v>2030</v>
      </c>
      <c r="N1" s="154">
        <v>2031</v>
      </c>
      <c r="O1" s="155">
        <v>2032</v>
      </c>
      <c r="P1" s="154">
        <v>2033</v>
      </c>
      <c r="Q1" s="155">
        <v>2034</v>
      </c>
      <c r="R1" s="154">
        <v>2035</v>
      </c>
      <c r="S1" s="155">
        <v>2036</v>
      </c>
      <c r="T1" s="154">
        <v>2037</v>
      </c>
      <c r="U1" s="155">
        <v>2038</v>
      </c>
      <c r="V1" s="154">
        <v>2039</v>
      </c>
      <c r="W1" s="155">
        <v>2040</v>
      </c>
    </row>
    <row r="2" spans="1:24" x14ac:dyDescent="0.25">
      <c r="A2" s="97" t="s">
        <v>33</v>
      </c>
      <c r="B2" s="97" t="s">
        <v>57</v>
      </c>
      <c r="C2" s="198"/>
      <c r="D2" s="189">
        <f>IFERROR(INDEX(lifespans_all!D$2:D$56,MATCH($A2,lifespans_all!$A$2:$A$56,0))*INDEX(SR_mission_minutes!D$2:D$43,MATCH($A2,SR_mission_minutes!$A$2:$A$43)),"-")</f>
        <v>4002023.3333333335</v>
      </c>
      <c r="E2" s="189">
        <f>IFERROR(INDEX(lifespans_all!E$2:E$56,MATCH($A2,lifespans_all!$A$2:$A$56,0))*INDEX(SR_mission_minutes!E$2:E$43,MATCH($A2,SR_mission_minutes!$A$2:$A$43)),"-")</f>
        <v>4002023.3333333335</v>
      </c>
      <c r="F2" s="189">
        <f>IFERROR(INDEX(lifespans_all!F$2:F$56,MATCH($A2,lifespans_all!$A$2:$A$56,0))*INDEX(SR_mission_minutes!F$2:F$43,MATCH($A2,SR_mission_minutes!$A$2:$A$43)),"-")</f>
        <v>4002023.3333333335</v>
      </c>
      <c r="G2" s="189">
        <f>IFERROR(INDEX(lifespans_all!G$2:G$56,MATCH($A2,lifespans_all!$A$2:$A$56,0))*INDEX(SR_mission_minutes!G$2:G$43,MATCH($A2,SR_mission_minutes!$A$2:$A$43)),"-")</f>
        <v>4002023.3333333335</v>
      </c>
      <c r="H2" s="189">
        <f>IFERROR(INDEX(lifespans_all!H$2:H$56,MATCH($A2,lifespans_all!$A$2:$A$56,0))*INDEX(SR_mission_minutes!H$2:H$43,MATCH($A2,SR_mission_minutes!$A$2:$A$43)),"-")</f>
        <v>0</v>
      </c>
      <c r="I2" s="189">
        <f>IFERROR(INDEX(lifespans_all!I$2:I$56,MATCH($A2,lifespans_all!$A$2:$A$56,0))*INDEX(SR_mission_minutes!I$2:I$43,MATCH($A2,SR_mission_minutes!$A$2:$A$43)),"-")</f>
        <v>0</v>
      </c>
      <c r="J2" s="189">
        <f>IFERROR(INDEX(lifespans_all!J$2:J$56,MATCH($A2,lifespans_all!$A$2:$A$56,0))*INDEX(SR_mission_minutes!J$2:J$43,MATCH($A2,SR_mission_minutes!$A$2:$A$43)),"-")</f>
        <v>0</v>
      </c>
      <c r="K2" s="189">
        <f>IFERROR(INDEX(lifespans_all!K$2:K$56,MATCH($A2,lifespans_all!$A$2:$A$56,0))*INDEX(SR_mission_minutes!K$2:K$43,MATCH($A2,SR_mission_minutes!$A$2:$A$43)),"-")</f>
        <v>0</v>
      </c>
      <c r="L2" s="189">
        <f>IFERROR(INDEX(lifespans_all!L$2:L$56,MATCH($A2,lifespans_all!$A$2:$A$56,0))*INDEX(SR_mission_minutes!L$2:L$43,MATCH($A2,SR_mission_minutes!$A$2:$A$43)),"-")</f>
        <v>0</v>
      </c>
      <c r="M2" s="189">
        <f>IFERROR(INDEX(lifespans_all!M$2:M$56,MATCH($A2,lifespans_all!$A$2:$A$56,0))*INDEX(SR_mission_minutes!M$2:M$43,MATCH($A2,SR_mission_minutes!$A$2:$A$43)),"-")</f>
        <v>0</v>
      </c>
      <c r="N2" s="189">
        <f>IFERROR(INDEX(lifespans_all!N$2:N$56,MATCH($A2,lifespans_all!$A$2:$A$56,0))*INDEX(SR_mission_minutes!N$2:N$43,MATCH($A2,SR_mission_minutes!$A$2:$A$43)),"-")</f>
        <v>0</v>
      </c>
      <c r="O2" s="189">
        <f>IFERROR(INDEX(lifespans_all!O$2:O$56,MATCH($A2,lifespans_all!$A$2:$A$56,0))*INDEX(SR_mission_minutes!O$2:O$43,MATCH($A2,SR_mission_minutes!$A$2:$A$43)),"-")</f>
        <v>0</v>
      </c>
      <c r="P2" s="189">
        <f>IFERROR(INDEX(lifespans_all!P$2:P$56,MATCH($A2,lifespans_all!$A$2:$A$56,0))*INDEX(SR_mission_minutes!P$2:P$43,MATCH($A2,SR_mission_minutes!$A$2:$A$43)),"-")</f>
        <v>0</v>
      </c>
      <c r="Q2" s="189">
        <f>IFERROR(INDEX(lifespans_all!Q$2:Q$56,MATCH($A2,lifespans_all!$A$2:$A$56,0))*INDEX(SR_mission_minutes!Q$2:Q$43,MATCH($A2,SR_mission_minutes!$A$2:$A$43)),"-")</f>
        <v>0</v>
      </c>
      <c r="R2" s="189">
        <f>IFERROR(INDEX(lifespans_all!R$2:R$56,MATCH($A2,lifespans_all!$A$2:$A$56,0))*INDEX(SR_mission_minutes!R$2:R$43,MATCH($A2,SR_mission_minutes!$A$2:$A$43)),"-")</f>
        <v>0</v>
      </c>
      <c r="S2" s="189">
        <f>IFERROR(INDEX(lifespans_all!S$2:S$56,MATCH($A2,lifespans_all!$A$2:$A$56,0))*INDEX(SR_mission_minutes!S$2:S$43,MATCH($A2,SR_mission_minutes!$A$2:$A$43)),"-")</f>
        <v>0</v>
      </c>
      <c r="T2" s="189">
        <f>IFERROR(INDEX(lifespans_all!T$2:T$56,MATCH($A2,lifespans_all!$A$2:$A$56,0))*INDEX(SR_mission_minutes!T$2:T$43,MATCH($A2,SR_mission_minutes!$A$2:$A$43)),"-")</f>
        <v>0</v>
      </c>
      <c r="U2" s="189">
        <f>IFERROR(INDEX(lifespans_all!U$2:U$56,MATCH($A2,lifespans_all!$A$2:$A$56,0))*INDEX(SR_mission_minutes!U$2:U$43,MATCH($A2,SR_mission_minutes!$A$2:$A$43)),"-")</f>
        <v>0</v>
      </c>
      <c r="V2" s="189">
        <f>IFERROR(INDEX(lifespans_all!V$2:V$56,MATCH($A2,lifespans_all!$A$2:$A$56,0))*INDEX(SR_mission_minutes!V$2:V$43,MATCH($A2,SR_mission_minutes!$A$2:$A$43)),"-")</f>
        <v>0</v>
      </c>
      <c r="W2" s="189">
        <f>IFERROR(INDEX(lifespans_all!W$2:W$56,MATCH($A2,lifespans_all!$A$2:$A$56,0))*INDEX(SR_mission_minutes!W$2:W$43,MATCH($A2,SR_mission_minutes!$A$2:$A$43)),"-")</f>
        <v>0</v>
      </c>
      <c r="X2" s="87"/>
    </row>
    <row r="3" spans="1:24" x14ac:dyDescent="0.25">
      <c r="A3" s="97" t="s">
        <v>65</v>
      </c>
      <c r="B3" s="97" t="s">
        <v>57</v>
      </c>
      <c r="C3" s="198"/>
      <c r="D3" s="189">
        <f>IFERROR(INDEX(lifespans_all!D$2:D$56,MATCH($A3,lifespans_all!$A$2:$A$56,0))*INDEX(SR_mission_minutes!D$2:D$43,MATCH($A3,SR_mission_minutes!$A$2:$A$43)),"-")</f>
        <v>4002023.3333333335</v>
      </c>
      <c r="E3" s="189">
        <f>IFERROR(INDEX(lifespans_all!E$2:E$56,MATCH($A3,lifespans_all!$A$2:$A$56,0))*INDEX(SR_mission_minutes!E$2:E$43,MATCH($A3,SR_mission_minutes!$A$2:$A$43)),"-")</f>
        <v>4002023.3333333335</v>
      </c>
      <c r="F3" s="189">
        <f>IFERROR(INDEX(lifespans_all!F$2:F$56,MATCH($A3,lifespans_all!$A$2:$A$56,0))*INDEX(SR_mission_minutes!F$2:F$43,MATCH($A3,SR_mission_minutes!$A$2:$A$43)),"-")</f>
        <v>4002023.3333333335</v>
      </c>
      <c r="G3" s="189">
        <f>IFERROR(INDEX(lifespans_all!G$2:G$56,MATCH($A3,lifespans_all!$A$2:$A$56,0))*INDEX(SR_mission_minutes!G$2:G$43,MATCH($A3,SR_mission_minutes!$A$2:$A$43)),"-")</f>
        <v>4002023.3333333335</v>
      </c>
      <c r="H3" s="189">
        <f>IFERROR(INDEX(lifespans_all!H$2:H$56,MATCH($A3,lifespans_all!$A$2:$A$56,0))*INDEX(SR_mission_minutes!H$2:H$43,MATCH($A3,SR_mission_minutes!$A$2:$A$43)),"-")</f>
        <v>4002023.3333333335</v>
      </c>
      <c r="I3" s="189">
        <f>IFERROR(INDEX(lifespans_all!I$2:I$56,MATCH($A3,lifespans_all!$A$2:$A$56,0))*INDEX(SR_mission_minutes!I$2:I$43,MATCH($A3,SR_mission_minutes!$A$2:$A$43)),"-")</f>
        <v>4002023.3333333335</v>
      </c>
      <c r="J3" s="189">
        <f>IFERROR(INDEX(lifespans_all!J$2:J$56,MATCH($A3,lifespans_all!$A$2:$A$56,0))*INDEX(SR_mission_minutes!J$2:J$43,MATCH($A3,SR_mission_minutes!$A$2:$A$43)),"-")</f>
        <v>0</v>
      </c>
      <c r="K3" s="189">
        <f>IFERROR(INDEX(lifespans_all!K$2:K$56,MATCH($A3,lifespans_all!$A$2:$A$56,0))*INDEX(SR_mission_minutes!K$2:K$43,MATCH($A3,SR_mission_minutes!$A$2:$A$43)),"-")</f>
        <v>0</v>
      </c>
      <c r="L3" s="189">
        <f>IFERROR(INDEX(lifespans_all!L$2:L$56,MATCH($A3,lifespans_all!$A$2:$A$56,0))*INDEX(SR_mission_minutes!L$2:L$43,MATCH($A3,SR_mission_minutes!$A$2:$A$43)),"-")</f>
        <v>0</v>
      </c>
      <c r="M3" s="189">
        <f>IFERROR(INDEX(lifespans_all!M$2:M$56,MATCH($A3,lifespans_all!$A$2:$A$56,0))*INDEX(SR_mission_minutes!M$2:M$43,MATCH($A3,SR_mission_minutes!$A$2:$A$43)),"-")</f>
        <v>0</v>
      </c>
      <c r="N3" s="189">
        <f>IFERROR(INDEX(lifespans_all!N$2:N$56,MATCH($A3,lifespans_all!$A$2:$A$56,0))*INDEX(SR_mission_minutes!N$2:N$43,MATCH($A3,SR_mission_minutes!$A$2:$A$43)),"-")</f>
        <v>0</v>
      </c>
      <c r="O3" s="189">
        <f>IFERROR(INDEX(lifespans_all!O$2:O$56,MATCH($A3,lifespans_all!$A$2:$A$56,0))*INDEX(SR_mission_minutes!O$2:O$43,MATCH($A3,SR_mission_minutes!$A$2:$A$43)),"-")</f>
        <v>0</v>
      </c>
      <c r="P3" s="189">
        <f>IFERROR(INDEX(lifespans_all!P$2:P$56,MATCH($A3,lifespans_all!$A$2:$A$56,0))*INDEX(SR_mission_minutes!P$2:P$43,MATCH($A3,SR_mission_minutes!$A$2:$A$43)),"-")</f>
        <v>0</v>
      </c>
      <c r="Q3" s="189">
        <f>IFERROR(INDEX(lifespans_all!Q$2:Q$56,MATCH($A3,lifespans_all!$A$2:$A$56,0))*INDEX(SR_mission_minutes!Q$2:Q$43,MATCH($A3,SR_mission_minutes!$A$2:$A$43)),"-")</f>
        <v>0</v>
      </c>
      <c r="R3" s="189">
        <f>IFERROR(INDEX(lifespans_all!R$2:R$56,MATCH($A3,lifespans_all!$A$2:$A$56,0))*INDEX(SR_mission_minutes!R$2:R$43,MATCH($A3,SR_mission_minutes!$A$2:$A$43)),"-")</f>
        <v>0</v>
      </c>
      <c r="S3" s="189">
        <f>IFERROR(INDEX(lifespans_all!S$2:S$56,MATCH($A3,lifespans_all!$A$2:$A$56,0))*INDEX(SR_mission_minutes!S$2:S$43,MATCH($A3,SR_mission_minutes!$A$2:$A$43)),"-")</f>
        <v>0</v>
      </c>
      <c r="T3" s="189">
        <f>IFERROR(INDEX(lifespans_all!T$2:T$56,MATCH($A3,lifespans_all!$A$2:$A$56,0))*INDEX(SR_mission_minutes!T$2:T$43,MATCH($A3,SR_mission_minutes!$A$2:$A$43)),"-")</f>
        <v>0</v>
      </c>
      <c r="U3" s="189">
        <f>IFERROR(INDEX(lifespans_all!U$2:U$56,MATCH($A3,lifespans_all!$A$2:$A$56,0))*INDEX(SR_mission_minutes!U$2:U$43,MATCH($A3,SR_mission_minutes!$A$2:$A$43)),"-")</f>
        <v>0</v>
      </c>
      <c r="V3" s="189">
        <f>IFERROR(INDEX(lifespans_all!V$2:V$56,MATCH($A3,lifespans_all!$A$2:$A$56,0))*INDEX(SR_mission_minutes!V$2:V$43,MATCH($A3,SR_mission_minutes!$A$2:$A$43)),"-")</f>
        <v>0</v>
      </c>
      <c r="W3" s="189">
        <f>IFERROR(INDEX(lifespans_all!W$2:W$56,MATCH($A3,lifespans_all!$A$2:$A$56,0))*INDEX(SR_mission_minutes!W$2:W$43,MATCH($A3,SR_mission_minutes!$A$2:$A$43)),"-")</f>
        <v>0</v>
      </c>
    </row>
    <row r="4" spans="1:24" x14ac:dyDescent="0.25">
      <c r="A4" s="97" t="s">
        <v>67</v>
      </c>
      <c r="B4" s="97" t="s">
        <v>58</v>
      </c>
      <c r="C4" s="198"/>
      <c r="D4" s="189">
        <f>IFERROR(INDEX(lifespans_all!D$2:D$56,MATCH($A4,lifespans_all!$A$2:$A$56,0))*INDEX(SR_mission_minutes!D$2:D$43,MATCH($A4,SR_mission_minutes!$A$2:$A$43)),"-")</f>
        <v>137640</v>
      </c>
      <c r="E4" s="189">
        <f>IFERROR(INDEX(lifespans_all!E$2:E$56,MATCH($A4,lifespans_all!$A$2:$A$56,0))*INDEX(SR_mission_minutes!E$2:E$43,MATCH($A4,SR_mission_minutes!$A$2:$A$43)),"-")</f>
        <v>137640</v>
      </c>
      <c r="F4" s="189">
        <f>IFERROR(INDEX(lifespans_all!F$2:F$56,MATCH($A4,lifespans_all!$A$2:$A$56,0))*INDEX(SR_mission_minutes!F$2:F$43,MATCH($A4,SR_mission_minutes!$A$2:$A$43)),"-")</f>
        <v>137640</v>
      </c>
      <c r="G4" s="189">
        <f>IFERROR(INDEX(lifespans_all!G$2:G$56,MATCH($A4,lifespans_all!$A$2:$A$56,0))*INDEX(SR_mission_minutes!G$2:G$43,MATCH($A4,SR_mission_minutes!$A$2:$A$43)),"-")</f>
        <v>137640</v>
      </c>
      <c r="H4" s="189">
        <f>IFERROR(INDEX(lifespans_all!H$2:H$56,MATCH($A4,lifespans_all!$A$2:$A$56,0))*INDEX(SR_mission_minutes!H$2:H$43,MATCH($A4,SR_mission_minutes!$A$2:$A$43)),"-")</f>
        <v>0</v>
      </c>
      <c r="I4" s="189">
        <f>IFERROR(INDEX(lifespans_all!I$2:I$56,MATCH($A4,lifespans_all!$A$2:$A$56,0))*INDEX(SR_mission_minutes!I$2:I$43,MATCH($A4,SR_mission_minutes!$A$2:$A$43)),"-")</f>
        <v>0</v>
      </c>
      <c r="J4" s="189">
        <f>IFERROR(INDEX(lifespans_all!J$2:J$56,MATCH($A4,lifespans_all!$A$2:$A$56,0))*INDEX(SR_mission_minutes!J$2:J$43,MATCH($A4,SR_mission_minutes!$A$2:$A$43)),"-")</f>
        <v>0</v>
      </c>
      <c r="K4" s="189">
        <f>IFERROR(INDEX(lifespans_all!K$2:K$56,MATCH($A4,lifespans_all!$A$2:$A$56,0))*INDEX(SR_mission_minutes!K$2:K$43,MATCH($A4,SR_mission_minutes!$A$2:$A$43)),"-")</f>
        <v>0</v>
      </c>
      <c r="L4" s="189">
        <f>IFERROR(INDEX(lifespans_all!L$2:L$56,MATCH($A4,lifespans_all!$A$2:$A$56,0))*INDEX(SR_mission_minutes!L$2:L$43,MATCH($A4,SR_mission_minutes!$A$2:$A$43)),"-")</f>
        <v>0</v>
      </c>
      <c r="M4" s="189">
        <f>IFERROR(INDEX(lifespans_all!M$2:M$56,MATCH($A4,lifespans_all!$A$2:$A$56,0))*INDEX(SR_mission_minutes!M$2:M$43,MATCH($A4,SR_mission_minutes!$A$2:$A$43)),"-")</f>
        <v>0</v>
      </c>
      <c r="N4" s="189">
        <f>IFERROR(INDEX(lifespans_all!N$2:N$56,MATCH($A4,lifespans_all!$A$2:$A$56,0))*INDEX(SR_mission_minutes!N$2:N$43,MATCH($A4,SR_mission_minutes!$A$2:$A$43)),"-")</f>
        <v>0</v>
      </c>
      <c r="O4" s="189">
        <f>IFERROR(INDEX(lifespans_all!O$2:O$56,MATCH($A4,lifespans_all!$A$2:$A$56,0))*INDEX(SR_mission_minutes!O$2:O$43,MATCH($A4,SR_mission_minutes!$A$2:$A$43)),"-")</f>
        <v>0</v>
      </c>
      <c r="P4" s="189">
        <f>IFERROR(INDEX(lifespans_all!P$2:P$56,MATCH($A4,lifespans_all!$A$2:$A$56,0))*INDEX(SR_mission_minutes!P$2:P$43,MATCH($A4,SR_mission_minutes!$A$2:$A$43)),"-")</f>
        <v>0</v>
      </c>
      <c r="Q4" s="189">
        <f>IFERROR(INDEX(lifespans_all!Q$2:Q$56,MATCH($A4,lifespans_all!$A$2:$A$56,0))*INDEX(SR_mission_minutes!Q$2:Q$43,MATCH($A4,SR_mission_minutes!$A$2:$A$43)),"-")</f>
        <v>0</v>
      </c>
      <c r="R4" s="189">
        <f>IFERROR(INDEX(lifespans_all!R$2:R$56,MATCH($A4,lifespans_all!$A$2:$A$56,0))*INDEX(SR_mission_minutes!R$2:R$43,MATCH($A4,SR_mission_minutes!$A$2:$A$43)),"-")</f>
        <v>0</v>
      </c>
      <c r="S4" s="189">
        <f>IFERROR(INDEX(lifespans_all!S$2:S$56,MATCH($A4,lifespans_all!$A$2:$A$56,0))*INDEX(SR_mission_minutes!S$2:S$43,MATCH($A4,SR_mission_minutes!$A$2:$A$43)),"-")</f>
        <v>0</v>
      </c>
      <c r="T4" s="189">
        <f>IFERROR(INDEX(lifespans_all!T$2:T$56,MATCH($A4,lifespans_all!$A$2:$A$56,0))*INDEX(SR_mission_minutes!T$2:T$43,MATCH($A4,SR_mission_minutes!$A$2:$A$43)),"-")</f>
        <v>0</v>
      </c>
      <c r="U4" s="189">
        <f>IFERROR(INDEX(lifespans_all!U$2:U$56,MATCH($A4,lifespans_all!$A$2:$A$56,0))*INDEX(SR_mission_minutes!U$2:U$43,MATCH($A4,SR_mission_minutes!$A$2:$A$43)),"-")</f>
        <v>0</v>
      </c>
      <c r="V4" s="189">
        <f>IFERROR(INDEX(lifespans_all!V$2:V$56,MATCH($A4,lifespans_all!$A$2:$A$56,0))*INDEX(SR_mission_minutes!V$2:V$43,MATCH($A4,SR_mission_minutes!$A$2:$A$43)),"-")</f>
        <v>0</v>
      </c>
      <c r="W4" s="189">
        <f>IFERROR(INDEX(lifespans_all!W$2:W$56,MATCH($A4,lifespans_all!$A$2:$A$56,0))*INDEX(SR_mission_minutes!W$2:W$43,MATCH($A4,SR_mission_minutes!$A$2:$A$43)),"-")</f>
        <v>0</v>
      </c>
    </row>
    <row r="5" spans="1:24" x14ac:dyDescent="0.25">
      <c r="A5" s="97" t="s">
        <v>68</v>
      </c>
      <c r="B5" s="97" t="s">
        <v>57</v>
      </c>
      <c r="C5" s="198"/>
      <c r="D5" s="189">
        <f>IFERROR(INDEX(lifespans_all!D$2:D$56,MATCH($A5,lifespans_all!$A$2:$A$56,0))*INDEX(SR_mission_minutes!D$2:D$43,MATCH($A5,SR_mission_minutes!$A$2:$A$43)),"-")</f>
        <v>4002023.3333333335</v>
      </c>
      <c r="E5" s="189">
        <f>IFERROR(INDEX(lifespans_all!E$2:E$56,MATCH($A5,lifespans_all!$A$2:$A$56,0))*INDEX(SR_mission_minutes!E$2:E$43,MATCH($A5,SR_mission_minutes!$A$2:$A$43)),"-")</f>
        <v>4002023.3333333335</v>
      </c>
      <c r="F5" s="189">
        <f>IFERROR(INDEX(lifespans_all!F$2:F$56,MATCH($A5,lifespans_all!$A$2:$A$56,0))*INDEX(SR_mission_minutes!F$2:F$43,MATCH($A5,SR_mission_minutes!$A$2:$A$43)),"-")</f>
        <v>4002023.3333333335</v>
      </c>
      <c r="G5" s="189">
        <f>IFERROR(INDEX(lifespans_all!G$2:G$56,MATCH($A5,lifespans_all!$A$2:$A$56,0))*INDEX(SR_mission_minutes!G$2:G$43,MATCH($A5,SR_mission_minutes!$A$2:$A$43)),"-")</f>
        <v>4002023.3333333335</v>
      </c>
      <c r="H5" s="189">
        <f>IFERROR(INDEX(lifespans_all!H$2:H$56,MATCH($A5,lifespans_all!$A$2:$A$56,0))*INDEX(SR_mission_minutes!H$2:H$43,MATCH($A5,SR_mission_minutes!$A$2:$A$43)),"-")</f>
        <v>4002023.3333333335</v>
      </c>
      <c r="I5" s="189">
        <f>IFERROR(INDEX(lifespans_all!I$2:I$56,MATCH($A5,lifespans_all!$A$2:$A$56,0))*INDEX(SR_mission_minutes!I$2:I$43,MATCH($A5,SR_mission_minutes!$A$2:$A$43)),"-")</f>
        <v>4002023.3333333335</v>
      </c>
      <c r="J5" s="189">
        <f>IFERROR(INDEX(lifespans_all!J$2:J$56,MATCH($A5,lifespans_all!$A$2:$A$56,0))*INDEX(SR_mission_minutes!J$2:J$43,MATCH($A5,SR_mission_minutes!$A$2:$A$43)),"-")</f>
        <v>0</v>
      </c>
      <c r="K5" s="189">
        <f>IFERROR(INDEX(lifespans_all!K$2:K$56,MATCH($A5,lifespans_all!$A$2:$A$56,0))*INDEX(SR_mission_minutes!K$2:K$43,MATCH($A5,SR_mission_minutes!$A$2:$A$43)),"-")</f>
        <v>0</v>
      </c>
      <c r="L5" s="189">
        <f>IFERROR(INDEX(lifespans_all!L$2:L$56,MATCH($A5,lifespans_all!$A$2:$A$56,0))*INDEX(SR_mission_minutes!L$2:L$43,MATCH($A5,SR_mission_minutes!$A$2:$A$43)),"-")</f>
        <v>0</v>
      </c>
      <c r="M5" s="189">
        <f>IFERROR(INDEX(lifespans_all!M$2:M$56,MATCH($A5,lifespans_all!$A$2:$A$56,0))*INDEX(SR_mission_minutes!M$2:M$43,MATCH($A5,SR_mission_minutes!$A$2:$A$43)),"-")</f>
        <v>0</v>
      </c>
      <c r="N5" s="189">
        <f>IFERROR(INDEX(lifespans_all!N$2:N$56,MATCH($A5,lifespans_all!$A$2:$A$56,0))*INDEX(SR_mission_minutes!N$2:N$43,MATCH($A5,SR_mission_minutes!$A$2:$A$43)),"-")</f>
        <v>0</v>
      </c>
      <c r="O5" s="189">
        <f>IFERROR(INDEX(lifespans_all!O$2:O$56,MATCH($A5,lifespans_all!$A$2:$A$56,0))*INDEX(SR_mission_minutes!O$2:O$43,MATCH($A5,SR_mission_minutes!$A$2:$A$43)),"-")</f>
        <v>0</v>
      </c>
      <c r="P5" s="189">
        <f>IFERROR(INDEX(lifespans_all!P$2:P$56,MATCH($A5,lifespans_all!$A$2:$A$56,0))*INDEX(SR_mission_minutes!P$2:P$43,MATCH($A5,SR_mission_minutes!$A$2:$A$43)),"-")</f>
        <v>0</v>
      </c>
      <c r="Q5" s="189">
        <f>IFERROR(INDEX(lifespans_all!Q$2:Q$56,MATCH($A5,lifespans_all!$A$2:$A$56,0))*INDEX(SR_mission_minutes!Q$2:Q$43,MATCH($A5,SR_mission_minutes!$A$2:$A$43)),"-")</f>
        <v>0</v>
      </c>
      <c r="R5" s="189">
        <f>IFERROR(INDEX(lifespans_all!R$2:R$56,MATCH($A5,lifespans_all!$A$2:$A$56,0))*INDEX(SR_mission_minutes!R$2:R$43,MATCH($A5,SR_mission_minutes!$A$2:$A$43)),"-")</f>
        <v>0</v>
      </c>
      <c r="S5" s="189">
        <f>IFERROR(INDEX(lifespans_all!S$2:S$56,MATCH($A5,lifespans_all!$A$2:$A$56,0))*INDEX(SR_mission_minutes!S$2:S$43,MATCH($A5,SR_mission_minutes!$A$2:$A$43)),"-")</f>
        <v>0</v>
      </c>
      <c r="T5" s="189">
        <f>IFERROR(INDEX(lifespans_all!T$2:T$56,MATCH($A5,lifespans_all!$A$2:$A$56,0))*INDEX(SR_mission_minutes!T$2:T$43,MATCH($A5,SR_mission_minutes!$A$2:$A$43)),"-")</f>
        <v>0</v>
      </c>
      <c r="U5" s="189">
        <f>IFERROR(INDEX(lifespans_all!U$2:U$56,MATCH($A5,lifespans_all!$A$2:$A$56,0))*INDEX(SR_mission_minutes!U$2:U$43,MATCH($A5,SR_mission_minutes!$A$2:$A$43)),"-")</f>
        <v>0</v>
      </c>
      <c r="V5" s="189">
        <f>IFERROR(INDEX(lifespans_all!V$2:V$56,MATCH($A5,lifespans_all!$A$2:$A$56,0))*INDEX(SR_mission_minutes!V$2:V$43,MATCH($A5,SR_mission_minutes!$A$2:$A$43)),"-")</f>
        <v>0</v>
      </c>
      <c r="W5" s="189">
        <f>IFERROR(INDEX(lifespans_all!W$2:W$56,MATCH($A5,lifespans_all!$A$2:$A$56,0))*INDEX(SR_mission_minutes!W$2:W$43,MATCH($A5,SR_mission_minutes!$A$2:$A$43)),"-")</f>
        <v>0</v>
      </c>
    </row>
    <row r="6" spans="1:24" x14ac:dyDescent="0.25">
      <c r="A6" s="97" t="s">
        <v>34</v>
      </c>
      <c r="B6" s="97" t="s">
        <v>64</v>
      </c>
      <c r="C6" s="198"/>
      <c r="D6" s="189" t="str">
        <f>IFERROR(INDEX(lifespans_all!D$2:D$56,MATCH($A6,lifespans_all!$A$2:$A$56,0))*INDEX(SR_mission_minutes!D$2:D$43,MATCH($A6,SR_mission_minutes!$A$2:$A$43)),"-")</f>
        <v>-</v>
      </c>
      <c r="E6" s="189" t="str">
        <f>IFERROR(INDEX(lifespans_all!E$2:E$56,MATCH($A6,lifespans_all!$A$2:$A$56,0))*INDEX(SR_mission_minutes!E$2:E$43,MATCH($A6,SR_mission_minutes!$A$2:$A$43)),"-")</f>
        <v>-</v>
      </c>
      <c r="F6" s="189" t="str">
        <f>IFERROR(INDEX(lifespans_all!F$2:F$56,MATCH($A6,lifespans_all!$A$2:$A$56,0))*INDEX(SR_mission_minutes!F$2:F$43,MATCH($A6,SR_mission_minutes!$A$2:$A$43)),"-")</f>
        <v>-</v>
      </c>
      <c r="G6" s="189" t="str">
        <f>IFERROR(INDEX(lifespans_all!G$2:G$56,MATCH($A6,lifespans_all!$A$2:$A$56,0))*INDEX(SR_mission_minutes!G$2:G$43,MATCH($A6,SR_mission_minutes!$A$2:$A$43)),"-")</f>
        <v>-</v>
      </c>
      <c r="H6" s="189" t="str">
        <f>IFERROR(INDEX(lifespans_all!H$2:H$56,MATCH($A6,lifespans_all!$A$2:$A$56,0))*INDEX(SR_mission_minutes!H$2:H$43,MATCH($A6,SR_mission_minutes!$A$2:$A$43)),"-")</f>
        <v>-</v>
      </c>
      <c r="I6" s="189" t="str">
        <f>IFERROR(INDEX(lifespans_all!I$2:I$56,MATCH($A6,lifespans_all!$A$2:$A$56,0))*INDEX(SR_mission_minutes!I$2:I$43,MATCH($A6,SR_mission_minutes!$A$2:$A$43)),"-")</f>
        <v>-</v>
      </c>
      <c r="J6" s="189" t="str">
        <f>IFERROR(INDEX(lifespans_all!J$2:J$56,MATCH($A6,lifespans_all!$A$2:$A$56,0))*INDEX(SR_mission_minutes!J$2:J$43,MATCH($A6,SR_mission_minutes!$A$2:$A$43)),"-")</f>
        <v>-</v>
      </c>
      <c r="K6" s="189" t="str">
        <f>IFERROR(INDEX(lifespans_all!K$2:K$56,MATCH($A6,lifespans_all!$A$2:$A$56,0))*INDEX(SR_mission_minutes!K$2:K$43,MATCH($A6,SR_mission_minutes!$A$2:$A$43)),"-")</f>
        <v>-</v>
      </c>
      <c r="L6" s="189" t="str">
        <f>IFERROR(INDEX(lifespans_all!L$2:L$56,MATCH($A6,lifespans_all!$A$2:$A$56,0))*INDEX(SR_mission_minutes!L$2:L$43,MATCH($A6,SR_mission_minutes!$A$2:$A$43)),"-")</f>
        <v>-</v>
      </c>
      <c r="M6" s="189" t="str">
        <f>IFERROR(INDEX(lifespans_all!M$2:M$56,MATCH($A6,lifespans_all!$A$2:$A$56,0))*INDEX(SR_mission_minutes!M$2:M$43,MATCH($A6,SR_mission_minutes!$A$2:$A$43)),"-")</f>
        <v>-</v>
      </c>
      <c r="N6" s="189" t="str">
        <f>IFERROR(INDEX(lifespans_all!N$2:N$56,MATCH($A6,lifespans_all!$A$2:$A$56,0))*INDEX(SR_mission_minutes!N$2:N$43,MATCH($A6,SR_mission_minutes!$A$2:$A$43)),"-")</f>
        <v>-</v>
      </c>
      <c r="O6" s="189" t="str">
        <f>IFERROR(INDEX(lifespans_all!O$2:O$56,MATCH($A6,lifespans_all!$A$2:$A$56,0))*INDEX(SR_mission_minutes!O$2:O$43,MATCH($A6,SR_mission_minutes!$A$2:$A$43)),"-")</f>
        <v>-</v>
      </c>
      <c r="P6" s="189" t="str">
        <f>IFERROR(INDEX(lifespans_all!P$2:P$56,MATCH($A6,lifespans_all!$A$2:$A$56,0))*INDEX(SR_mission_minutes!P$2:P$43,MATCH($A6,SR_mission_minutes!$A$2:$A$43)),"-")</f>
        <v>-</v>
      </c>
      <c r="Q6" s="189" t="str">
        <f>IFERROR(INDEX(lifespans_all!Q$2:Q$56,MATCH($A6,lifespans_all!$A$2:$A$56,0))*INDEX(SR_mission_minutes!Q$2:Q$43,MATCH($A6,SR_mission_minutes!$A$2:$A$43)),"-")</f>
        <v>-</v>
      </c>
      <c r="R6" s="189" t="str">
        <f>IFERROR(INDEX(lifespans_all!R$2:R$56,MATCH($A6,lifespans_all!$A$2:$A$56,0))*INDEX(SR_mission_minutes!R$2:R$43,MATCH($A6,SR_mission_minutes!$A$2:$A$43)),"-")</f>
        <v>-</v>
      </c>
      <c r="S6" s="189" t="str">
        <f>IFERROR(INDEX(lifespans_all!S$2:S$56,MATCH($A6,lifespans_all!$A$2:$A$56,0))*INDEX(SR_mission_minutes!S$2:S$43,MATCH($A6,SR_mission_minutes!$A$2:$A$43)),"-")</f>
        <v>-</v>
      </c>
      <c r="T6" s="189" t="str">
        <f>IFERROR(INDEX(lifespans_all!T$2:T$56,MATCH($A6,lifespans_all!$A$2:$A$56,0))*INDEX(SR_mission_minutes!T$2:T$43,MATCH($A6,SR_mission_minutes!$A$2:$A$43)),"-")</f>
        <v>-</v>
      </c>
      <c r="U6" s="189" t="str">
        <f>IFERROR(INDEX(lifespans_all!U$2:U$56,MATCH($A6,lifespans_all!$A$2:$A$56,0))*INDEX(SR_mission_minutes!U$2:U$43,MATCH($A6,SR_mission_minutes!$A$2:$A$43)),"-")</f>
        <v>-</v>
      </c>
      <c r="V6" s="189" t="str">
        <f>IFERROR(INDEX(lifespans_all!V$2:V$56,MATCH($A6,lifespans_all!$A$2:$A$56,0))*INDEX(SR_mission_minutes!V$2:V$43,MATCH($A6,SR_mission_minutes!$A$2:$A$43)),"-")</f>
        <v>-</v>
      </c>
      <c r="W6" s="189" t="str">
        <f>IFERROR(INDEX(lifespans_all!W$2:W$56,MATCH($A6,lifespans_all!$A$2:$A$56,0))*INDEX(SR_mission_minutes!W$2:W$43,MATCH($A6,SR_mission_minutes!$A$2:$A$43)),"-")</f>
        <v>-</v>
      </c>
    </row>
    <row r="7" spans="1:24" x14ac:dyDescent="0.25">
      <c r="A7" s="97" t="s">
        <v>71</v>
      </c>
      <c r="B7" s="97" t="s">
        <v>58</v>
      </c>
      <c r="C7" s="198"/>
      <c r="D7" s="189">
        <f>IFERROR(INDEX(lifespans_all!D$2:D$56,MATCH($A7,lifespans_all!$A$2:$A$56,0))*INDEX(SR_mission_minutes!D$2:D$43,MATCH($A7,SR_mission_minutes!$A$2:$A$43)),"-")</f>
        <v>137640</v>
      </c>
      <c r="E7" s="189">
        <f>IFERROR(INDEX(lifespans_all!E$2:E$56,MATCH($A7,lifespans_all!$A$2:$A$56,0))*INDEX(SR_mission_minutes!E$2:E$43,MATCH($A7,SR_mission_minutes!$A$2:$A$43)),"-")</f>
        <v>137640</v>
      </c>
      <c r="F7" s="189">
        <f>IFERROR(INDEX(lifespans_all!F$2:F$56,MATCH($A7,lifespans_all!$A$2:$A$56,0))*INDEX(SR_mission_minutes!F$2:F$43,MATCH($A7,SR_mission_minutes!$A$2:$A$43)),"-")</f>
        <v>137640</v>
      </c>
      <c r="G7" s="189">
        <f>IFERROR(INDEX(lifespans_all!G$2:G$56,MATCH($A7,lifespans_all!$A$2:$A$56,0))*INDEX(SR_mission_minutes!G$2:G$43,MATCH($A7,SR_mission_minutes!$A$2:$A$43)),"-")</f>
        <v>137640</v>
      </c>
      <c r="H7" s="189">
        <f>IFERROR(INDEX(lifespans_all!H$2:H$56,MATCH($A7,lifespans_all!$A$2:$A$56,0))*INDEX(SR_mission_minutes!H$2:H$43,MATCH($A7,SR_mission_minutes!$A$2:$A$43)),"-")</f>
        <v>137640</v>
      </c>
      <c r="I7" s="189">
        <f>IFERROR(INDEX(lifespans_all!I$2:I$56,MATCH($A7,lifespans_all!$A$2:$A$56,0))*INDEX(SR_mission_minutes!I$2:I$43,MATCH($A7,SR_mission_minutes!$A$2:$A$43)),"-")</f>
        <v>137640</v>
      </c>
      <c r="J7" s="189">
        <f>IFERROR(INDEX(lifespans_all!J$2:J$56,MATCH($A7,lifespans_all!$A$2:$A$56,0))*INDEX(SR_mission_minutes!J$2:J$43,MATCH($A7,SR_mission_minutes!$A$2:$A$43)),"-")</f>
        <v>137640</v>
      </c>
      <c r="K7" s="189">
        <f>IFERROR(INDEX(lifespans_all!K$2:K$56,MATCH($A7,lifespans_all!$A$2:$A$56,0))*INDEX(SR_mission_minutes!K$2:K$43,MATCH($A7,SR_mission_minutes!$A$2:$A$43)),"-")</f>
        <v>137640</v>
      </c>
      <c r="L7" s="189">
        <f>IFERROR(INDEX(lifespans_all!L$2:L$56,MATCH($A7,lifespans_all!$A$2:$A$56,0))*INDEX(SR_mission_minutes!L$2:L$43,MATCH($A7,SR_mission_minutes!$A$2:$A$43)),"-")</f>
        <v>137640</v>
      </c>
      <c r="M7" s="189">
        <f>IFERROR(INDEX(lifespans_all!M$2:M$56,MATCH($A7,lifespans_all!$A$2:$A$56,0))*INDEX(SR_mission_minutes!M$2:M$43,MATCH($A7,SR_mission_minutes!$A$2:$A$43)),"-")</f>
        <v>137640</v>
      </c>
      <c r="N7" s="189">
        <f>IFERROR(INDEX(lifespans_all!N$2:N$56,MATCH($A7,lifespans_all!$A$2:$A$56,0))*INDEX(SR_mission_minutes!N$2:N$43,MATCH($A7,SR_mission_minutes!$A$2:$A$43)),"-")</f>
        <v>137640</v>
      </c>
      <c r="O7" s="189">
        <f>IFERROR(INDEX(lifespans_all!O$2:O$56,MATCH($A7,lifespans_all!$A$2:$A$56,0))*INDEX(SR_mission_minutes!O$2:O$43,MATCH($A7,SR_mission_minutes!$A$2:$A$43)),"-")</f>
        <v>137640</v>
      </c>
      <c r="P7" s="189">
        <f>IFERROR(INDEX(lifespans_all!P$2:P$56,MATCH($A7,lifespans_all!$A$2:$A$56,0))*INDEX(SR_mission_minutes!P$2:P$43,MATCH($A7,SR_mission_minutes!$A$2:$A$43)),"-")</f>
        <v>137640</v>
      </c>
      <c r="Q7" s="189">
        <f>IFERROR(INDEX(lifespans_all!Q$2:Q$56,MATCH($A7,lifespans_all!$A$2:$A$56,0))*INDEX(SR_mission_minutes!Q$2:Q$43,MATCH($A7,SR_mission_minutes!$A$2:$A$43)),"-")</f>
        <v>137640</v>
      </c>
      <c r="R7" s="189">
        <f>IFERROR(INDEX(lifespans_all!R$2:R$56,MATCH($A7,lifespans_all!$A$2:$A$56,0))*INDEX(SR_mission_minutes!R$2:R$43,MATCH($A7,SR_mission_minutes!$A$2:$A$43)),"-")</f>
        <v>137640</v>
      </c>
      <c r="S7" s="189">
        <f>IFERROR(INDEX(lifespans_all!S$2:S$56,MATCH($A7,lifespans_all!$A$2:$A$56,0))*INDEX(SR_mission_minutes!S$2:S$43,MATCH($A7,SR_mission_minutes!$A$2:$A$43)),"-")</f>
        <v>137640</v>
      </c>
      <c r="T7" s="189">
        <f>IFERROR(INDEX(lifespans_all!T$2:T$56,MATCH($A7,lifespans_all!$A$2:$A$56,0))*INDEX(SR_mission_minutes!T$2:T$43,MATCH($A7,SR_mission_minutes!$A$2:$A$43)),"-")</f>
        <v>137640</v>
      </c>
      <c r="U7" s="189">
        <f>IFERROR(INDEX(lifespans_all!U$2:U$56,MATCH($A7,lifespans_all!$A$2:$A$56,0))*INDEX(SR_mission_minutes!U$2:U$43,MATCH($A7,SR_mission_minutes!$A$2:$A$43)),"-")</f>
        <v>137640</v>
      </c>
      <c r="V7" s="189">
        <f>IFERROR(INDEX(lifespans_all!V$2:V$56,MATCH($A7,lifespans_all!$A$2:$A$56,0))*INDEX(SR_mission_minutes!V$2:V$43,MATCH($A7,SR_mission_minutes!$A$2:$A$43)),"-")</f>
        <v>137640</v>
      </c>
      <c r="W7" s="189">
        <f>IFERROR(INDEX(lifespans_all!W$2:W$56,MATCH($A7,lifespans_all!$A$2:$A$56,0))*INDEX(SR_mission_minutes!W$2:W$43,MATCH($A7,SR_mission_minutes!$A$2:$A$43)),"-")</f>
        <v>137640</v>
      </c>
    </row>
    <row r="8" spans="1:24" x14ac:dyDescent="0.25">
      <c r="A8" s="97" t="s">
        <v>72</v>
      </c>
      <c r="B8" s="97" t="s">
        <v>59</v>
      </c>
      <c r="C8" s="198"/>
      <c r="D8" s="189">
        <f>IFERROR(INDEX(lifespans_all!D$2:D$56,MATCH($A8,lifespans_all!$A$2:$A$56,0))*INDEX(SR_mission_minutes!D$2:D$43,MATCH($A8,SR_mission_minutes!$A$2:$A$43)),"-")</f>
        <v>6892740</v>
      </c>
      <c r="E8" s="189">
        <f>IFERROR(INDEX(lifespans_all!E$2:E$56,MATCH($A8,lifespans_all!$A$2:$A$56,0))*INDEX(SR_mission_minutes!E$2:E$43,MATCH($A8,SR_mission_minutes!$A$2:$A$43)),"-")</f>
        <v>6892740</v>
      </c>
      <c r="F8" s="189">
        <f>IFERROR(INDEX(lifespans_all!F$2:F$56,MATCH($A8,lifespans_all!$A$2:$A$56,0))*INDEX(SR_mission_minutes!F$2:F$43,MATCH($A8,SR_mission_minutes!$A$2:$A$43)),"-")</f>
        <v>6892740</v>
      </c>
      <c r="G8" s="189">
        <f>IFERROR(INDEX(lifespans_all!G$2:G$56,MATCH($A8,lifespans_all!$A$2:$A$56,0))*INDEX(SR_mission_minutes!G$2:G$43,MATCH($A8,SR_mission_minutes!$A$2:$A$43)),"-")</f>
        <v>6892740</v>
      </c>
      <c r="H8" s="189">
        <f>IFERROR(INDEX(lifespans_all!H$2:H$56,MATCH($A8,lifespans_all!$A$2:$A$56,0))*INDEX(SR_mission_minutes!H$2:H$43,MATCH($A8,SR_mission_minutes!$A$2:$A$43)),"-")</f>
        <v>6892740</v>
      </c>
      <c r="I8" s="189">
        <f>IFERROR(INDEX(lifespans_all!I$2:I$56,MATCH($A8,lifespans_all!$A$2:$A$56,0))*INDEX(SR_mission_minutes!I$2:I$43,MATCH($A8,SR_mission_minutes!$A$2:$A$43)),"-")</f>
        <v>6892740</v>
      </c>
      <c r="J8" s="189">
        <f>IFERROR(INDEX(lifespans_all!J$2:J$56,MATCH($A8,lifespans_all!$A$2:$A$56,0))*INDEX(SR_mission_minutes!J$2:J$43,MATCH($A8,SR_mission_minutes!$A$2:$A$43)),"-")</f>
        <v>6892740</v>
      </c>
      <c r="K8" s="189">
        <f>IFERROR(INDEX(lifespans_all!K$2:K$56,MATCH($A8,lifespans_all!$A$2:$A$56,0))*INDEX(SR_mission_minutes!K$2:K$43,MATCH($A8,SR_mission_minutes!$A$2:$A$43)),"-")</f>
        <v>6892740</v>
      </c>
      <c r="L8" s="189">
        <f>IFERROR(INDEX(lifespans_all!L$2:L$56,MATCH($A8,lifespans_all!$A$2:$A$56,0))*INDEX(SR_mission_minutes!L$2:L$43,MATCH($A8,SR_mission_minutes!$A$2:$A$43)),"-")</f>
        <v>6892740</v>
      </c>
      <c r="M8" s="189">
        <f>IFERROR(INDEX(lifespans_all!M$2:M$56,MATCH($A8,lifespans_all!$A$2:$A$56,0))*INDEX(SR_mission_minutes!M$2:M$43,MATCH($A8,SR_mission_minutes!$A$2:$A$43)),"-")</f>
        <v>6892740</v>
      </c>
      <c r="N8" s="189">
        <f>IFERROR(INDEX(lifespans_all!N$2:N$56,MATCH($A8,lifespans_all!$A$2:$A$56,0))*INDEX(SR_mission_minutes!N$2:N$43,MATCH($A8,SR_mission_minutes!$A$2:$A$43)),"-")</f>
        <v>6892740</v>
      </c>
      <c r="O8" s="189">
        <f>IFERROR(INDEX(lifespans_all!O$2:O$56,MATCH($A8,lifespans_all!$A$2:$A$56,0))*INDEX(SR_mission_minutes!O$2:O$43,MATCH($A8,SR_mission_minutes!$A$2:$A$43)),"-")</f>
        <v>6892740</v>
      </c>
      <c r="P8" s="189">
        <f>IFERROR(INDEX(lifespans_all!P$2:P$56,MATCH($A8,lifespans_all!$A$2:$A$56,0))*INDEX(SR_mission_minutes!P$2:P$43,MATCH($A8,SR_mission_minutes!$A$2:$A$43)),"-")</f>
        <v>6892740</v>
      </c>
      <c r="Q8" s="189">
        <f>IFERROR(INDEX(lifespans_all!Q$2:Q$56,MATCH($A8,lifespans_all!$A$2:$A$56,0))*INDEX(SR_mission_minutes!Q$2:Q$43,MATCH($A8,SR_mission_minutes!$A$2:$A$43)),"-")</f>
        <v>6892740</v>
      </c>
      <c r="R8" s="189">
        <f>IFERROR(INDEX(lifespans_all!R$2:R$56,MATCH($A8,lifespans_all!$A$2:$A$56,0))*INDEX(SR_mission_minutes!R$2:R$43,MATCH($A8,SR_mission_minutes!$A$2:$A$43)),"-")</f>
        <v>6892740</v>
      </c>
      <c r="S8" s="189">
        <f>IFERROR(INDEX(lifespans_all!S$2:S$56,MATCH($A8,lifespans_all!$A$2:$A$56,0))*INDEX(SR_mission_minutes!S$2:S$43,MATCH($A8,SR_mission_minutes!$A$2:$A$43)),"-")</f>
        <v>6892740</v>
      </c>
      <c r="T8" s="189">
        <f>IFERROR(INDEX(lifespans_all!T$2:T$56,MATCH($A8,lifespans_all!$A$2:$A$56,0))*INDEX(SR_mission_minutes!T$2:T$43,MATCH($A8,SR_mission_minutes!$A$2:$A$43)),"-")</f>
        <v>6892740</v>
      </c>
      <c r="U8" s="189">
        <f>IFERROR(INDEX(lifespans_all!U$2:U$56,MATCH($A8,lifespans_all!$A$2:$A$56,0))*INDEX(SR_mission_minutes!U$2:U$43,MATCH($A8,SR_mission_minutes!$A$2:$A$43)),"-")</f>
        <v>6892740</v>
      </c>
      <c r="V8" s="189">
        <f>IFERROR(INDEX(lifespans_all!V$2:V$56,MATCH($A8,lifespans_all!$A$2:$A$56,0))*INDEX(SR_mission_minutes!V$2:V$43,MATCH($A8,SR_mission_minutes!$A$2:$A$43)),"-")</f>
        <v>6892740</v>
      </c>
      <c r="W8" s="189">
        <f>IFERROR(INDEX(lifespans_all!W$2:W$56,MATCH($A8,lifespans_all!$A$2:$A$56,0))*INDEX(SR_mission_minutes!W$2:W$43,MATCH($A8,SR_mission_minutes!$A$2:$A$43)),"-")</f>
        <v>6892740</v>
      </c>
    </row>
    <row r="9" spans="1:24" x14ac:dyDescent="0.25">
      <c r="A9" s="97" t="s">
        <v>35</v>
      </c>
      <c r="B9" s="97" t="s">
        <v>57</v>
      </c>
      <c r="C9" s="198"/>
      <c r="D9" s="189">
        <f>IFERROR(INDEX(lifespans_all!D$2:D$56,MATCH($A9,lifespans_all!$A$2:$A$56,0))*INDEX(SR_mission_minutes!D$2:D$43,MATCH($A9,SR_mission_minutes!$A$2:$A$43)),"-")</f>
        <v>4002023.3333333335</v>
      </c>
      <c r="E9" s="189">
        <f>IFERROR(INDEX(lifespans_all!E$2:E$56,MATCH($A9,lifespans_all!$A$2:$A$56,0))*INDEX(SR_mission_minutes!E$2:E$43,MATCH($A9,SR_mission_minutes!$A$2:$A$43)),"-")</f>
        <v>4002023.3333333335</v>
      </c>
      <c r="F9" s="189">
        <f>IFERROR(INDEX(lifespans_all!F$2:F$56,MATCH($A9,lifespans_all!$A$2:$A$56,0))*INDEX(SR_mission_minutes!F$2:F$43,MATCH($A9,SR_mission_minutes!$A$2:$A$43)),"-")</f>
        <v>4002023.3333333335</v>
      </c>
      <c r="G9" s="189">
        <f>IFERROR(INDEX(lifespans_all!G$2:G$56,MATCH($A9,lifespans_all!$A$2:$A$56,0))*INDEX(SR_mission_minutes!G$2:G$43,MATCH($A9,SR_mission_minutes!$A$2:$A$43)),"-")</f>
        <v>4002023.3333333335</v>
      </c>
      <c r="H9" s="189">
        <f>IFERROR(INDEX(lifespans_all!H$2:H$56,MATCH($A9,lifespans_all!$A$2:$A$56,0))*INDEX(SR_mission_minutes!H$2:H$43,MATCH($A9,SR_mission_minutes!$A$2:$A$43)),"-")</f>
        <v>4002023.3333333335</v>
      </c>
      <c r="I9" s="189">
        <f>IFERROR(INDEX(lifespans_all!I$2:I$56,MATCH($A9,lifespans_all!$A$2:$A$56,0))*INDEX(SR_mission_minutes!I$2:I$43,MATCH($A9,SR_mission_minutes!$A$2:$A$43)),"-")</f>
        <v>4002023.3333333335</v>
      </c>
      <c r="J9" s="189">
        <f>IFERROR(INDEX(lifespans_all!J$2:J$56,MATCH($A9,lifespans_all!$A$2:$A$56,0))*INDEX(SR_mission_minutes!J$2:J$43,MATCH($A9,SR_mission_minutes!$A$2:$A$43)),"-")</f>
        <v>4002023.3333333335</v>
      </c>
      <c r="K9" s="189">
        <f>IFERROR(INDEX(lifespans_all!K$2:K$56,MATCH($A9,lifespans_all!$A$2:$A$56,0))*INDEX(SR_mission_minutes!K$2:K$43,MATCH($A9,SR_mission_minutes!$A$2:$A$43)),"-")</f>
        <v>0</v>
      </c>
      <c r="L9" s="189">
        <f>IFERROR(INDEX(lifespans_all!L$2:L$56,MATCH($A9,lifespans_all!$A$2:$A$56,0))*INDEX(SR_mission_minutes!L$2:L$43,MATCH($A9,SR_mission_minutes!$A$2:$A$43)),"-")</f>
        <v>0</v>
      </c>
      <c r="M9" s="189">
        <f>IFERROR(INDEX(lifespans_all!M$2:M$56,MATCH($A9,lifespans_all!$A$2:$A$56,0))*INDEX(SR_mission_minutes!M$2:M$43,MATCH($A9,SR_mission_minutes!$A$2:$A$43)),"-")</f>
        <v>0</v>
      </c>
      <c r="N9" s="189">
        <f>IFERROR(INDEX(lifespans_all!N$2:N$56,MATCH($A9,lifespans_all!$A$2:$A$56,0))*INDEX(SR_mission_minutes!N$2:N$43,MATCH($A9,SR_mission_minutes!$A$2:$A$43)),"-")</f>
        <v>0</v>
      </c>
      <c r="O9" s="189">
        <f>IFERROR(INDEX(lifespans_all!O$2:O$56,MATCH($A9,lifespans_all!$A$2:$A$56,0))*INDEX(SR_mission_minutes!O$2:O$43,MATCH($A9,SR_mission_minutes!$A$2:$A$43)),"-")</f>
        <v>0</v>
      </c>
      <c r="P9" s="189">
        <f>IFERROR(INDEX(lifespans_all!P$2:P$56,MATCH($A9,lifespans_all!$A$2:$A$56,0))*INDEX(SR_mission_minutes!P$2:P$43,MATCH($A9,SR_mission_minutes!$A$2:$A$43)),"-")</f>
        <v>0</v>
      </c>
      <c r="Q9" s="189">
        <f>IFERROR(INDEX(lifespans_all!Q$2:Q$56,MATCH($A9,lifespans_all!$A$2:$A$56,0))*INDEX(SR_mission_minutes!Q$2:Q$43,MATCH($A9,SR_mission_minutes!$A$2:$A$43)),"-")</f>
        <v>0</v>
      </c>
      <c r="R9" s="189">
        <f>IFERROR(INDEX(lifespans_all!R$2:R$56,MATCH($A9,lifespans_all!$A$2:$A$56,0))*INDEX(SR_mission_minutes!R$2:R$43,MATCH($A9,SR_mission_minutes!$A$2:$A$43)),"-")</f>
        <v>0</v>
      </c>
      <c r="S9" s="189">
        <f>IFERROR(INDEX(lifespans_all!S$2:S$56,MATCH($A9,lifespans_all!$A$2:$A$56,0))*INDEX(SR_mission_minutes!S$2:S$43,MATCH($A9,SR_mission_minutes!$A$2:$A$43)),"-")</f>
        <v>0</v>
      </c>
      <c r="T9" s="189">
        <f>IFERROR(INDEX(lifespans_all!T$2:T$56,MATCH($A9,lifespans_all!$A$2:$A$56,0))*INDEX(SR_mission_minutes!T$2:T$43,MATCH($A9,SR_mission_minutes!$A$2:$A$43)),"-")</f>
        <v>0</v>
      </c>
      <c r="U9" s="189">
        <f>IFERROR(INDEX(lifespans_all!U$2:U$56,MATCH($A9,lifespans_all!$A$2:$A$56,0))*INDEX(SR_mission_minutes!U$2:U$43,MATCH($A9,SR_mission_minutes!$A$2:$A$43)),"-")</f>
        <v>0</v>
      </c>
      <c r="V9" s="189">
        <f>IFERROR(INDEX(lifespans_all!V$2:V$56,MATCH($A9,lifespans_all!$A$2:$A$56,0))*INDEX(SR_mission_minutes!V$2:V$43,MATCH($A9,SR_mission_minutes!$A$2:$A$43)),"-")</f>
        <v>0</v>
      </c>
      <c r="W9" s="189">
        <f>IFERROR(INDEX(lifespans_all!W$2:W$56,MATCH($A9,lifespans_all!$A$2:$A$56,0))*INDEX(SR_mission_minutes!W$2:W$43,MATCH($A9,SR_mission_minutes!$A$2:$A$43)),"-")</f>
        <v>0</v>
      </c>
    </row>
    <row r="10" spans="1:24" x14ac:dyDescent="0.25">
      <c r="A10" s="97" t="s">
        <v>36</v>
      </c>
      <c r="B10" s="97" t="s">
        <v>57</v>
      </c>
      <c r="C10" s="198"/>
      <c r="D10" s="189">
        <f>IFERROR(INDEX(lifespans_all!D$2:D$56,MATCH($A10,lifespans_all!$A$2:$A$56,0))*INDEX(SR_mission_minutes!D$2:D$43,MATCH($A10,SR_mission_minutes!$A$2:$A$43)),"-")</f>
        <v>4002023.3333333335</v>
      </c>
      <c r="E10" s="189">
        <f>IFERROR(INDEX(lifespans_all!E$2:E$56,MATCH($A10,lifespans_all!$A$2:$A$56,0))*INDEX(SR_mission_minutes!E$2:E$43,MATCH($A10,SR_mission_minutes!$A$2:$A$43)),"-")</f>
        <v>4002023.3333333335</v>
      </c>
      <c r="F10" s="189">
        <f>IFERROR(INDEX(lifespans_all!F$2:F$56,MATCH($A10,lifespans_all!$A$2:$A$56,0))*INDEX(SR_mission_minutes!F$2:F$43,MATCH($A10,SR_mission_minutes!$A$2:$A$43)),"-")</f>
        <v>4002023.3333333335</v>
      </c>
      <c r="G10" s="189">
        <f>IFERROR(INDEX(lifespans_all!G$2:G$56,MATCH($A10,lifespans_all!$A$2:$A$56,0))*INDEX(SR_mission_minutes!G$2:G$43,MATCH($A10,SR_mission_minutes!$A$2:$A$43)),"-")</f>
        <v>4002023.3333333335</v>
      </c>
      <c r="H10" s="189">
        <f>IFERROR(INDEX(lifespans_all!H$2:H$56,MATCH($A10,lifespans_all!$A$2:$A$56,0))*INDEX(SR_mission_minutes!H$2:H$43,MATCH($A10,SR_mission_minutes!$A$2:$A$43)),"-")</f>
        <v>4002023.3333333335</v>
      </c>
      <c r="I10" s="189">
        <f>IFERROR(INDEX(lifespans_all!I$2:I$56,MATCH($A10,lifespans_all!$A$2:$A$56,0))*INDEX(SR_mission_minutes!I$2:I$43,MATCH($A10,SR_mission_minutes!$A$2:$A$43)),"-")</f>
        <v>4002023.3333333335</v>
      </c>
      <c r="J10" s="189">
        <f>IFERROR(INDEX(lifespans_all!J$2:J$56,MATCH($A10,lifespans_all!$A$2:$A$56,0))*INDEX(SR_mission_minutes!J$2:J$43,MATCH($A10,SR_mission_minutes!$A$2:$A$43)),"-")</f>
        <v>4002023.3333333335</v>
      </c>
      <c r="K10" s="189">
        <f>IFERROR(INDEX(lifespans_all!K$2:K$56,MATCH($A10,lifespans_all!$A$2:$A$56,0))*INDEX(SR_mission_minutes!K$2:K$43,MATCH($A10,SR_mission_minutes!$A$2:$A$43)),"-")</f>
        <v>4002023.3333333335</v>
      </c>
      <c r="L10" s="189">
        <f>IFERROR(INDEX(lifespans_all!L$2:L$56,MATCH($A10,lifespans_all!$A$2:$A$56,0))*INDEX(SR_mission_minutes!L$2:L$43,MATCH($A10,SR_mission_minutes!$A$2:$A$43)),"-")</f>
        <v>4002023.3333333335</v>
      </c>
      <c r="M10" s="189">
        <f>IFERROR(INDEX(lifespans_all!M$2:M$56,MATCH($A10,lifespans_all!$A$2:$A$56,0))*INDEX(SR_mission_minutes!M$2:M$43,MATCH($A10,SR_mission_minutes!$A$2:$A$43)),"-")</f>
        <v>4002023.3333333335</v>
      </c>
      <c r="N10" s="189">
        <f>IFERROR(INDEX(lifespans_all!N$2:N$56,MATCH($A10,lifespans_all!$A$2:$A$56,0))*INDEX(SR_mission_minutes!N$2:N$43,MATCH($A10,SR_mission_minutes!$A$2:$A$43)),"-")</f>
        <v>4002023.3333333335</v>
      </c>
      <c r="O10" s="189">
        <f>IFERROR(INDEX(lifespans_all!O$2:O$56,MATCH($A10,lifespans_all!$A$2:$A$56,0))*INDEX(SR_mission_minutes!O$2:O$43,MATCH($A10,SR_mission_minutes!$A$2:$A$43)),"-")</f>
        <v>4002023.3333333335</v>
      </c>
      <c r="P10" s="189">
        <f>IFERROR(INDEX(lifespans_all!P$2:P$56,MATCH($A10,lifespans_all!$A$2:$A$56,0))*INDEX(SR_mission_minutes!P$2:P$43,MATCH($A10,SR_mission_minutes!$A$2:$A$43)),"-")</f>
        <v>4002023.3333333335</v>
      </c>
      <c r="Q10" s="189">
        <f>IFERROR(INDEX(lifespans_all!Q$2:Q$56,MATCH($A10,lifespans_all!$A$2:$A$56,0))*INDEX(SR_mission_minutes!Q$2:Q$43,MATCH($A10,SR_mission_minutes!$A$2:$A$43)),"-")</f>
        <v>4002023.3333333335</v>
      </c>
      <c r="R10" s="189">
        <f>IFERROR(INDEX(lifespans_all!R$2:R$56,MATCH($A10,lifespans_all!$A$2:$A$56,0))*INDEX(SR_mission_minutes!R$2:R$43,MATCH($A10,SR_mission_minutes!$A$2:$A$43)),"-")</f>
        <v>4002023.3333333335</v>
      </c>
      <c r="S10" s="189">
        <f>IFERROR(INDEX(lifespans_all!S$2:S$56,MATCH($A10,lifespans_all!$A$2:$A$56,0))*INDEX(SR_mission_minutes!S$2:S$43,MATCH($A10,SR_mission_minutes!$A$2:$A$43)),"-")</f>
        <v>4002023.3333333335</v>
      </c>
      <c r="T10" s="189">
        <f>IFERROR(INDEX(lifespans_all!T$2:T$56,MATCH($A10,lifespans_all!$A$2:$A$56,0))*INDEX(SR_mission_minutes!T$2:T$43,MATCH($A10,SR_mission_minutes!$A$2:$A$43)),"-")</f>
        <v>4002023.3333333335</v>
      </c>
      <c r="U10" s="189">
        <f>IFERROR(INDEX(lifespans_all!U$2:U$56,MATCH($A10,lifespans_all!$A$2:$A$56,0))*INDEX(SR_mission_minutes!U$2:U$43,MATCH($A10,SR_mission_minutes!$A$2:$A$43)),"-")</f>
        <v>4002023.3333333335</v>
      </c>
      <c r="V10" s="189">
        <f>IFERROR(INDEX(lifespans_all!V$2:V$56,MATCH($A10,lifespans_all!$A$2:$A$56,0))*INDEX(SR_mission_minutes!V$2:V$43,MATCH($A10,SR_mission_minutes!$A$2:$A$43)),"-")</f>
        <v>4002023.3333333335</v>
      </c>
      <c r="W10" s="189">
        <f>IFERROR(INDEX(lifespans_all!W$2:W$56,MATCH($A10,lifespans_all!$A$2:$A$56,0))*INDEX(SR_mission_minutes!W$2:W$43,MATCH($A10,SR_mission_minutes!$A$2:$A$43)),"-")</f>
        <v>4002023.3333333335</v>
      </c>
    </row>
    <row r="11" spans="1:24" x14ac:dyDescent="0.25">
      <c r="A11" s="97" t="s">
        <v>37</v>
      </c>
      <c r="B11" s="97" t="s">
        <v>57</v>
      </c>
      <c r="C11" s="198"/>
      <c r="D11" s="189">
        <f>IFERROR(INDEX(lifespans_all!D$2:D$56,MATCH($A11,lifespans_all!$A$2:$A$56,0))*INDEX(SR_mission_minutes!D$2:D$43,MATCH($A11,SR_mission_minutes!$A$2:$A$43)),"-")</f>
        <v>4002023.3333333335</v>
      </c>
      <c r="E11" s="189">
        <f>IFERROR(INDEX(lifespans_all!E$2:E$56,MATCH($A11,lifespans_all!$A$2:$A$56,0))*INDEX(SR_mission_minutes!E$2:E$43,MATCH($A11,SR_mission_minutes!$A$2:$A$43)),"-")</f>
        <v>4002023.3333333335</v>
      </c>
      <c r="F11" s="189">
        <f>IFERROR(INDEX(lifespans_all!F$2:F$56,MATCH($A11,lifespans_all!$A$2:$A$56,0))*INDEX(SR_mission_minutes!F$2:F$43,MATCH($A11,SR_mission_minutes!$A$2:$A$43)),"-")</f>
        <v>4002023.3333333335</v>
      </c>
      <c r="G11" s="189">
        <f>IFERROR(INDEX(lifespans_all!G$2:G$56,MATCH($A11,lifespans_all!$A$2:$A$56,0))*INDEX(SR_mission_minutes!G$2:G$43,MATCH($A11,SR_mission_minutes!$A$2:$A$43)),"-")</f>
        <v>4002023.3333333335</v>
      </c>
      <c r="H11" s="189">
        <f>IFERROR(INDEX(lifespans_all!H$2:H$56,MATCH($A11,lifespans_all!$A$2:$A$56,0))*INDEX(SR_mission_minutes!H$2:H$43,MATCH($A11,SR_mission_minutes!$A$2:$A$43)),"-")</f>
        <v>4002023.3333333335</v>
      </c>
      <c r="I11" s="189">
        <f>IFERROR(INDEX(lifespans_all!I$2:I$56,MATCH($A11,lifespans_all!$A$2:$A$56,0))*INDEX(SR_mission_minutes!I$2:I$43,MATCH($A11,SR_mission_minutes!$A$2:$A$43)),"-")</f>
        <v>0</v>
      </c>
      <c r="J11" s="189">
        <f>IFERROR(INDEX(lifespans_all!J$2:J$56,MATCH($A11,lifespans_all!$A$2:$A$56,0))*INDEX(SR_mission_minutes!J$2:J$43,MATCH($A11,SR_mission_minutes!$A$2:$A$43)),"-")</f>
        <v>0</v>
      </c>
      <c r="K11" s="189">
        <f>IFERROR(INDEX(lifespans_all!K$2:K$56,MATCH($A11,lifespans_all!$A$2:$A$56,0))*INDEX(SR_mission_minutes!K$2:K$43,MATCH($A11,SR_mission_minutes!$A$2:$A$43)),"-")</f>
        <v>0</v>
      </c>
      <c r="L11" s="189">
        <f>IFERROR(INDEX(lifespans_all!L$2:L$56,MATCH($A11,lifespans_all!$A$2:$A$56,0))*INDEX(SR_mission_minutes!L$2:L$43,MATCH($A11,SR_mission_minutes!$A$2:$A$43)),"-")</f>
        <v>0</v>
      </c>
      <c r="M11" s="189">
        <f>IFERROR(INDEX(lifespans_all!M$2:M$56,MATCH($A11,lifespans_all!$A$2:$A$56,0))*INDEX(SR_mission_minutes!M$2:M$43,MATCH($A11,SR_mission_minutes!$A$2:$A$43)),"-")</f>
        <v>0</v>
      </c>
      <c r="N11" s="189">
        <f>IFERROR(INDEX(lifespans_all!N$2:N$56,MATCH($A11,lifespans_all!$A$2:$A$56,0))*INDEX(SR_mission_minutes!N$2:N$43,MATCH($A11,SR_mission_minutes!$A$2:$A$43)),"-")</f>
        <v>0</v>
      </c>
      <c r="O11" s="189">
        <f>IFERROR(INDEX(lifespans_all!O$2:O$56,MATCH($A11,lifespans_all!$A$2:$A$56,0))*INDEX(SR_mission_minutes!O$2:O$43,MATCH($A11,SR_mission_minutes!$A$2:$A$43)),"-")</f>
        <v>0</v>
      </c>
      <c r="P11" s="189">
        <f>IFERROR(INDEX(lifespans_all!P$2:P$56,MATCH($A11,lifespans_all!$A$2:$A$56,0))*INDEX(SR_mission_minutes!P$2:P$43,MATCH($A11,SR_mission_minutes!$A$2:$A$43)),"-")</f>
        <v>0</v>
      </c>
      <c r="Q11" s="189">
        <f>IFERROR(INDEX(lifespans_all!Q$2:Q$56,MATCH($A11,lifespans_all!$A$2:$A$56,0))*INDEX(SR_mission_minutes!Q$2:Q$43,MATCH($A11,SR_mission_minutes!$A$2:$A$43)),"-")</f>
        <v>0</v>
      </c>
      <c r="R11" s="189">
        <f>IFERROR(INDEX(lifespans_all!R$2:R$56,MATCH($A11,lifespans_all!$A$2:$A$56,0))*INDEX(SR_mission_minutes!R$2:R$43,MATCH($A11,SR_mission_minutes!$A$2:$A$43)),"-")</f>
        <v>0</v>
      </c>
      <c r="S11" s="189">
        <f>IFERROR(INDEX(lifespans_all!S$2:S$56,MATCH($A11,lifespans_all!$A$2:$A$56,0))*INDEX(SR_mission_minutes!S$2:S$43,MATCH($A11,SR_mission_minutes!$A$2:$A$43)),"-")</f>
        <v>0</v>
      </c>
      <c r="T11" s="189">
        <f>IFERROR(INDEX(lifespans_all!T$2:T$56,MATCH($A11,lifespans_all!$A$2:$A$56,0))*INDEX(SR_mission_minutes!T$2:T$43,MATCH($A11,SR_mission_minutes!$A$2:$A$43)),"-")</f>
        <v>0</v>
      </c>
      <c r="U11" s="189">
        <f>IFERROR(INDEX(lifespans_all!U$2:U$56,MATCH($A11,lifespans_all!$A$2:$A$56,0))*INDEX(SR_mission_minutes!U$2:U$43,MATCH($A11,SR_mission_minutes!$A$2:$A$43)),"-")</f>
        <v>0</v>
      </c>
      <c r="V11" s="189">
        <f>IFERROR(INDEX(lifespans_all!V$2:V$56,MATCH($A11,lifespans_all!$A$2:$A$56,0))*INDEX(SR_mission_minutes!V$2:V$43,MATCH($A11,SR_mission_minutes!$A$2:$A$43)),"-")</f>
        <v>0</v>
      </c>
      <c r="W11" s="189">
        <f>IFERROR(INDEX(lifespans_all!W$2:W$56,MATCH($A11,lifespans_all!$A$2:$A$56,0))*INDEX(SR_mission_minutes!W$2:W$43,MATCH($A11,SR_mission_minutes!$A$2:$A$43)),"-")</f>
        <v>0</v>
      </c>
    </row>
    <row r="12" spans="1:24" x14ac:dyDescent="0.25">
      <c r="A12" s="97" t="s">
        <v>73</v>
      </c>
      <c r="B12" s="97" t="s">
        <v>57</v>
      </c>
      <c r="C12" s="198"/>
      <c r="D12" s="189">
        <f>IFERROR(INDEX(lifespans_all!D$2:D$56,MATCH($A12,lifespans_all!$A$2:$A$56,0))*INDEX(SR_mission_minutes!D$2:D$43,MATCH($A12,SR_mission_minutes!$A$2:$A$43)),"-")</f>
        <v>4002023.3333333335</v>
      </c>
      <c r="E12" s="189">
        <f>IFERROR(INDEX(lifespans_all!E$2:E$56,MATCH($A12,lifespans_all!$A$2:$A$56,0))*INDEX(SR_mission_minutes!E$2:E$43,MATCH($A12,SR_mission_minutes!$A$2:$A$43)),"-")</f>
        <v>4002023.3333333335</v>
      </c>
      <c r="F12" s="189">
        <f>IFERROR(INDEX(lifespans_all!F$2:F$56,MATCH($A12,lifespans_all!$A$2:$A$56,0))*INDEX(SR_mission_minutes!F$2:F$43,MATCH($A12,SR_mission_minutes!$A$2:$A$43)),"-")</f>
        <v>4002023.3333333335</v>
      </c>
      <c r="G12" s="189">
        <f>IFERROR(INDEX(lifespans_all!G$2:G$56,MATCH($A12,lifespans_all!$A$2:$A$56,0))*INDEX(SR_mission_minutes!G$2:G$43,MATCH($A12,SR_mission_minutes!$A$2:$A$43)),"-")</f>
        <v>4002023.3333333335</v>
      </c>
      <c r="H12" s="189">
        <f>IFERROR(INDEX(lifespans_all!H$2:H$56,MATCH($A12,lifespans_all!$A$2:$A$56,0))*INDEX(SR_mission_minutes!H$2:H$43,MATCH($A12,SR_mission_minutes!$A$2:$A$43)),"-")</f>
        <v>4002023.3333333335</v>
      </c>
      <c r="I12" s="189">
        <f>IFERROR(INDEX(lifespans_all!I$2:I$56,MATCH($A12,lifespans_all!$A$2:$A$56,0))*INDEX(SR_mission_minutes!I$2:I$43,MATCH($A12,SR_mission_minutes!$A$2:$A$43)),"-")</f>
        <v>0</v>
      </c>
      <c r="J12" s="189">
        <f>IFERROR(INDEX(lifespans_all!J$2:J$56,MATCH($A12,lifespans_all!$A$2:$A$56,0))*INDEX(SR_mission_minutes!J$2:J$43,MATCH($A12,SR_mission_minutes!$A$2:$A$43)),"-")</f>
        <v>0</v>
      </c>
      <c r="K12" s="189">
        <f>IFERROR(INDEX(lifespans_all!K$2:K$56,MATCH($A12,lifespans_all!$A$2:$A$56,0))*INDEX(SR_mission_minutes!K$2:K$43,MATCH($A12,SR_mission_minutes!$A$2:$A$43)),"-")</f>
        <v>0</v>
      </c>
      <c r="L12" s="189">
        <f>IFERROR(INDEX(lifespans_all!L$2:L$56,MATCH($A12,lifespans_all!$A$2:$A$56,0))*INDEX(SR_mission_minutes!L$2:L$43,MATCH($A12,SR_mission_minutes!$A$2:$A$43)),"-")</f>
        <v>0</v>
      </c>
      <c r="M12" s="189">
        <f>IFERROR(INDEX(lifespans_all!M$2:M$56,MATCH($A12,lifespans_all!$A$2:$A$56,0))*INDEX(SR_mission_minutes!M$2:M$43,MATCH($A12,SR_mission_minutes!$A$2:$A$43)),"-")</f>
        <v>0</v>
      </c>
      <c r="N12" s="189">
        <f>IFERROR(INDEX(lifespans_all!N$2:N$56,MATCH($A12,lifespans_all!$A$2:$A$56,0))*INDEX(SR_mission_minutes!N$2:N$43,MATCH($A12,SR_mission_minutes!$A$2:$A$43)),"-")</f>
        <v>0</v>
      </c>
      <c r="O12" s="189">
        <f>IFERROR(INDEX(lifespans_all!O$2:O$56,MATCH($A12,lifespans_all!$A$2:$A$56,0))*INDEX(SR_mission_minutes!O$2:O$43,MATCH($A12,SR_mission_minutes!$A$2:$A$43)),"-")</f>
        <v>0</v>
      </c>
      <c r="P12" s="189">
        <f>IFERROR(INDEX(lifespans_all!P$2:P$56,MATCH($A12,lifespans_all!$A$2:$A$56,0))*INDEX(SR_mission_minutes!P$2:P$43,MATCH($A12,SR_mission_minutes!$A$2:$A$43)),"-")</f>
        <v>0</v>
      </c>
      <c r="Q12" s="189">
        <f>IFERROR(INDEX(lifespans_all!Q$2:Q$56,MATCH($A12,lifespans_all!$A$2:$A$56,0))*INDEX(SR_mission_minutes!Q$2:Q$43,MATCH($A12,SR_mission_minutes!$A$2:$A$43)),"-")</f>
        <v>0</v>
      </c>
      <c r="R12" s="189">
        <f>IFERROR(INDEX(lifespans_all!R$2:R$56,MATCH($A12,lifespans_all!$A$2:$A$56,0))*INDEX(SR_mission_minutes!R$2:R$43,MATCH($A12,SR_mission_minutes!$A$2:$A$43)),"-")</f>
        <v>0</v>
      </c>
      <c r="S12" s="189">
        <f>IFERROR(INDEX(lifespans_all!S$2:S$56,MATCH($A12,lifespans_all!$A$2:$A$56,0))*INDEX(SR_mission_minutes!S$2:S$43,MATCH($A12,SR_mission_minutes!$A$2:$A$43)),"-")</f>
        <v>0</v>
      </c>
      <c r="T12" s="189">
        <f>IFERROR(INDEX(lifespans_all!T$2:T$56,MATCH($A12,lifespans_all!$A$2:$A$56,0))*INDEX(SR_mission_minutes!T$2:T$43,MATCH($A12,SR_mission_minutes!$A$2:$A$43)),"-")</f>
        <v>0</v>
      </c>
      <c r="U12" s="189">
        <f>IFERROR(INDEX(lifespans_all!U$2:U$56,MATCH($A12,lifespans_all!$A$2:$A$56,0))*INDEX(SR_mission_minutes!U$2:U$43,MATCH($A12,SR_mission_minutes!$A$2:$A$43)),"-")</f>
        <v>0</v>
      </c>
      <c r="V12" s="189">
        <f>IFERROR(INDEX(lifespans_all!V$2:V$56,MATCH($A12,lifespans_all!$A$2:$A$56,0))*INDEX(SR_mission_minutes!V$2:V$43,MATCH($A12,SR_mission_minutes!$A$2:$A$43)),"-")</f>
        <v>0</v>
      </c>
      <c r="W12" s="189">
        <f>IFERROR(INDEX(lifespans_all!W$2:W$56,MATCH($A12,lifespans_all!$A$2:$A$56,0))*INDEX(SR_mission_minutes!W$2:W$43,MATCH($A12,SR_mission_minutes!$A$2:$A$43)),"-")</f>
        <v>0</v>
      </c>
    </row>
    <row r="13" spans="1:24" x14ac:dyDescent="0.25">
      <c r="A13" s="97" t="s">
        <v>38</v>
      </c>
      <c r="B13" s="97" t="s">
        <v>57</v>
      </c>
      <c r="C13" s="198"/>
      <c r="D13" s="189">
        <f>IFERROR(INDEX(lifespans_all!D$2:D$56,MATCH($A13,lifespans_all!$A$2:$A$56,0))*INDEX(SR_mission_minutes!D$2:D$43,MATCH($A13,SR_mission_minutes!$A$2:$A$43)),"-")</f>
        <v>4002023.3333333335</v>
      </c>
      <c r="E13" s="189">
        <f>IFERROR(INDEX(lifespans_all!E$2:E$56,MATCH($A13,lifespans_all!$A$2:$A$56,0))*INDEX(SR_mission_minutes!E$2:E$43,MATCH($A13,SR_mission_minutes!$A$2:$A$43)),"-")</f>
        <v>4002023.3333333335</v>
      </c>
      <c r="F13" s="189">
        <f>IFERROR(INDEX(lifespans_all!F$2:F$56,MATCH($A13,lifespans_all!$A$2:$A$56,0))*INDEX(SR_mission_minutes!F$2:F$43,MATCH($A13,SR_mission_minutes!$A$2:$A$43)),"-")</f>
        <v>4002023.3333333335</v>
      </c>
      <c r="G13" s="189">
        <f>IFERROR(INDEX(lifespans_all!G$2:G$56,MATCH($A13,lifespans_all!$A$2:$A$56,0))*INDEX(SR_mission_minutes!G$2:G$43,MATCH($A13,SR_mission_minutes!$A$2:$A$43)),"-")</f>
        <v>4002023.3333333335</v>
      </c>
      <c r="H13" s="189">
        <f>IFERROR(INDEX(lifespans_all!H$2:H$56,MATCH($A13,lifespans_all!$A$2:$A$56,0))*INDEX(SR_mission_minutes!H$2:H$43,MATCH($A13,SR_mission_minutes!$A$2:$A$43)),"-")</f>
        <v>0</v>
      </c>
      <c r="I13" s="189">
        <f>IFERROR(INDEX(lifespans_all!I$2:I$56,MATCH($A13,lifespans_all!$A$2:$A$56,0))*INDEX(SR_mission_minutes!I$2:I$43,MATCH($A13,SR_mission_minutes!$A$2:$A$43)),"-")</f>
        <v>0</v>
      </c>
      <c r="J13" s="189">
        <f>IFERROR(INDEX(lifespans_all!J$2:J$56,MATCH($A13,lifespans_all!$A$2:$A$56,0))*INDEX(SR_mission_minutes!J$2:J$43,MATCH($A13,SR_mission_minutes!$A$2:$A$43)),"-")</f>
        <v>0</v>
      </c>
      <c r="K13" s="189">
        <f>IFERROR(INDEX(lifespans_all!K$2:K$56,MATCH($A13,lifespans_all!$A$2:$A$56,0))*INDEX(SR_mission_minutes!K$2:K$43,MATCH($A13,SR_mission_minutes!$A$2:$A$43)),"-")</f>
        <v>0</v>
      </c>
      <c r="L13" s="189">
        <f>IFERROR(INDEX(lifespans_all!L$2:L$56,MATCH($A13,lifespans_all!$A$2:$A$56,0))*INDEX(SR_mission_minutes!L$2:L$43,MATCH($A13,SR_mission_minutes!$A$2:$A$43)),"-")</f>
        <v>0</v>
      </c>
      <c r="M13" s="189">
        <f>IFERROR(INDEX(lifespans_all!M$2:M$56,MATCH($A13,lifespans_all!$A$2:$A$56,0))*INDEX(SR_mission_minutes!M$2:M$43,MATCH($A13,SR_mission_minutes!$A$2:$A$43)),"-")</f>
        <v>0</v>
      </c>
      <c r="N13" s="189">
        <f>IFERROR(INDEX(lifespans_all!N$2:N$56,MATCH($A13,lifespans_all!$A$2:$A$56,0))*INDEX(SR_mission_minutes!N$2:N$43,MATCH($A13,SR_mission_minutes!$A$2:$A$43)),"-")</f>
        <v>0</v>
      </c>
      <c r="O13" s="189">
        <f>IFERROR(INDEX(lifespans_all!O$2:O$56,MATCH($A13,lifespans_all!$A$2:$A$56,0))*INDEX(SR_mission_minutes!O$2:O$43,MATCH($A13,SR_mission_minutes!$A$2:$A$43)),"-")</f>
        <v>0</v>
      </c>
      <c r="P13" s="189">
        <f>IFERROR(INDEX(lifespans_all!P$2:P$56,MATCH($A13,lifespans_all!$A$2:$A$56,0))*INDEX(SR_mission_minutes!P$2:P$43,MATCH($A13,SR_mission_minutes!$A$2:$A$43)),"-")</f>
        <v>0</v>
      </c>
      <c r="Q13" s="189">
        <f>IFERROR(INDEX(lifespans_all!Q$2:Q$56,MATCH($A13,lifespans_all!$A$2:$A$56,0))*INDEX(SR_mission_minutes!Q$2:Q$43,MATCH($A13,SR_mission_minutes!$A$2:$A$43)),"-")</f>
        <v>0</v>
      </c>
      <c r="R13" s="189">
        <f>IFERROR(INDEX(lifespans_all!R$2:R$56,MATCH($A13,lifespans_all!$A$2:$A$56,0))*INDEX(SR_mission_minutes!R$2:R$43,MATCH($A13,SR_mission_minutes!$A$2:$A$43)),"-")</f>
        <v>0</v>
      </c>
      <c r="S13" s="189">
        <f>IFERROR(INDEX(lifespans_all!S$2:S$56,MATCH($A13,lifespans_all!$A$2:$A$56,0))*INDEX(SR_mission_minutes!S$2:S$43,MATCH($A13,SR_mission_minutes!$A$2:$A$43)),"-")</f>
        <v>0</v>
      </c>
      <c r="T13" s="189">
        <f>IFERROR(INDEX(lifespans_all!T$2:T$56,MATCH($A13,lifespans_all!$A$2:$A$56,0))*INDEX(SR_mission_minutes!T$2:T$43,MATCH($A13,SR_mission_minutes!$A$2:$A$43)),"-")</f>
        <v>0</v>
      </c>
      <c r="U13" s="189">
        <f>IFERROR(INDEX(lifespans_all!U$2:U$56,MATCH($A13,lifespans_all!$A$2:$A$56,0))*INDEX(SR_mission_minutes!U$2:U$43,MATCH($A13,SR_mission_minutes!$A$2:$A$43)),"-")</f>
        <v>0</v>
      </c>
      <c r="V13" s="189">
        <f>IFERROR(INDEX(lifespans_all!V$2:V$56,MATCH($A13,lifespans_all!$A$2:$A$56,0))*INDEX(SR_mission_minutes!V$2:V$43,MATCH($A13,SR_mission_minutes!$A$2:$A$43)),"-")</f>
        <v>0</v>
      </c>
      <c r="W13" s="189">
        <f>IFERROR(INDEX(lifespans_all!W$2:W$56,MATCH($A13,lifespans_all!$A$2:$A$56,0))*INDEX(SR_mission_minutes!W$2:W$43,MATCH($A13,SR_mission_minutes!$A$2:$A$43)),"-")</f>
        <v>0</v>
      </c>
    </row>
    <row r="14" spans="1:24" x14ac:dyDescent="0.25">
      <c r="A14" s="97" t="s">
        <v>39</v>
      </c>
      <c r="B14" s="97" t="s">
        <v>59</v>
      </c>
      <c r="C14" s="198"/>
      <c r="D14" s="189">
        <f>IFERROR(INDEX(lifespans_all!D$2:D$56,MATCH($A14,lifespans_all!$A$2:$A$56,0))*INDEX(SR_mission_minutes!D$2:D$43,MATCH($A14,SR_mission_minutes!$A$2:$A$43)),"-")</f>
        <v>6892740</v>
      </c>
      <c r="E14" s="189">
        <f>IFERROR(INDEX(lifespans_all!E$2:E$56,MATCH($A14,lifespans_all!$A$2:$A$56,0))*INDEX(SR_mission_minutes!E$2:E$43,MATCH($A14,SR_mission_minutes!$A$2:$A$43)),"-")</f>
        <v>6892740</v>
      </c>
      <c r="F14" s="189">
        <f>IFERROR(INDEX(lifespans_all!F$2:F$56,MATCH($A14,lifespans_all!$A$2:$A$56,0))*INDEX(SR_mission_minutes!F$2:F$43,MATCH($A14,SR_mission_minutes!$A$2:$A$43)),"-")</f>
        <v>6892740</v>
      </c>
      <c r="G14" s="189">
        <f>IFERROR(INDEX(lifespans_all!G$2:G$56,MATCH($A14,lifespans_all!$A$2:$A$56,0))*INDEX(SR_mission_minutes!G$2:G$43,MATCH($A14,SR_mission_minutes!$A$2:$A$43)),"-")</f>
        <v>6892740</v>
      </c>
      <c r="H14" s="189">
        <f>IFERROR(INDEX(lifespans_all!H$2:H$56,MATCH($A14,lifespans_all!$A$2:$A$56,0))*INDEX(SR_mission_minutes!H$2:H$43,MATCH($A14,SR_mission_minutes!$A$2:$A$43)),"-")</f>
        <v>6892740</v>
      </c>
      <c r="I14" s="189">
        <f>IFERROR(INDEX(lifespans_all!I$2:I$56,MATCH($A14,lifespans_all!$A$2:$A$56,0))*INDEX(SR_mission_minutes!I$2:I$43,MATCH($A14,SR_mission_minutes!$A$2:$A$43)),"-")</f>
        <v>6892740</v>
      </c>
      <c r="J14" s="189">
        <f>IFERROR(INDEX(lifespans_all!J$2:J$56,MATCH($A14,lifespans_all!$A$2:$A$56,0))*INDEX(SR_mission_minutes!J$2:J$43,MATCH($A14,SR_mission_minutes!$A$2:$A$43)),"-")</f>
        <v>6892740</v>
      </c>
      <c r="K14" s="189">
        <f>IFERROR(INDEX(lifespans_all!K$2:K$56,MATCH($A14,lifespans_all!$A$2:$A$56,0))*INDEX(SR_mission_minutes!K$2:K$43,MATCH($A14,SR_mission_minutes!$A$2:$A$43)),"-")</f>
        <v>6892740</v>
      </c>
      <c r="L14" s="189">
        <f>IFERROR(INDEX(lifespans_all!L$2:L$56,MATCH($A14,lifespans_all!$A$2:$A$56,0))*INDEX(SR_mission_minutes!L$2:L$43,MATCH($A14,SR_mission_minutes!$A$2:$A$43)),"-")</f>
        <v>6892740</v>
      </c>
      <c r="M14" s="189">
        <f>IFERROR(INDEX(lifespans_all!M$2:M$56,MATCH($A14,lifespans_all!$A$2:$A$56,0))*INDEX(SR_mission_minutes!M$2:M$43,MATCH($A14,SR_mission_minutes!$A$2:$A$43)),"-")</f>
        <v>6892740</v>
      </c>
      <c r="N14" s="189">
        <f>IFERROR(INDEX(lifespans_all!N$2:N$56,MATCH($A14,lifespans_all!$A$2:$A$56,0))*INDEX(SR_mission_minutes!N$2:N$43,MATCH($A14,SR_mission_minutes!$A$2:$A$43)),"-")</f>
        <v>0</v>
      </c>
      <c r="O14" s="189">
        <f>IFERROR(INDEX(lifespans_all!O$2:O$56,MATCH($A14,lifespans_all!$A$2:$A$56,0))*INDEX(SR_mission_minutes!O$2:O$43,MATCH($A14,SR_mission_minutes!$A$2:$A$43)),"-")</f>
        <v>0</v>
      </c>
      <c r="P14" s="189">
        <f>IFERROR(INDEX(lifespans_all!P$2:P$56,MATCH($A14,lifespans_all!$A$2:$A$56,0))*INDEX(SR_mission_minutes!P$2:P$43,MATCH($A14,SR_mission_minutes!$A$2:$A$43)),"-")</f>
        <v>0</v>
      </c>
      <c r="Q14" s="189">
        <f>IFERROR(INDEX(lifespans_all!Q$2:Q$56,MATCH($A14,lifespans_all!$A$2:$A$56,0))*INDEX(SR_mission_minutes!Q$2:Q$43,MATCH($A14,SR_mission_minutes!$A$2:$A$43)),"-")</f>
        <v>0</v>
      </c>
      <c r="R14" s="189">
        <f>IFERROR(INDEX(lifespans_all!R$2:R$56,MATCH($A14,lifespans_all!$A$2:$A$56,0))*INDEX(SR_mission_minutes!R$2:R$43,MATCH($A14,SR_mission_minutes!$A$2:$A$43)),"-")</f>
        <v>0</v>
      </c>
      <c r="S14" s="189">
        <f>IFERROR(INDEX(lifespans_all!S$2:S$56,MATCH($A14,lifespans_all!$A$2:$A$56,0))*INDEX(SR_mission_minutes!S$2:S$43,MATCH($A14,SR_mission_minutes!$A$2:$A$43)),"-")</f>
        <v>0</v>
      </c>
      <c r="T14" s="189">
        <f>IFERROR(INDEX(lifespans_all!T$2:T$56,MATCH($A14,lifespans_all!$A$2:$A$56,0))*INDEX(SR_mission_minutes!T$2:T$43,MATCH($A14,SR_mission_minutes!$A$2:$A$43)),"-")</f>
        <v>0</v>
      </c>
      <c r="U14" s="189">
        <f>IFERROR(INDEX(lifespans_all!U$2:U$56,MATCH($A14,lifespans_all!$A$2:$A$56,0))*INDEX(SR_mission_minutes!U$2:U$43,MATCH($A14,SR_mission_minutes!$A$2:$A$43)),"-")</f>
        <v>0</v>
      </c>
      <c r="V14" s="189">
        <f>IFERROR(INDEX(lifespans_all!V$2:V$56,MATCH($A14,lifespans_all!$A$2:$A$56,0))*INDEX(SR_mission_minutes!V$2:V$43,MATCH($A14,SR_mission_minutes!$A$2:$A$43)),"-")</f>
        <v>0</v>
      </c>
      <c r="W14" s="189">
        <f>IFERROR(INDEX(lifespans_all!W$2:W$56,MATCH($A14,lifespans_all!$A$2:$A$56,0))*INDEX(SR_mission_minutes!W$2:W$43,MATCH($A14,SR_mission_minutes!$A$2:$A$43)),"-")</f>
        <v>0</v>
      </c>
    </row>
    <row r="15" spans="1:24" x14ac:dyDescent="0.25">
      <c r="A15" s="97" t="s">
        <v>40</v>
      </c>
      <c r="B15" s="97" t="s">
        <v>58</v>
      </c>
      <c r="C15" s="198"/>
      <c r="D15" s="189">
        <f>IFERROR(INDEX(lifespans_all!D$2:D$56,MATCH($A15,lifespans_all!$A$2:$A$56,0))*INDEX(SR_mission_minutes!D$2:D$43,MATCH($A15,SR_mission_minutes!$A$2:$A$43)),"-")</f>
        <v>0</v>
      </c>
      <c r="E15" s="189">
        <f>IFERROR(INDEX(lifespans_all!E$2:E$56,MATCH($A15,lifespans_all!$A$2:$A$56,0))*INDEX(SR_mission_minutes!E$2:E$43,MATCH($A15,SR_mission_minutes!$A$2:$A$43)),"-")</f>
        <v>0</v>
      </c>
      <c r="F15" s="189">
        <f>IFERROR(INDEX(lifespans_all!F$2:F$56,MATCH($A15,lifespans_all!$A$2:$A$56,0))*INDEX(SR_mission_minutes!F$2:F$43,MATCH($A15,SR_mission_minutes!$A$2:$A$43)),"-")</f>
        <v>0</v>
      </c>
      <c r="G15" s="189">
        <f>IFERROR(INDEX(lifespans_all!G$2:G$56,MATCH($A15,lifespans_all!$A$2:$A$56,0))*INDEX(SR_mission_minutes!G$2:G$43,MATCH($A15,SR_mission_minutes!$A$2:$A$43)),"-")</f>
        <v>0</v>
      </c>
      <c r="H15" s="189">
        <f>IFERROR(INDEX(lifespans_all!H$2:H$56,MATCH($A15,lifespans_all!$A$2:$A$56,0))*INDEX(SR_mission_minutes!H$2:H$43,MATCH($A15,SR_mission_minutes!$A$2:$A$43)),"-")</f>
        <v>0</v>
      </c>
      <c r="I15" s="189">
        <f>IFERROR(INDEX(lifespans_all!I$2:I$56,MATCH($A15,lifespans_all!$A$2:$A$56,0))*INDEX(SR_mission_minutes!I$2:I$43,MATCH($A15,SR_mission_minutes!$A$2:$A$43)),"-")</f>
        <v>0</v>
      </c>
      <c r="J15" s="189">
        <f>IFERROR(INDEX(lifespans_all!J$2:J$56,MATCH($A15,lifespans_all!$A$2:$A$56,0))*INDEX(SR_mission_minutes!J$2:J$43,MATCH($A15,SR_mission_minutes!$A$2:$A$43)),"-")</f>
        <v>0</v>
      </c>
      <c r="K15" s="189">
        <f>IFERROR(INDEX(lifespans_all!K$2:K$56,MATCH($A15,lifespans_all!$A$2:$A$56,0))*INDEX(SR_mission_minutes!K$2:K$43,MATCH($A15,SR_mission_minutes!$A$2:$A$43)),"-")</f>
        <v>0</v>
      </c>
      <c r="L15" s="189">
        <f>IFERROR(INDEX(lifespans_all!L$2:L$56,MATCH($A15,lifespans_all!$A$2:$A$56,0))*INDEX(SR_mission_minutes!L$2:L$43,MATCH($A15,SR_mission_minutes!$A$2:$A$43)),"-")</f>
        <v>0</v>
      </c>
      <c r="M15" s="189">
        <f>IFERROR(INDEX(lifespans_all!M$2:M$56,MATCH($A15,lifespans_all!$A$2:$A$56,0))*INDEX(SR_mission_minutes!M$2:M$43,MATCH($A15,SR_mission_minutes!$A$2:$A$43)),"-")</f>
        <v>0</v>
      </c>
      <c r="N15" s="189">
        <f>IFERROR(INDEX(lifespans_all!N$2:N$56,MATCH($A15,lifespans_all!$A$2:$A$56,0))*INDEX(SR_mission_minutes!N$2:N$43,MATCH($A15,SR_mission_minutes!$A$2:$A$43)),"-")</f>
        <v>0</v>
      </c>
      <c r="O15" s="189">
        <f>IFERROR(INDEX(lifespans_all!O$2:O$56,MATCH($A15,lifespans_all!$A$2:$A$56,0))*INDEX(SR_mission_minutes!O$2:O$43,MATCH($A15,SR_mission_minutes!$A$2:$A$43)),"-")</f>
        <v>0</v>
      </c>
      <c r="P15" s="189">
        <f>IFERROR(INDEX(lifespans_all!P$2:P$56,MATCH($A15,lifespans_all!$A$2:$A$56,0))*INDEX(SR_mission_minutes!P$2:P$43,MATCH($A15,SR_mission_minutes!$A$2:$A$43)),"-")</f>
        <v>0</v>
      </c>
      <c r="Q15" s="189">
        <f>IFERROR(INDEX(lifespans_all!Q$2:Q$56,MATCH($A15,lifespans_all!$A$2:$A$56,0))*INDEX(SR_mission_minutes!Q$2:Q$43,MATCH($A15,SR_mission_minutes!$A$2:$A$43)),"-")</f>
        <v>0</v>
      </c>
      <c r="R15" s="189">
        <f>IFERROR(INDEX(lifespans_all!R$2:R$56,MATCH($A15,lifespans_all!$A$2:$A$56,0))*INDEX(SR_mission_minutes!R$2:R$43,MATCH($A15,SR_mission_minutes!$A$2:$A$43)),"-")</f>
        <v>0</v>
      </c>
      <c r="S15" s="189">
        <f>IFERROR(INDEX(lifespans_all!S$2:S$56,MATCH($A15,lifespans_all!$A$2:$A$56,0))*INDEX(SR_mission_minutes!S$2:S$43,MATCH($A15,SR_mission_minutes!$A$2:$A$43)),"-")</f>
        <v>0</v>
      </c>
      <c r="T15" s="189">
        <f>IFERROR(INDEX(lifespans_all!T$2:T$56,MATCH($A15,lifespans_all!$A$2:$A$56,0))*INDEX(SR_mission_minutes!T$2:T$43,MATCH($A15,SR_mission_minutes!$A$2:$A$43)),"-")</f>
        <v>0</v>
      </c>
      <c r="U15" s="189">
        <f>IFERROR(INDEX(lifespans_all!U$2:U$56,MATCH($A15,lifespans_all!$A$2:$A$56,0))*INDEX(SR_mission_minutes!U$2:U$43,MATCH($A15,SR_mission_minutes!$A$2:$A$43)),"-")</f>
        <v>0</v>
      </c>
      <c r="V15" s="189">
        <f>IFERROR(INDEX(lifespans_all!V$2:V$56,MATCH($A15,lifespans_all!$A$2:$A$56,0))*INDEX(SR_mission_minutes!V$2:V$43,MATCH($A15,SR_mission_minutes!$A$2:$A$43)),"-")</f>
        <v>0</v>
      </c>
      <c r="W15" s="189">
        <f>IFERROR(INDEX(lifespans_all!W$2:W$56,MATCH($A15,lifespans_all!$A$2:$A$56,0))*INDEX(SR_mission_minutes!W$2:W$43,MATCH($A15,SR_mission_minutes!$A$2:$A$43)),"-")</f>
        <v>0</v>
      </c>
    </row>
    <row r="16" spans="1:24" x14ac:dyDescent="0.25">
      <c r="A16" s="97" t="s">
        <v>41</v>
      </c>
      <c r="B16" s="97" t="s">
        <v>60</v>
      </c>
      <c r="C16" s="198"/>
      <c r="D16" s="189">
        <f>IFERROR(INDEX(lifespans_all!D$2:D$56,MATCH($A16,lifespans_all!$A$2:$A$56,0))*INDEX(SR_mission_minutes!D$2:D$43,MATCH($A16,SR_mission_minutes!$A$2:$A$43)),"-")</f>
        <v>27630</v>
      </c>
      <c r="E16" s="189">
        <f>IFERROR(INDEX(lifespans_all!E$2:E$56,MATCH($A16,lifespans_all!$A$2:$A$56,0))*INDEX(SR_mission_minutes!E$2:E$43,MATCH($A16,SR_mission_minutes!$A$2:$A$43)),"-")</f>
        <v>27630</v>
      </c>
      <c r="F16" s="189">
        <f>IFERROR(INDEX(lifespans_all!F$2:F$56,MATCH($A16,lifespans_all!$A$2:$A$56,0))*INDEX(SR_mission_minutes!F$2:F$43,MATCH($A16,SR_mission_minutes!$A$2:$A$43)),"-")</f>
        <v>27630</v>
      </c>
      <c r="G16" s="189">
        <f>IFERROR(INDEX(lifespans_all!G$2:G$56,MATCH($A16,lifespans_all!$A$2:$A$56,0))*INDEX(SR_mission_minutes!G$2:G$43,MATCH($A16,SR_mission_minutes!$A$2:$A$43)),"-")</f>
        <v>27630</v>
      </c>
      <c r="H16" s="189">
        <f>IFERROR(INDEX(lifespans_all!H$2:H$56,MATCH($A16,lifespans_all!$A$2:$A$56,0))*INDEX(SR_mission_minutes!H$2:H$43,MATCH($A16,SR_mission_minutes!$A$2:$A$43)),"-")</f>
        <v>0</v>
      </c>
      <c r="I16" s="189">
        <f>IFERROR(INDEX(lifespans_all!I$2:I$56,MATCH($A16,lifespans_all!$A$2:$A$56,0))*INDEX(SR_mission_minutes!I$2:I$43,MATCH($A16,SR_mission_minutes!$A$2:$A$43)),"-")</f>
        <v>0</v>
      </c>
      <c r="J16" s="189">
        <f>IFERROR(INDEX(lifespans_all!J$2:J$56,MATCH($A16,lifespans_all!$A$2:$A$56,0))*INDEX(SR_mission_minutes!J$2:J$43,MATCH($A16,SR_mission_minutes!$A$2:$A$43)),"-")</f>
        <v>0</v>
      </c>
      <c r="K16" s="189">
        <f>IFERROR(INDEX(lifespans_all!K$2:K$56,MATCH($A16,lifespans_all!$A$2:$A$56,0))*INDEX(SR_mission_minutes!K$2:K$43,MATCH($A16,SR_mission_minutes!$A$2:$A$43)),"-")</f>
        <v>0</v>
      </c>
      <c r="L16" s="189">
        <f>IFERROR(INDEX(lifespans_all!L$2:L$56,MATCH($A16,lifespans_all!$A$2:$A$56,0))*INDEX(SR_mission_minutes!L$2:L$43,MATCH($A16,SR_mission_minutes!$A$2:$A$43)),"-")</f>
        <v>0</v>
      </c>
      <c r="M16" s="189">
        <f>IFERROR(INDEX(lifespans_all!M$2:M$56,MATCH($A16,lifespans_all!$A$2:$A$56,0))*INDEX(SR_mission_minutes!M$2:M$43,MATCH($A16,SR_mission_minutes!$A$2:$A$43)),"-")</f>
        <v>0</v>
      </c>
      <c r="N16" s="189">
        <f>IFERROR(INDEX(lifespans_all!N$2:N$56,MATCH($A16,lifespans_all!$A$2:$A$56,0))*INDEX(SR_mission_minutes!N$2:N$43,MATCH($A16,SR_mission_minutes!$A$2:$A$43)),"-")</f>
        <v>0</v>
      </c>
      <c r="O16" s="189">
        <f>IFERROR(INDEX(lifespans_all!O$2:O$56,MATCH($A16,lifespans_all!$A$2:$A$56,0))*INDEX(SR_mission_minutes!O$2:O$43,MATCH($A16,SR_mission_minutes!$A$2:$A$43)),"-")</f>
        <v>0</v>
      </c>
      <c r="P16" s="189">
        <f>IFERROR(INDEX(lifespans_all!P$2:P$56,MATCH($A16,lifespans_all!$A$2:$A$56,0))*INDEX(SR_mission_minutes!P$2:P$43,MATCH($A16,SR_mission_minutes!$A$2:$A$43)),"-")</f>
        <v>0</v>
      </c>
      <c r="Q16" s="189">
        <f>IFERROR(INDEX(lifespans_all!Q$2:Q$56,MATCH($A16,lifespans_all!$A$2:$A$56,0))*INDEX(SR_mission_minutes!Q$2:Q$43,MATCH($A16,SR_mission_minutes!$A$2:$A$43)),"-")</f>
        <v>0</v>
      </c>
      <c r="R16" s="189">
        <f>IFERROR(INDEX(lifespans_all!R$2:R$56,MATCH($A16,lifespans_all!$A$2:$A$56,0))*INDEX(SR_mission_minutes!R$2:R$43,MATCH($A16,SR_mission_minutes!$A$2:$A$43)),"-")</f>
        <v>0</v>
      </c>
      <c r="S16" s="189">
        <f>IFERROR(INDEX(lifespans_all!S$2:S$56,MATCH($A16,lifespans_all!$A$2:$A$56,0))*INDEX(SR_mission_minutes!S$2:S$43,MATCH($A16,SR_mission_minutes!$A$2:$A$43)),"-")</f>
        <v>0</v>
      </c>
      <c r="T16" s="189">
        <f>IFERROR(INDEX(lifespans_all!T$2:T$56,MATCH($A16,lifespans_all!$A$2:$A$56,0))*INDEX(SR_mission_minutes!T$2:T$43,MATCH($A16,SR_mission_minutes!$A$2:$A$43)),"-")</f>
        <v>0</v>
      </c>
      <c r="U16" s="189">
        <f>IFERROR(INDEX(lifespans_all!U$2:U$56,MATCH($A16,lifespans_all!$A$2:$A$56,0))*INDEX(SR_mission_minutes!U$2:U$43,MATCH($A16,SR_mission_minutes!$A$2:$A$43)),"-")</f>
        <v>0</v>
      </c>
      <c r="V16" s="189">
        <f>IFERROR(INDEX(lifespans_all!V$2:V$56,MATCH($A16,lifespans_all!$A$2:$A$56,0))*INDEX(SR_mission_minutes!V$2:V$43,MATCH($A16,SR_mission_minutes!$A$2:$A$43)),"-")</f>
        <v>0</v>
      </c>
      <c r="W16" s="189">
        <f>IFERROR(INDEX(lifespans_all!W$2:W$56,MATCH($A16,lifespans_all!$A$2:$A$56,0))*INDEX(SR_mission_minutes!W$2:W$43,MATCH($A16,SR_mission_minutes!$A$2:$A$43)),"-")</f>
        <v>0</v>
      </c>
    </row>
    <row r="17" spans="1:23" x14ac:dyDescent="0.25">
      <c r="A17" s="97" t="s">
        <v>74</v>
      </c>
      <c r="B17" s="97" t="s">
        <v>57</v>
      </c>
      <c r="C17" s="198"/>
      <c r="D17" s="189">
        <f>IFERROR(INDEX(lifespans_all!D$2:D$56,MATCH($A17,lifespans_all!$A$2:$A$56,0))*INDEX(SR_mission_minutes!D$2:D$43,MATCH($A17,SR_mission_minutes!$A$2:$A$43)),"-")</f>
        <v>4002023.3333333335</v>
      </c>
      <c r="E17" s="189">
        <f>IFERROR(INDEX(lifespans_all!E$2:E$56,MATCH($A17,lifespans_all!$A$2:$A$56,0))*INDEX(SR_mission_minutes!E$2:E$43,MATCH($A17,SR_mission_minutes!$A$2:$A$43)),"-")</f>
        <v>0</v>
      </c>
      <c r="F17" s="189">
        <f>IFERROR(INDEX(lifespans_all!F$2:F$56,MATCH($A17,lifespans_all!$A$2:$A$56,0))*INDEX(SR_mission_minutes!F$2:F$43,MATCH($A17,SR_mission_minutes!$A$2:$A$43)),"-")</f>
        <v>0</v>
      </c>
      <c r="G17" s="189">
        <f>IFERROR(INDEX(lifespans_all!G$2:G$56,MATCH($A17,lifespans_all!$A$2:$A$56,0))*INDEX(SR_mission_minutes!G$2:G$43,MATCH($A17,SR_mission_minutes!$A$2:$A$43)),"-")</f>
        <v>0</v>
      </c>
      <c r="H17" s="189">
        <f>IFERROR(INDEX(lifespans_all!H$2:H$56,MATCH($A17,lifespans_all!$A$2:$A$56,0))*INDEX(SR_mission_minutes!H$2:H$43,MATCH($A17,SR_mission_minutes!$A$2:$A$43)),"-")</f>
        <v>0</v>
      </c>
      <c r="I17" s="189">
        <f>IFERROR(INDEX(lifespans_all!I$2:I$56,MATCH($A17,lifespans_all!$A$2:$A$56,0))*INDEX(SR_mission_minutes!I$2:I$43,MATCH($A17,SR_mission_minutes!$A$2:$A$43)),"-")</f>
        <v>0</v>
      </c>
      <c r="J17" s="189">
        <f>IFERROR(INDEX(lifespans_all!J$2:J$56,MATCH($A17,lifespans_all!$A$2:$A$56,0))*INDEX(SR_mission_minutes!J$2:J$43,MATCH($A17,SR_mission_minutes!$A$2:$A$43)),"-")</f>
        <v>0</v>
      </c>
      <c r="K17" s="189">
        <f>IFERROR(INDEX(lifespans_all!K$2:K$56,MATCH($A17,lifespans_all!$A$2:$A$56,0))*INDEX(SR_mission_minutes!K$2:K$43,MATCH($A17,SR_mission_minutes!$A$2:$A$43)),"-")</f>
        <v>0</v>
      </c>
      <c r="L17" s="189">
        <f>IFERROR(INDEX(lifespans_all!L$2:L$56,MATCH($A17,lifespans_all!$A$2:$A$56,0))*INDEX(SR_mission_minutes!L$2:L$43,MATCH($A17,SR_mission_minutes!$A$2:$A$43)),"-")</f>
        <v>0</v>
      </c>
      <c r="M17" s="189">
        <f>IFERROR(INDEX(lifespans_all!M$2:M$56,MATCH($A17,lifespans_all!$A$2:$A$56,0))*INDEX(SR_mission_minutes!M$2:M$43,MATCH($A17,SR_mission_minutes!$A$2:$A$43)),"-")</f>
        <v>0</v>
      </c>
      <c r="N17" s="189">
        <f>IFERROR(INDEX(lifespans_all!N$2:N$56,MATCH($A17,lifespans_all!$A$2:$A$56,0))*INDEX(SR_mission_minutes!N$2:N$43,MATCH($A17,SR_mission_minutes!$A$2:$A$43)),"-")</f>
        <v>0</v>
      </c>
      <c r="O17" s="189">
        <f>IFERROR(INDEX(lifespans_all!O$2:O$56,MATCH($A17,lifespans_all!$A$2:$A$56,0))*INDEX(SR_mission_minutes!O$2:O$43,MATCH($A17,SR_mission_minutes!$A$2:$A$43)),"-")</f>
        <v>0</v>
      </c>
      <c r="P17" s="189">
        <f>IFERROR(INDEX(lifespans_all!P$2:P$56,MATCH($A17,lifespans_all!$A$2:$A$56,0))*INDEX(SR_mission_minutes!P$2:P$43,MATCH($A17,SR_mission_minutes!$A$2:$A$43)),"-")</f>
        <v>0</v>
      </c>
      <c r="Q17" s="189">
        <f>IFERROR(INDEX(lifespans_all!Q$2:Q$56,MATCH($A17,lifespans_all!$A$2:$A$56,0))*INDEX(SR_mission_minutes!Q$2:Q$43,MATCH($A17,SR_mission_minutes!$A$2:$A$43)),"-")</f>
        <v>0</v>
      </c>
      <c r="R17" s="189">
        <f>IFERROR(INDEX(lifespans_all!R$2:R$56,MATCH($A17,lifespans_all!$A$2:$A$56,0))*INDEX(SR_mission_minutes!R$2:R$43,MATCH($A17,SR_mission_minutes!$A$2:$A$43)),"-")</f>
        <v>0</v>
      </c>
      <c r="S17" s="189">
        <f>IFERROR(INDEX(lifespans_all!S$2:S$56,MATCH($A17,lifespans_all!$A$2:$A$56,0))*INDEX(SR_mission_minutes!S$2:S$43,MATCH($A17,SR_mission_minutes!$A$2:$A$43)),"-")</f>
        <v>0</v>
      </c>
      <c r="T17" s="189">
        <f>IFERROR(INDEX(lifespans_all!T$2:T$56,MATCH($A17,lifespans_all!$A$2:$A$56,0))*INDEX(SR_mission_minutes!T$2:T$43,MATCH($A17,SR_mission_minutes!$A$2:$A$43)),"-")</f>
        <v>0</v>
      </c>
      <c r="U17" s="189">
        <f>IFERROR(INDEX(lifespans_all!U$2:U$56,MATCH($A17,lifespans_all!$A$2:$A$56,0))*INDEX(SR_mission_minutes!U$2:U$43,MATCH($A17,SR_mission_minutes!$A$2:$A$43)),"-")</f>
        <v>0</v>
      </c>
      <c r="V17" s="189">
        <f>IFERROR(INDEX(lifespans_all!V$2:V$56,MATCH($A17,lifespans_all!$A$2:$A$56,0))*INDEX(SR_mission_minutes!V$2:V$43,MATCH($A17,SR_mission_minutes!$A$2:$A$43)),"-")</f>
        <v>0</v>
      </c>
      <c r="W17" s="189">
        <f>IFERROR(INDEX(lifespans_all!W$2:W$56,MATCH($A17,lifespans_all!$A$2:$A$56,0))*INDEX(SR_mission_minutes!W$2:W$43,MATCH($A17,SR_mission_minutes!$A$2:$A$43)),"-")</f>
        <v>0</v>
      </c>
    </row>
    <row r="18" spans="1:23" x14ac:dyDescent="0.25">
      <c r="A18" s="97" t="s">
        <v>75</v>
      </c>
      <c r="B18" s="97" t="s">
        <v>57</v>
      </c>
      <c r="C18" s="198"/>
      <c r="D18" s="189">
        <f>IFERROR(INDEX(lifespans_all!D$2:D$56,MATCH($A18,lifespans_all!$A$2:$A$56,0))*INDEX(SR_mission_minutes!D$2:D$43,MATCH($A18,SR_mission_minutes!$A$2:$A$43)),"-")</f>
        <v>4002023.3333333335</v>
      </c>
      <c r="E18" s="189">
        <f>IFERROR(INDEX(lifespans_all!E$2:E$56,MATCH($A18,lifespans_all!$A$2:$A$56,0))*INDEX(SR_mission_minutes!E$2:E$43,MATCH($A18,SR_mission_minutes!$A$2:$A$43)),"-")</f>
        <v>4002023.3333333335</v>
      </c>
      <c r="F18" s="189">
        <f>IFERROR(INDEX(lifespans_all!F$2:F$56,MATCH($A18,lifespans_all!$A$2:$A$56,0))*INDEX(SR_mission_minutes!F$2:F$43,MATCH($A18,SR_mission_minutes!$A$2:$A$43)),"-")</f>
        <v>4002023.3333333335</v>
      </c>
      <c r="G18" s="189">
        <f>IFERROR(INDEX(lifespans_all!G$2:G$56,MATCH($A18,lifespans_all!$A$2:$A$56,0))*INDEX(SR_mission_minutes!G$2:G$43,MATCH($A18,SR_mission_minutes!$A$2:$A$43)),"-")</f>
        <v>0</v>
      </c>
      <c r="H18" s="189">
        <f>IFERROR(INDEX(lifespans_all!H$2:H$56,MATCH($A18,lifespans_all!$A$2:$A$56,0))*INDEX(SR_mission_minutes!H$2:H$43,MATCH($A18,SR_mission_minutes!$A$2:$A$43)),"-")</f>
        <v>0</v>
      </c>
      <c r="I18" s="189">
        <f>IFERROR(INDEX(lifespans_all!I$2:I$56,MATCH($A18,lifespans_all!$A$2:$A$56,0))*INDEX(SR_mission_minutes!I$2:I$43,MATCH($A18,SR_mission_minutes!$A$2:$A$43)),"-")</f>
        <v>0</v>
      </c>
      <c r="J18" s="189">
        <f>IFERROR(INDEX(lifespans_all!J$2:J$56,MATCH($A18,lifespans_all!$A$2:$A$56,0))*INDEX(SR_mission_minutes!J$2:J$43,MATCH($A18,SR_mission_minutes!$A$2:$A$43)),"-")</f>
        <v>0</v>
      </c>
      <c r="K18" s="189">
        <f>IFERROR(INDEX(lifespans_all!K$2:K$56,MATCH($A18,lifespans_all!$A$2:$A$56,0))*INDEX(SR_mission_minutes!K$2:K$43,MATCH($A18,SR_mission_minutes!$A$2:$A$43)),"-")</f>
        <v>0</v>
      </c>
      <c r="L18" s="189">
        <f>IFERROR(INDEX(lifespans_all!L$2:L$56,MATCH($A18,lifespans_all!$A$2:$A$56,0))*INDEX(SR_mission_minutes!L$2:L$43,MATCH($A18,SR_mission_minutes!$A$2:$A$43)),"-")</f>
        <v>0</v>
      </c>
      <c r="M18" s="189">
        <f>IFERROR(INDEX(lifespans_all!M$2:M$56,MATCH($A18,lifespans_all!$A$2:$A$56,0))*INDEX(SR_mission_minutes!M$2:M$43,MATCH($A18,SR_mission_minutes!$A$2:$A$43)),"-")</f>
        <v>0</v>
      </c>
      <c r="N18" s="189">
        <f>IFERROR(INDEX(lifespans_all!N$2:N$56,MATCH($A18,lifespans_all!$A$2:$A$56,0))*INDEX(SR_mission_minutes!N$2:N$43,MATCH($A18,SR_mission_minutes!$A$2:$A$43)),"-")</f>
        <v>0</v>
      </c>
      <c r="O18" s="189">
        <f>IFERROR(INDEX(lifespans_all!O$2:O$56,MATCH($A18,lifespans_all!$A$2:$A$56,0))*INDEX(SR_mission_minutes!O$2:O$43,MATCH($A18,SR_mission_minutes!$A$2:$A$43)),"-")</f>
        <v>0</v>
      </c>
      <c r="P18" s="189">
        <f>IFERROR(INDEX(lifespans_all!P$2:P$56,MATCH($A18,lifespans_all!$A$2:$A$56,0))*INDEX(SR_mission_minutes!P$2:P$43,MATCH($A18,SR_mission_minutes!$A$2:$A$43)),"-")</f>
        <v>0</v>
      </c>
      <c r="Q18" s="189">
        <f>IFERROR(INDEX(lifespans_all!Q$2:Q$56,MATCH($A18,lifespans_all!$A$2:$A$56,0))*INDEX(SR_mission_minutes!Q$2:Q$43,MATCH($A18,SR_mission_minutes!$A$2:$A$43)),"-")</f>
        <v>0</v>
      </c>
      <c r="R18" s="189">
        <f>IFERROR(INDEX(lifespans_all!R$2:R$56,MATCH($A18,lifespans_all!$A$2:$A$56,0))*INDEX(SR_mission_minutes!R$2:R$43,MATCH($A18,SR_mission_minutes!$A$2:$A$43)),"-")</f>
        <v>0</v>
      </c>
      <c r="S18" s="189">
        <f>IFERROR(INDEX(lifespans_all!S$2:S$56,MATCH($A18,lifespans_all!$A$2:$A$56,0))*INDEX(SR_mission_minutes!S$2:S$43,MATCH($A18,SR_mission_minutes!$A$2:$A$43)),"-")</f>
        <v>0</v>
      </c>
      <c r="T18" s="189">
        <f>IFERROR(INDEX(lifespans_all!T$2:T$56,MATCH($A18,lifespans_all!$A$2:$A$56,0))*INDEX(SR_mission_minutes!T$2:T$43,MATCH($A18,SR_mission_minutes!$A$2:$A$43)),"-")</f>
        <v>0</v>
      </c>
      <c r="U18" s="189">
        <f>IFERROR(INDEX(lifespans_all!U$2:U$56,MATCH($A18,lifespans_all!$A$2:$A$56,0))*INDEX(SR_mission_minutes!U$2:U$43,MATCH($A18,SR_mission_minutes!$A$2:$A$43)),"-")</f>
        <v>0</v>
      </c>
      <c r="V18" s="189">
        <f>IFERROR(INDEX(lifespans_all!V$2:V$56,MATCH($A18,lifespans_all!$A$2:$A$56,0))*INDEX(SR_mission_minutes!V$2:V$43,MATCH($A18,SR_mission_minutes!$A$2:$A$43)),"-")</f>
        <v>0</v>
      </c>
      <c r="W18" s="189">
        <f>IFERROR(INDEX(lifespans_all!W$2:W$56,MATCH($A18,lifespans_all!$A$2:$A$56,0))*INDEX(SR_mission_minutes!W$2:W$43,MATCH($A18,SR_mission_minutes!$A$2:$A$43)),"-")</f>
        <v>0</v>
      </c>
    </row>
    <row r="19" spans="1:23" x14ac:dyDescent="0.25">
      <c r="A19" s="97" t="s">
        <v>76</v>
      </c>
      <c r="B19" s="97" t="s">
        <v>57</v>
      </c>
      <c r="C19" s="198"/>
      <c r="D19" s="189">
        <f>IFERROR(INDEX(lifespans_all!D$2:D$56,MATCH($A19,lifespans_all!$A$2:$A$56,0))*INDEX(SR_mission_minutes!D$2:D$43,MATCH($A19,SR_mission_minutes!$A$2:$A$43)),"-")</f>
        <v>4002023.3333333335</v>
      </c>
      <c r="E19" s="189">
        <f>IFERROR(INDEX(lifespans_all!E$2:E$56,MATCH($A19,lifespans_all!$A$2:$A$56,0))*INDEX(SR_mission_minutes!E$2:E$43,MATCH($A19,SR_mission_minutes!$A$2:$A$43)),"-")</f>
        <v>4002023.3333333335</v>
      </c>
      <c r="F19" s="189">
        <f>IFERROR(INDEX(lifespans_all!F$2:F$56,MATCH($A19,lifespans_all!$A$2:$A$56,0))*INDEX(SR_mission_minutes!F$2:F$43,MATCH($A19,SR_mission_minutes!$A$2:$A$43)),"-")</f>
        <v>4002023.3333333335</v>
      </c>
      <c r="G19" s="189">
        <f>IFERROR(INDEX(lifespans_all!G$2:G$56,MATCH($A19,lifespans_all!$A$2:$A$56,0))*INDEX(SR_mission_minutes!G$2:G$43,MATCH($A19,SR_mission_minutes!$A$2:$A$43)),"-")</f>
        <v>4002023.3333333335</v>
      </c>
      <c r="H19" s="189">
        <f>IFERROR(INDEX(lifespans_all!H$2:H$56,MATCH($A19,lifespans_all!$A$2:$A$56,0))*INDEX(SR_mission_minutes!H$2:H$43,MATCH($A19,SR_mission_minutes!$A$2:$A$43)),"-")</f>
        <v>4002023.3333333335</v>
      </c>
      <c r="I19" s="189">
        <f>IFERROR(INDEX(lifespans_all!I$2:I$56,MATCH($A19,lifespans_all!$A$2:$A$56,0))*INDEX(SR_mission_minutes!I$2:I$43,MATCH($A19,SR_mission_minutes!$A$2:$A$43)),"-")</f>
        <v>4002023.3333333335</v>
      </c>
      <c r="J19" s="189">
        <f>IFERROR(INDEX(lifespans_all!J$2:J$56,MATCH($A19,lifespans_all!$A$2:$A$56,0))*INDEX(SR_mission_minutes!J$2:J$43,MATCH($A19,SR_mission_minutes!$A$2:$A$43)),"-")</f>
        <v>0</v>
      </c>
      <c r="K19" s="189">
        <f>IFERROR(INDEX(lifespans_all!K$2:K$56,MATCH($A19,lifespans_all!$A$2:$A$56,0))*INDEX(SR_mission_minutes!K$2:K$43,MATCH($A19,SR_mission_minutes!$A$2:$A$43)),"-")</f>
        <v>0</v>
      </c>
      <c r="L19" s="189">
        <f>IFERROR(INDEX(lifespans_all!L$2:L$56,MATCH($A19,lifespans_all!$A$2:$A$56,0))*INDEX(SR_mission_minutes!L$2:L$43,MATCH($A19,SR_mission_minutes!$A$2:$A$43)),"-")</f>
        <v>0</v>
      </c>
      <c r="M19" s="189">
        <f>IFERROR(INDEX(lifespans_all!M$2:M$56,MATCH($A19,lifespans_all!$A$2:$A$56,0))*INDEX(SR_mission_minutes!M$2:M$43,MATCH($A19,SR_mission_minutes!$A$2:$A$43)),"-")</f>
        <v>0</v>
      </c>
      <c r="N19" s="189">
        <f>IFERROR(INDEX(lifespans_all!N$2:N$56,MATCH($A19,lifespans_all!$A$2:$A$56,0))*INDEX(SR_mission_minutes!N$2:N$43,MATCH($A19,SR_mission_minutes!$A$2:$A$43)),"-")</f>
        <v>0</v>
      </c>
      <c r="O19" s="189">
        <f>IFERROR(INDEX(lifespans_all!O$2:O$56,MATCH($A19,lifespans_all!$A$2:$A$56,0))*INDEX(SR_mission_minutes!O$2:O$43,MATCH($A19,SR_mission_minutes!$A$2:$A$43)),"-")</f>
        <v>0</v>
      </c>
      <c r="P19" s="189">
        <f>IFERROR(INDEX(lifespans_all!P$2:P$56,MATCH($A19,lifespans_all!$A$2:$A$56,0))*INDEX(SR_mission_minutes!P$2:P$43,MATCH($A19,SR_mission_minutes!$A$2:$A$43)),"-")</f>
        <v>0</v>
      </c>
      <c r="Q19" s="189">
        <f>IFERROR(INDEX(lifespans_all!Q$2:Q$56,MATCH($A19,lifespans_all!$A$2:$A$56,0))*INDEX(SR_mission_minutes!Q$2:Q$43,MATCH($A19,SR_mission_minutes!$A$2:$A$43)),"-")</f>
        <v>0</v>
      </c>
      <c r="R19" s="189">
        <f>IFERROR(INDEX(lifespans_all!R$2:R$56,MATCH($A19,lifespans_all!$A$2:$A$56,0))*INDEX(SR_mission_minutes!R$2:R$43,MATCH($A19,SR_mission_minutes!$A$2:$A$43)),"-")</f>
        <v>0</v>
      </c>
      <c r="S19" s="189">
        <f>IFERROR(INDEX(lifespans_all!S$2:S$56,MATCH($A19,lifespans_all!$A$2:$A$56,0))*INDEX(SR_mission_minutes!S$2:S$43,MATCH($A19,SR_mission_minutes!$A$2:$A$43)),"-")</f>
        <v>0</v>
      </c>
      <c r="T19" s="189">
        <f>IFERROR(INDEX(lifespans_all!T$2:T$56,MATCH($A19,lifespans_all!$A$2:$A$56,0))*INDEX(SR_mission_minutes!T$2:T$43,MATCH($A19,SR_mission_minutes!$A$2:$A$43)),"-")</f>
        <v>0</v>
      </c>
      <c r="U19" s="189">
        <f>IFERROR(INDEX(lifespans_all!U$2:U$56,MATCH($A19,lifespans_all!$A$2:$A$56,0))*INDEX(SR_mission_minutes!U$2:U$43,MATCH($A19,SR_mission_minutes!$A$2:$A$43)),"-")</f>
        <v>0</v>
      </c>
      <c r="V19" s="189">
        <f>IFERROR(INDEX(lifespans_all!V$2:V$56,MATCH($A19,lifespans_all!$A$2:$A$56,0))*INDEX(SR_mission_minutes!V$2:V$43,MATCH($A19,SR_mission_minutes!$A$2:$A$43)),"-")</f>
        <v>0</v>
      </c>
      <c r="W19" s="189">
        <f>IFERROR(INDEX(lifespans_all!W$2:W$56,MATCH($A19,lifespans_all!$A$2:$A$56,0))*INDEX(SR_mission_minutes!W$2:W$43,MATCH($A19,SR_mission_minutes!$A$2:$A$43)),"-")</f>
        <v>0</v>
      </c>
    </row>
    <row r="20" spans="1:23" x14ac:dyDescent="0.25">
      <c r="A20" s="97" t="s">
        <v>42</v>
      </c>
      <c r="B20" s="97" t="s">
        <v>61</v>
      </c>
      <c r="C20" s="198"/>
      <c r="D20" s="189">
        <f>IFERROR(INDEX(lifespans_all!D$2:D$56,MATCH($A20,lifespans_all!$A$2:$A$56,0))*INDEX(SR_mission_minutes!D$2:D$43,MATCH($A20,SR_mission_minutes!$A$2:$A$43)),"-")</f>
        <v>2024360.0000000002</v>
      </c>
      <c r="E20" s="189">
        <f>IFERROR(INDEX(lifespans_all!E$2:E$56,MATCH($A20,lifespans_all!$A$2:$A$56,0))*INDEX(SR_mission_minutes!E$2:E$43,MATCH($A20,SR_mission_minutes!$A$2:$A$43)),"-")</f>
        <v>2024360.0000000002</v>
      </c>
      <c r="F20" s="189">
        <f>IFERROR(INDEX(lifespans_all!F$2:F$56,MATCH($A20,lifespans_all!$A$2:$A$56,0))*INDEX(SR_mission_minutes!F$2:F$43,MATCH($A20,SR_mission_minutes!$A$2:$A$43)),"-")</f>
        <v>2024360.0000000002</v>
      </c>
      <c r="G20" s="189">
        <f>IFERROR(INDEX(lifespans_all!G$2:G$56,MATCH($A20,lifespans_all!$A$2:$A$56,0))*INDEX(SR_mission_minutes!G$2:G$43,MATCH($A20,SR_mission_minutes!$A$2:$A$43)),"-")</f>
        <v>2024360.0000000002</v>
      </c>
      <c r="H20" s="189">
        <f>IFERROR(INDEX(lifespans_all!H$2:H$56,MATCH($A20,lifespans_all!$A$2:$A$56,0))*INDEX(SR_mission_minutes!H$2:H$43,MATCH($A20,SR_mission_minutes!$A$2:$A$43)),"-")</f>
        <v>2024360.0000000002</v>
      </c>
      <c r="I20" s="189">
        <f>IFERROR(INDEX(lifespans_all!I$2:I$56,MATCH($A20,lifespans_all!$A$2:$A$56,0))*INDEX(SR_mission_minutes!I$2:I$43,MATCH($A20,SR_mission_minutes!$A$2:$A$43)),"-")</f>
        <v>2024360.0000000002</v>
      </c>
      <c r="J20" s="189">
        <f>IFERROR(INDEX(lifespans_all!J$2:J$56,MATCH($A20,lifespans_all!$A$2:$A$56,0))*INDEX(SR_mission_minutes!J$2:J$43,MATCH($A20,SR_mission_minutes!$A$2:$A$43)),"-")</f>
        <v>2024360.0000000002</v>
      </c>
      <c r="K20" s="189">
        <f>IFERROR(INDEX(lifespans_all!K$2:K$56,MATCH($A20,lifespans_all!$A$2:$A$56,0))*INDEX(SR_mission_minutes!K$2:K$43,MATCH($A20,SR_mission_minutes!$A$2:$A$43)),"-")</f>
        <v>2024360.0000000002</v>
      </c>
      <c r="L20" s="189">
        <f>IFERROR(INDEX(lifespans_all!L$2:L$56,MATCH($A20,lifespans_all!$A$2:$A$56,0))*INDEX(SR_mission_minutes!L$2:L$43,MATCH($A20,SR_mission_minutes!$A$2:$A$43)),"-")</f>
        <v>2024360.0000000002</v>
      </c>
      <c r="M20" s="189">
        <f>IFERROR(INDEX(lifespans_all!M$2:M$56,MATCH($A20,lifespans_all!$A$2:$A$56,0))*INDEX(SR_mission_minutes!M$2:M$43,MATCH($A20,SR_mission_minutes!$A$2:$A$43)),"-")</f>
        <v>2024360.0000000002</v>
      </c>
      <c r="N20" s="189">
        <f>IFERROR(INDEX(lifespans_all!N$2:N$56,MATCH($A20,lifespans_all!$A$2:$A$56,0))*INDEX(SR_mission_minutes!N$2:N$43,MATCH($A20,SR_mission_minutes!$A$2:$A$43)),"-")</f>
        <v>2024360.0000000002</v>
      </c>
      <c r="O20" s="189">
        <f>IFERROR(INDEX(lifespans_all!O$2:O$56,MATCH($A20,lifespans_all!$A$2:$A$56,0))*INDEX(SR_mission_minutes!O$2:O$43,MATCH($A20,SR_mission_minutes!$A$2:$A$43)),"-")</f>
        <v>2024360.0000000002</v>
      </c>
      <c r="P20" s="189">
        <f>IFERROR(INDEX(lifespans_all!P$2:P$56,MATCH($A20,lifespans_all!$A$2:$A$56,0))*INDEX(SR_mission_minutes!P$2:P$43,MATCH($A20,SR_mission_minutes!$A$2:$A$43)),"-")</f>
        <v>2024360.0000000002</v>
      </c>
      <c r="Q20" s="189">
        <f>IFERROR(INDEX(lifespans_all!Q$2:Q$56,MATCH($A20,lifespans_all!$A$2:$A$56,0))*INDEX(SR_mission_minutes!Q$2:Q$43,MATCH($A20,SR_mission_minutes!$A$2:$A$43)),"-")</f>
        <v>2024360.0000000002</v>
      </c>
      <c r="R20" s="189">
        <f>IFERROR(INDEX(lifespans_all!R$2:R$56,MATCH($A20,lifespans_all!$A$2:$A$56,0))*INDEX(SR_mission_minutes!R$2:R$43,MATCH($A20,SR_mission_minutes!$A$2:$A$43)),"-")</f>
        <v>2024360.0000000002</v>
      </c>
      <c r="S20" s="189">
        <f>IFERROR(INDEX(lifespans_all!S$2:S$56,MATCH($A20,lifespans_all!$A$2:$A$56,0))*INDEX(SR_mission_minutes!S$2:S$43,MATCH($A20,SR_mission_minutes!$A$2:$A$43)),"-")</f>
        <v>2024360.0000000002</v>
      </c>
      <c r="T20" s="189">
        <f>IFERROR(INDEX(lifespans_all!T$2:T$56,MATCH($A20,lifespans_all!$A$2:$A$56,0))*INDEX(SR_mission_minutes!T$2:T$43,MATCH($A20,SR_mission_minutes!$A$2:$A$43)),"-")</f>
        <v>2024360.0000000002</v>
      </c>
      <c r="U20" s="189">
        <f>IFERROR(INDEX(lifespans_all!U$2:U$56,MATCH($A20,lifespans_all!$A$2:$A$56,0))*INDEX(SR_mission_minutes!U$2:U$43,MATCH($A20,SR_mission_minutes!$A$2:$A$43)),"-")</f>
        <v>2024360.0000000002</v>
      </c>
      <c r="V20" s="189">
        <f>IFERROR(INDEX(lifespans_all!V$2:V$56,MATCH($A20,lifespans_all!$A$2:$A$56,0))*INDEX(SR_mission_minutes!V$2:V$43,MATCH($A20,SR_mission_minutes!$A$2:$A$43)),"-")</f>
        <v>2024360.0000000002</v>
      </c>
      <c r="W20" s="189">
        <f>IFERROR(INDEX(lifespans_all!W$2:W$56,MATCH($A20,lifespans_all!$A$2:$A$56,0))*INDEX(SR_mission_minutes!W$2:W$43,MATCH($A20,SR_mission_minutes!$A$2:$A$43)),"-")</f>
        <v>2024360.0000000002</v>
      </c>
    </row>
    <row r="21" spans="1:23" x14ac:dyDescent="0.25">
      <c r="A21" s="97" t="s">
        <v>77</v>
      </c>
      <c r="B21" s="97" t="s">
        <v>58</v>
      </c>
      <c r="C21" s="198"/>
      <c r="D21" s="189">
        <f>IFERROR(INDEX(lifespans_all!D$2:D$56,MATCH($A21,lifespans_all!$A$2:$A$56,0))*INDEX(SR_mission_minutes!D$2:D$43,MATCH($A21,SR_mission_minutes!$A$2:$A$43)),"-")</f>
        <v>137640</v>
      </c>
      <c r="E21" s="189">
        <f>IFERROR(INDEX(lifespans_all!E$2:E$56,MATCH($A21,lifespans_all!$A$2:$A$56,0))*INDEX(SR_mission_minutes!E$2:E$43,MATCH($A21,SR_mission_minutes!$A$2:$A$43)),"-")</f>
        <v>137640</v>
      </c>
      <c r="F21" s="189">
        <f>IFERROR(INDEX(lifespans_all!F$2:F$56,MATCH($A21,lifespans_all!$A$2:$A$56,0))*INDEX(SR_mission_minutes!F$2:F$43,MATCH($A21,SR_mission_minutes!$A$2:$A$43)),"-")</f>
        <v>137640</v>
      </c>
      <c r="G21" s="189">
        <f>IFERROR(INDEX(lifespans_all!G$2:G$56,MATCH($A21,lifespans_all!$A$2:$A$56,0))*INDEX(SR_mission_minutes!G$2:G$43,MATCH($A21,SR_mission_minutes!$A$2:$A$43)),"-")</f>
        <v>137640</v>
      </c>
      <c r="H21" s="189">
        <f>IFERROR(INDEX(lifespans_all!H$2:H$56,MATCH($A21,lifespans_all!$A$2:$A$56,0))*INDEX(SR_mission_minutes!H$2:H$43,MATCH($A21,SR_mission_minutes!$A$2:$A$43)),"-")</f>
        <v>137640</v>
      </c>
      <c r="I21" s="189">
        <f>IFERROR(INDEX(lifespans_all!I$2:I$56,MATCH($A21,lifespans_all!$A$2:$A$56,0))*INDEX(SR_mission_minutes!I$2:I$43,MATCH($A21,SR_mission_minutes!$A$2:$A$43)),"-")</f>
        <v>137640</v>
      </c>
      <c r="J21" s="189">
        <f>IFERROR(INDEX(lifespans_all!J$2:J$56,MATCH($A21,lifespans_all!$A$2:$A$56,0))*INDEX(SR_mission_minutes!J$2:J$43,MATCH($A21,SR_mission_minutes!$A$2:$A$43)),"-")</f>
        <v>137640</v>
      </c>
      <c r="K21" s="189">
        <f>IFERROR(INDEX(lifespans_all!K$2:K$56,MATCH($A21,lifespans_all!$A$2:$A$56,0))*INDEX(SR_mission_minutes!K$2:K$43,MATCH($A21,SR_mission_minutes!$A$2:$A$43)),"-")</f>
        <v>137640</v>
      </c>
      <c r="L21" s="189">
        <f>IFERROR(INDEX(lifespans_all!L$2:L$56,MATCH($A21,lifespans_all!$A$2:$A$56,0))*INDEX(SR_mission_minutes!L$2:L$43,MATCH($A21,SR_mission_minutes!$A$2:$A$43)),"-")</f>
        <v>137640</v>
      </c>
      <c r="M21" s="189">
        <f>IFERROR(INDEX(lifespans_all!M$2:M$56,MATCH($A21,lifespans_all!$A$2:$A$56,0))*INDEX(SR_mission_minutes!M$2:M$43,MATCH($A21,SR_mission_minutes!$A$2:$A$43)),"-")</f>
        <v>137640</v>
      </c>
      <c r="N21" s="189">
        <f>IFERROR(INDEX(lifespans_all!N$2:N$56,MATCH($A21,lifespans_all!$A$2:$A$56,0))*INDEX(SR_mission_minutes!N$2:N$43,MATCH($A21,SR_mission_minutes!$A$2:$A$43)),"-")</f>
        <v>137640</v>
      </c>
      <c r="O21" s="189">
        <f>IFERROR(INDEX(lifespans_all!O$2:O$56,MATCH($A21,lifespans_all!$A$2:$A$56,0))*INDEX(SR_mission_minutes!O$2:O$43,MATCH($A21,SR_mission_minutes!$A$2:$A$43)),"-")</f>
        <v>137640</v>
      </c>
      <c r="P21" s="189">
        <f>IFERROR(INDEX(lifespans_all!P$2:P$56,MATCH($A21,lifespans_all!$A$2:$A$56,0))*INDEX(SR_mission_minutes!P$2:P$43,MATCH($A21,SR_mission_minutes!$A$2:$A$43)),"-")</f>
        <v>137640</v>
      </c>
      <c r="Q21" s="189">
        <f>IFERROR(INDEX(lifespans_all!Q$2:Q$56,MATCH($A21,lifespans_all!$A$2:$A$56,0))*INDEX(SR_mission_minutes!Q$2:Q$43,MATCH($A21,SR_mission_minutes!$A$2:$A$43)),"-")</f>
        <v>137640</v>
      </c>
      <c r="R21" s="189">
        <f>IFERROR(INDEX(lifespans_all!R$2:R$56,MATCH($A21,lifespans_all!$A$2:$A$56,0))*INDEX(SR_mission_minutes!R$2:R$43,MATCH($A21,SR_mission_minutes!$A$2:$A$43)),"-")</f>
        <v>137640</v>
      </c>
      <c r="S21" s="189">
        <f>IFERROR(INDEX(lifespans_all!S$2:S$56,MATCH($A21,lifespans_all!$A$2:$A$56,0))*INDEX(SR_mission_minutes!S$2:S$43,MATCH($A21,SR_mission_minutes!$A$2:$A$43)),"-")</f>
        <v>137640</v>
      </c>
      <c r="T21" s="189">
        <f>IFERROR(INDEX(lifespans_all!T$2:T$56,MATCH($A21,lifespans_all!$A$2:$A$56,0))*INDEX(SR_mission_minutes!T$2:T$43,MATCH($A21,SR_mission_minutes!$A$2:$A$43)),"-")</f>
        <v>137640</v>
      </c>
      <c r="U21" s="189">
        <f>IFERROR(INDEX(lifespans_all!U$2:U$56,MATCH($A21,lifespans_all!$A$2:$A$56,0))*INDEX(SR_mission_minutes!U$2:U$43,MATCH($A21,SR_mission_minutes!$A$2:$A$43)),"-")</f>
        <v>137640</v>
      </c>
      <c r="V21" s="189">
        <f>IFERROR(INDEX(lifespans_all!V$2:V$56,MATCH($A21,lifespans_all!$A$2:$A$56,0))*INDEX(SR_mission_minutes!V$2:V$43,MATCH($A21,SR_mission_minutes!$A$2:$A$43)),"-")</f>
        <v>137640</v>
      </c>
      <c r="W21" s="189">
        <f>IFERROR(INDEX(lifespans_all!W$2:W$56,MATCH($A21,lifespans_all!$A$2:$A$56,0))*INDEX(SR_mission_minutes!W$2:W$43,MATCH($A21,SR_mission_minutes!$A$2:$A$43)),"-")</f>
        <v>137640</v>
      </c>
    </row>
    <row r="22" spans="1:23" x14ac:dyDescent="0.25">
      <c r="A22" s="97" t="s">
        <v>174</v>
      </c>
      <c r="B22" s="97" t="s">
        <v>56</v>
      </c>
      <c r="C22" s="198"/>
      <c r="D22" s="189" t="str">
        <f>IFERROR(INDEX(lifespans_all!D$2:D$56,MATCH($A22,lifespans_all!$A$2:$A$56,0))*INDEX(SR_mission_minutes!D$2:D$43,MATCH($A22,SR_mission_minutes!$A$2:$A$43)),"-")</f>
        <v>-</v>
      </c>
      <c r="E22" s="189" t="str">
        <f>IFERROR(INDEX(lifespans_all!E$2:E$56,MATCH($A22,lifespans_all!$A$2:$A$56,0))*INDEX(SR_mission_minutes!E$2:E$43,MATCH($A22,SR_mission_minutes!$A$2:$A$43)),"-")</f>
        <v>-</v>
      </c>
      <c r="F22" s="189" t="str">
        <f>IFERROR(INDEX(lifespans_all!F$2:F$56,MATCH($A22,lifespans_all!$A$2:$A$56,0))*INDEX(SR_mission_minutes!F$2:F$43,MATCH($A22,SR_mission_minutes!$A$2:$A$43)),"-")</f>
        <v>-</v>
      </c>
      <c r="G22" s="189" t="str">
        <f>IFERROR(INDEX(lifespans_all!G$2:G$56,MATCH($A22,lifespans_all!$A$2:$A$56,0))*INDEX(SR_mission_minutes!G$2:G$43,MATCH($A22,SR_mission_minutes!$A$2:$A$43)),"-")</f>
        <v>-</v>
      </c>
      <c r="H22" s="189" t="str">
        <f>IFERROR(INDEX(lifespans_all!H$2:H$56,MATCH($A22,lifespans_all!$A$2:$A$56,0))*INDEX(SR_mission_minutes!H$2:H$43,MATCH($A22,SR_mission_minutes!$A$2:$A$43)),"-")</f>
        <v>-</v>
      </c>
      <c r="I22" s="189" t="str">
        <f>IFERROR(INDEX(lifespans_all!I$2:I$56,MATCH($A22,lifespans_all!$A$2:$A$56,0))*INDEX(SR_mission_minutes!I$2:I$43,MATCH($A22,SR_mission_minutes!$A$2:$A$43)),"-")</f>
        <v>-</v>
      </c>
      <c r="J22" s="189" t="str">
        <f>IFERROR(INDEX(lifespans_all!J$2:J$56,MATCH($A22,lifespans_all!$A$2:$A$56,0))*INDEX(SR_mission_minutes!J$2:J$43,MATCH($A22,SR_mission_minutes!$A$2:$A$43)),"-")</f>
        <v>-</v>
      </c>
      <c r="K22" s="189" t="str">
        <f>IFERROR(INDEX(lifespans_all!K$2:K$56,MATCH($A22,lifespans_all!$A$2:$A$56,0))*INDEX(SR_mission_minutes!K$2:K$43,MATCH($A22,SR_mission_minutes!$A$2:$A$43)),"-")</f>
        <v>-</v>
      </c>
      <c r="L22" s="189" t="str">
        <f>IFERROR(INDEX(lifespans_all!L$2:L$56,MATCH($A22,lifespans_all!$A$2:$A$56,0))*INDEX(SR_mission_minutes!L$2:L$43,MATCH($A22,SR_mission_minutes!$A$2:$A$43)),"-")</f>
        <v>-</v>
      </c>
      <c r="M22" s="189" t="str">
        <f>IFERROR(INDEX(lifespans_all!M$2:M$56,MATCH($A22,lifespans_all!$A$2:$A$56,0))*INDEX(SR_mission_minutes!M$2:M$43,MATCH($A22,SR_mission_minutes!$A$2:$A$43)),"-")</f>
        <v>-</v>
      </c>
      <c r="N22" s="189" t="str">
        <f>IFERROR(INDEX(lifespans_all!N$2:N$56,MATCH($A22,lifespans_all!$A$2:$A$56,0))*INDEX(SR_mission_minutes!N$2:N$43,MATCH($A22,SR_mission_minutes!$A$2:$A$43)),"-")</f>
        <v>-</v>
      </c>
      <c r="O22" s="189" t="str">
        <f>IFERROR(INDEX(lifespans_all!O$2:O$56,MATCH($A22,lifespans_all!$A$2:$A$56,0))*INDEX(SR_mission_minutes!O$2:O$43,MATCH($A22,SR_mission_minutes!$A$2:$A$43)),"-")</f>
        <v>-</v>
      </c>
      <c r="P22" s="189" t="str">
        <f>IFERROR(INDEX(lifespans_all!P$2:P$56,MATCH($A22,lifespans_all!$A$2:$A$56,0))*INDEX(SR_mission_minutes!P$2:P$43,MATCH($A22,SR_mission_minutes!$A$2:$A$43)),"-")</f>
        <v>-</v>
      </c>
      <c r="Q22" s="189" t="str">
        <f>IFERROR(INDEX(lifespans_all!Q$2:Q$56,MATCH($A22,lifespans_all!$A$2:$A$56,0))*INDEX(SR_mission_minutes!Q$2:Q$43,MATCH($A22,SR_mission_minutes!$A$2:$A$43)),"-")</f>
        <v>-</v>
      </c>
      <c r="R22" s="189" t="str">
        <f>IFERROR(INDEX(lifespans_all!R$2:R$56,MATCH($A22,lifespans_all!$A$2:$A$56,0))*INDEX(SR_mission_minutes!R$2:R$43,MATCH($A22,SR_mission_minutes!$A$2:$A$43)),"-")</f>
        <v>-</v>
      </c>
      <c r="S22" s="189" t="str">
        <f>IFERROR(INDEX(lifespans_all!S$2:S$56,MATCH($A22,lifespans_all!$A$2:$A$56,0))*INDEX(SR_mission_minutes!S$2:S$43,MATCH($A22,SR_mission_minutes!$A$2:$A$43)),"-")</f>
        <v>-</v>
      </c>
      <c r="T22" s="189" t="str">
        <f>IFERROR(INDEX(lifespans_all!T$2:T$56,MATCH($A22,lifespans_all!$A$2:$A$56,0))*INDEX(SR_mission_minutes!T$2:T$43,MATCH($A22,SR_mission_minutes!$A$2:$A$43)),"-")</f>
        <v>-</v>
      </c>
      <c r="U22" s="189" t="str">
        <f>IFERROR(INDEX(lifespans_all!U$2:U$56,MATCH($A22,lifespans_all!$A$2:$A$56,0))*INDEX(SR_mission_minutes!U$2:U$43,MATCH($A22,SR_mission_minutes!$A$2:$A$43)),"-")</f>
        <v>-</v>
      </c>
      <c r="V22" s="189" t="str">
        <f>IFERROR(INDEX(lifespans_all!V$2:V$56,MATCH($A22,lifespans_all!$A$2:$A$56,0))*INDEX(SR_mission_minutes!V$2:V$43,MATCH($A22,SR_mission_minutes!$A$2:$A$43)),"-")</f>
        <v>-</v>
      </c>
      <c r="W22" s="189" t="str">
        <f>IFERROR(INDEX(lifespans_all!W$2:W$56,MATCH($A22,lifespans_all!$A$2:$A$56,0))*INDEX(SR_mission_minutes!W$2:W$43,MATCH($A22,SR_mission_minutes!$A$2:$A$43)),"-")</f>
        <v>-</v>
      </c>
    </row>
    <row r="23" spans="1:23" x14ac:dyDescent="0.25">
      <c r="A23" s="97" t="s">
        <v>175</v>
      </c>
      <c r="B23" s="97" t="s">
        <v>56</v>
      </c>
      <c r="C23" s="198"/>
      <c r="D23" s="189" t="str">
        <f>IFERROR(INDEX(lifespans_all!D$2:D$56,MATCH($A23,lifespans_all!$A$2:$A$56,0))*INDEX(SR_mission_minutes!D$2:D$43,MATCH($A23,SR_mission_minutes!$A$2:$A$43)),"-")</f>
        <v>-</v>
      </c>
      <c r="E23" s="189" t="str">
        <f>IFERROR(INDEX(lifespans_all!E$2:E$56,MATCH($A23,lifespans_all!$A$2:$A$56,0))*INDEX(SR_mission_minutes!E$2:E$43,MATCH($A23,SR_mission_minutes!$A$2:$A$43)),"-")</f>
        <v>-</v>
      </c>
      <c r="F23" s="189" t="str">
        <f>IFERROR(INDEX(lifespans_all!F$2:F$56,MATCH($A23,lifespans_all!$A$2:$A$56,0))*INDEX(SR_mission_minutes!F$2:F$43,MATCH($A23,SR_mission_minutes!$A$2:$A$43)),"-")</f>
        <v>-</v>
      </c>
      <c r="G23" s="189" t="str">
        <f>IFERROR(INDEX(lifespans_all!G$2:G$56,MATCH($A23,lifespans_all!$A$2:$A$56,0))*INDEX(SR_mission_minutes!G$2:G$43,MATCH($A23,SR_mission_minutes!$A$2:$A$43)),"-")</f>
        <v>-</v>
      </c>
      <c r="H23" s="189" t="str">
        <f>IFERROR(INDEX(lifespans_all!H$2:H$56,MATCH($A23,lifespans_all!$A$2:$A$56,0))*INDEX(SR_mission_minutes!H$2:H$43,MATCH($A23,SR_mission_minutes!$A$2:$A$43)),"-")</f>
        <v>-</v>
      </c>
      <c r="I23" s="189" t="str">
        <f>IFERROR(INDEX(lifespans_all!I$2:I$56,MATCH($A23,lifespans_all!$A$2:$A$56,0))*INDEX(SR_mission_minutes!I$2:I$43,MATCH($A23,SR_mission_minutes!$A$2:$A$43)),"-")</f>
        <v>-</v>
      </c>
      <c r="J23" s="189" t="str">
        <f>IFERROR(INDEX(lifespans_all!J$2:J$56,MATCH($A23,lifespans_all!$A$2:$A$56,0))*INDEX(SR_mission_minutes!J$2:J$43,MATCH($A23,SR_mission_minutes!$A$2:$A$43)),"-")</f>
        <v>-</v>
      </c>
      <c r="K23" s="189" t="str">
        <f>IFERROR(INDEX(lifespans_all!K$2:K$56,MATCH($A23,lifespans_all!$A$2:$A$56,0))*INDEX(SR_mission_minutes!K$2:K$43,MATCH($A23,SR_mission_minutes!$A$2:$A$43)),"-")</f>
        <v>-</v>
      </c>
      <c r="L23" s="189" t="str">
        <f>IFERROR(INDEX(lifespans_all!L$2:L$56,MATCH($A23,lifespans_all!$A$2:$A$56,0))*INDEX(SR_mission_minutes!L$2:L$43,MATCH($A23,SR_mission_minutes!$A$2:$A$43)),"-")</f>
        <v>-</v>
      </c>
      <c r="M23" s="189" t="str">
        <f>IFERROR(INDEX(lifespans_all!M$2:M$56,MATCH($A23,lifespans_all!$A$2:$A$56,0))*INDEX(SR_mission_minutes!M$2:M$43,MATCH($A23,SR_mission_minutes!$A$2:$A$43)),"-")</f>
        <v>-</v>
      </c>
      <c r="N23" s="189" t="str">
        <f>IFERROR(INDEX(lifespans_all!N$2:N$56,MATCH($A23,lifespans_all!$A$2:$A$56,0))*INDEX(SR_mission_minutes!N$2:N$43,MATCH($A23,SR_mission_minutes!$A$2:$A$43)),"-")</f>
        <v>-</v>
      </c>
      <c r="O23" s="189" t="str">
        <f>IFERROR(INDEX(lifespans_all!O$2:O$56,MATCH($A23,lifespans_all!$A$2:$A$56,0))*INDEX(SR_mission_minutes!O$2:O$43,MATCH($A23,SR_mission_minutes!$A$2:$A$43)),"-")</f>
        <v>-</v>
      </c>
      <c r="P23" s="189" t="str">
        <f>IFERROR(INDEX(lifespans_all!P$2:P$56,MATCH($A23,lifespans_all!$A$2:$A$56,0))*INDEX(SR_mission_minutes!P$2:P$43,MATCH($A23,SR_mission_minutes!$A$2:$A$43)),"-")</f>
        <v>-</v>
      </c>
      <c r="Q23" s="189" t="str">
        <f>IFERROR(INDEX(lifespans_all!Q$2:Q$56,MATCH($A23,lifespans_all!$A$2:$A$56,0))*INDEX(SR_mission_minutes!Q$2:Q$43,MATCH($A23,SR_mission_minutes!$A$2:$A$43)),"-")</f>
        <v>-</v>
      </c>
      <c r="R23" s="189" t="str">
        <f>IFERROR(INDEX(lifespans_all!R$2:R$56,MATCH($A23,lifespans_all!$A$2:$A$56,0))*INDEX(SR_mission_minutes!R$2:R$43,MATCH($A23,SR_mission_minutes!$A$2:$A$43)),"-")</f>
        <v>-</v>
      </c>
      <c r="S23" s="189" t="str">
        <f>IFERROR(INDEX(lifespans_all!S$2:S$56,MATCH($A23,lifespans_all!$A$2:$A$56,0))*INDEX(SR_mission_minutes!S$2:S$43,MATCH($A23,SR_mission_minutes!$A$2:$A$43)),"-")</f>
        <v>-</v>
      </c>
      <c r="T23" s="189" t="str">
        <f>IFERROR(INDEX(lifespans_all!T$2:T$56,MATCH($A23,lifespans_all!$A$2:$A$56,0))*INDEX(SR_mission_minutes!T$2:T$43,MATCH($A23,SR_mission_minutes!$A$2:$A$43)),"-")</f>
        <v>-</v>
      </c>
      <c r="U23" s="189" t="str">
        <f>IFERROR(INDEX(lifespans_all!U$2:U$56,MATCH($A23,lifespans_all!$A$2:$A$56,0))*INDEX(SR_mission_minutes!U$2:U$43,MATCH($A23,SR_mission_minutes!$A$2:$A$43)),"-")</f>
        <v>-</v>
      </c>
      <c r="V23" s="189" t="str">
        <f>IFERROR(INDEX(lifespans_all!V$2:V$56,MATCH($A23,lifespans_all!$A$2:$A$56,0))*INDEX(SR_mission_minutes!V$2:V$43,MATCH($A23,SR_mission_minutes!$A$2:$A$43)),"-")</f>
        <v>-</v>
      </c>
      <c r="W23" s="189" t="str">
        <f>IFERROR(INDEX(lifespans_all!W$2:W$56,MATCH($A23,lifespans_all!$A$2:$A$56,0))*INDEX(SR_mission_minutes!W$2:W$43,MATCH($A23,SR_mission_minutes!$A$2:$A$43)),"-")</f>
        <v>-</v>
      </c>
    </row>
    <row r="24" spans="1:23" x14ac:dyDescent="0.25">
      <c r="A24" s="97" t="s">
        <v>176</v>
      </c>
      <c r="B24" s="97" t="s">
        <v>56</v>
      </c>
      <c r="C24" s="198"/>
      <c r="D24" s="189" t="str">
        <f>IFERROR(INDEX(lifespans_all!D$2:D$56,MATCH($A24,lifespans_all!$A$2:$A$56,0))*INDEX(SR_mission_minutes!D$2:D$43,MATCH($A24,SR_mission_minutes!$A$2:$A$43)),"-")</f>
        <v>-</v>
      </c>
      <c r="E24" s="189" t="str">
        <f>IFERROR(INDEX(lifespans_all!E$2:E$56,MATCH($A24,lifespans_all!$A$2:$A$56,0))*INDEX(SR_mission_minutes!E$2:E$43,MATCH($A24,SR_mission_minutes!$A$2:$A$43)),"-")</f>
        <v>-</v>
      </c>
      <c r="F24" s="189" t="str">
        <f>IFERROR(INDEX(lifespans_all!F$2:F$56,MATCH($A24,lifespans_all!$A$2:$A$56,0))*INDEX(SR_mission_minutes!F$2:F$43,MATCH($A24,SR_mission_minutes!$A$2:$A$43)),"-")</f>
        <v>-</v>
      </c>
      <c r="G24" s="189" t="str">
        <f>IFERROR(INDEX(lifespans_all!G$2:G$56,MATCH($A24,lifespans_all!$A$2:$A$56,0))*INDEX(SR_mission_minutes!G$2:G$43,MATCH($A24,SR_mission_minutes!$A$2:$A$43)),"-")</f>
        <v>-</v>
      </c>
      <c r="H24" s="189" t="str">
        <f>IFERROR(INDEX(lifespans_all!H$2:H$56,MATCH($A24,lifespans_all!$A$2:$A$56,0))*INDEX(SR_mission_minutes!H$2:H$43,MATCH($A24,SR_mission_minutes!$A$2:$A$43)),"-")</f>
        <v>-</v>
      </c>
      <c r="I24" s="189" t="str">
        <f>IFERROR(INDEX(lifespans_all!I$2:I$56,MATCH($A24,lifespans_all!$A$2:$A$56,0))*INDEX(SR_mission_minutes!I$2:I$43,MATCH($A24,SR_mission_minutes!$A$2:$A$43)),"-")</f>
        <v>-</v>
      </c>
      <c r="J24" s="189" t="str">
        <f>IFERROR(INDEX(lifespans_all!J$2:J$56,MATCH($A24,lifespans_all!$A$2:$A$56,0))*INDEX(SR_mission_minutes!J$2:J$43,MATCH($A24,SR_mission_minutes!$A$2:$A$43)),"-")</f>
        <v>-</v>
      </c>
      <c r="K24" s="189" t="str">
        <f>IFERROR(INDEX(lifespans_all!K$2:K$56,MATCH($A24,lifespans_all!$A$2:$A$56,0))*INDEX(SR_mission_minutes!K$2:K$43,MATCH($A24,SR_mission_minutes!$A$2:$A$43)),"-")</f>
        <v>-</v>
      </c>
      <c r="L24" s="189" t="str">
        <f>IFERROR(INDEX(lifespans_all!L$2:L$56,MATCH($A24,lifespans_all!$A$2:$A$56,0))*INDEX(SR_mission_minutes!L$2:L$43,MATCH($A24,SR_mission_minutes!$A$2:$A$43)),"-")</f>
        <v>-</v>
      </c>
      <c r="M24" s="189" t="str">
        <f>IFERROR(INDEX(lifespans_all!M$2:M$56,MATCH($A24,lifespans_all!$A$2:$A$56,0))*INDEX(SR_mission_minutes!M$2:M$43,MATCH($A24,SR_mission_minutes!$A$2:$A$43)),"-")</f>
        <v>-</v>
      </c>
      <c r="N24" s="189" t="str">
        <f>IFERROR(INDEX(lifespans_all!N$2:N$56,MATCH($A24,lifespans_all!$A$2:$A$56,0))*INDEX(SR_mission_minutes!N$2:N$43,MATCH($A24,SR_mission_minutes!$A$2:$A$43)),"-")</f>
        <v>-</v>
      </c>
      <c r="O24" s="189" t="str">
        <f>IFERROR(INDEX(lifespans_all!O$2:O$56,MATCH($A24,lifespans_all!$A$2:$A$56,0))*INDEX(SR_mission_minutes!O$2:O$43,MATCH($A24,SR_mission_minutes!$A$2:$A$43)),"-")</f>
        <v>-</v>
      </c>
      <c r="P24" s="189" t="str">
        <f>IFERROR(INDEX(lifespans_all!P$2:P$56,MATCH($A24,lifespans_all!$A$2:$A$56,0))*INDEX(SR_mission_minutes!P$2:P$43,MATCH($A24,SR_mission_minutes!$A$2:$A$43)),"-")</f>
        <v>-</v>
      </c>
      <c r="Q24" s="189" t="str">
        <f>IFERROR(INDEX(lifespans_all!Q$2:Q$56,MATCH($A24,lifespans_all!$A$2:$A$56,0))*INDEX(SR_mission_minutes!Q$2:Q$43,MATCH($A24,SR_mission_minutes!$A$2:$A$43)),"-")</f>
        <v>-</v>
      </c>
      <c r="R24" s="189" t="str">
        <f>IFERROR(INDEX(lifespans_all!R$2:R$56,MATCH($A24,lifespans_all!$A$2:$A$56,0))*INDEX(SR_mission_minutes!R$2:R$43,MATCH($A24,SR_mission_minutes!$A$2:$A$43)),"-")</f>
        <v>-</v>
      </c>
      <c r="S24" s="189" t="str">
        <f>IFERROR(INDEX(lifespans_all!S$2:S$56,MATCH($A24,lifespans_all!$A$2:$A$56,0))*INDEX(SR_mission_minutes!S$2:S$43,MATCH($A24,SR_mission_minutes!$A$2:$A$43)),"-")</f>
        <v>-</v>
      </c>
      <c r="T24" s="189" t="str">
        <f>IFERROR(INDEX(lifespans_all!T$2:T$56,MATCH($A24,lifespans_all!$A$2:$A$56,0))*INDEX(SR_mission_minutes!T$2:T$43,MATCH($A24,SR_mission_minutes!$A$2:$A$43)),"-")</f>
        <v>-</v>
      </c>
      <c r="U24" s="189" t="str">
        <f>IFERROR(INDEX(lifespans_all!U$2:U$56,MATCH($A24,lifespans_all!$A$2:$A$56,0))*INDEX(SR_mission_minutes!U$2:U$43,MATCH($A24,SR_mission_minutes!$A$2:$A$43)),"-")</f>
        <v>-</v>
      </c>
      <c r="V24" s="189" t="str">
        <f>IFERROR(INDEX(lifespans_all!V$2:V$56,MATCH($A24,lifespans_all!$A$2:$A$56,0))*INDEX(SR_mission_minutes!V$2:V$43,MATCH($A24,SR_mission_minutes!$A$2:$A$43)),"-")</f>
        <v>-</v>
      </c>
      <c r="W24" s="189" t="str">
        <f>IFERROR(INDEX(lifespans_all!W$2:W$56,MATCH($A24,lifespans_all!$A$2:$A$56,0))*INDEX(SR_mission_minutes!W$2:W$43,MATCH($A24,SR_mission_minutes!$A$2:$A$43)),"-")</f>
        <v>-</v>
      </c>
    </row>
    <row r="25" spans="1:23" x14ac:dyDescent="0.25">
      <c r="A25" s="97" t="s">
        <v>177</v>
      </c>
      <c r="B25" s="97" t="s">
        <v>56</v>
      </c>
      <c r="C25" s="198"/>
      <c r="D25" s="189" t="str">
        <f>IFERROR(INDEX(lifespans_all!D$2:D$56,MATCH($A25,lifespans_all!$A$2:$A$56,0))*INDEX(SR_mission_minutes!D$2:D$43,MATCH($A25,SR_mission_minutes!$A$2:$A$43)),"-")</f>
        <v>-</v>
      </c>
      <c r="E25" s="189" t="str">
        <f>IFERROR(INDEX(lifespans_all!E$2:E$56,MATCH($A25,lifespans_all!$A$2:$A$56,0))*INDEX(SR_mission_minutes!E$2:E$43,MATCH($A25,SR_mission_minutes!$A$2:$A$43)),"-")</f>
        <v>-</v>
      </c>
      <c r="F25" s="189" t="str">
        <f>IFERROR(INDEX(lifespans_all!F$2:F$56,MATCH($A25,lifespans_all!$A$2:$A$56,0))*INDEX(SR_mission_minutes!F$2:F$43,MATCH($A25,SR_mission_minutes!$A$2:$A$43)),"-")</f>
        <v>-</v>
      </c>
      <c r="G25" s="189" t="str">
        <f>IFERROR(INDEX(lifespans_all!G$2:G$56,MATCH($A25,lifespans_all!$A$2:$A$56,0))*INDEX(SR_mission_minutes!G$2:G$43,MATCH($A25,SR_mission_minutes!$A$2:$A$43)),"-")</f>
        <v>-</v>
      </c>
      <c r="H25" s="189" t="str">
        <f>IFERROR(INDEX(lifespans_all!H$2:H$56,MATCH($A25,lifespans_all!$A$2:$A$56,0))*INDEX(SR_mission_minutes!H$2:H$43,MATCH($A25,SR_mission_minutes!$A$2:$A$43)),"-")</f>
        <v>-</v>
      </c>
      <c r="I25" s="189" t="str">
        <f>IFERROR(INDEX(lifespans_all!I$2:I$56,MATCH($A25,lifespans_all!$A$2:$A$56,0))*INDEX(SR_mission_minutes!I$2:I$43,MATCH($A25,SR_mission_minutes!$A$2:$A$43)),"-")</f>
        <v>-</v>
      </c>
      <c r="J25" s="189" t="str">
        <f>IFERROR(INDEX(lifespans_all!J$2:J$56,MATCH($A25,lifespans_all!$A$2:$A$56,0))*INDEX(SR_mission_minutes!J$2:J$43,MATCH($A25,SR_mission_minutes!$A$2:$A$43)),"-")</f>
        <v>-</v>
      </c>
      <c r="K25" s="189" t="str">
        <f>IFERROR(INDEX(lifespans_all!K$2:K$56,MATCH($A25,lifespans_all!$A$2:$A$56,0))*INDEX(SR_mission_minutes!K$2:K$43,MATCH($A25,SR_mission_minutes!$A$2:$A$43)),"-")</f>
        <v>-</v>
      </c>
      <c r="L25" s="189" t="str">
        <f>IFERROR(INDEX(lifespans_all!L$2:L$56,MATCH($A25,lifespans_all!$A$2:$A$56,0))*INDEX(SR_mission_minutes!L$2:L$43,MATCH($A25,SR_mission_minutes!$A$2:$A$43)),"-")</f>
        <v>-</v>
      </c>
      <c r="M25" s="189" t="str">
        <f>IFERROR(INDEX(lifespans_all!M$2:M$56,MATCH($A25,lifespans_all!$A$2:$A$56,0))*INDEX(SR_mission_minutes!M$2:M$43,MATCH($A25,SR_mission_minutes!$A$2:$A$43)),"-")</f>
        <v>-</v>
      </c>
      <c r="N25" s="189" t="str">
        <f>IFERROR(INDEX(lifespans_all!N$2:N$56,MATCH($A25,lifespans_all!$A$2:$A$56,0))*INDEX(SR_mission_minutes!N$2:N$43,MATCH($A25,SR_mission_minutes!$A$2:$A$43)),"-")</f>
        <v>-</v>
      </c>
      <c r="O25" s="189" t="str">
        <f>IFERROR(INDEX(lifespans_all!O$2:O$56,MATCH($A25,lifespans_all!$A$2:$A$56,0))*INDEX(SR_mission_minutes!O$2:O$43,MATCH($A25,SR_mission_minutes!$A$2:$A$43)),"-")</f>
        <v>-</v>
      </c>
      <c r="P25" s="189" t="str">
        <f>IFERROR(INDEX(lifespans_all!P$2:P$56,MATCH($A25,lifespans_all!$A$2:$A$56,0))*INDEX(SR_mission_minutes!P$2:P$43,MATCH($A25,SR_mission_minutes!$A$2:$A$43)),"-")</f>
        <v>-</v>
      </c>
      <c r="Q25" s="189" t="str">
        <f>IFERROR(INDEX(lifespans_all!Q$2:Q$56,MATCH($A25,lifespans_all!$A$2:$A$56,0))*INDEX(SR_mission_minutes!Q$2:Q$43,MATCH($A25,SR_mission_minutes!$A$2:$A$43)),"-")</f>
        <v>-</v>
      </c>
      <c r="R25" s="189" t="str">
        <f>IFERROR(INDEX(lifespans_all!R$2:R$56,MATCH($A25,lifespans_all!$A$2:$A$56,0))*INDEX(SR_mission_minutes!R$2:R$43,MATCH($A25,SR_mission_minutes!$A$2:$A$43)),"-")</f>
        <v>-</v>
      </c>
      <c r="S25" s="189" t="str">
        <f>IFERROR(INDEX(lifespans_all!S$2:S$56,MATCH($A25,lifespans_all!$A$2:$A$56,0))*INDEX(SR_mission_minutes!S$2:S$43,MATCH($A25,SR_mission_minutes!$A$2:$A$43)),"-")</f>
        <v>-</v>
      </c>
      <c r="T25" s="189" t="str">
        <f>IFERROR(INDEX(lifespans_all!T$2:T$56,MATCH($A25,lifespans_all!$A$2:$A$56,0))*INDEX(SR_mission_minutes!T$2:T$43,MATCH($A25,SR_mission_minutes!$A$2:$A$43)),"-")</f>
        <v>-</v>
      </c>
      <c r="U25" s="189" t="str">
        <f>IFERROR(INDEX(lifespans_all!U$2:U$56,MATCH($A25,lifespans_all!$A$2:$A$56,0))*INDEX(SR_mission_minutes!U$2:U$43,MATCH($A25,SR_mission_minutes!$A$2:$A$43)),"-")</f>
        <v>-</v>
      </c>
      <c r="V25" s="189" t="str">
        <f>IFERROR(INDEX(lifespans_all!V$2:V$56,MATCH($A25,lifespans_all!$A$2:$A$56,0))*INDEX(SR_mission_minutes!V$2:V$43,MATCH($A25,SR_mission_minutes!$A$2:$A$43)),"-")</f>
        <v>-</v>
      </c>
      <c r="W25" s="189" t="str">
        <f>IFERROR(INDEX(lifespans_all!W$2:W$56,MATCH($A25,lifespans_all!$A$2:$A$56,0))*INDEX(SR_mission_minutes!W$2:W$43,MATCH($A25,SR_mission_minutes!$A$2:$A$43)),"-")</f>
        <v>-</v>
      </c>
    </row>
    <row r="26" spans="1:23" x14ac:dyDescent="0.25">
      <c r="A26" s="97" t="s">
        <v>43</v>
      </c>
      <c r="B26" s="97" t="s">
        <v>61</v>
      </c>
      <c r="C26" s="198"/>
      <c r="D26" s="189">
        <f>IFERROR(INDEX(lifespans_all!D$2:D$56,MATCH($A26,lifespans_all!$A$2:$A$56,0))*INDEX(SR_mission_minutes!D$2:D$43,MATCH($A26,SR_mission_minutes!$A$2:$A$43)),"-")</f>
        <v>2024360.0000000002</v>
      </c>
      <c r="E26" s="189">
        <f>IFERROR(INDEX(lifespans_all!E$2:E$56,MATCH($A26,lifespans_all!$A$2:$A$56,0))*INDEX(SR_mission_minutes!E$2:E$43,MATCH($A26,SR_mission_minutes!$A$2:$A$43)),"-")</f>
        <v>0</v>
      </c>
      <c r="F26" s="189">
        <f>IFERROR(INDEX(lifespans_all!F$2:F$56,MATCH($A26,lifespans_all!$A$2:$A$56,0))*INDEX(SR_mission_minutes!F$2:F$43,MATCH($A26,SR_mission_minutes!$A$2:$A$43)),"-")</f>
        <v>0</v>
      </c>
      <c r="G26" s="189">
        <f>IFERROR(INDEX(lifespans_all!G$2:G$56,MATCH($A26,lifespans_all!$A$2:$A$56,0))*INDEX(SR_mission_minutes!G$2:G$43,MATCH($A26,SR_mission_minutes!$A$2:$A$43)),"-")</f>
        <v>0</v>
      </c>
      <c r="H26" s="189">
        <f>IFERROR(INDEX(lifespans_all!H$2:H$56,MATCH($A26,lifespans_all!$A$2:$A$56,0))*INDEX(SR_mission_minutes!H$2:H$43,MATCH($A26,SR_mission_minutes!$A$2:$A$43)),"-")</f>
        <v>0</v>
      </c>
      <c r="I26" s="189">
        <f>IFERROR(INDEX(lifespans_all!I$2:I$56,MATCH($A26,lifespans_all!$A$2:$A$56,0))*INDEX(SR_mission_minutes!I$2:I$43,MATCH($A26,SR_mission_minutes!$A$2:$A$43)),"-")</f>
        <v>0</v>
      </c>
      <c r="J26" s="189">
        <f>IFERROR(INDEX(lifespans_all!J$2:J$56,MATCH($A26,lifespans_all!$A$2:$A$56,0))*INDEX(SR_mission_minutes!J$2:J$43,MATCH($A26,SR_mission_minutes!$A$2:$A$43)),"-")</f>
        <v>0</v>
      </c>
      <c r="K26" s="189">
        <f>IFERROR(INDEX(lifespans_all!K$2:K$56,MATCH($A26,lifespans_all!$A$2:$A$56,0))*INDEX(SR_mission_minutes!K$2:K$43,MATCH($A26,SR_mission_minutes!$A$2:$A$43)),"-")</f>
        <v>0</v>
      </c>
      <c r="L26" s="189">
        <f>IFERROR(INDEX(lifespans_all!L$2:L$56,MATCH($A26,lifespans_all!$A$2:$A$56,0))*INDEX(SR_mission_minutes!L$2:L$43,MATCH($A26,SR_mission_minutes!$A$2:$A$43)),"-")</f>
        <v>0</v>
      </c>
      <c r="M26" s="189">
        <f>IFERROR(INDEX(lifespans_all!M$2:M$56,MATCH($A26,lifespans_all!$A$2:$A$56,0))*INDEX(SR_mission_minutes!M$2:M$43,MATCH($A26,SR_mission_minutes!$A$2:$A$43)),"-")</f>
        <v>0</v>
      </c>
      <c r="N26" s="189">
        <f>IFERROR(INDEX(lifespans_all!N$2:N$56,MATCH($A26,lifespans_all!$A$2:$A$56,0))*INDEX(SR_mission_minutes!N$2:N$43,MATCH($A26,SR_mission_minutes!$A$2:$A$43)),"-")</f>
        <v>0</v>
      </c>
      <c r="O26" s="189">
        <f>IFERROR(INDEX(lifespans_all!O$2:O$56,MATCH($A26,lifespans_all!$A$2:$A$56,0))*INDEX(SR_mission_minutes!O$2:O$43,MATCH($A26,SR_mission_minutes!$A$2:$A$43)),"-")</f>
        <v>0</v>
      </c>
      <c r="P26" s="189">
        <f>IFERROR(INDEX(lifespans_all!P$2:P$56,MATCH($A26,lifespans_all!$A$2:$A$56,0))*INDEX(SR_mission_minutes!P$2:P$43,MATCH($A26,SR_mission_minutes!$A$2:$A$43)),"-")</f>
        <v>0</v>
      </c>
      <c r="Q26" s="189">
        <f>IFERROR(INDEX(lifespans_all!Q$2:Q$56,MATCH($A26,lifespans_all!$A$2:$A$56,0))*INDEX(SR_mission_minutes!Q$2:Q$43,MATCH($A26,SR_mission_minutes!$A$2:$A$43)),"-")</f>
        <v>0</v>
      </c>
      <c r="R26" s="189">
        <f>IFERROR(INDEX(lifespans_all!R$2:R$56,MATCH($A26,lifespans_all!$A$2:$A$56,0))*INDEX(SR_mission_minutes!R$2:R$43,MATCH($A26,SR_mission_minutes!$A$2:$A$43)),"-")</f>
        <v>0</v>
      </c>
      <c r="S26" s="189">
        <f>IFERROR(INDEX(lifespans_all!S$2:S$56,MATCH($A26,lifespans_all!$A$2:$A$56,0))*INDEX(SR_mission_minutes!S$2:S$43,MATCH($A26,SR_mission_minutes!$A$2:$A$43)),"-")</f>
        <v>0</v>
      </c>
      <c r="T26" s="189">
        <f>IFERROR(INDEX(lifespans_all!T$2:T$56,MATCH($A26,lifespans_all!$A$2:$A$56,0))*INDEX(SR_mission_minutes!T$2:T$43,MATCH($A26,SR_mission_minutes!$A$2:$A$43)),"-")</f>
        <v>0</v>
      </c>
      <c r="U26" s="189">
        <f>IFERROR(INDEX(lifespans_all!U$2:U$56,MATCH($A26,lifespans_all!$A$2:$A$56,0))*INDEX(SR_mission_minutes!U$2:U$43,MATCH($A26,SR_mission_minutes!$A$2:$A$43)),"-")</f>
        <v>0</v>
      </c>
      <c r="V26" s="189">
        <f>IFERROR(INDEX(lifespans_all!V$2:V$56,MATCH($A26,lifespans_all!$A$2:$A$56,0))*INDEX(SR_mission_minutes!V$2:V$43,MATCH($A26,SR_mission_minutes!$A$2:$A$43)),"-")</f>
        <v>0</v>
      </c>
      <c r="W26" s="189">
        <f>IFERROR(INDEX(lifespans_all!W$2:W$56,MATCH($A26,lifespans_all!$A$2:$A$56,0))*INDEX(SR_mission_minutes!W$2:W$43,MATCH($A26,SR_mission_minutes!$A$2:$A$43)),"-")</f>
        <v>0</v>
      </c>
    </row>
    <row r="27" spans="1:23" x14ac:dyDescent="0.25">
      <c r="A27" s="97" t="s">
        <v>44</v>
      </c>
      <c r="B27" s="97" t="s">
        <v>57</v>
      </c>
      <c r="C27" s="198"/>
      <c r="D27" s="189">
        <f>IFERROR(INDEX(lifespans_all!D$2:D$56,MATCH($A27,lifespans_all!$A$2:$A$56,0))*INDEX(SR_mission_minutes!D$2:D$43,MATCH($A27,SR_mission_minutes!$A$2:$A$43)),"-")</f>
        <v>4002023.3333333335</v>
      </c>
      <c r="E27" s="189">
        <f>IFERROR(INDEX(lifespans_all!E$2:E$56,MATCH($A27,lifespans_all!$A$2:$A$56,0))*INDEX(SR_mission_minutes!E$2:E$43,MATCH($A27,SR_mission_minutes!$A$2:$A$43)),"-")</f>
        <v>0</v>
      </c>
      <c r="F27" s="189">
        <f>IFERROR(INDEX(lifespans_all!F$2:F$56,MATCH($A27,lifespans_all!$A$2:$A$56,0))*INDEX(SR_mission_minutes!F$2:F$43,MATCH($A27,SR_mission_minutes!$A$2:$A$43)),"-")</f>
        <v>0</v>
      </c>
      <c r="G27" s="189">
        <f>IFERROR(INDEX(lifespans_all!G$2:G$56,MATCH($A27,lifespans_all!$A$2:$A$56,0))*INDEX(SR_mission_minutes!G$2:G$43,MATCH($A27,SR_mission_minutes!$A$2:$A$43)),"-")</f>
        <v>0</v>
      </c>
      <c r="H27" s="189">
        <f>IFERROR(INDEX(lifespans_all!H$2:H$56,MATCH($A27,lifespans_all!$A$2:$A$56,0))*INDEX(SR_mission_minutes!H$2:H$43,MATCH($A27,SR_mission_minutes!$A$2:$A$43)),"-")</f>
        <v>0</v>
      </c>
      <c r="I27" s="189">
        <f>IFERROR(INDEX(lifespans_all!I$2:I$56,MATCH($A27,lifespans_all!$A$2:$A$56,0))*INDEX(SR_mission_minutes!I$2:I$43,MATCH($A27,SR_mission_minutes!$A$2:$A$43)),"-")</f>
        <v>0</v>
      </c>
      <c r="J27" s="189">
        <f>IFERROR(INDEX(lifespans_all!J$2:J$56,MATCH($A27,lifespans_all!$A$2:$A$56,0))*INDEX(SR_mission_minutes!J$2:J$43,MATCH($A27,SR_mission_minutes!$A$2:$A$43)),"-")</f>
        <v>0</v>
      </c>
      <c r="K27" s="189">
        <f>IFERROR(INDEX(lifespans_all!K$2:K$56,MATCH($A27,lifespans_all!$A$2:$A$56,0))*INDEX(SR_mission_minutes!K$2:K$43,MATCH($A27,SR_mission_minutes!$A$2:$A$43)),"-")</f>
        <v>0</v>
      </c>
      <c r="L27" s="189">
        <f>IFERROR(INDEX(lifespans_all!L$2:L$56,MATCH($A27,lifespans_all!$A$2:$A$56,0))*INDEX(SR_mission_minutes!L$2:L$43,MATCH($A27,SR_mission_minutes!$A$2:$A$43)),"-")</f>
        <v>0</v>
      </c>
      <c r="M27" s="189">
        <f>IFERROR(INDEX(lifespans_all!M$2:M$56,MATCH($A27,lifespans_all!$A$2:$A$56,0))*INDEX(SR_mission_minutes!M$2:M$43,MATCH($A27,SR_mission_minutes!$A$2:$A$43)),"-")</f>
        <v>0</v>
      </c>
      <c r="N27" s="189">
        <f>IFERROR(INDEX(lifespans_all!N$2:N$56,MATCH($A27,lifespans_all!$A$2:$A$56,0))*INDEX(SR_mission_minutes!N$2:N$43,MATCH($A27,SR_mission_minutes!$A$2:$A$43)),"-")</f>
        <v>0</v>
      </c>
      <c r="O27" s="189">
        <f>IFERROR(INDEX(lifespans_all!O$2:O$56,MATCH($A27,lifespans_all!$A$2:$A$56,0))*INDEX(SR_mission_minutes!O$2:O$43,MATCH($A27,SR_mission_minutes!$A$2:$A$43)),"-")</f>
        <v>0</v>
      </c>
      <c r="P27" s="189">
        <f>IFERROR(INDEX(lifespans_all!P$2:P$56,MATCH($A27,lifespans_all!$A$2:$A$56,0))*INDEX(SR_mission_minutes!P$2:P$43,MATCH($A27,SR_mission_minutes!$A$2:$A$43)),"-")</f>
        <v>0</v>
      </c>
      <c r="Q27" s="189">
        <f>IFERROR(INDEX(lifespans_all!Q$2:Q$56,MATCH($A27,lifespans_all!$A$2:$A$56,0))*INDEX(SR_mission_minutes!Q$2:Q$43,MATCH($A27,SR_mission_minutes!$A$2:$A$43)),"-")</f>
        <v>0</v>
      </c>
      <c r="R27" s="189">
        <f>IFERROR(INDEX(lifespans_all!R$2:R$56,MATCH($A27,lifespans_all!$A$2:$A$56,0))*INDEX(SR_mission_minutes!R$2:R$43,MATCH($A27,SR_mission_minutes!$A$2:$A$43)),"-")</f>
        <v>0</v>
      </c>
      <c r="S27" s="189">
        <f>IFERROR(INDEX(lifespans_all!S$2:S$56,MATCH($A27,lifespans_all!$A$2:$A$56,0))*INDEX(SR_mission_minutes!S$2:S$43,MATCH($A27,SR_mission_minutes!$A$2:$A$43)),"-")</f>
        <v>0</v>
      </c>
      <c r="T27" s="189">
        <f>IFERROR(INDEX(lifespans_all!T$2:T$56,MATCH($A27,lifespans_all!$A$2:$A$56,0))*INDEX(SR_mission_minutes!T$2:T$43,MATCH($A27,SR_mission_minutes!$A$2:$A$43)),"-")</f>
        <v>0</v>
      </c>
      <c r="U27" s="189">
        <f>IFERROR(INDEX(lifespans_all!U$2:U$56,MATCH($A27,lifespans_all!$A$2:$A$56,0))*INDEX(SR_mission_minutes!U$2:U$43,MATCH($A27,SR_mission_minutes!$A$2:$A$43)),"-")</f>
        <v>0</v>
      </c>
      <c r="V27" s="189">
        <f>IFERROR(INDEX(lifespans_all!V$2:V$56,MATCH($A27,lifespans_all!$A$2:$A$56,0))*INDEX(SR_mission_minutes!V$2:V$43,MATCH($A27,SR_mission_minutes!$A$2:$A$43)),"-")</f>
        <v>0</v>
      </c>
      <c r="W27" s="189">
        <f>IFERROR(INDEX(lifespans_all!W$2:W$56,MATCH($A27,lifespans_all!$A$2:$A$56,0))*INDEX(SR_mission_minutes!W$2:W$43,MATCH($A27,SR_mission_minutes!$A$2:$A$43)),"-")</f>
        <v>0</v>
      </c>
    </row>
    <row r="28" spans="1:23" x14ac:dyDescent="0.25">
      <c r="A28" s="97" t="s">
        <v>78</v>
      </c>
      <c r="B28" s="97" t="s">
        <v>57</v>
      </c>
      <c r="C28" s="198"/>
      <c r="D28" s="189">
        <f>IFERROR(INDEX(lifespans_all!D$2:D$56,MATCH($A28,lifespans_all!$A$2:$A$56,0))*INDEX(SR_mission_minutes!D$2:D$43,MATCH($A28,SR_mission_minutes!$A$2:$A$43)),"-")</f>
        <v>4002023.3333333335</v>
      </c>
      <c r="E28" s="189">
        <f>IFERROR(INDEX(lifespans_all!E$2:E$56,MATCH($A28,lifespans_all!$A$2:$A$56,0))*INDEX(SR_mission_minutes!E$2:E$43,MATCH($A28,SR_mission_minutes!$A$2:$A$43)),"-")</f>
        <v>4002023.3333333335</v>
      </c>
      <c r="F28" s="189">
        <f>IFERROR(INDEX(lifespans_all!F$2:F$56,MATCH($A28,lifespans_all!$A$2:$A$56,0))*INDEX(SR_mission_minutes!F$2:F$43,MATCH($A28,SR_mission_minutes!$A$2:$A$43)),"-")</f>
        <v>4002023.3333333335</v>
      </c>
      <c r="G28" s="189">
        <f>IFERROR(INDEX(lifespans_all!G$2:G$56,MATCH($A28,lifespans_all!$A$2:$A$56,0))*INDEX(SR_mission_minutes!G$2:G$43,MATCH($A28,SR_mission_minutes!$A$2:$A$43)),"-")</f>
        <v>4002023.3333333335</v>
      </c>
      <c r="H28" s="189">
        <f>IFERROR(INDEX(lifespans_all!H$2:H$56,MATCH($A28,lifespans_all!$A$2:$A$56,0))*INDEX(SR_mission_minutes!H$2:H$43,MATCH($A28,SR_mission_minutes!$A$2:$A$43)),"-")</f>
        <v>4002023.3333333335</v>
      </c>
      <c r="I28" s="189">
        <f>IFERROR(INDEX(lifespans_all!I$2:I$56,MATCH($A28,lifespans_all!$A$2:$A$56,0))*INDEX(SR_mission_minutes!I$2:I$43,MATCH($A28,SR_mission_minutes!$A$2:$A$43)),"-")</f>
        <v>0</v>
      </c>
      <c r="J28" s="189">
        <f>IFERROR(INDEX(lifespans_all!J$2:J$56,MATCH($A28,lifespans_all!$A$2:$A$56,0))*INDEX(SR_mission_minutes!J$2:J$43,MATCH($A28,SR_mission_minutes!$A$2:$A$43)),"-")</f>
        <v>0</v>
      </c>
      <c r="K28" s="189">
        <f>IFERROR(INDEX(lifespans_all!K$2:K$56,MATCH($A28,lifespans_all!$A$2:$A$56,0))*INDEX(SR_mission_minutes!K$2:K$43,MATCH($A28,SR_mission_minutes!$A$2:$A$43)),"-")</f>
        <v>0</v>
      </c>
      <c r="L28" s="189">
        <f>IFERROR(INDEX(lifespans_all!L$2:L$56,MATCH($A28,lifespans_all!$A$2:$A$56,0))*INDEX(SR_mission_minutes!L$2:L$43,MATCH($A28,SR_mission_minutes!$A$2:$A$43)),"-")</f>
        <v>0</v>
      </c>
      <c r="M28" s="189">
        <f>IFERROR(INDEX(lifespans_all!M$2:M$56,MATCH($A28,lifespans_all!$A$2:$A$56,0))*INDEX(SR_mission_minutes!M$2:M$43,MATCH($A28,SR_mission_minutes!$A$2:$A$43)),"-")</f>
        <v>0</v>
      </c>
      <c r="N28" s="189">
        <f>IFERROR(INDEX(lifespans_all!N$2:N$56,MATCH($A28,lifespans_all!$A$2:$A$56,0))*INDEX(SR_mission_minutes!N$2:N$43,MATCH($A28,SR_mission_minutes!$A$2:$A$43)),"-")</f>
        <v>0</v>
      </c>
      <c r="O28" s="189">
        <f>IFERROR(INDEX(lifespans_all!O$2:O$56,MATCH($A28,lifespans_all!$A$2:$A$56,0))*INDEX(SR_mission_minutes!O$2:O$43,MATCH($A28,SR_mission_minutes!$A$2:$A$43)),"-")</f>
        <v>0</v>
      </c>
      <c r="P28" s="189">
        <f>IFERROR(INDEX(lifespans_all!P$2:P$56,MATCH($A28,lifespans_all!$A$2:$A$56,0))*INDEX(SR_mission_minutes!P$2:P$43,MATCH($A28,SR_mission_minutes!$A$2:$A$43)),"-")</f>
        <v>0</v>
      </c>
      <c r="Q28" s="189">
        <f>IFERROR(INDEX(lifespans_all!Q$2:Q$56,MATCH($A28,lifespans_all!$A$2:$A$56,0))*INDEX(SR_mission_minutes!Q$2:Q$43,MATCH($A28,SR_mission_minutes!$A$2:$A$43)),"-")</f>
        <v>0</v>
      </c>
      <c r="R28" s="189">
        <f>IFERROR(INDEX(lifespans_all!R$2:R$56,MATCH($A28,lifespans_all!$A$2:$A$56,0))*INDEX(SR_mission_minutes!R$2:R$43,MATCH($A28,SR_mission_minutes!$A$2:$A$43)),"-")</f>
        <v>0</v>
      </c>
      <c r="S28" s="189">
        <f>IFERROR(INDEX(lifespans_all!S$2:S$56,MATCH($A28,lifespans_all!$A$2:$A$56,0))*INDEX(SR_mission_minutes!S$2:S$43,MATCH($A28,SR_mission_minutes!$A$2:$A$43)),"-")</f>
        <v>0</v>
      </c>
      <c r="T28" s="189">
        <f>IFERROR(INDEX(lifespans_all!T$2:T$56,MATCH($A28,lifespans_all!$A$2:$A$56,0))*INDEX(SR_mission_minutes!T$2:T$43,MATCH($A28,SR_mission_minutes!$A$2:$A$43)),"-")</f>
        <v>0</v>
      </c>
      <c r="U28" s="189">
        <f>IFERROR(INDEX(lifespans_all!U$2:U$56,MATCH($A28,lifespans_all!$A$2:$A$56,0))*INDEX(SR_mission_minutes!U$2:U$43,MATCH($A28,SR_mission_minutes!$A$2:$A$43)),"-")</f>
        <v>0</v>
      </c>
      <c r="V28" s="189">
        <f>IFERROR(INDEX(lifespans_all!V$2:V$56,MATCH($A28,lifespans_all!$A$2:$A$56,0))*INDEX(SR_mission_minutes!V$2:V$43,MATCH($A28,SR_mission_minutes!$A$2:$A$43)),"-")</f>
        <v>0</v>
      </c>
      <c r="W28" s="189">
        <f>IFERROR(INDEX(lifespans_all!W$2:W$56,MATCH($A28,lifespans_all!$A$2:$A$56,0))*INDEX(SR_mission_minutes!W$2:W$43,MATCH($A28,SR_mission_minutes!$A$2:$A$43)),"-")</f>
        <v>0</v>
      </c>
    </row>
    <row r="29" spans="1:23" x14ac:dyDescent="0.25">
      <c r="A29" s="97" t="s">
        <v>45</v>
      </c>
      <c r="B29" s="97" t="s">
        <v>57</v>
      </c>
      <c r="C29" s="198"/>
      <c r="D29" s="189">
        <f>IFERROR(INDEX(lifespans_all!D$2:D$56,MATCH($A29,lifespans_all!$A$2:$A$56,0))*INDEX(SR_mission_minutes!D$2:D$43,MATCH($A29,SR_mission_minutes!$A$2:$A$43)),"-")</f>
        <v>4002023.3333333335</v>
      </c>
      <c r="E29" s="189">
        <f>IFERROR(INDEX(lifespans_all!E$2:E$56,MATCH($A29,lifespans_all!$A$2:$A$56,0))*INDEX(SR_mission_minutes!E$2:E$43,MATCH($A29,SR_mission_minutes!$A$2:$A$43)),"-")</f>
        <v>4002023.3333333335</v>
      </c>
      <c r="F29" s="189">
        <f>IFERROR(INDEX(lifespans_all!F$2:F$56,MATCH($A29,lifespans_all!$A$2:$A$56,0))*INDEX(SR_mission_minutes!F$2:F$43,MATCH($A29,SR_mission_minutes!$A$2:$A$43)),"-")</f>
        <v>4002023.3333333335</v>
      </c>
      <c r="G29" s="189">
        <f>IFERROR(INDEX(lifespans_all!G$2:G$56,MATCH($A29,lifespans_all!$A$2:$A$56,0))*INDEX(SR_mission_minutes!G$2:G$43,MATCH($A29,SR_mission_minutes!$A$2:$A$43)),"-")</f>
        <v>0</v>
      </c>
      <c r="H29" s="189">
        <f>IFERROR(INDEX(lifespans_all!H$2:H$56,MATCH($A29,lifespans_all!$A$2:$A$56,0))*INDEX(SR_mission_minutes!H$2:H$43,MATCH($A29,SR_mission_minutes!$A$2:$A$43)),"-")</f>
        <v>0</v>
      </c>
      <c r="I29" s="189">
        <f>IFERROR(INDEX(lifespans_all!I$2:I$56,MATCH($A29,lifespans_all!$A$2:$A$56,0))*INDEX(SR_mission_minutes!I$2:I$43,MATCH($A29,SR_mission_minutes!$A$2:$A$43)),"-")</f>
        <v>0</v>
      </c>
      <c r="J29" s="189">
        <f>IFERROR(INDEX(lifespans_all!J$2:J$56,MATCH($A29,lifespans_all!$A$2:$A$56,0))*INDEX(SR_mission_minutes!J$2:J$43,MATCH($A29,SR_mission_minutes!$A$2:$A$43)),"-")</f>
        <v>0</v>
      </c>
      <c r="K29" s="189">
        <f>IFERROR(INDEX(lifespans_all!K$2:K$56,MATCH($A29,lifespans_all!$A$2:$A$56,0))*INDEX(SR_mission_minutes!K$2:K$43,MATCH($A29,SR_mission_minutes!$A$2:$A$43)),"-")</f>
        <v>0</v>
      </c>
      <c r="L29" s="189">
        <f>IFERROR(INDEX(lifespans_all!L$2:L$56,MATCH($A29,lifespans_all!$A$2:$A$56,0))*INDEX(SR_mission_minutes!L$2:L$43,MATCH($A29,SR_mission_minutes!$A$2:$A$43)),"-")</f>
        <v>0</v>
      </c>
      <c r="M29" s="189">
        <f>IFERROR(INDEX(lifespans_all!M$2:M$56,MATCH($A29,lifespans_all!$A$2:$A$56,0))*INDEX(SR_mission_minutes!M$2:M$43,MATCH($A29,SR_mission_minutes!$A$2:$A$43)),"-")</f>
        <v>0</v>
      </c>
      <c r="N29" s="189">
        <f>IFERROR(INDEX(lifespans_all!N$2:N$56,MATCH($A29,lifespans_all!$A$2:$A$56,0))*INDEX(SR_mission_minutes!N$2:N$43,MATCH($A29,SR_mission_minutes!$A$2:$A$43)),"-")</f>
        <v>0</v>
      </c>
      <c r="O29" s="189">
        <f>IFERROR(INDEX(lifespans_all!O$2:O$56,MATCH($A29,lifespans_all!$A$2:$A$56,0))*INDEX(SR_mission_minutes!O$2:O$43,MATCH($A29,SR_mission_minutes!$A$2:$A$43)),"-")</f>
        <v>0</v>
      </c>
      <c r="P29" s="189">
        <f>IFERROR(INDEX(lifespans_all!P$2:P$56,MATCH($A29,lifespans_all!$A$2:$A$56,0))*INDEX(SR_mission_minutes!P$2:P$43,MATCH($A29,SR_mission_minutes!$A$2:$A$43)),"-")</f>
        <v>0</v>
      </c>
      <c r="Q29" s="189">
        <f>IFERROR(INDEX(lifespans_all!Q$2:Q$56,MATCH($A29,lifespans_all!$A$2:$A$56,0))*INDEX(SR_mission_minutes!Q$2:Q$43,MATCH($A29,SR_mission_minutes!$A$2:$A$43)),"-")</f>
        <v>0</v>
      </c>
      <c r="R29" s="189">
        <f>IFERROR(INDEX(lifespans_all!R$2:R$56,MATCH($A29,lifespans_all!$A$2:$A$56,0))*INDEX(SR_mission_minutes!R$2:R$43,MATCH($A29,SR_mission_minutes!$A$2:$A$43)),"-")</f>
        <v>0</v>
      </c>
      <c r="S29" s="189">
        <f>IFERROR(INDEX(lifespans_all!S$2:S$56,MATCH($A29,lifespans_all!$A$2:$A$56,0))*INDEX(SR_mission_minutes!S$2:S$43,MATCH($A29,SR_mission_minutes!$A$2:$A$43)),"-")</f>
        <v>0</v>
      </c>
      <c r="T29" s="189">
        <f>IFERROR(INDEX(lifespans_all!T$2:T$56,MATCH($A29,lifespans_all!$A$2:$A$56,0))*INDEX(SR_mission_minutes!T$2:T$43,MATCH($A29,SR_mission_minutes!$A$2:$A$43)),"-")</f>
        <v>0</v>
      </c>
      <c r="U29" s="189">
        <f>IFERROR(INDEX(lifespans_all!U$2:U$56,MATCH($A29,lifespans_all!$A$2:$A$56,0))*INDEX(SR_mission_minutes!U$2:U$43,MATCH($A29,SR_mission_minutes!$A$2:$A$43)),"-")</f>
        <v>0</v>
      </c>
      <c r="V29" s="189">
        <f>IFERROR(INDEX(lifespans_all!V$2:V$56,MATCH($A29,lifespans_all!$A$2:$A$56,0))*INDEX(SR_mission_minutes!V$2:V$43,MATCH($A29,SR_mission_minutes!$A$2:$A$43)),"-")</f>
        <v>0</v>
      </c>
      <c r="W29" s="189">
        <f>IFERROR(INDEX(lifespans_all!W$2:W$56,MATCH($A29,lifespans_all!$A$2:$A$56,0))*INDEX(SR_mission_minutes!W$2:W$43,MATCH($A29,SR_mission_minutes!$A$2:$A$43)),"-")</f>
        <v>0</v>
      </c>
    </row>
    <row r="30" spans="1:23" x14ac:dyDescent="0.25">
      <c r="A30" s="97" t="s">
        <v>46</v>
      </c>
      <c r="B30" s="97" t="s">
        <v>59</v>
      </c>
      <c r="C30" s="198"/>
      <c r="D30" s="189">
        <f>IFERROR(INDEX(lifespans_all!D$2:D$56,MATCH($A30,lifespans_all!$A$2:$A$56,0))*INDEX(SR_mission_minutes!D$2:D$43,MATCH($A30,SR_mission_minutes!$A$2:$A$43)),"-")</f>
        <v>6892740</v>
      </c>
      <c r="E30" s="189">
        <f>IFERROR(INDEX(lifespans_all!E$2:E$56,MATCH($A30,lifespans_all!$A$2:$A$56,0))*INDEX(SR_mission_minutes!E$2:E$43,MATCH($A30,SR_mission_minutes!$A$2:$A$43)),"-")</f>
        <v>6892740</v>
      </c>
      <c r="F30" s="189">
        <f>IFERROR(INDEX(lifespans_all!F$2:F$56,MATCH($A30,lifespans_all!$A$2:$A$56,0))*INDEX(SR_mission_minutes!F$2:F$43,MATCH($A30,SR_mission_minutes!$A$2:$A$43)),"-")</f>
        <v>6892740</v>
      </c>
      <c r="G30" s="189">
        <f>IFERROR(INDEX(lifespans_all!G$2:G$56,MATCH($A30,lifespans_all!$A$2:$A$56,0))*INDEX(SR_mission_minutes!G$2:G$43,MATCH($A30,SR_mission_minutes!$A$2:$A$43)),"-")</f>
        <v>6892740</v>
      </c>
      <c r="H30" s="189">
        <f>IFERROR(INDEX(lifespans_all!H$2:H$56,MATCH($A30,lifespans_all!$A$2:$A$56,0))*INDEX(SR_mission_minutes!H$2:H$43,MATCH($A30,SR_mission_minutes!$A$2:$A$43)),"-")</f>
        <v>6892740</v>
      </c>
      <c r="I30" s="189">
        <f>IFERROR(INDEX(lifespans_all!I$2:I$56,MATCH($A30,lifespans_all!$A$2:$A$56,0))*INDEX(SR_mission_minutes!I$2:I$43,MATCH($A30,SR_mission_minutes!$A$2:$A$43)),"-")</f>
        <v>6892740</v>
      </c>
      <c r="J30" s="189">
        <f>IFERROR(INDEX(lifespans_all!J$2:J$56,MATCH($A30,lifespans_all!$A$2:$A$56,0))*INDEX(SR_mission_minutes!J$2:J$43,MATCH($A30,SR_mission_minutes!$A$2:$A$43)),"-")</f>
        <v>6892740</v>
      </c>
      <c r="K30" s="189">
        <f>IFERROR(INDEX(lifespans_all!K$2:K$56,MATCH($A30,lifespans_all!$A$2:$A$56,0))*INDEX(SR_mission_minutes!K$2:K$43,MATCH($A30,SR_mission_minutes!$A$2:$A$43)),"-")</f>
        <v>6892740</v>
      </c>
      <c r="L30" s="189">
        <f>IFERROR(INDEX(lifespans_all!L$2:L$56,MATCH($A30,lifespans_all!$A$2:$A$56,0))*INDEX(SR_mission_minutes!L$2:L$43,MATCH($A30,SR_mission_minutes!$A$2:$A$43)),"-")</f>
        <v>6892740</v>
      </c>
      <c r="M30" s="189">
        <f>IFERROR(INDEX(lifespans_all!M$2:M$56,MATCH($A30,lifespans_all!$A$2:$A$56,0))*INDEX(SR_mission_minutes!M$2:M$43,MATCH($A30,SR_mission_minutes!$A$2:$A$43)),"-")</f>
        <v>6892740</v>
      </c>
      <c r="N30" s="189">
        <f>IFERROR(INDEX(lifespans_all!N$2:N$56,MATCH($A30,lifespans_all!$A$2:$A$56,0))*INDEX(SR_mission_minutes!N$2:N$43,MATCH($A30,SR_mission_minutes!$A$2:$A$43)),"-")</f>
        <v>6892740</v>
      </c>
      <c r="O30" s="189">
        <f>IFERROR(INDEX(lifespans_all!O$2:O$56,MATCH($A30,lifespans_all!$A$2:$A$56,0))*INDEX(SR_mission_minutes!O$2:O$43,MATCH($A30,SR_mission_minutes!$A$2:$A$43)),"-")</f>
        <v>6892740</v>
      </c>
      <c r="P30" s="189">
        <f>IFERROR(INDEX(lifespans_all!P$2:P$56,MATCH($A30,lifespans_all!$A$2:$A$56,0))*INDEX(SR_mission_minutes!P$2:P$43,MATCH($A30,SR_mission_minutes!$A$2:$A$43)),"-")</f>
        <v>6892740</v>
      </c>
      <c r="Q30" s="189">
        <f>IFERROR(INDEX(lifespans_all!Q$2:Q$56,MATCH($A30,lifespans_all!$A$2:$A$56,0))*INDEX(SR_mission_minutes!Q$2:Q$43,MATCH($A30,SR_mission_minutes!$A$2:$A$43)),"-")</f>
        <v>6892740</v>
      </c>
      <c r="R30" s="189">
        <f>IFERROR(INDEX(lifespans_all!R$2:R$56,MATCH($A30,lifespans_all!$A$2:$A$56,0))*INDEX(SR_mission_minutes!R$2:R$43,MATCH($A30,SR_mission_minutes!$A$2:$A$43)),"-")</f>
        <v>6892740</v>
      </c>
      <c r="S30" s="189">
        <f>IFERROR(INDEX(lifespans_all!S$2:S$56,MATCH($A30,lifespans_all!$A$2:$A$56,0))*INDEX(SR_mission_minutes!S$2:S$43,MATCH($A30,SR_mission_minutes!$A$2:$A$43)),"-")</f>
        <v>6892740</v>
      </c>
      <c r="T30" s="189">
        <f>IFERROR(INDEX(lifespans_all!T$2:T$56,MATCH($A30,lifespans_all!$A$2:$A$56,0))*INDEX(SR_mission_minutes!T$2:T$43,MATCH($A30,SR_mission_minutes!$A$2:$A$43)),"-")</f>
        <v>6892740</v>
      </c>
      <c r="U30" s="189">
        <f>IFERROR(INDEX(lifespans_all!U$2:U$56,MATCH($A30,lifespans_all!$A$2:$A$56,0))*INDEX(SR_mission_minutes!U$2:U$43,MATCH($A30,SR_mission_minutes!$A$2:$A$43)),"-")</f>
        <v>6892740</v>
      </c>
      <c r="V30" s="189">
        <f>IFERROR(INDEX(lifespans_all!V$2:V$56,MATCH($A30,lifespans_all!$A$2:$A$56,0))*INDEX(SR_mission_minutes!V$2:V$43,MATCH($A30,SR_mission_minutes!$A$2:$A$43)),"-")</f>
        <v>6892740</v>
      </c>
      <c r="W30" s="189">
        <f>IFERROR(INDEX(lifespans_all!W$2:W$56,MATCH($A30,lifespans_all!$A$2:$A$56,0))*INDEX(SR_mission_minutes!W$2:W$43,MATCH($A30,SR_mission_minutes!$A$2:$A$43)),"-")</f>
        <v>6892740</v>
      </c>
    </row>
    <row r="31" spans="1:23" x14ac:dyDescent="0.25">
      <c r="A31" s="97" t="s">
        <v>70</v>
      </c>
      <c r="B31" s="97" t="s">
        <v>59</v>
      </c>
      <c r="C31" s="198"/>
      <c r="D31" s="189" t="str">
        <f>IFERROR(INDEX(lifespans_all!D$2:D$56,MATCH($A31,lifespans_all!$A$2:$A$56,0))*INDEX(SR_mission_minutes!D$2:D$43,MATCH($A31,SR_mission_minutes!$A$2:$A$43)),"-")</f>
        <v>-</v>
      </c>
      <c r="E31" s="189" t="str">
        <f>IFERROR(INDEX(lifespans_all!E$2:E$56,MATCH($A31,lifespans_all!$A$2:$A$56,0))*INDEX(SR_mission_minutes!E$2:E$43,MATCH($A31,SR_mission_minutes!$A$2:$A$43)),"-")</f>
        <v>-</v>
      </c>
      <c r="F31" s="189" t="str">
        <f>IFERROR(INDEX(lifespans_all!F$2:F$56,MATCH($A31,lifespans_all!$A$2:$A$56,0))*INDEX(SR_mission_minutes!F$2:F$43,MATCH($A31,SR_mission_minutes!$A$2:$A$43)),"-")</f>
        <v>-</v>
      </c>
      <c r="G31" s="189" t="str">
        <f>IFERROR(INDEX(lifespans_all!G$2:G$56,MATCH($A31,lifespans_all!$A$2:$A$56,0))*INDEX(SR_mission_minutes!G$2:G$43,MATCH($A31,SR_mission_minutes!$A$2:$A$43)),"-")</f>
        <v>-</v>
      </c>
      <c r="H31" s="189" t="str">
        <f>IFERROR(INDEX(lifespans_all!H$2:H$56,MATCH($A31,lifespans_all!$A$2:$A$56,0))*INDEX(SR_mission_minutes!H$2:H$43,MATCH($A31,SR_mission_minutes!$A$2:$A$43)),"-")</f>
        <v>-</v>
      </c>
      <c r="I31" s="189" t="str">
        <f>IFERROR(INDEX(lifespans_all!I$2:I$56,MATCH($A31,lifespans_all!$A$2:$A$56,0))*INDEX(SR_mission_minutes!I$2:I$43,MATCH($A31,SR_mission_minutes!$A$2:$A$43)),"-")</f>
        <v>-</v>
      </c>
      <c r="J31" s="189" t="str">
        <f>IFERROR(INDEX(lifespans_all!J$2:J$56,MATCH($A31,lifespans_all!$A$2:$A$56,0))*INDEX(SR_mission_minutes!J$2:J$43,MATCH($A31,SR_mission_minutes!$A$2:$A$43)),"-")</f>
        <v>-</v>
      </c>
      <c r="K31" s="189" t="str">
        <f>IFERROR(INDEX(lifespans_all!K$2:K$56,MATCH($A31,lifespans_all!$A$2:$A$56,0))*INDEX(SR_mission_minutes!K$2:K$43,MATCH($A31,SR_mission_minutes!$A$2:$A$43)),"-")</f>
        <v>-</v>
      </c>
      <c r="L31" s="189" t="str">
        <f>IFERROR(INDEX(lifespans_all!L$2:L$56,MATCH($A31,lifespans_all!$A$2:$A$56,0))*INDEX(SR_mission_minutes!L$2:L$43,MATCH($A31,SR_mission_minutes!$A$2:$A$43)),"-")</f>
        <v>-</v>
      </c>
      <c r="M31" s="189" t="str">
        <f>IFERROR(INDEX(lifespans_all!M$2:M$56,MATCH($A31,lifespans_all!$A$2:$A$56,0))*INDEX(SR_mission_minutes!M$2:M$43,MATCH($A31,SR_mission_minutes!$A$2:$A$43)),"-")</f>
        <v>-</v>
      </c>
      <c r="N31" s="189" t="str">
        <f>IFERROR(INDEX(lifespans_all!N$2:N$56,MATCH($A31,lifespans_all!$A$2:$A$56,0))*INDEX(SR_mission_minutes!N$2:N$43,MATCH($A31,SR_mission_minutes!$A$2:$A$43)),"-")</f>
        <v>-</v>
      </c>
      <c r="O31" s="189" t="str">
        <f>IFERROR(INDEX(lifespans_all!O$2:O$56,MATCH($A31,lifespans_all!$A$2:$A$56,0))*INDEX(SR_mission_minutes!O$2:O$43,MATCH($A31,SR_mission_minutes!$A$2:$A$43)),"-")</f>
        <v>-</v>
      </c>
      <c r="P31" s="189" t="str">
        <f>IFERROR(INDEX(lifespans_all!P$2:P$56,MATCH($A31,lifespans_all!$A$2:$A$56,0))*INDEX(SR_mission_minutes!P$2:P$43,MATCH($A31,SR_mission_minutes!$A$2:$A$43)),"-")</f>
        <v>-</v>
      </c>
      <c r="Q31" s="189" t="str">
        <f>IFERROR(INDEX(lifespans_all!Q$2:Q$56,MATCH($A31,lifespans_all!$A$2:$A$56,0))*INDEX(SR_mission_minutes!Q$2:Q$43,MATCH($A31,SR_mission_minutes!$A$2:$A$43)),"-")</f>
        <v>-</v>
      </c>
      <c r="R31" s="189" t="str">
        <f>IFERROR(INDEX(lifespans_all!R$2:R$56,MATCH($A31,lifespans_all!$A$2:$A$56,0))*INDEX(SR_mission_minutes!R$2:R$43,MATCH($A31,SR_mission_minutes!$A$2:$A$43)),"-")</f>
        <v>-</v>
      </c>
      <c r="S31" s="189" t="str">
        <f>IFERROR(INDEX(lifespans_all!S$2:S$56,MATCH($A31,lifespans_all!$A$2:$A$56,0))*INDEX(SR_mission_minutes!S$2:S$43,MATCH($A31,SR_mission_minutes!$A$2:$A$43)),"-")</f>
        <v>-</v>
      </c>
      <c r="T31" s="189" t="str">
        <f>IFERROR(INDEX(lifespans_all!T$2:T$56,MATCH($A31,lifespans_all!$A$2:$A$56,0))*INDEX(SR_mission_minutes!T$2:T$43,MATCH($A31,SR_mission_minutes!$A$2:$A$43)),"-")</f>
        <v>-</v>
      </c>
      <c r="U31" s="189" t="str">
        <f>IFERROR(INDEX(lifespans_all!U$2:U$56,MATCH($A31,lifespans_all!$A$2:$A$56,0))*INDEX(SR_mission_minutes!U$2:U$43,MATCH($A31,SR_mission_minutes!$A$2:$A$43)),"-")</f>
        <v>-</v>
      </c>
      <c r="V31" s="189" t="str">
        <f>IFERROR(INDEX(lifespans_all!V$2:V$56,MATCH($A31,lifespans_all!$A$2:$A$56,0))*INDEX(SR_mission_minutes!V$2:V$43,MATCH($A31,SR_mission_minutes!$A$2:$A$43)),"-")</f>
        <v>-</v>
      </c>
      <c r="W31" s="189" t="str">
        <f>IFERROR(INDEX(lifespans_all!W$2:W$56,MATCH($A31,lifespans_all!$A$2:$A$56,0))*INDEX(SR_mission_minutes!W$2:W$43,MATCH($A31,SR_mission_minutes!$A$2:$A$43)),"-")</f>
        <v>-</v>
      </c>
    </row>
    <row r="32" spans="1:23" x14ac:dyDescent="0.25">
      <c r="A32" s="97" t="s">
        <v>47</v>
      </c>
      <c r="B32" s="97" t="s">
        <v>64</v>
      </c>
      <c r="C32" s="198"/>
      <c r="D32" s="189" t="str">
        <f>IFERROR(INDEX(lifespans_all!D$2:D$56,MATCH($A32,lifespans_all!$A$2:$A$56,0))*INDEX(SR_mission_minutes!D$2:D$43,MATCH($A32,SR_mission_minutes!$A$2:$A$43)),"-")</f>
        <v>-</v>
      </c>
      <c r="E32" s="189" t="str">
        <f>IFERROR(INDEX(lifespans_all!E$2:E$56,MATCH($A32,lifespans_all!$A$2:$A$56,0))*INDEX(SR_mission_minutes!E$2:E$43,MATCH($A32,SR_mission_minutes!$A$2:$A$43)),"-")</f>
        <v>-</v>
      </c>
      <c r="F32" s="189" t="str">
        <f>IFERROR(INDEX(lifespans_all!F$2:F$56,MATCH($A32,lifespans_all!$A$2:$A$56,0))*INDEX(SR_mission_minutes!F$2:F$43,MATCH($A32,SR_mission_minutes!$A$2:$A$43)),"-")</f>
        <v>-</v>
      </c>
      <c r="G32" s="189" t="str">
        <f>IFERROR(INDEX(lifespans_all!G$2:G$56,MATCH($A32,lifespans_all!$A$2:$A$56,0))*INDEX(SR_mission_minutes!G$2:G$43,MATCH($A32,SR_mission_minutes!$A$2:$A$43)),"-")</f>
        <v>-</v>
      </c>
      <c r="H32" s="189" t="str">
        <f>IFERROR(INDEX(lifespans_all!H$2:H$56,MATCH($A32,lifespans_all!$A$2:$A$56,0))*INDEX(SR_mission_minutes!H$2:H$43,MATCH($A32,SR_mission_minutes!$A$2:$A$43)),"-")</f>
        <v>-</v>
      </c>
      <c r="I32" s="189" t="str">
        <f>IFERROR(INDEX(lifespans_all!I$2:I$56,MATCH($A32,lifespans_all!$A$2:$A$56,0))*INDEX(SR_mission_minutes!I$2:I$43,MATCH($A32,SR_mission_minutes!$A$2:$A$43)),"-")</f>
        <v>-</v>
      </c>
      <c r="J32" s="189" t="str">
        <f>IFERROR(INDEX(lifespans_all!J$2:J$56,MATCH($A32,lifespans_all!$A$2:$A$56,0))*INDEX(SR_mission_minutes!J$2:J$43,MATCH($A32,SR_mission_minutes!$A$2:$A$43)),"-")</f>
        <v>-</v>
      </c>
      <c r="K32" s="189" t="str">
        <f>IFERROR(INDEX(lifespans_all!K$2:K$56,MATCH($A32,lifespans_all!$A$2:$A$56,0))*INDEX(SR_mission_minutes!K$2:K$43,MATCH($A32,SR_mission_minutes!$A$2:$A$43)),"-")</f>
        <v>-</v>
      </c>
      <c r="L32" s="189" t="str">
        <f>IFERROR(INDEX(lifespans_all!L$2:L$56,MATCH($A32,lifespans_all!$A$2:$A$56,0))*INDEX(SR_mission_minutes!L$2:L$43,MATCH($A32,SR_mission_minutes!$A$2:$A$43)),"-")</f>
        <v>-</v>
      </c>
      <c r="M32" s="189" t="str">
        <f>IFERROR(INDEX(lifespans_all!M$2:M$56,MATCH($A32,lifespans_all!$A$2:$A$56,0))*INDEX(SR_mission_minutes!M$2:M$43,MATCH($A32,SR_mission_minutes!$A$2:$A$43)),"-")</f>
        <v>-</v>
      </c>
      <c r="N32" s="189" t="str">
        <f>IFERROR(INDEX(lifespans_all!N$2:N$56,MATCH($A32,lifespans_all!$A$2:$A$56,0))*INDEX(SR_mission_minutes!N$2:N$43,MATCH($A32,SR_mission_minutes!$A$2:$A$43)),"-")</f>
        <v>-</v>
      </c>
      <c r="O32" s="189" t="str">
        <f>IFERROR(INDEX(lifespans_all!O$2:O$56,MATCH($A32,lifespans_all!$A$2:$A$56,0))*INDEX(SR_mission_minutes!O$2:O$43,MATCH($A32,SR_mission_minutes!$A$2:$A$43)),"-")</f>
        <v>-</v>
      </c>
      <c r="P32" s="189" t="str">
        <f>IFERROR(INDEX(lifespans_all!P$2:P$56,MATCH($A32,lifespans_all!$A$2:$A$56,0))*INDEX(SR_mission_minutes!P$2:P$43,MATCH($A32,SR_mission_minutes!$A$2:$A$43)),"-")</f>
        <v>-</v>
      </c>
      <c r="Q32" s="189" t="str">
        <f>IFERROR(INDEX(lifespans_all!Q$2:Q$56,MATCH($A32,lifespans_all!$A$2:$A$56,0))*INDEX(SR_mission_minutes!Q$2:Q$43,MATCH($A32,SR_mission_minutes!$A$2:$A$43)),"-")</f>
        <v>-</v>
      </c>
      <c r="R32" s="189" t="str">
        <f>IFERROR(INDEX(lifespans_all!R$2:R$56,MATCH($A32,lifespans_all!$A$2:$A$56,0))*INDEX(SR_mission_minutes!R$2:R$43,MATCH($A32,SR_mission_minutes!$A$2:$A$43)),"-")</f>
        <v>-</v>
      </c>
      <c r="S32" s="189" t="str">
        <f>IFERROR(INDEX(lifespans_all!S$2:S$56,MATCH($A32,lifespans_all!$A$2:$A$56,0))*INDEX(SR_mission_minutes!S$2:S$43,MATCH($A32,SR_mission_minutes!$A$2:$A$43)),"-")</f>
        <v>-</v>
      </c>
      <c r="T32" s="189" t="str">
        <f>IFERROR(INDEX(lifespans_all!T$2:T$56,MATCH($A32,lifespans_all!$A$2:$A$56,0))*INDEX(SR_mission_minutes!T$2:T$43,MATCH($A32,SR_mission_minutes!$A$2:$A$43)),"-")</f>
        <v>-</v>
      </c>
      <c r="U32" s="189" t="str">
        <f>IFERROR(INDEX(lifespans_all!U$2:U$56,MATCH($A32,lifespans_all!$A$2:$A$56,0))*INDEX(SR_mission_minutes!U$2:U$43,MATCH($A32,SR_mission_minutes!$A$2:$A$43)),"-")</f>
        <v>-</v>
      </c>
      <c r="V32" s="189" t="str">
        <f>IFERROR(INDEX(lifespans_all!V$2:V$56,MATCH($A32,lifespans_all!$A$2:$A$56,0))*INDEX(SR_mission_minutes!V$2:V$43,MATCH($A32,SR_mission_minutes!$A$2:$A$43)),"-")</f>
        <v>-</v>
      </c>
      <c r="W32" s="189" t="str">
        <f>IFERROR(INDEX(lifespans_all!W$2:W$56,MATCH($A32,lifespans_all!$A$2:$A$56,0))*INDEX(SR_mission_minutes!W$2:W$43,MATCH($A32,SR_mission_minutes!$A$2:$A$43)),"-")</f>
        <v>-</v>
      </c>
    </row>
    <row r="33" spans="1:23" x14ac:dyDescent="0.25">
      <c r="A33" s="97" t="s">
        <v>48</v>
      </c>
      <c r="B33" s="97" t="s">
        <v>64</v>
      </c>
      <c r="C33" s="198"/>
      <c r="D33" s="189" t="str">
        <f>IFERROR(INDEX(lifespans_all!D$2:D$56,MATCH($A33,lifespans_all!$A$2:$A$56,0))*INDEX(SR_mission_minutes!D$2:D$43,MATCH($A33,SR_mission_minutes!$A$2:$A$43)),"-")</f>
        <v>-</v>
      </c>
      <c r="E33" s="189" t="str">
        <f>IFERROR(INDEX(lifespans_all!E$2:E$56,MATCH($A33,lifespans_all!$A$2:$A$56,0))*INDEX(SR_mission_minutes!E$2:E$43,MATCH($A33,SR_mission_minutes!$A$2:$A$43)),"-")</f>
        <v>-</v>
      </c>
      <c r="F33" s="189" t="str">
        <f>IFERROR(INDEX(lifespans_all!F$2:F$56,MATCH($A33,lifespans_all!$A$2:$A$56,0))*INDEX(SR_mission_minutes!F$2:F$43,MATCH($A33,SR_mission_minutes!$A$2:$A$43)),"-")</f>
        <v>-</v>
      </c>
      <c r="G33" s="189" t="str">
        <f>IFERROR(INDEX(lifespans_all!G$2:G$56,MATCH($A33,lifespans_all!$A$2:$A$56,0))*INDEX(SR_mission_minutes!G$2:G$43,MATCH($A33,SR_mission_minutes!$A$2:$A$43)),"-")</f>
        <v>-</v>
      </c>
      <c r="H33" s="189" t="str">
        <f>IFERROR(INDEX(lifespans_all!H$2:H$56,MATCH($A33,lifespans_all!$A$2:$A$56,0))*INDEX(SR_mission_minutes!H$2:H$43,MATCH($A33,SR_mission_minutes!$A$2:$A$43)),"-")</f>
        <v>-</v>
      </c>
      <c r="I33" s="189" t="str">
        <f>IFERROR(INDEX(lifespans_all!I$2:I$56,MATCH($A33,lifespans_all!$A$2:$A$56,0))*INDEX(SR_mission_minutes!I$2:I$43,MATCH($A33,SR_mission_minutes!$A$2:$A$43)),"-")</f>
        <v>-</v>
      </c>
      <c r="J33" s="189" t="str">
        <f>IFERROR(INDEX(lifespans_all!J$2:J$56,MATCH($A33,lifespans_all!$A$2:$A$56,0))*INDEX(SR_mission_minutes!J$2:J$43,MATCH($A33,SR_mission_minutes!$A$2:$A$43)),"-")</f>
        <v>-</v>
      </c>
      <c r="K33" s="189" t="str">
        <f>IFERROR(INDEX(lifespans_all!K$2:K$56,MATCH($A33,lifespans_all!$A$2:$A$56,0))*INDEX(SR_mission_minutes!K$2:K$43,MATCH($A33,SR_mission_minutes!$A$2:$A$43)),"-")</f>
        <v>-</v>
      </c>
      <c r="L33" s="189" t="str">
        <f>IFERROR(INDEX(lifespans_all!L$2:L$56,MATCH($A33,lifespans_all!$A$2:$A$56,0))*INDEX(SR_mission_minutes!L$2:L$43,MATCH($A33,SR_mission_minutes!$A$2:$A$43)),"-")</f>
        <v>-</v>
      </c>
      <c r="M33" s="189" t="str">
        <f>IFERROR(INDEX(lifespans_all!M$2:M$56,MATCH($A33,lifespans_all!$A$2:$A$56,0))*INDEX(SR_mission_minutes!M$2:M$43,MATCH($A33,SR_mission_minutes!$A$2:$A$43)),"-")</f>
        <v>-</v>
      </c>
      <c r="N33" s="189" t="str">
        <f>IFERROR(INDEX(lifespans_all!N$2:N$56,MATCH($A33,lifespans_all!$A$2:$A$56,0))*INDEX(SR_mission_minutes!N$2:N$43,MATCH($A33,SR_mission_minutes!$A$2:$A$43)),"-")</f>
        <v>-</v>
      </c>
      <c r="O33" s="189" t="str">
        <f>IFERROR(INDEX(lifespans_all!O$2:O$56,MATCH($A33,lifespans_all!$A$2:$A$56,0))*INDEX(SR_mission_minutes!O$2:O$43,MATCH($A33,SR_mission_minutes!$A$2:$A$43)),"-")</f>
        <v>-</v>
      </c>
      <c r="P33" s="189" t="str">
        <f>IFERROR(INDEX(lifespans_all!P$2:P$56,MATCH($A33,lifespans_all!$A$2:$A$56,0))*INDEX(SR_mission_minutes!P$2:P$43,MATCH($A33,SR_mission_minutes!$A$2:$A$43)),"-")</f>
        <v>-</v>
      </c>
      <c r="Q33" s="189" t="str">
        <f>IFERROR(INDEX(lifespans_all!Q$2:Q$56,MATCH($A33,lifespans_all!$A$2:$A$56,0))*INDEX(SR_mission_minutes!Q$2:Q$43,MATCH($A33,SR_mission_minutes!$A$2:$A$43)),"-")</f>
        <v>-</v>
      </c>
      <c r="R33" s="189" t="str">
        <f>IFERROR(INDEX(lifespans_all!R$2:R$56,MATCH($A33,lifespans_all!$A$2:$A$56,0))*INDEX(SR_mission_minutes!R$2:R$43,MATCH($A33,SR_mission_minutes!$A$2:$A$43)),"-")</f>
        <v>-</v>
      </c>
      <c r="S33" s="189" t="str">
        <f>IFERROR(INDEX(lifespans_all!S$2:S$56,MATCH($A33,lifespans_all!$A$2:$A$56,0))*INDEX(SR_mission_minutes!S$2:S$43,MATCH($A33,SR_mission_minutes!$A$2:$A$43)),"-")</f>
        <v>-</v>
      </c>
      <c r="T33" s="189" t="str">
        <f>IFERROR(INDEX(lifespans_all!T$2:T$56,MATCH($A33,lifespans_all!$A$2:$A$56,0))*INDEX(SR_mission_minutes!T$2:T$43,MATCH($A33,SR_mission_minutes!$A$2:$A$43)),"-")</f>
        <v>-</v>
      </c>
      <c r="U33" s="189" t="str">
        <f>IFERROR(INDEX(lifespans_all!U$2:U$56,MATCH($A33,lifespans_all!$A$2:$A$56,0))*INDEX(SR_mission_minutes!U$2:U$43,MATCH($A33,SR_mission_minutes!$A$2:$A$43)),"-")</f>
        <v>-</v>
      </c>
      <c r="V33" s="189" t="str">
        <f>IFERROR(INDEX(lifespans_all!V$2:V$56,MATCH($A33,lifespans_all!$A$2:$A$56,0))*INDEX(SR_mission_minutes!V$2:V$43,MATCH($A33,SR_mission_minutes!$A$2:$A$43)),"-")</f>
        <v>-</v>
      </c>
      <c r="W33" s="189" t="str">
        <f>IFERROR(INDEX(lifespans_all!W$2:W$56,MATCH($A33,lifespans_all!$A$2:$A$56,0))*INDEX(SR_mission_minutes!W$2:W$43,MATCH($A33,SR_mission_minutes!$A$2:$A$43)),"-")</f>
        <v>-</v>
      </c>
    </row>
    <row r="34" spans="1:23" x14ac:dyDescent="0.25">
      <c r="A34" s="97" t="s">
        <v>49</v>
      </c>
      <c r="B34" s="97" t="s">
        <v>57</v>
      </c>
      <c r="C34" s="198"/>
      <c r="D34" s="189">
        <f>IFERROR(INDEX(lifespans_all!D$2:D$56,MATCH($A34,lifespans_all!$A$2:$A$56,0))*INDEX(SR_mission_minutes!D$2:D$43,MATCH($A34,SR_mission_minutes!$A$2:$A$43)),"-")</f>
        <v>0</v>
      </c>
      <c r="E34" s="189">
        <f>IFERROR(INDEX(lifespans_all!E$2:E$56,MATCH($A34,lifespans_all!$A$2:$A$56,0))*INDEX(SR_mission_minutes!E$2:E$43,MATCH($A34,SR_mission_minutes!$A$2:$A$43)),"-")</f>
        <v>0</v>
      </c>
      <c r="F34" s="189">
        <f>IFERROR(INDEX(lifespans_all!F$2:F$56,MATCH($A34,lifespans_all!$A$2:$A$56,0))*INDEX(SR_mission_minutes!F$2:F$43,MATCH($A34,SR_mission_minutes!$A$2:$A$43)),"-")</f>
        <v>0</v>
      </c>
      <c r="G34" s="189">
        <f>IFERROR(INDEX(lifespans_all!G$2:G$56,MATCH($A34,lifespans_all!$A$2:$A$56,0))*INDEX(SR_mission_minutes!G$2:G$43,MATCH($A34,SR_mission_minutes!$A$2:$A$43)),"-")</f>
        <v>0</v>
      </c>
      <c r="H34" s="189">
        <f>IFERROR(INDEX(lifespans_all!H$2:H$56,MATCH($A34,lifespans_all!$A$2:$A$56,0))*INDEX(SR_mission_minutes!H$2:H$43,MATCH($A34,SR_mission_minutes!$A$2:$A$43)),"-")</f>
        <v>0</v>
      </c>
      <c r="I34" s="189">
        <f>IFERROR(INDEX(lifespans_all!I$2:I$56,MATCH($A34,lifespans_all!$A$2:$A$56,0))*INDEX(SR_mission_minutes!I$2:I$43,MATCH($A34,SR_mission_minutes!$A$2:$A$43)),"-")</f>
        <v>0</v>
      </c>
      <c r="J34" s="189">
        <f>IFERROR(INDEX(lifespans_all!J$2:J$56,MATCH($A34,lifespans_all!$A$2:$A$56,0))*INDEX(SR_mission_minutes!J$2:J$43,MATCH($A34,SR_mission_minutes!$A$2:$A$43)),"-")</f>
        <v>0</v>
      </c>
      <c r="K34" s="189">
        <f>IFERROR(INDEX(lifespans_all!K$2:K$56,MATCH($A34,lifespans_all!$A$2:$A$56,0))*INDEX(SR_mission_minutes!K$2:K$43,MATCH($A34,SR_mission_minutes!$A$2:$A$43)),"-")</f>
        <v>0</v>
      </c>
      <c r="L34" s="189">
        <f>IFERROR(INDEX(lifespans_all!L$2:L$56,MATCH($A34,lifespans_all!$A$2:$A$56,0))*INDEX(SR_mission_minutes!L$2:L$43,MATCH($A34,SR_mission_minutes!$A$2:$A$43)),"-")</f>
        <v>0</v>
      </c>
      <c r="M34" s="189">
        <f>IFERROR(INDEX(lifespans_all!M$2:M$56,MATCH($A34,lifespans_all!$A$2:$A$56,0))*INDEX(SR_mission_minutes!M$2:M$43,MATCH($A34,SR_mission_minutes!$A$2:$A$43)),"-")</f>
        <v>0</v>
      </c>
      <c r="N34" s="189">
        <f>IFERROR(INDEX(lifespans_all!N$2:N$56,MATCH($A34,lifespans_all!$A$2:$A$56,0))*INDEX(SR_mission_minutes!N$2:N$43,MATCH($A34,SR_mission_minutes!$A$2:$A$43)),"-")</f>
        <v>0</v>
      </c>
      <c r="O34" s="189">
        <f>IFERROR(INDEX(lifespans_all!O$2:O$56,MATCH($A34,lifespans_all!$A$2:$A$56,0))*INDEX(SR_mission_minutes!O$2:O$43,MATCH($A34,SR_mission_minutes!$A$2:$A$43)),"-")</f>
        <v>0</v>
      </c>
      <c r="P34" s="189">
        <f>IFERROR(INDEX(lifespans_all!P$2:P$56,MATCH($A34,lifespans_all!$A$2:$A$56,0))*INDEX(SR_mission_minutes!P$2:P$43,MATCH($A34,SR_mission_minutes!$A$2:$A$43)),"-")</f>
        <v>0</v>
      </c>
      <c r="Q34" s="189">
        <f>IFERROR(INDEX(lifespans_all!Q$2:Q$56,MATCH($A34,lifespans_all!$A$2:$A$56,0))*INDEX(SR_mission_minutes!Q$2:Q$43,MATCH($A34,SR_mission_minutes!$A$2:$A$43)),"-")</f>
        <v>0</v>
      </c>
      <c r="R34" s="189">
        <f>IFERROR(INDEX(lifespans_all!R$2:R$56,MATCH($A34,lifespans_all!$A$2:$A$56,0))*INDEX(SR_mission_minutes!R$2:R$43,MATCH($A34,SR_mission_minutes!$A$2:$A$43)),"-")</f>
        <v>0</v>
      </c>
      <c r="S34" s="189">
        <f>IFERROR(INDEX(lifespans_all!S$2:S$56,MATCH($A34,lifespans_all!$A$2:$A$56,0))*INDEX(SR_mission_minutes!S$2:S$43,MATCH($A34,SR_mission_minutes!$A$2:$A$43)),"-")</f>
        <v>0</v>
      </c>
      <c r="T34" s="189">
        <f>IFERROR(INDEX(lifespans_all!T$2:T$56,MATCH($A34,lifespans_all!$A$2:$A$56,0))*INDEX(SR_mission_minutes!T$2:T$43,MATCH($A34,SR_mission_minutes!$A$2:$A$43)),"-")</f>
        <v>0</v>
      </c>
      <c r="U34" s="189">
        <f>IFERROR(INDEX(lifespans_all!U$2:U$56,MATCH($A34,lifespans_all!$A$2:$A$56,0))*INDEX(SR_mission_minutes!U$2:U$43,MATCH($A34,SR_mission_minutes!$A$2:$A$43)),"-")</f>
        <v>0</v>
      </c>
      <c r="V34" s="189">
        <f>IFERROR(INDEX(lifespans_all!V$2:V$56,MATCH($A34,lifespans_all!$A$2:$A$56,0))*INDEX(SR_mission_minutes!V$2:V$43,MATCH($A34,SR_mission_minutes!$A$2:$A$43)),"-")</f>
        <v>0</v>
      </c>
      <c r="W34" s="189">
        <f>IFERROR(INDEX(lifespans_all!W$2:W$56,MATCH($A34,lifespans_all!$A$2:$A$56,0))*INDEX(SR_mission_minutes!W$2:W$43,MATCH($A34,SR_mission_minutes!$A$2:$A$43)),"-")</f>
        <v>0</v>
      </c>
    </row>
    <row r="35" spans="1:23" x14ac:dyDescent="0.25">
      <c r="A35" s="97" t="s">
        <v>50</v>
      </c>
      <c r="B35" s="97" t="s">
        <v>61</v>
      </c>
      <c r="C35" s="198"/>
      <c r="D35" s="189">
        <f>IFERROR(INDEX(lifespans_all!D$2:D$56,MATCH($A35,lifespans_all!$A$2:$A$56,0))*INDEX(SR_mission_minutes!D$2:D$43,MATCH($A35,SR_mission_minutes!$A$2:$A$43)),"-")</f>
        <v>2024360.0000000002</v>
      </c>
      <c r="E35" s="189">
        <f>IFERROR(INDEX(lifespans_all!E$2:E$56,MATCH($A35,lifespans_all!$A$2:$A$56,0))*INDEX(SR_mission_minutes!E$2:E$43,MATCH($A35,SR_mission_minutes!$A$2:$A$43)),"-")</f>
        <v>2024360.0000000002</v>
      </c>
      <c r="F35" s="189">
        <f>IFERROR(INDEX(lifespans_all!F$2:F$56,MATCH($A35,lifespans_all!$A$2:$A$56,0))*INDEX(SR_mission_minutes!F$2:F$43,MATCH($A35,SR_mission_minutes!$A$2:$A$43)),"-")</f>
        <v>2024360.0000000002</v>
      </c>
      <c r="G35" s="189">
        <f>IFERROR(INDEX(lifespans_all!G$2:G$56,MATCH($A35,lifespans_all!$A$2:$A$56,0))*INDEX(SR_mission_minutes!G$2:G$43,MATCH($A35,SR_mission_minutes!$A$2:$A$43)),"-")</f>
        <v>2024360.0000000002</v>
      </c>
      <c r="H35" s="189">
        <f>IFERROR(INDEX(lifespans_all!H$2:H$56,MATCH($A35,lifespans_all!$A$2:$A$56,0))*INDEX(SR_mission_minutes!H$2:H$43,MATCH($A35,SR_mission_minutes!$A$2:$A$43)),"-")</f>
        <v>2024360.0000000002</v>
      </c>
      <c r="I35" s="189">
        <f>IFERROR(INDEX(lifespans_all!I$2:I$56,MATCH($A35,lifespans_all!$A$2:$A$56,0))*INDEX(SR_mission_minutes!I$2:I$43,MATCH($A35,SR_mission_minutes!$A$2:$A$43)),"-")</f>
        <v>0</v>
      </c>
      <c r="J35" s="189">
        <f>IFERROR(INDEX(lifespans_all!J$2:J$56,MATCH($A35,lifespans_all!$A$2:$A$56,0))*INDEX(SR_mission_minutes!J$2:J$43,MATCH($A35,SR_mission_minutes!$A$2:$A$43)),"-")</f>
        <v>0</v>
      </c>
      <c r="K35" s="189">
        <f>IFERROR(INDEX(lifespans_all!K$2:K$56,MATCH($A35,lifespans_all!$A$2:$A$56,0))*INDEX(SR_mission_minutes!K$2:K$43,MATCH($A35,SR_mission_minutes!$A$2:$A$43)),"-")</f>
        <v>0</v>
      </c>
      <c r="L35" s="189">
        <f>IFERROR(INDEX(lifespans_all!L$2:L$56,MATCH($A35,lifespans_all!$A$2:$A$56,0))*INDEX(SR_mission_minutes!L$2:L$43,MATCH($A35,SR_mission_minutes!$A$2:$A$43)),"-")</f>
        <v>0</v>
      </c>
      <c r="M35" s="189">
        <f>IFERROR(INDEX(lifespans_all!M$2:M$56,MATCH($A35,lifespans_all!$A$2:$A$56,0))*INDEX(SR_mission_minutes!M$2:M$43,MATCH($A35,SR_mission_minutes!$A$2:$A$43)),"-")</f>
        <v>0</v>
      </c>
      <c r="N35" s="189">
        <f>IFERROR(INDEX(lifespans_all!N$2:N$56,MATCH($A35,lifespans_all!$A$2:$A$56,0))*INDEX(SR_mission_minutes!N$2:N$43,MATCH($A35,SR_mission_minutes!$A$2:$A$43)),"-")</f>
        <v>0</v>
      </c>
      <c r="O35" s="189">
        <f>IFERROR(INDEX(lifespans_all!O$2:O$56,MATCH($A35,lifespans_all!$A$2:$A$56,0))*INDEX(SR_mission_minutes!O$2:O$43,MATCH($A35,SR_mission_minutes!$A$2:$A$43)),"-")</f>
        <v>0</v>
      </c>
      <c r="P35" s="189">
        <f>IFERROR(INDEX(lifespans_all!P$2:P$56,MATCH($A35,lifespans_all!$A$2:$A$56,0))*INDEX(SR_mission_minutes!P$2:P$43,MATCH($A35,SR_mission_minutes!$A$2:$A$43)),"-")</f>
        <v>0</v>
      </c>
      <c r="Q35" s="189">
        <f>IFERROR(INDEX(lifespans_all!Q$2:Q$56,MATCH($A35,lifespans_all!$A$2:$A$56,0))*INDEX(SR_mission_minutes!Q$2:Q$43,MATCH($A35,SR_mission_minutes!$A$2:$A$43)),"-")</f>
        <v>0</v>
      </c>
      <c r="R35" s="189">
        <f>IFERROR(INDEX(lifespans_all!R$2:R$56,MATCH($A35,lifespans_all!$A$2:$A$56,0))*INDEX(SR_mission_minutes!R$2:R$43,MATCH($A35,SR_mission_minutes!$A$2:$A$43)),"-")</f>
        <v>0</v>
      </c>
      <c r="S35" s="189">
        <f>IFERROR(INDEX(lifespans_all!S$2:S$56,MATCH($A35,lifespans_all!$A$2:$A$56,0))*INDEX(SR_mission_minutes!S$2:S$43,MATCH($A35,SR_mission_minutes!$A$2:$A$43)),"-")</f>
        <v>0</v>
      </c>
      <c r="T35" s="189">
        <f>IFERROR(INDEX(lifespans_all!T$2:T$56,MATCH($A35,lifespans_all!$A$2:$A$56,0))*INDEX(SR_mission_minutes!T$2:T$43,MATCH($A35,SR_mission_minutes!$A$2:$A$43)),"-")</f>
        <v>0</v>
      </c>
      <c r="U35" s="189">
        <f>IFERROR(INDEX(lifespans_all!U$2:U$56,MATCH($A35,lifespans_all!$A$2:$A$56,0))*INDEX(SR_mission_minutes!U$2:U$43,MATCH($A35,SR_mission_minutes!$A$2:$A$43)),"-")</f>
        <v>0</v>
      </c>
      <c r="V35" s="189">
        <f>IFERROR(INDEX(lifespans_all!V$2:V$56,MATCH($A35,lifespans_all!$A$2:$A$56,0))*INDEX(SR_mission_minutes!V$2:V$43,MATCH($A35,SR_mission_minutes!$A$2:$A$43)),"-")</f>
        <v>0</v>
      </c>
      <c r="W35" s="189">
        <f>IFERROR(INDEX(lifespans_all!W$2:W$56,MATCH($A35,lifespans_all!$A$2:$A$56,0))*INDEX(SR_mission_minutes!W$2:W$43,MATCH($A35,SR_mission_minutes!$A$2:$A$43)),"-")</f>
        <v>0</v>
      </c>
    </row>
    <row r="36" spans="1:23" x14ac:dyDescent="0.25">
      <c r="A36" s="97" t="s">
        <v>79</v>
      </c>
      <c r="B36" s="97" t="s">
        <v>59</v>
      </c>
      <c r="C36" s="198"/>
      <c r="D36" s="189">
        <f>IFERROR(INDEX(lifespans_all!D$2:D$56,MATCH($A36,lifespans_all!$A$2:$A$56,0))*INDEX(SR_mission_minutes!D$2:D$43,MATCH($A36,SR_mission_minutes!$A$2:$A$43)),"-")</f>
        <v>6892740</v>
      </c>
      <c r="E36" s="189">
        <f>IFERROR(INDEX(lifespans_all!E$2:E$56,MATCH($A36,lifespans_all!$A$2:$A$56,0))*INDEX(SR_mission_minutes!E$2:E$43,MATCH($A36,SR_mission_minutes!$A$2:$A$43)),"-")</f>
        <v>6892740</v>
      </c>
      <c r="F36" s="189">
        <f>IFERROR(INDEX(lifespans_all!F$2:F$56,MATCH($A36,lifespans_all!$A$2:$A$56,0))*INDEX(SR_mission_minutes!F$2:F$43,MATCH($A36,SR_mission_minutes!$A$2:$A$43)),"-")</f>
        <v>6892740</v>
      </c>
      <c r="G36" s="189">
        <f>IFERROR(INDEX(lifespans_all!G$2:G$56,MATCH($A36,lifespans_all!$A$2:$A$56,0))*INDEX(SR_mission_minutes!G$2:G$43,MATCH($A36,SR_mission_minutes!$A$2:$A$43)),"-")</f>
        <v>6892740</v>
      </c>
      <c r="H36" s="189">
        <f>IFERROR(INDEX(lifespans_all!H$2:H$56,MATCH($A36,lifespans_all!$A$2:$A$56,0))*INDEX(SR_mission_minutes!H$2:H$43,MATCH($A36,SR_mission_minutes!$A$2:$A$43)),"-")</f>
        <v>6892740</v>
      </c>
      <c r="I36" s="189">
        <f>IFERROR(INDEX(lifespans_all!I$2:I$56,MATCH($A36,lifespans_all!$A$2:$A$56,0))*INDEX(SR_mission_minutes!I$2:I$43,MATCH($A36,SR_mission_minutes!$A$2:$A$43)),"-")</f>
        <v>6892740</v>
      </c>
      <c r="J36" s="189">
        <f>IFERROR(INDEX(lifespans_all!J$2:J$56,MATCH($A36,lifespans_all!$A$2:$A$56,0))*INDEX(SR_mission_minutes!J$2:J$43,MATCH($A36,SR_mission_minutes!$A$2:$A$43)),"-")</f>
        <v>6892740</v>
      </c>
      <c r="K36" s="189">
        <f>IFERROR(INDEX(lifespans_all!K$2:K$56,MATCH($A36,lifespans_all!$A$2:$A$56,0))*INDEX(SR_mission_minutes!K$2:K$43,MATCH($A36,SR_mission_minutes!$A$2:$A$43)),"-")</f>
        <v>6892740</v>
      </c>
      <c r="L36" s="189">
        <f>IFERROR(INDEX(lifespans_all!L$2:L$56,MATCH($A36,lifespans_all!$A$2:$A$56,0))*INDEX(SR_mission_minutes!L$2:L$43,MATCH($A36,SR_mission_minutes!$A$2:$A$43)),"-")</f>
        <v>6892740</v>
      </c>
      <c r="M36" s="189">
        <f>IFERROR(INDEX(lifespans_all!M$2:M$56,MATCH($A36,lifespans_all!$A$2:$A$56,0))*INDEX(SR_mission_minutes!M$2:M$43,MATCH($A36,SR_mission_minutes!$A$2:$A$43)),"-")</f>
        <v>6892740</v>
      </c>
      <c r="N36" s="189">
        <f>IFERROR(INDEX(lifespans_all!N$2:N$56,MATCH($A36,lifespans_all!$A$2:$A$56,0))*INDEX(SR_mission_minutes!N$2:N$43,MATCH($A36,SR_mission_minutes!$A$2:$A$43)),"-")</f>
        <v>6892740</v>
      </c>
      <c r="O36" s="189">
        <f>IFERROR(INDEX(lifespans_all!O$2:O$56,MATCH($A36,lifespans_all!$A$2:$A$56,0))*INDEX(SR_mission_minutes!O$2:O$43,MATCH($A36,SR_mission_minutes!$A$2:$A$43)),"-")</f>
        <v>6892740</v>
      </c>
      <c r="P36" s="189">
        <f>IFERROR(INDEX(lifespans_all!P$2:P$56,MATCH($A36,lifespans_all!$A$2:$A$56,0))*INDEX(SR_mission_minutes!P$2:P$43,MATCH($A36,SR_mission_minutes!$A$2:$A$43)),"-")</f>
        <v>6892740</v>
      </c>
      <c r="Q36" s="189">
        <f>IFERROR(INDEX(lifespans_all!Q$2:Q$56,MATCH($A36,lifespans_all!$A$2:$A$56,0))*INDEX(SR_mission_minutes!Q$2:Q$43,MATCH($A36,SR_mission_minutes!$A$2:$A$43)),"-")</f>
        <v>6892740</v>
      </c>
      <c r="R36" s="189">
        <f>IFERROR(INDEX(lifespans_all!R$2:R$56,MATCH($A36,lifespans_all!$A$2:$A$56,0))*INDEX(SR_mission_minutes!R$2:R$43,MATCH($A36,SR_mission_minutes!$A$2:$A$43)),"-")</f>
        <v>6892740</v>
      </c>
      <c r="S36" s="189">
        <f>IFERROR(INDEX(lifespans_all!S$2:S$56,MATCH($A36,lifespans_all!$A$2:$A$56,0))*INDEX(SR_mission_minutes!S$2:S$43,MATCH($A36,SR_mission_minutes!$A$2:$A$43)),"-")</f>
        <v>6892740</v>
      </c>
      <c r="T36" s="189">
        <f>IFERROR(INDEX(lifespans_all!T$2:T$56,MATCH($A36,lifespans_all!$A$2:$A$56,0))*INDEX(SR_mission_minutes!T$2:T$43,MATCH($A36,SR_mission_minutes!$A$2:$A$43)),"-")</f>
        <v>6892740</v>
      </c>
      <c r="U36" s="189">
        <f>IFERROR(INDEX(lifespans_all!U$2:U$56,MATCH($A36,lifespans_all!$A$2:$A$56,0))*INDEX(SR_mission_minutes!U$2:U$43,MATCH($A36,SR_mission_minutes!$A$2:$A$43)),"-")</f>
        <v>6892740</v>
      </c>
      <c r="V36" s="189">
        <f>IFERROR(INDEX(lifespans_all!V$2:V$56,MATCH($A36,lifespans_all!$A$2:$A$56,0))*INDEX(SR_mission_minutes!V$2:V$43,MATCH($A36,SR_mission_minutes!$A$2:$A$43)),"-")</f>
        <v>6892740</v>
      </c>
      <c r="W36" s="189">
        <f>IFERROR(INDEX(lifespans_all!W$2:W$56,MATCH($A36,lifespans_all!$A$2:$A$56,0))*INDEX(SR_mission_minutes!W$2:W$43,MATCH($A36,SR_mission_minutes!$A$2:$A$43)),"-")</f>
        <v>6892740</v>
      </c>
    </row>
    <row r="37" spans="1:23" x14ac:dyDescent="0.25">
      <c r="A37" s="97" t="s">
        <v>80</v>
      </c>
      <c r="B37" s="97" t="s">
        <v>62</v>
      </c>
      <c r="C37" s="198"/>
      <c r="D37" s="189" t="str">
        <f>IFERROR(INDEX(lifespans_all!D$2:D$56,MATCH($A37,lifespans_all!$A$2:$A$56,0))*INDEX(SR_mission_minutes!D$2:D$43,MATCH($A37,SR_mission_minutes!$A$2:$A$43)),"-")</f>
        <v>-</v>
      </c>
      <c r="E37" s="189" t="str">
        <f>IFERROR(INDEX(lifespans_all!E$2:E$56,MATCH($A37,lifespans_all!$A$2:$A$56,0))*INDEX(SR_mission_minutes!E$2:E$43,MATCH($A37,SR_mission_minutes!$A$2:$A$43)),"-")</f>
        <v>-</v>
      </c>
      <c r="F37" s="189" t="str">
        <f>IFERROR(INDEX(lifespans_all!F$2:F$56,MATCH($A37,lifespans_all!$A$2:$A$56,0))*INDEX(SR_mission_minutes!F$2:F$43,MATCH($A37,SR_mission_minutes!$A$2:$A$43)),"-")</f>
        <v>-</v>
      </c>
      <c r="G37" s="189" t="str">
        <f>IFERROR(INDEX(lifespans_all!G$2:G$56,MATCH($A37,lifespans_all!$A$2:$A$56,0))*INDEX(SR_mission_minutes!G$2:G$43,MATCH($A37,SR_mission_minutes!$A$2:$A$43)),"-")</f>
        <v>-</v>
      </c>
      <c r="H37" s="189" t="str">
        <f>IFERROR(INDEX(lifespans_all!H$2:H$56,MATCH($A37,lifespans_all!$A$2:$A$56,0))*INDEX(SR_mission_minutes!H$2:H$43,MATCH($A37,SR_mission_minutes!$A$2:$A$43)),"-")</f>
        <v>-</v>
      </c>
      <c r="I37" s="189" t="str">
        <f>IFERROR(INDEX(lifespans_all!I$2:I$56,MATCH($A37,lifespans_all!$A$2:$A$56,0))*INDEX(SR_mission_minutes!I$2:I$43,MATCH($A37,SR_mission_minutes!$A$2:$A$43)),"-")</f>
        <v>-</v>
      </c>
      <c r="J37" s="189" t="str">
        <f>IFERROR(INDEX(lifespans_all!J$2:J$56,MATCH($A37,lifespans_all!$A$2:$A$56,0))*INDEX(SR_mission_minutes!J$2:J$43,MATCH($A37,SR_mission_minutes!$A$2:$A$43)),"-")</f>
        <v>-</v>
      </c>
      <c r="K37" s="189" t="str">
        <f>IFERROR(INDEX(lifespans_all!K$2:K$56,MATCH($A37,lifespans_all!$A$2:$A$56,0))*INDEX(SR_mission_minutes!K$2:K$43,MATCH($A37,SR_mission_minutes!$A$2:$A$43)),"-")</f>
        <v>-</v>
      </c>
      <c r="L37" s="189" t="str">
        <f>IFERROR(INDEX(lifespans_all!L$2:L$56,MATCH($A37,lifespans_all!$A$2:$A$56,0))*INDEX(SR_mission_minutes!L$2:L$43,MATCH($A37,SR_mission_minutes!$A$2:$A$43)),"-")</f>
        <v>-</v>
      </c>
      <c r="M37" s="189" t="str">
        <f>IFERROR(INDEX(lifespans_all!M$2:M$56,MATCH($A37,lifespans_all!$A$2:$A$56,0))*INDEX(SR_mission_minutes!M$2:M$43,MATCH($A37,SR_mission_minutes!$A$2:$A$43)),"-")</f>
        <v>-</v>
      </c>
      <c r="N37" s="189" t="str">
        <f>IFERROR(INDEX(lifespans_all!N$2:N$56,MATCH($A37,lifespans_all!$A$2:$A$56,0))*INDEX(SR_mission_minutes!N$2:N$43,MATCH($A37,SR_mission_minutes!$A$2:$A$43)),"-")</f>
        <v>-</v>
      </c>
      <c r="O37" s="189" t="str">
        <f>IFERROR(INDEX(lifespans_all!O$2:O$56,MATCH($A37,lifespans_all!$A$2:$A$56,0))*INDEX(SR_mission_minutes!O$2:O$43,MATCH($A37,SR_mission_minutes!$A$2:$A$43)),"-")</f>
        <v>-</v>
      </c>
      <c r="P37" s="189" t="str">
        <f>IFERROR(INDEX(lifespans_all!P$2:P$56,MATCH($A37,lifespans_all!$A$2:$A$56,0))*INDEX(SR_mission_minutes!P$2:P$43,MATCH($A37,SR_mission_minutes!$A$2:$A$43)),"-")</f>
        <v>-</v>
      </c>
      <c r="Q37" s="189" t="str">
        <f>IFERROR(INDEX(lifespans_all!Q$2:Q$56,MATCH($A37,lifespans_all!$A$2:$A$56,0))*INDEX(SR_mission_minutes!Q$2:Q$43,MATCH($A37,SR_mission_minutes!$A$2:$A$43)),"-")</f>
        <v>-</v>
      </c>
      <c r="R37" s="189" t="str">
        <f>IFERROR(INDEX(lifespans_all!R$2:R$56,MATCH($A37,lifespans_all!$A$2:$A$56,0))*INDEX(SR_mission_minutes!R$2:R$43,MATCH($A37,SR_mission_minutes!$A$2:$A$43)),"-")</f>
        <v>-</v>
      </c>
      <c r="S37" s="189" t="str">
        <f>IFERROR(INDEX(lifespans_all!S$2:S$56,MATCH($A37,lifespans_all!$A$2:$A$56,0))*INDEX(SR_mission_minutes!S$2:S$43,MATCH($A37,SR_mission_minutes!$A$2:$A$43)),"-")</f>
        <v>-</v>
      </c>
      <c r="T37" s="189" t="str">
        <f>IFERROR(INDEX(lifespans_all!T$2:T$56,MATCH($A37,lifespans_all!$A$2:$A$56,0))*INDEX(SR_mission_minutes!T$2:T$43,MATCH($A37,SR_mission_minutes!$A$2:$A$43)),"-")</f>
        <v>-</v>
      </c>
      <c r="U37" s="189" t="str">
        <f>IFERROR(INDEX(lifespans_all!U$2:U$56,MATCH($A37,lifespans_all!$A$2:$A$56,0))*INDEX(SR_mission_minutes!U$2:U$43,MATCH($A37,SR_mission_minutes!$A$2:$A$43)),"-")</f>
        <v>-</v>
      </c>
      <c r="V37" s="189" t="str">
        <f>IFERROR(INDEX(lifespans_all!V$2:V$56,MATCH($A37,lifespans_all!$A$2:$A$56,0))*INDEX(SR_mission_minutes!V$2:V$43,MATCH($A37,SR_mission_minutes!$A$2:$A$43)),"-")</f>
        <v>-</v>
      </c>
      <c r="W37" s="189" t="str">
        <f>IFERROR(INDEX(lifespans_all!W$2:W$56,MATCH($A37,lifespans_all!$A$2:$A$56,0))*INDEX(SR_mission_minutes!W$2:W$43,MATCH($A37,SR_mission_minutes!$A$2:$A$43)),"-")</f>
        <v>-</v>
      </c>
    </row>
    <row r="38" spans="1:23" x14ac:dyDescent="0.25">
      <c r="A38" s="97" t="s">
        <v>81</v>
      </c>
      <c r="B38" s="97" t="s">
        <v>57</v>
      </c>
      <c r="C38" s="198"/>
      <c r="D38" s="189">
        <f>IFERROR(INDEX(lifespans_all!D$2:D$56,MATCH($A38,lifespans_all!$A$2:$A$56,0))*INDEX(SR_mission_minutes!D$2:D$43,MATCH($A38,SR_mission_minutes!$A$2:$A$43)),"-")</f>
        <v>4002023.3333333335</v>
      </c>
      <c r="E38" s="189">
        <f>IFERROR(INDEX(lifespans_all!E$2:E$56,MATCH($A38,lifespans_all!$A$2:$A$56,0))*INDEX(SR_mission_minutes!E$2:E$43,MATCH($A38,SR_mission_minutes!$A$2:$A$43)),"-")</f>
        <v>4002023.3333333335</v>
      </c>
      <c r="F38" s="189">
        <f>IFERROR(INDEX(lifespans_all!F$2:F$56,MATCH($A38,lifespans_all!$A$2:$A$56,0))*INDEX(SR_mission_minutes!F$2:F$43,MATCH($A38,SR_mission_minutes!$A$2:$A$43)),"-")</f>
        <v>4002023.3333333335</v>
      </c>
      <c r="G38" s="189">
        <f>IFERROR(INDEX(lifespans_all!G$2:G$56,MATCH($A38,lifespans_all!$A$2:$A$56,0))*INDEX(SR_mission_minutes!G$2:G$43,MATCH($A38,SR_mission_minutes!$A$2:$A$43)),"-")</f>
        <v>4002023.3333333335</v>
      </c>
      <c r="H38" s="189">
        <f>IFERROR(INDEX(lifespans_all!H$2:H$56,MATCH($A38,lifespans_all!$A$2:$A$56,0))*INDEX(SR_mission_minutes!H$2:H$43,MATCH($A38,SR_mission_minutes!$A$2:$A$43)),"-")</f>
        <v>4002023.3333333335</v>
      </c>
      <c r="I38" s="189">
        <f>IFERROR(INDEX(lifespans_all!I$2:I$56,MATCH($A38,lifespans_all!$A$2:$A$56,0))*INDEX(SR_mission_minutes!I$2:I$43,MATCH($A38,SR_mission_minutes!$A$2:$A$43)),"-")</f>
        <v>4002023.3333333335</v>
      </c>
      <c r="J38" s="189">
        <f>IFERROR(INDEX(lifespans_all!J$2:J$56,MATCH($A38,lifespans_all!$A$2:$A$56,0))*INDEX(SR_mission_minutes!J$2:J$43,MATCH($A38,SR_mission_minutes!$A$2:$A$43)),"-")</f>
        <v>4002023.3333333335</v>
      </c>
      <c r="K38" s="189">
        <f>IFERROR(INDEX(lifespans_all!K$2:K$56,MATCH($A38,lifespans_all!$A$2:$A$56,0))*INDEX(SR_mission_minutes!K$2:K$43,MATCH($A38,SR_mission_minutes!$A$2:$A$43)),"-")</f>
        <v>0</v>
      </c>
      <c r="L38" s="189">
        <f>IFERROR(INDEX(lifespans_all!L$2:L$56,MATCH($A38,lifespans_all!$A$2:$A$56,0))*INDEX(SR_mission_minutes!L$2:L$43,MATCH($A38,SR_mission_minutes!$A$2:$A$43)),"-")</f>
        <v>0</v>
      </c>
      <c r="M38" s="189">
        <f>IFERROR(INDEX(lifespans_all!M$2:M$56,MATCH($A38,lifespans_all!$A$2:$A$56,0))*INDEX(SR_mission_minutes!M$2:M$43,MATCH($A38,SR_mission_minutes!$A$2:$A$43)),"-")</f>
        <v>0</v>
      </c>
      <c r="N38" s="189">
        <f>IFERROR(INDEX(lifespans_all!N$2:N$56,MATCH($A38,lifespans_all!$A$2:$A$56,0))*INDEX(SR_mission_minutes!N$2:N$43,MATCH($A38,SR_mission_minutes!$A$2:$A$43)),"-")</f>
        <v>0</v>
      </c>
      <c r="O38" s="189">
        <f>IFERROR(INDEX(lifespans_all!O$2:O$56,MATCH($A38,lifespans_all!$A$2:$A$56,0))*INDEX(SR_mission_minutes!O$2:O$43,MATCH($A38,SR_mission_minutes!$A$2:$A$43)),"-")</f>
        <v>0</v>
      </c>
      <c r="P38" s="189">
        <f>IFERROR(INDEX(lifespans_all!P$2:P$56,MATCH($A38,lifespans_all!$A$2:$A$56,0))*INDEX(SR_mission_minutes!P$2:P$43,MATCH($A38,SR_mission_minutes!$A$2:$A$43)),"-")</f>
        <v>0</v>
      </c>
      <c r="Q38" s="189">
        <f>IFERROR(INDEX(lifespans_all!Q$2:Q$56,MATCH($A38,lifespans_all!$A$2:$A$56,0))*INDEX(SR_mission_minutes!Q$2:Q$43,MATCH($A38,SR_mission_minutes!$A$2:$A$43)),"-")</f>
        <v>0</v>
      </c>
      <c r="R38" s="189">
        <f>IFERROR(INDEX(lifespans_all!R$2:R$56,MATCH($A38,lifespans_all!$A$2:$A$56,0))*INDEX(SR_mission_minutes!R$2:R$43,MATCH($A38,SR_mission_minutes!$A$2:$A$43)),"-")</f>
        <v>0</v>
      </c>
      <c r="S38" s="189">
        <f>IFERROR(INDEX(lifespans_all!S$2:S$56,MATCH($A38,lifespans_all!$A$2:$A$56,0))*INDEX(SR_mission_minutes!S$2:S$43,MATCH($A38,SR_mission_minutes!$A$2:$A$43)),"-")</f>
        <v>0</v>
      </c>
      <c r="T38" s="189">
        <f>IFERROR(INDEX(lifespans_all!T$2:T$56,MATCH($A38,lifespans_all!$A$2:$A$56,0))*INDEX(SR_mission_minutes!T$2:T$43,MATCH($A38,SR_mission_minutes!$A$2:$A$43)),"-")</f>
        <v>0</v>
      </c>
      <c r="U38" s="189">
        <f>IFERROR(INDEX(lifespans_all!U$2:U$56,MATCH($A38,lifespans_all!$A$2:$A$56,0))*INDEX(SR_mission_minutes!U$2:U$43,MATCH($A38,SR_mission_minutes!$A$2:$A$43)),"-")</f>
        <v>0</v>
      </c>
      <c r="V38" s="189">
        <f>IFERROR(INDEX(lifespans_all!V$2:V$56,MATCH($A38,lifespans_all!$A$2:$A$56,0))*INDEX(SR_mission_minutes!V$2:V$43,MATCH($A38,SR_mission_minutes!$A$2:$A$43)),"-")</f>
        <v>0</v>
      </c>
      <c r="W38" s="189">
        <f>IFERROR(INDEX(lifespans_all!W$2:W$56,MATCH($A38,lifespans_all!$A$2:$A$56,0))*INDEX(SR_mission_minutes!W$2:W$43,MATCH($A38,SR_mission_minutes!$A$2:$A$43)),"-")</f>
        <v>0</v>
      </c>
    </row>
    <row r="39" spans="1:23" x14ac:dyDescent="0.25">
      <c r="A39" s="97" t="s">
        <v>51</v>
      </c>
      <c r="B39" s="97" t="s">
        <v>56</v>
      </c>
      <c r="C39" s="198"/>
      <c r="D39" s="189">
        <f>IFERROR(INDEX(lifespans_all!D$2:D$56,MATCH($A39,lifespans_all!$A$2:$A$56,0))*INDEX(SR_mission_minutes!D$2:D$43,MATCH($A39,SR_mission_minutes!$A$2:$A$43)),"-")</f>
        <v>141857.14285714284</v>
      </c>
      <c r="E39" s="189">
        <f>IFERROR(INDEX(lifespans_all!E$2:E$56,MATCH($A39,lifespans_all!$A$2:$A$56,0))*INDEX(SR_mission_minutes!E$2:E$43,MATCH($A39,SR_mission_minutes!$A$2:$A$43)),"-")</f>
        <v>141857.14285714284</v>
      </c>
      <c r="F39" s="189">
        <f>IFERROR(INDEX(lifespans_all!F$2:F$56,MATCH($A39,lifespans_all!$A$2:$A$56,0))*INDEX(SR_mission_minutes!F$2:F$43,MATCH($A39,SR_mission_minutes!$A$2:$A$43)),"-")</f>
        <v>0</v>
      </c>
      <c r="G39" s="189">
        <f>IFERROR(INDEX(lifespans_all!G$2:G$56,MATCH($A39,lifespans_all!$A$2:$A$56,0))*INDEX(SR_mission_minutes!G$2:G$43,MATCH($A39,SR_mission_minutes!$A$2:$A$43)),"-")</f>
        <v>0</v>
      </c>
      <c r="H39" s="189">
        <f>IFERROR(INDEX(lifespans_all!H$2:H$56,MATCH($A39,lifespans_all!$A$2:$A$56,0))*INDEX(SR_mission_minutes!H$2:H$43,MATCH($A39,SR_mission_minutes!$A$2:$A$43)),"-")</f>
        <v>0</v>
      </c>
      <c r="I39" s="189">
        <f>IFERROR(INDEX(lifespans_all!I$2:I$56,MATCH($A39,lifespans_all!$A$2:$A$56,0))*INDEX(SR_mission_minutes!I$2:I$43,MATCH($A39,SR_mission_minutes!$A$2:$A$43)),"-")</f>
        <v>0</v>
      </c>
      <c r="J39" s="189">
        <f>IFERROR(INDEX(lifespans_all!J$2:J$56,MATCH($A39,lifespans_all!$A$2:$A$56,0))*INDEX(SR_mission_minutes!J$2:J$43,MATCH($A39,SR_mission_minutes!$A$2:$A$43)),"-")</f>
        <v>0</v>
      </c>
      <c r="K39" s="189">
        <f>IFERROR(INDEX(lifespans_all!K$2:K$56,MATCH($A39,lifespans_all!$A$2:$A$56,0))*INDEX(SR_mission_minutes!K$2:K$43,MATCH($A39,SR_mission_minutes!$A$2:$A$43)),"-")</f>
        <v>0</v>
      </c>
      <c r="L39" s="189">
        <f>IFERROR(INDEX(lifespans_all!L$2:L$56,MATCH($A39,lifespans_all!$A$2:$A$56,0))*INDEX(SR_mission_minutes!L$2:L$43,MATCH($A39,SR_mission_minutes!$A$2:$A$43)),"-")</f>
        <v>0</v>
      </c>
      <c r="M39" s="189">
        <f>IFERROR(INDEX(lifespans_all!M$2:M$56,MATCH($A39,lifespans_all!$A$2:$A$56,0))*INDEX(SR_mission_minutes!M$2:M$43,MATCH($A39,SR_mission_minutes!$A$2:$A$43)),"-")</f>
        <v>0</v>
      </c>
      <c r="N39" s="189">
        <f>IFERROR(INDEX(lifespans_all!N$2:N$56,MATCH($A39,lifespans_all!$A$2:$A$56,0))*INDEX(SR_mission_minutes!N$2:N$43,MATCH($A39,SR_mission_minutes!$A$2:$A$43)),"-")</f>
        <v>0</v>
      </c>
      <c r="O39" s="189">
        <f>IFERROR(INDEX(lifespans_all!O$2:O$56,MATCH($A39,lifespans_all!$A$2:$A$56,0))*INDEX(SR_mission_minutes!O$2:O$43,MATCH($A39,SR_mission_minutes!$A$2:$A$43)),"-")</f>
        <v>0</v>
      </c>
      <c r="P39" s="189">
        <f>IFERROR(INDEX(lifespans_all!P$2:P$56,MATCH($A39,lifespans_all!$A$2:$A$56,0))*INDEX(SR_mission_minutes!P$2:P$43,MATCH($A39,SR_mission_minutes!$A$2:$A$43)),"-")</f>
        <v>0</v>
      </c>
      <c r="Q39" s="189">
        <f>IFERROR(INDEX(lifespans_all!Q$2:Q$56,MATCH($A39,lifespans_all!$A$2:$A$56,0))*INDEX(SR_mission_minutes!Q$2:Q$43,MATCH($A39,SR_mission_minutes!$A$2:$A$43)),"-")</f>
        <v>0</v>
      </c>
      <c r="R39" s="189">
        <f>IFERROR(INDEX(lifespans_all!R$2:R$56,MATCH($A39,lifespans_all!$A$2:$A$56,0))*INDEX(SR_mission_minutes!R$2:R$43,MATCH($A39,SR_mission_minutes!$A$2:$A$43)),"-")</f>
        <v>0</v>
      </c>
      <c r="S39" s="189">
        <f>IFERROR(INDEX(lifespans_all!S$2:S$56,MATCH($A39,lifespans_all!$A$2:$A$56,0))*INDEX(SR_mission_minutes!S$2:S$43,MATCH($A39,SR_mission_minutes!$A$2:$A$43)),"-")</f>
        <v>0</v>
      </c>
      <c r="T39" s="189">
        <f>IFERROR(INDEX(lifespans_all!T$2:T$56,MATCH($A39,lifespans_all!$A$2:$A$56,0))*INDEX(SR_mission_minutes!T$2:T$43,MATCH($A39,SR_mission_minutes!$A$2:$A$43)),"-")</f>
        <v>0</v>
      </c>
      <c r="U39" s="189">
        <f>IFERROR(INDEX(lifespans_all!U$2:U$56,MATCH($A39,lifespans_all!$A$2:$A$56,0))*INDEX(SR_mission_minutes!U$2:U$43,MATCH($A39,SR_mission_minutes!$A$2:$A$43)),"-")</f>
        <v>0</v>
      </c>
      <c r="V39" s="189">
        <f>IFERROR(INDEX(lifespans_all!V$2:V$56,MATCH($A39,lifespans_all!$A$2:$A$56,0))*INDEX(SR_mission_minutes!V$2:V$43,MATCH($A39,SR_mission_minutes!$A$2:$A$43)),"-")</f>
        <v>0</v>
      </c>
      <c r="W39" s="189">
        <f>IFERROR(INDEX(lifespans_all!W$2:W$56,MATCH($A39,lifespans_all!$A$2:$A$56,0))*INDEX(SR_mission_minutes!W$2:W$43,MATCH($A39,SR_mission_minutes!$A$2:$A$43)),"-")</f>
        <v>0</v>
      </c>
    </row>
    <row r="40" spans="1:23" x14ac:dyDescent="0.25">
      <c r="A40" s="97" t="s">
        <v>52</v>
      </c>
      <c r="B40" s="97" t="s">
        <v>56</v>
      </c>
      <c r="C40" s="198"/>
      <c r="D40" s="189">
        <f>IFERROR(INDEX(lifespans_all!D$2:D$56,MATCH($A40,lifespans_all!$A$2:$A$56,0))*INDEX(SR_mission_minutes!D$2:D$43,MATCH($A40,SR_mission_minutes!$A$2:$A$43)),"-")</f>
        <v>141857.14285714284</v>
      </c>
      <c r="E40" s="189">
        <f>IFERROR(INDEX(lifespans_all!E$2:E$56,MATCH($A40,lifespans_all!$A$2:$A$56,0))*INDEX(SR_mission_minutes!E$2:E$43,MATCH($A40,SR_mission_minutes!$A$2:$A$43)),"-")</f>
        <v>141857.14285714284</v>
      </c>
      <c r="F40" s="189">
        <f>IFERROR(INDEX(lifespans_all!F$2:F$56,MATCH($A40,lifespans_all!$A$2:$A$56,0))*INDEX(SR_mission_minutes!F$2:F$43,MATCH($A40,SR_mission_minutes!$A$2:$A$43)),"-")</f>
        <v>0</v>
      </c>
      <c r="G40" s="189">
        <f>IFERROR(INDEX(lifespans_all!G$2:G$56,MATCH($A40,lifespans_all!$A$2:$A$56,0))*INDEX(SR_mission_minutes!G$2:G$43,MATCH($A40,SR_mission_minutes!$A$2:$A$43)),"-")</f>
        <v>0</v>
      </c>
      <c r="H40" s="189">
        <f>IFERROR(INDEX(lifespans_all!H$2:H$56,MATCH($A40,lifespans_all!$A$2:$A$56,0))*INDEX(SR_mission_minutes!H$2:H$43,MATCH($A40,SR_mission_minutes!$A$2:$A$43)),"-")</f>
        <v>0</v>
      </c>
      <c r="I40" s="189">
        <f>IFERROR(INDEX(lifespans_all!I$2:I$56,MATCH($A40,lifespans_all!$A$2:$A$56,0))*INDEX(SR_mission_minutes!I$2:I$43,MATCH($A40,SR_mission_minutes!$A$2:$A$43)),"-")</f>
        <v>0</v>
      </c>
      <c r="J40" s="189">
        <f>IFERROR(INDEX(lifespans_all!J$2:J$56,MATCH($A40,lifespans_all!$A$2:$A$56,0))*INDEX(SR_mission_minutes!J$2:J$43,MATCH($A40,SR_mission_minutes!$A$2:$A$43)),"-")</f>
        <v>0</v>
      </c>
      <c r="K40" s="189">
        <f>IFERROR(INDEX(lifespans_all!K$2:K$56,MATCH($A40,lifespans_all!$A$2:$A$56,0))*INDEX(SR_mission_minutes!K$2:K$43,MATCH($A40,SR_mission_minutes!$A$2:$A$43)),"-")</f>
        <v>0</v>
      </c>
      <c r="L40" s="189">
        <f>IFERROR(INDEX(lifespans_all!L$2:L$56,MATCH($A40,lifespans_all!$A$2:$A$56,0))*INDEX(SR_mission_minutes!L$2:L$43,MATCH($A40,SR_mission_minutes!$A$2:$A$43)),"-")</f>
        <v>0</v>
      </c>
      <c r="M40" s="189">
        <f>IFERROR(INDEX(lifespans_all!M$2:M$56,MATCH($A40,lifespans_all!$A$2:$A$56,0))*INDEX(SR_mission_minutes!M$2:M$43,MATCH($A40,SR_mission_minutes!$A$2:$A$43)),"-")</f>
        <v>0</v>
      </c>
      <c r="N40" s="189">
        <f>IFERROR(INDEX(lifespans_all!N$2:N$56,MATCH($A40,lifespans_all!$A$2:$A$56,0))*INDEX(SR_mission_minutes!N$2:N$43,MATCH($A40,SR_mission_minutes!$A$2:$A$43)),"-")</f>
        <v>0</v>
      </c>
      <c r="O40" s="189">
        <f>IFERROR(INDEX(lifespans_all!O$2:O$56,MATCH($A40,lifespans_all!$A$2:$A$56,0))*INDEX(SR_mission_minutes!O$2:O$43,MATCH($A40,SR_mission_minutes!$A$2:$A$43)),"-")</f>
        <v>0</v>
      </c>
      <c r="P40" s="189">
        <f>IFERROR(INDEX(lifespans_all!P$2:P$56,MATCH($A40,lifespans_all!$A$2:$A$56,0))*INDEX(SR_mission_minutes!P$2:P$43,MATCH($A40,SR_mission_minutes!$A$2:$A$43)),"-")</f>
        <v>0</v>
      </c>
      <c r="Q40" s="189">
        <f>IFERROR(INDEX(lifespans_all!Q$2:Q$56,MATCH($A40,lifespans_all!$A$2:$A$56,0))*INDEX(SR_mission_minutes!Q$2:Q$43,MATCH($A40,SR_mission_minutes!$A$2:$A$43)),"-")</f>
        <v>0</v>
      </c>
      <c r="R40" s="189">
        <f>IFERROR(INDEX(lifespans_all!R$2:R$56,MATCH($A40,lifespans_all!$A$2:$A$56,0))*INDEX(SR_mission_minutes!R$2:R$43,MATCH($A40,SR_mission_minutes!$A$2:$A$43)),"-")</f>
        <v>0</v>
      </c>
      <c r="S40" s="189">
        <f>IFERROR(INDEX(lifespans_all!S$2:S$56,MATCH($A40,lifespans_all!$A$2:$A$56,0))*INDEX(SR_mission_minutes!S$2:S$43,MATCH($A40,SR_mission_minutes!$A$2:$A$43)),"-")</f>
        <v>0</v>
      </c>
      <c r="T40" s="189">
        <f>IFERROR(INDEX(lifespans_all!T$2:T$56,MATCH($A40,lifespans_all!$A$2:$A$56,0))*INDEX(SR_mission_minutes!T$2:T$43,MATCH($A40,SR_mission_minutes!$A$2:$A$43)),"-")</f>
        <v>0</v>
      </c>
      <c r="U40" s="189">
        <f>IFERROR(INDEX(lifespans_all!U$2:U$56,MATCH($A40,lifespans_all!$A$2:$A$56,0))*INDEX(SR_mission_minutes!U$2:U$43,MATCH($A40,SR_mission_minutes!$A$2:$A$43)),"-")</f>
        <v>0</v>
      </c>
      <c r="V40" s="189">
        <f>IFERROR(INDEX(lifespans_all!V$2:V$56,MATCH($A40,lifespans_all!$A$2:$A$56,0))*INDEX(SR_mission_minutes!V$2:V$43,MATCH($A40,SR_mission_minutes!$A$2:$A$43)),"-")</f>
        <v>0</v>
      </c>
      <c r="W40" s="189">
        <f>IFERROR(INDEX(lifespans_all!W$2:W$56,MATCH($A40,lifespans_all!$A$2:$A$56,0))*INDEX(SR_mission_minutes!W$2:W$43,MATCH($A40,SR_mission_minutes!$A$2:$A$43)),"-")</f>
        <v>0</v>
      </c>
    </row>
    <row r="41" spans="1:23" x14ac:dyDescent="0.25">
      <c r="A41" s="97" t="s">
        <v>53</v>
      </c>
      <c r="B41" s="97" t="s">
        <v>56</v>
      </c>
      <c r="C41" s="198"/>
      <c r="D41" s="189">
        <f>IFERROR(INDEX(lifespans_all!D$2:D$56,MATCH($A41,lifespans_all!$A$2:$A$56,0))*INDEX(SR_mission_minutes!D$2:D$43,MATCH($A41,SR_mission_minutes!$A$2:$A$43)),"-")</f>
        <v>141857.14285714284</v>
      </c>
      <c r="E41" s="189">
        <f>IFERROR(INDEX(lifespans_all!E$2:E$56,MATCH($A41,lifespans_all!$A$2:$A$56,0))*INDEX(SR_mission_minutes!E$2:E$43,MATCH($A41,SR_mission_minutes!$A$2:$A$43)),"-")</f>
        <v>141857.14285714284</v>
      </c>
      <c r="F41" s="189">
        <f>IFERROR(INDEX(lifespans_all!F$2:F$56,MATCH($A41,lifespans_all!$A$2:$A$56,0))*INDEX(SR_mission_minutes!F$2:F$43,MATCH($A41,SR_mission_minutes!$A$2:$A$43)),"-")</f>
        <v>0</v>
      </c>
      <c r="G41" s="189">
        <f>IFERROR(INDEX(lifespans_all!G$2:G$56,MATCH($A41,lifespans_all!$A$2:$A$56,0))*INDEX(SR_mission_minutes!G$2:G$43,MATCH($A41,SR_mission_minutes!$A$2:$A$43)),"-")</f>
        <v>0</v>
      </c>
      <c r="H41" s="189">
        <f>IFERROR(INDEX(lifespans_all!H$2:H$56,MATCH($A41,lifespans_all!$A$2:$A$56,0))*INDEX(SR_mission_minutes!H$2:H$43,MATCH($A41,SR_mission_minutes!$A$2:$A$43)),"-")</f>
        <v>0</v>
      </c>
      <c r="I41" s="189">
        <f>IFERROR(INDEX(lifespans_all!I$2:I$56,MATCH($A41,lifespans_all!$A$2:$A$56,0))*INDEX(SR_mission_minutes!I$2:I$43,MATCH($A41,SR_mission_minutes!$A$2:$A$43)),"-")</f>
        <v>0</v>
      </c>
      <c r="J41" s="189">
        <f>IFERROR(INDEX(lifespans_all!J$2:J$56,MATCH($A41,lifespans_all!$A$2:$A$56,0))*INDEX(SR_mission_minutes!J$2:J$43,MATCH($A41,SR_mission_minutes!$A$2:$A$43)),"-")</f>
        <v>0</v>
      </c>
      <c r="K41" s="189">
        <f>IFERROR(INDEX(lifespans_all!K$2:K$56,MATCH($A41,lifespans_all!$A$2:$A$56,0))*INDEX(SR_mission_minutes!K$2:K$43,MATCH($A41,SR_mission_minutes!$A$2:$A$43)),"-")</f>
        <v>0</v>
      </c>
      <c r="L41" s="189">
        <f>IFERROR(INDEX(lifespans_all!L$2:L$56,MATCH($A41,lifespans_all!$A$2:$A$56,0))*INDEX(SR_mission_minutes!L$2:L$43,MATCH($A41,SR_mission_minutes!$A$2:$A$43)),"-")</f>
        <v>0</v>
      </c>
      <c r="M41" s="189">
        <f>IFERROR(INDEX(lifespans_all!M$2:M$56,MATCH($A41,lifespans_all!$A$2:$A$56,0))*INDEX(SR_mission_minutes!M$2:M$43,MATCH($A41,SR_mission_minutes!$A$2:$A$43)),"-")</f>
        <v>0</v>
      </c>
      <c r="N41" s="189">
        <f>IFERROR(INDEX(lifespans_all!N$2:N$56,MATCH($A41,lifespans_all!$A$2:$A$56,0))*INDEX(SR_mission_minutes!N$2:N$43,MATCH($A41,SR_mission_minutes!$A$2:$A$43)),"-")</f>
        <v>0</v>
      </c>
      <c r="O41" s="189">
        <f>IFERROR(INDEX(lifespans_all!O$2:O$56,MATCH($A41,lifespans_all!$A$2:$A$56,0))*INDEX(SR_mission_minutes!O$2:O$43,MATCH($A41,SR_mission_minutes!$A$2:$A$43)),"-")</f>
        <v>0</v>
      </c>
      <c r="P41" s="189">
        <f>IFERROR(INDEX(lifespans_all!P$2:P$56,MATCH($A41,lifespans_all!$A$2:$A$56,0))*INDEX(SR_mission_minutes!P$2:P$43,MATCH($A41,SR_mission_minutes!$A$2:$A$43)),"-")</f>
        <v>0</v>
      </c>
      <c r="Q41" s="189">
        <f>IFERROR(INDEX(lifespans_all!Q$2:Q$56,MATCH($A41,lifespans_all!$A$2:$A$56,0))*INDEX(SR_mission_minutes!Q$2:Q$43,MATCH($A41,SR_mission_minutes!$A$2:$A$43)),"-")</f>
        <v>0</v>
      </c>
      <c r="R41" s="189">
        <f>IFERROR(INDEX(lifespans_all!R$2:R$56,MATCH($A41,lifespans_all!$A$2:$A$56,0))*INDEX(SR_mission_minutes!R$2:R$43,MATCH($A41,SR_mission_minutes!$A$2:$A$43)),"-")</f>
        <v>0</v>
      </c>
      <c r="S41" s="189">
        <f>IFERROR(INDEX(lifespans_all!S$2:S$56,MATCH($A41,lifespans_all!$A$2:$A$56,0))*INDEX(SR_mission_minutes!S$2:S$43,MATCH($A41,SR_mission_minutes!$A$2:$A$43)),"-")</f>
        <v>0</v>
      </c>
      <c r="T41" s="189">
        <f>IFERROR(INDEX(lifespans_all!T$2:T$56,MATCH($A41,lifespans_all!$A$2:$A$56,0))*INDEX(SR_mission_minutes!T$2:T$43,MATCH($A41,SR_mission_minutes!$A$2:$A$43)),"-")</f>
        <v>0</v>
      </c>
      <c r="U41" s="189">
        <f>IFERROR(INDEX(lifespans_all!U$2:U$56,MATCH($A41,lifespans_all!$A$2:$A$56,0))*INDEX(SR_mission_minutes!U$2:U$43,MATCH($A41,SR_mission_minutes!$A$2:$A$43)),"-")</f>
        <v>0</v>
      </c>
      <c r="V41" s="189">
        <f>IFERROR(INDEX(lifespans_all!V$2:V$56,MATCH($A41,lifespans_all!$A$2:$A$56,0))*INDEX(SR_mission_minutes!V$2:V$43,MATCH($A41,SR_mission_minutes!$A$2:$A$43)),"-")</f>
        <v>0</v>
      </c>
      <c r="W41" s="189">
        <f>IFERROR(INDEX(lifespans_all!W$2:W$56,MATCH($A41,lifespans_all!$A$2:$A$56,0))*INDEX(SR_mission_minutes!W$2:W$43,MATCH($A41,SR_mission_minutes!$A$2:$A$43)),"-")</f>
        <v>0</v>
      </c>
    </row>
    <row r="42" spans="1:23" x14ac:dyDescent="0.25">
      <c r="A42" s="97" t="s">
        <v>54</v>
      </c>
      <c r="B42" s="97" t="s">
        <v>57</v>
      </c>
      <c r="C42" s="198"/>
      <c r="D42" s="189">
        <f>IFERROR(INDEX(lifespans_all!D$2:D$56,MATCH($A42,lifespans_all!$A$2:$A$56,0))*INDEX(SR_mission_minutes!D$2:D$43,MATCH($A42,SR_mission_minutes!$A$2:$A$43)),"-")</f>
        <v>4002023.3333333335</v>
      </c>
      <c r="E42" s="189">
        <f>IFERROR(INDEX(lifespans_all!E$2:E$56,MATCH($A42,lifespans_all!$A$2:$A$56,0))*INDEX(SR_mission_minutes!E$2:E$43,MATCH($A42,SR_mission_minutes!$A$2:$A$43)),"-")</f>
        <v>0</v>
      </c>
      <c r="F42" s="189">
        <f>IFERROR(INDEX(lifespans_all!F$2:F$56,MATCH($A42,lifespans_all!$A$2:$A$56,0))*INDEX(SR_mission_minutes!F$2:F$43,MATCH($A42,SR_mission_minutes!$A$2:$A$43)),"-")</f>
        <v>0</v>
      </c>
      <c r="G42" s="189">
        <f>IFERROR(INDEX(lifespans_all!G$2:G$56,MATCH($A42,lifespans_all!$A$2:$A$56,0))*INDEX(SR_mission_minutes!G$2:G$43,MATCH($A42,SR_mission_minutes!$A$2:$A$43)),"-")</f>
        <v>0</v>
      </c>
      <c r="H42" s="189">
        <f>IFERROR(INDEX(lifespans_all!H$2:H$56,MATCH($A42,lifespans_all!$A$2:$A$56,0))*INDEX(SR_mission_minutes!H$2:H$43,MATCH($A42,SR_mission_minutes!$A$2:$A$43)),"-")</f>
        <v>0</v>
      </c>
      <c r="I42" s="189">
        <f>IFERROR(INDEX(lifespans_all!I$2:I$56,MATCH($A42,lifespans_all!$A$2:$A$56,0))*INDEX(SR_mission_minutes!I$2:I$43,MATCH($A42,SR_mission_minutes!$A$2:$A$43)),"-")</f>
        <v>0</v>
      </c>
      <c r="J42" s="189">
        <f>IFERROR(INDEX(lifespans_all!J$2:J$56,MATCH($A42,lifespans_all!$A$2:$A$56,0))*INDEX(SR_mission_minutes!J$2:J$43,MATCH($A42,SR_mission_minutes!$A$2:$A$43)),"-")</f>
        <v>0</v>
      </c>
      <c r="K42" s="189">
        <f>IFERROR(INDEX(lifespans_all!K$2:K$56,MATCH($A42,lifespans_all!$A$2:$A$56,0))*INDEX(SR_mission_minutes!K$2:K$43,MATCH($A42,SR_mission_minutes!$A$2:$A$43)),"-")</f>
        <v>0</v>
      </c>
      <c r="L42" s="189">
        <f>IFERROR(INDEX(lifespans_all!L$2:L$56,MATCH($A42,lifespans_all!$A$2:$A$56,0))*INDEX(SR_mission_minutes!L$2:L$43,MATCH($A42,SR_mission_minutes!$A$2:$A$43)),"-")</f>
        <v>0</v>
      </c>
      <c r="M42" s="189">
        <f>IFERROR(INDEX(lifespans_all!M$2:M$56,MATCH($A42,lifespans_all!$A$2:$A$56,0))*INDEX(SR_mission_minutes!M$2:M$43,MATCH($A42,SR_mission_minutes!$A$2:$A$43)),"-")</f>
        <v>0</v>
      </c>
      <c r="N42" s="189">
        <f>IFERROR(INDEX(lifespans_all!N$2:N$56,MATCH($A42,lifespans_all!$A$2:$A$56,0))*INDEX(SR_mission_minutes!N$2:N$43,MATCH($A42,SR_mission_minutes!$A$2:$A$43)),"-")</f>
        <v>0</v>
      </c>
      <c r="O42" s="189">
        <f>IFERROR(INDEX(lifespans_all!O$2:O$56,MATCH($A42,lifespans_all!$A$2:$A$56,0))*INDEX(SR_mission_minutes!O$2:O$43,MATCH($A42,SR_mission_minutes!$A$2:$A$43)),"-")</f>
        <v>0</v>
      </c>
      <c r="P42" s="189">
        <f>IFERROR(INDEX(lifespans_all!P$2:P$56,MATCH($A42,lifespans_all!$A$2:$A$56,0))*INDEX(SR_mission_minutes!P$2:P$43,MATCH($A42,SR_mission_minutes!$A$2:$A$43)),"-")</f>
        <v>0</v>
      </c>
      <c r="Q42" s="189">
        <f>IFERROR(INDEX(lifespans_all!Q$2:Q$56,MATCH($A42,lifespans_all!$A$2:$A$56,0))*INDEX(SR_mission_minutes!Q$2:Q$43,MATCH($A42,SR_mission_minutes!$A$2:$A$43)),"-")</f>
        <v>0</v>
      </c>
      <c r="R42" s="189">
        <f>IFERROR(INDEX(lifespans_all!R$2:R$56,MATCH($A42,lifespans_all!$A$2:$A$56,0))*INDEX(SR_mission_minutes!R$2:R$43,MATCH($A42,SR_mission_minutes!$A$2:$A$43)),"-")</f>
        <v>0</v>
      </c>
      <c r="S42" s="189">
        <f>IFERROR(INDEX(lifespans_all!S$2:S$56,MATCH($A42,lifespans_all!$A$2:$A$56,0))*INDEX(SR_mission_minutes!S$2:S$43,MATCH($A42,SR_mission_minutes!$A$2:$A$43)),"-")</f>
        <v>0</v>
      </c>
      <c r="T42" s="189">
        <f>IFERROR(INDEX(lifespans_all!T$2:T$56,MATCH($A42,lifespans_all!$A$2:$A$56,0))*INDEX(SR_mission_minutes!T$2:T$43,MATCH($A42,SR_mission_minutes!$A$2:$A$43)),"-")</f>
        <v>0</v>
      </c>
      <c r="U42" s="189">
        <f>IFERROR(INDEX(lifespans_all!U$2:U$56,MATCH($A42,lifespans_all!$A$2:$A$56,0))*INDEX(SR_mission_minutes!U$2:U$43,MATCH($A42,SR_mission_minutes!$A$2:$A$43)),"-")</f>
        <v>0</v>
      </c>
      <c r="V42" s="189">
        <f>IFERROR(INDEX(lifespans_all!V$2:V$56,MATCH($A42,lifespans_all!$A$2:$A$56,0))*INDEX(SR_mission_minutes!V$2:V$43,MATCH($A42,SR_mission_minutes!$A$2:$A$43)),"-")</f>
        <v>0</v>
      </c>
      <c r="W42" s="189">
        <f>IFERROR(INDEX(lifespans_all!W$2:W$56,MATCH($A42,lifespans_all!$A$2:$A$56,0))*INDEX(SR_mission_minutes!W$2:W$43,MATCH($A42,SR_mission_minutes!$A$2:$A$43)),"-")</f>
        <v>0</v>
      </c>
    </row>
    <row r="43" spans="1:23" x14ac:dyDescent="0.25">
      <c r="A43" s="97" t="s">
        <v>55</v>
      </c>
      <c r="B43" s="97" t="s">
        <v>57</v>
      </c>
      <c r="C43" s="198"/>
      <c r="D43" s="189">
        <f>IFERROR(INDEX(lifespans_all!D$2:D$56,MATCH($A43,lifespans_all!$A$2:$A$56,0))*INDEX(SR_mission_minutes!D$2:D$43,MATCH($A43,SR_mission_minutes!$A$2:$A$43)),"-")</f>
        <v>2024360.0000000002</v>
      </c>
      <c r="E43" s="189">
        <f>IFERROR(INDEX(lifespans_all!E$2:E$56,MATCH($A43,lifespans_all!$A$2:$A$56,0))*INDEX(SR_mission_minutes!E$2:E$43,MATCH($A43,SR_mission_minutes!$A$2:$A$43)),"-")</f>
        <v>2024360.0000000002</v>
      </c>
      <c r="F43" s="189">
        <f>IFERROR(INDEX(lifespans_all!F$2:F$56,MATCH($A43,lifespans_all!$A$2:$A$56,0))*INDEX(SR_mission_minutes!F$2:F$43,MATCH($A43,SR_mission_minutes!$A$2:$A$43)),"-")</f>
        <v>2024360.0000000002</v>
      </c>
      <c r="G43" s="189">
        <f>IFERROR(INDEX(lifespans_all!G$2:G$56,MATCH($A43,lifespans_all!$A$2:$A$56,0))*INDEX(SR_mission_minutes!G$2:G$43,MATCH($A43,SR_mission_minutes!$A$2:$A$43)),"-")</f>
        <v>2024360.0000000002</v>
      </c>
      <c r="H43" s="189">
        <f>IFERROR(INDEX(lifespans_all!H$2:H$56,MATCH($A43,lifespans_all!$A$2:$A$56,0))*INDEX(SR_mission_minutes!H$2:H$43,MATCH($A43,SR_mission_minutes!$A$2:$A$43)),"-")</f>
        <v>0</v>
      </c>
      <c r="I43" s="189">
        <f>IFERROR(INDEX(lifespans_all!I$2:I$56,MATCH($A43,lifespans_all!$A$2:$A$56,0))*INDEX(SR_mission_minutes!I$2:I$43,MATCH($A43,SR_mission_minutes!$A$2:$A$43)),"-")</f>
        <v>0</v>
      </c>
      <c r="J43" s="189">
        <f>IFERROR(INDEX(lifespans_all!J$2:J$56,MATCH($A43,lifespans_all!$A$2:$A$56,0))*INDEX(SR_mission_minutes!J$2:J$43,MATCH($A43,SR_mission_minutes!$A$2:$A$43)),"-")</f>
        <v>0</v>
      </c>
      <c r="K43" s="189">
        <f>IFERROR(INDEX(lifespans_all!K$2:K$56,MATCH($A43,lifespans_all!$A$2:$A$56,0))*INDEX(SR_mission_minutes!K$2:K$43,MATCH($A43,SR_mission_minutes!$A$2:$A$43)),"-")</f>
        <v>0</v>
      </c>
      <c r="L43" s="189">
        <f>IFERROR(INDEX(lifespans_all!L$2:L$56,MATCH($A43,lifespans_all!$A$2:$A$56,0))*INDEX(SR_mission_minutes!L$2:L$43,MATCH($A43,SR_mission_minutes!$A$2:$A$43)),"-")</f>
        <v>0</v>
      </c>
      <c r="M43" s="189">
        <f>IFERROR(INDEX(lifespans_all!M$2:M$56,MATCH($A43,lifespans_all!$A$2:$A$56,0))*INDEX(SR_mission_minutes!M$2:M$43,MATCH($A43,SR_mission_minutes!$A$2:$A$43)),"-")</f>
        <v>0</v>
      </c>
      <c r="N43" s="189">
        <f>IFERROR(INDEX(lifespans_all!N$2:N$56,MATCH($A43,lifespans_all!$A$2:$A$56,0))*INDEX(SR_mission_minutes!N$2:N$43,MATCH($A43,SR_mission_minutes!$A$2:$A$43)),"-")</f>
        <v>0</v>
      </c>
      <c r="O43" s="189">
        <f>IFERROR(INDEX(lifespans_all!O$2:O$56,MATCH($A43,lifespans_all!$A$2:$A$56,0))*INDEX(SR_mission_minutes!O$2:O$43,MATCH($A43,SR_mission_minutes!$A$2:$A$43)),"-")</f>
        <v>0</v>
      </c>
      <c r="P43" s="189">
        <f>IFERROR(INDEX(lifespans_all!P$2:P$56,MATCH($A43,lifespans_all!$A$2:$A$56,0))*INDEX(SR_mission_minutes!P$2:P$43,MATCH($A43,SR_mission_minutes!$A$2:$A$43)),"-")</f>
        <v>0</v>
      </c>
      <c r="Q43" s="189">
        <f>IFERROR(INDEX(lifespans_all!Q$2:Q$56,MATCH($A43,lifespans_all!$A$2:$A$56,0))*INDEX(SR_mission_minutes!Q$2:Q$43,MATCH($A43,SR_mission_minutes!$A$2:$A$43)),"-")</f>
        <v>0</v>
      </c>
      <c r="R43" s="189">
        <f>IFERROR(INDEX(lifespans_all!R$2:R$56,MATCH($A43,lifespans_all!$A$2:$A$56,0))*INDEX(SR_mission_minutes!R$2:R$43,MATCH($A43,SR_mission_minutes!$A$2:$A$43)),"-")</f>
        <v>0</v>
      </c>
      <c r="S43" s="189">
        <f>IFERROR(INDEX(lifespans_all!S$2:S$56,MATCH($A43,lifespans_all!$A$2:$A$56,0))*INDEX(SR_mission_minutes!S$2:S$43,MATCH($A43,SR_mission_minutes!$A$2:$A$43)),"-")</f>
        <v>0</v>
      </c>
      <c r="T43" s="189">
        <f>IFERROR(INDEX(lifespans_all!T$2:T$56,MATCH($A43,lifespans_all!$A$2:$A$56,0))*INDEX(SR_mission_minutes!T$2:T$43,MATCH($A43,SR_mission_minutes!$A$2:$A$43)),"-")</f>
        <v>0</v>
      </c>
      <c r="U43" s="189">
        <f>IFERROR(INDEX(lifespans_all!U$2:U$56,MATCH($A43,lifespans_all!$A$2:$A$56,0))*INDEX(SR_mission_minutes!U$2:U$43,MATCH($A43,SR_mission_minutes!$A$2:$A$43)),"-")</f>
        <v>0</v>
      </c>
      <c r="V43" s="189">
        <f>IFERROR(INDEX(lifespans_all!V$2:V$56,MATCH($A43,lifespans_all!$A$2:$A$56,0))*INDEX(SR_mission_minutes!V$2:V$43,MATCH($A43,SR_mission_minutes!$A$2:$A$43)),"-")</f>
        <v>0</v>
      </c>
      <c r="W43" s="189">
        <f>IFERROR(INDEX(lifespans_all!W$2:W$56,MATCH($A43,lifespans_all!$A$2:$A$56,0))*INDEX(SR_mission_minutes!W$2:W$43,MATCH($A43,SR_mission_minutes!$A$2:$A$43)),"-")</f>
        <v>0</v>
      </c>
    </row>
    <row r="44" spans="1:23" x14ac:dyDescent="0.25">
      <c r="A44" s="89" t="s">
        <v>110</v>
      </c>
      <c r="B44" s="88" t="s">
        <v>59</v>
      </c>
      <c r="C44" s="89" t="s">
        <v>11</v>
      </c>
      <c r="D44" s="189">
        <f>IFERROR((INDEX(lifespans_all!D$49:D$56,MATCH($B44,lifespans_all!$B$49:$B$56,0))*SR_mission_minutes!D44)*POWER(1+(Settings!$D$28/100),D$1-2021),"-")</f>
        <v>689274</v>
      </c>
      <c r="E44" s="189">
        <f>IFERROR((INDEX(lifespans_all!E$49:E$56,MATCH($B44,lifespans_all!$B$49:$B$56,0))*SR_mission_minutes!E44)*POWER(1+(Settings!$D$28/100),E$1-2021),"-")</f>
        <v>1406118.96</v>
      </c>
      <c r="F44" s="189">
        <f>IFERROR((INDEX(lifespans_all!F$49:F$56,MATCH($B44,lifespans_all!$B$49:$B$56,0))*SR_mission_minutes!F44)*POWER(1+(Settings!$D$28/100),F$1-2021),"-")</f>
        <v>2151362.0088000004</v>
      </c>
      <c r="G44" s="189">
        <f>IFERROR((INDEX(lifespans_all!G$49:G$56,MATCH($B44,lifespans_all!$B$49:$B$56,0))*SR_mission_minutes!G44)*POWER(1+(Settings!$D$28/100),G$1-2021),"-")</f>
        <v>2925852.3319679997</v>
      </c>
      <c r="H44" s="189">
        <f>IFERROR((INDEX(lifespans_all!H$49:H$56,MATCH($B44,lifespans_all!$B$49:$B$56,0))*SR_mission_minutes!H44)*POWER(1+(Settings!$D$28/100),H$1-2021),"-")</f>
        <v>3730461.7232591999</v>
      </c>
      <c r="I44" s="189">
        <f>IFERROR((INDEX(lifespans_all!I$49:I$56,MATCH($B44,lifespans_all!$B$49:$B$56,0))*SR_mission_minutes!I44)*POWER(1+(Settings!$D$28/100),I$1-2021),"-")</f>
        <v>4566085.1492692605</v>
      </c>
      <c r="J44" s="189">
        <f>IFERROR((INDEX(lifespans_all!J$49:J$56,MATCH($B44,lifespans_all!$B$49:$B$56,0))*SR_mission_minutes!J44)*POWER(1+(Settings!$D$28/100),J$1-2021),"-")</f>
        <v>5433641.3276304211</v>
      </c>
      <c r="K44" s="189">
        <f>IFERROR((INDEX(lifespans_all!K$49:K$56,MATCH($B44,lifespans_all!$B$49:$B$56,0))*SR_mission_minutes!K44)*POWER(1+(Settings!$D$28/100),K$1-2021),"-")</f>
        <v>6334073.3190663178</v>
      </c>
      <c r="L44" s="189">
        <f>IFERROR((INDEX(lifespans_all!L$49:L$56,MATCH($B44,lifespans_all!$B$49:$B$56,0))*SR_mission_minutes!L44)*POWER(1+(Settings!$D$28/100),L$1-2021),"-")</f>
        <v>7268349.1336285993</v>
      </c>
      <c r="M44" s="189">
        <f>IFERROR((INDEX(lifespans_all!M$49:M$56,MATCH($B44,lifespans_all!$B$49:$B$56,0))*SR_mission_minutes!M44)*POWER(1+(Settings!$D$28/100),M$1-2021),"-")</f>
        <v>8237462.3514457457</v>
      </c>
      <c r="N44" s="189">
        <f>IFERROR((INDEX(lifespans_all!N$49:N$56,MATCH($B44,lifespans_all!$B$49:$B$56,0))*SR_mission_minutes!N44)*POWER(1+(Settings!$D$28/100),N$1-2021),"-")</f>
        <v>25206634.795423985</v>
      </c>
      <c r="O44" s="189">
        <f>IFERROR((INDEX(lifespans_all!O$49:O$56,MATCH($B44,lifespans_all!$B$49:$B$56,0))*SR_mission_minutes!O44)*POWER(1+(Settings!$D$28/100),O$1-2021),"-")</f>
        <v>25710767.49133246</v>
      </c>
      <c r="P44" s="189">
        <f>IFERROR((INDEX(lifespans_all!P$49:P$56,MATCH($B44,lifespans_all!$B$49:$B$56,0))*SR_mission_minutes!P44)*POWER(1+(Settings!$D$28/100),P$1-2021),"-")</f>
        <v>26224982.841159116</v>
      </c>
      <c r="Q44" s="189">
        <f>IFERROR((INDEX(lifespans_all!Q$49:Q$56,MATCH($B44,lifespans_all!$B$49:$B$56,0))*SR_mission_minutes!Q44)*POWER(1+(Settings!$D$28/100),Q$1-2021),"-")</f>
        <v>26749482.497982297</v>
      </c>
      <c r="R44" s="189">
        <f>IFERROR((INDEX(lifespans_all!R$49:R$56,MATCH($B44,lifespans_all!$B$49:$B$56,0))*SR_mission_minutes!R44)*POWER(1+(Settings!$D$28/100),R$1-2021),"-")</f>
        <v>27284472.147941943</v>
      </c>
      <c r="S44" s="189">
        <f>IFERROR((INDEX(lifespans_all!S$49:S$56,MATCH($B44,lifespans_all!$B$49:$B$56,0))*SR_mission_minutes!S44)*POWER(1+(Settings!$D$28/100),S$1-2021),"-")</f>
        <v>27830161.590900775</v>
      </c>
      <c r="T44" s="189">
        <f>IFERROR((INDEX(lifespans_all!T$49:T$56,MATCH($B44,lifespans_all!$B$49:$B$56,0))*SR_mission_minutes!T44)*POWER(1+(Settings!$D$28/100),T$1-2021),"-")</f>
        <v>28386764.822718795</v>
      </c>
      <c r="U44" s="189">
        <f>IFERROR((INDEX(lifespans_all!U$49:U$56,MATCH($B44,lifespans_all!$B$49:$B$56,0))*SR_mission_minutes!U44)*POWER(1+(Settings!$D$28/100),U$1-2021),"-")</f>
        <v>28954500.119173173</v>
      </c>
      <c r="V44" s="189">
        <f>IFERROR((INDEX(lifespans_all!V$49:V$56,MATCH($B44,lifespans_all!$B$49:$B$56,0))*SR_mission_minutes!V44)*POWER(1+(Settings!$D$28/100),V$1-2021),"-")</f>
        <v>29533590.121556636</v>
      </c>
      <c r="W44" s="189">
        <f>IFERROR((INDEX(lifespans_all!W$49:W$56,MATCH($B44,lifespans_all!$B$49:$B$56,0))*SR_mission_minutes!W44)*POWER(1+(Settings!$D$28/100),W$1-2021),"-")</f>
        <v>30124261.923987765</v>
      </c>
    </row>
    <row r="45" spans="1:23" x14ac:dyDescent="0.25">
      <c r="A45" s="89" t="s">
        <v>110</v>
      </c>
      <c r="B45" s="88" t="s">
        <v>57</v>
      </c>
      <c r="C45" s="89" t="s">
        <v>11</v>
      </c>
      <c r="D45" s="189">
        <f>IFERROR((INDEX(lifespans_all!D$49:D$56,MATCH($B45,lifespans_all!$B$49:$B$56,0))*SR_mission_minutes!D45)*POWER(1+(Settings!$D$28/100),D$1-2021),"-")</f>
        <v>2401214</v>
      </c>
      <c r="E45" s="189">
        <f>IFERROR((INDEX(lifespans_all!E$49:E$56,MATCH($B45,lifespans_all!$B$49:$B$56,0))*SR_mission_minutes!E45)*POWER(1+(Settings!$D$28/100),E$1-2021),"-")</f>
        <v>13062604.160000002</v>
      </c>
      <c r="F45" s="189">
        <f>IFERROR((INDEX(lifespans_all!F$49:F$56,MATCH($B45,lifespans_all!$B$49:$B$56,0))*SR_mission_minutes!F45)*POWER(1+(Settings!$D$28/100),F$1-2021),"-")</f>
        <v>19985784.364799999</v>
      </c>
      <c r="G45" s="189">
        <f>IFERROR((INDEX(lifespans_all!G$49:G$56,MATCH($B45,lifespans_all!$B$49:$B$56,0))*SR_mission_minutes!G45)*POWER(1+(Settings!$D$28/100),G$1-2021),"-")</f>
        <v>31427645.913647998</v>
      </c>
      <c r="H45" s="189">
        <f>IFERROR((INDEX(lifespans_all!H$49:H$56,MATCH($B45,lifespans_all!$B$49:$B$56,0))*SR_mission_minutes!H45)*POWER(1+(Settings!$D$28/100),H$1-2021),"-")</f>
        <v>47651106.371774405</v>
      </c>
      <c r="I45" s="189">
        <f>IFERROR((INDEX(lifespans_all!I$49:I$56,MATCH($B45,lifespans_all!$B$49:$B$56,0))*SR_mission_minutes!I45)*POWER(1+(Settings!$D$28/100),I$1-2021),"-")</f>
        <v>64510934.189860396</v>
      </c>
      <c r="J45" s="189">
        <f>IFERROR((INDEX(lifespans_all!J$49:J$56,MATCH($B45,lifespans_all!$B$49:$B$56,0))*SR_mission_minutes!J45)*POWER(1+(Settings!$D$28/100),J$1-2021),"-")</f>
        <v>82026094.678121135</v>
      </c>
      <c r="K45" s="189">
        <f>IFERROR((INDEX(lifespans_all!K$49:K$56,MATCH($B45,lifespans_all!$B$49:$B$56,0))*SR_mission_minutes!K45)*POWER(1+(Settings!$D$28/100),K$1-2021),"-")</f>
        <v>95618990.367638335</v>
      </c>
      <c r="L45" s="189">
        <f>IFERROR((INDEX(lifespans_all!L$49:L$56,MATCH($B45,lifespans_all!$B$49:$B$56,0))*SR_mission_minutes!L45)*POWER(1+(Settings!$D$28/100),L$1-2021),"-")</f>
        <v>100344775.08388507</v>
      </c>
      <c r="M45" s="189">
        <f>IFERROR((INDEX(lifespans_all!M$49:M$56,MATCH($B45,lifespans_all!$B$49:$B$56,0))*SR_mission_minutes!M45)*POWER(1+(Settings!$D$28/100),M$1-2021),"-")</f>
        <v>105221343.59263463</v>
      </c>
      <c r="N45" s="189">
        <f>IFERROR((INDEX(lifespans_all!N$49:N$56,MATCH($B45,lifespans_all!$B$49:$B$56,0))*SR_mission_minutes!N45)*POWER(1+(Settings!$D$28/100),N$1-2021),"-")</f>
        <v>107325770.46448734</v>
      </c>
      <c r="O45" s="189">
        <f>IFERROR((INDEX(lifespans_all!O$49:O$56,MATCH($B45,lifespans_all!$B$49:$B$56,0))*SR_mission_minutes!O45)*POWER(1+(Settings!$D$28/100),O$1-2021),"-")</f>
        <v>109472285.87377706</v>
      </c>
      <c r="P45" s="189">
        <f>IFERROR((INDEX(lifespans_all!P$49:P$56,MATCH($B45,lifespans_all!$B$49:$B$56,0))*SR_mission_minutes!P45)*POWER(1+(Settings!$D$28/100),P$1-2021),"-")</f>
        <v>111661731.59125262</v>
      </c>
      <c r="Q45" s="189">
        <f>IFERROR((INDEX(lifespans_all!Q$49:Q$56,MATCH($B45,lifespans_all!$B$49:$B$56,0))*SR_mission_minutes!Q45)*POWER(1+(Settings!$D$28/100),Q$1-2021),"-")</f>
        <v>113894966.22307767</v>
      </c>
      <c r="R45" s="189">
        <f>IFERROR((INDEX(lifespans_all!R$49:R$56,MATCH($B45,lifespans_all!$B$49:$B$56,0))*SR_mission_minutes!R45)*POWER(1+(Settings!$D$28/100),R$1-2021),"-")</f>
        <v>116172865.54753923</v>
      </c>
      <c r="S45" s="189">
        <f>IFERROR((INDEX(lifespans_all!S$49:S$56,MATCH($B45,lifespans_all!$B$49:$B$56,0))*SR_mission_minutes!S45)*POWER(1+(Settings!$D$28/100),S$1-2021),"-")</f>
        <v>118496322.85848999</v>
      </c>
      <c r="T45" s="189">
        <f>IFERROR((INDEX(lifespans_all!T$49:T$56,MATCH($B45,lifespans_all!$B$49:$B$56,0))*SR_mission_minutes!T45)*POWER(1+(Settings!$D$28/100),T$1-2021),"-")</f>
        <v>120866249.31565981</v>
      </c>
      <c r="U45" s="189">
        <f>IFERROR((INDEX(lifespans_all!U$49:U$56,MATCH($B45,lifespans_all!$B$49:$B$56,0))*SR_mission_minutes!U45)*POWER(1+(Settings!$D$28/100),U$1-2021),"-")</f>
        <v>123283574.30197302</v>
      </c>
      <c r="V45" s="189">
        <f>IFERROR((INDEX(lifespans_all!V$49:V$56,MATCH($B45,lifespans_all!$B$49:$B$56,0))*SR_mission_minutes!V45)*POWER(1+(Settings!$D$28/100),V$1-2021),"-")</f>
        <v>125749245.78801246</v>
      </c>
      <c r="W45" s="189">
        <f>IFERROR((INDEX(lifespans_all!W$49:W$56,MATCH($B45,lifespans_all!$B$49:$B$56,0))*SR_mission_minutes!W45)*POWER(1+(Settings!$D$28/100),W$1-2021),"-")</f>
        <v>128264230.70377271</v>
      </c>
    </row>
    <row r="46" spans="1:23" x14ac:dyDescent="0.25">
      <c r="A46" s="89" t="s">
        <v>110</v>
      </c>
      <c r="B46" s="88" t="s">
        <v>56</v>
      </c>
      <c r="C46" s="89" t="s">
        <v>11</v>
      </c>
      <c r="D46" s="189">
        <f>IFERROR((INDEX(lifespans_all!D$49:D$56,MATCH($B46,lifespans_all!$B$49:$B$56,0))*SR_mission_minutes!D46)*POWER(1+(Settings!$D$28/100),D$1-2021),"-")</f>
        <v>28371.428571428569</v>
      </c>
      <c r="E46" s="189">
        <f>IFERROR((INDEX(lifespans_all!E$49:E$56,MATCH($B46,lifespans_all!$B$49:$B$56,0))*SR_mission_minutes!E46)*POWER(1+(Settings!$D$28/100),E$1-2021),"-")</f>
        <v>57877.714285714283</v>
      </c>
      <c r="F46" s="189">
        <f>IFERROR((INDEX(lifespans_all!F$49:F$56,MATCH($B46,lifespans_all!$B$49:$B$56,0))*SR_mission_minutes!F46)*POWER(1+(Settings!$D$28/100),F$1-2021),"-")</f>
        <v>678905.58857142844</v>
      </c>
      <c r="G46" s="189">
        <f>IFERROR((INDEX(lifespans_all!G$49:G$56,MATCH($B46,lifespans_all!$B$49:$B$56,0))*SR_mission_minutes!G46)*POWER(1+(Settings!$D$28/100),G$1-2021),"-")</f>
        <v>722591.68731428555</v>
      </c>
      <c r="H46" s="189">
        <f>IFERROR((INDEX(lifespans_all!H$49:H$56,MATCH($B46,lifespans_all!$B$49:$B$56,0))*SR_mission_minutes!H46)*POWER(1+(Settings!$D$28/100),H$1-2021),"-")</f>
        <v>767753.66777142847</v>
      </c>
      <c r="I46" s="189">
        <f>IFERROR((INDEX(lifespans_all!I$49:I$56,MATCH($B46,lifespans_all!$B$49:$B$56,0))*SR_mission_minutes!I46)*POWER(1+(Settings!$D$28/100),I$1-2021),"-")</f>
        <v>814433.09077193146</v>
      </c>
      <c r="J46" s="189">
        <f>IFERROR((INDEX(lifespans_all!J$49:J$56,MATCH($B46,lifespans_all!$B$49:$B$56,0))*SR_mission_minutes!J46)*POWER(1+(Settings!$D$28/100),J$1-2021),"-")</f>
        <v>862672.58922534576</v>
      </c>
      <c r="K46" s="189">
        <f>IFERROR((INDEX(lifespans_all!K$49:K$56,MATCH($B46,lifespans_all!$B$49:$B$56,0))*SR_mission_minutes!K46)*POWER(1+(Settings!$D$28/100),K$1-2021),"-")</f>
        <v>912515.89438058774</v>
      </c>
      <c r="L46" s="189">
        <f>IFERROR((INDEX(lifespans_all!L$49:L$56,MATCH($B46,lifespans_all!$B$49:$B$56,0))*SR_mission_minutes!L46)*POWER(1+(Settings!$D$28/100),L$1-2021),"-")</f>
        <v>964007.86270634958</v>
      </c>
      <c r="M46" s="189">
        <f>IFERROR((INDEX(lifespans_all!M$49:M$56,MATCH($B46,lifespans_all!$B$49:$B$56,0))*SR_mission_minutes!M46)*POWER(1+(Settings!$D$28/100),M$1-2021),"-")</f>
        <v>1017194.5034073896</v>
      </c>
      <c r="N46" s="189">
        <f>IFERROR((INDEX(lifespans_all!N$49:N$56,MATCH($B46,lifespans_all!$B$49:$B$56,0))*SR_mission_minutes!N46)*POWER(1+(Settings!$D$28/100),N$1-2021),"-")</f>
        <v>1037538.3934755374</v>
      </c>
      <c r="O46" s="189">
        <f>IFERROR((INDEX(lifespans_all!O$49:O$56,MATCH($B46,lifespans_all!$B$49:$B$56,0))*SR_mission_minutes!O46)*POWER(1+(Settings!$D$28/100),O$1-2021),"-")</f>
        <v>1058289.1613450479</v>
      </c>
      <c r="P46" s="189">
        <f>IFERROR((INDEX(lifespans_all!P$49:P$56,MATCH($B46,lifespans_all!$B$49:$B$56,0))*SR_mission_minutes!P46)*POWER(1+(Settings!$D$28/100),P$1-2021),"-")</f>
        <v>1079454.9445719491</v>
      </c>
      <c r="Q46" s="189">
        <f>IFERROR((INDEX(lifespans_all!Q$49:Q$56,MATCH($B46,lifespans_all!$B$49:$B$56,0))*SR_mission_minutes!Q46)*POWER(1+(Settings!$D$28/100),Q$1-2021),"-")</f>
        <v>1101044.043463388</v>
      </c>
      <c r="R46" s="189">
        <f>IFERROR((INDEX(lifespans_all!R$49:R$56,MATCH($B46,lifespans_all!$B$49:$B$56,0))*SR_mission_minutes!R46)*POWER(1+(Settings!$D$28/100),R$1-2021),"-")</f>
        <v>1123064.924332656</v>
      </c>
      <c r="S46" s="189">
        <f>IFERROR((INDEX(lifespans_all!S$49:S$56,MATCH($B46,lifespans_all!$B$49:$B$56,0))*SR_mission_minutes!S46)*POWER(1+(Settings!$D$28/100),S$1-2021),"-")</f>
        <v>1145526.2228193088</v>
      </c>
      <c r="T46" s="189">
        <f>IFERROR((INDEX(lifespans_all!T$49:T$56,MATCH($B46,lifespans_all!$B$49:$B$56,0))*SR_mission_minutes!T46)*POWER(1+(Settings!$D$28/100),T$1-2021),"-")</f>
        <v>1168436.747275695</v>
      </c>
      <c r="U46" s="189">
        <f>IFERROR((INDEX(lifespans_all!U$49:U$56,MATCH($B46,lifespans_all!$B$49:$B$56,0))*SR_mission_minutes!U46)*POWER(1+(Settings!$D$28/100),U$1-2021),"-")</f>
        <v>1191805.482221209</v>
      </c>
      <c r="V46" s="189">
        <f>IFERROR((INDEX(lifespans_all!V$49:V$56,MATCH($B46,lifespans_all!$B$49:$B$56,0))*SR_mission_minutes!V46)*POWER(1+(Settings!$D$28/100),V$1-2021),"-")</f>
        <v>1215641.5918656331</v>
      </c>
      <c r="W46" s="189">
        <f>IFERROR((INDEX(lifespans_all!W$49:W$56,MATCH($B46,lifespans_all!$B$49:$B$56,0))*SR_mission_minutes!W46)*POWER(1+(Settings!$D$28/100),W$1-2021),"-")</f>
        <v>1239954.4237029457</v>
      </c>
    </row>
    <row r="47" spans="1:23" x14ac:dyDescent="0.25">
      <c r="A47" s="89" t="s">
        <v>110</v>
      </c>
      <c r="B47" s="88" t="s">
        <v>102</v>
      </c>
      <c r="C47" s="89" t="s">
        <v>11</v>
      </c>
      <c r="D47" s="189" t="str">
        <f>IFERROR((INDEX(lifespans_all!D$49:D$56,MATCH($B47,lifespans_all!$B$49:$B$56,0))*SR_mission_minutes!D47)*POWER(1+(Settings!$D$28/100),D$1-2021),"-")</f>
        <v>-</v>
      </c>
      <c r="E47" s="189" t="str">
        <f>IFERROR((INDEX(lifespans_all!E$49:E$56,MATCH($B47,lifespans_all!$B$49:$B$56,0))*SR_mission_minutes!E47)*POWER(1+(Settings!$D$28/100),E$1-2021),"-")</f>
        <v>-</v>
      </c>
      <c r="F47" s="189" t="str">
        <f>IFERROR((INDEX(lifespans_all!F$49:F$56,MATCH($B47,lifespans_all!$B$49:$B$56,0))*SR_mission_minutes!F47)*POWER(1+(Settings!$D$28/100),F$1-2021),"-")</f>
        <v>-</v>
      </c>
      <c r="G47" s="189" t="str">
        <f>IFERROR((INDEX(lifespans_all!G$49:G$56,MATCH($B47,lifespans_all!$B$49:$B$56,0))*SR_mission_minutes!G47)*POWER(1+(Settings!$D$28/100),G$1-2021),"-")</f>
        <v>-</v>
      </c>
      <c r="H47" s="189" t="str">
        <f>IFERROR((INDEX(lifespans_all!H$49:H$56,MATCH($B47,lifespans_all!$B$49:$B$56,0))*SR_mission_minutes!H47)*POWER(1+(Settings!$D$28/100),H$1-2021),"-")</f>
        <v>-</v>
      </c>
      <c r="I47" s="189" t="str">
        <f>IFERROR((INDEX(lifespans_all!I$49:I$56,MATCH($B47,lifespans_all!$B$49:$B$56,0))*SR_mission_minutes!I47)*POWER(1+(Settings!$D$28/100),I$1-2021),"-")</f>
        <v>-</v>
      </c>
      <c r="J47" s="189" t="str">
        <f>IFERROR((INDEX(lifespans_all!J$49:J$56,MATCH($B47,lifespans_all!$B$49:$B$56,0))*SR_mission_minutes!J47)*POWER(1+(Settings!$D$28/100),J$1-2021),"-")</f>
        <v>-</v>
      </c>
      <c r="K47" s="189" t="str">
        <f>IFERROR((INDEX(lifespans_all!K$49:K$56,MATCH($B47,lifespans_all!$B$49:$B$56,0))*SR_mission_minutes!K47)*POWER(1+(Settings!$D$28/100),K$1-2021),"-")</f>
        <v>-</v>
      </c>
      <c r="L47" s="189" t="str">
        <f>IFERROR((INDEX(lifespans_all!L$49:L$56,MATCH($B47,lifespans_all!$B$49:$B$56,0))*SR_mission_minutes!L47)*POWER(1+(Settings!$D$28/100),L$1-2021),"-")</f>
        <v>-</v>
      </c>
      <c r="M47" s="189" t="str">
        <f>IFERROR((INDEX(lifespans_all!M$49:M$56,MATCH($B47,lifespans_all!$B$49:$B$56,0))*SR_mission_minutes!M47)*POWER(1+(Settings!$D$28/100),M$1-2021),"-")</f>
        <v>-</v>
      </c>
      <c r="N47" s="189" t="str">
        <f>IFERROR((INDEX(lifespans_all!N$49:N$56,MATCH($B47,lifespans_all!$B$49:$B$56,0))*SR_mission_minutes!N47)*POWER(1+(Settings!$D$28/100),N$1-2021),"-")</f>
        <v>-</v>
      </c>
      <c r="O47" s="189" t="str">
        <f>IFERROR((INDEX(lifespans_all!O$49:O$56,MATCH($B47,lifespans_all!$B$49:$B$56,0))*SR_mission_minutes!O47)*POWER(1+(Settings!$D$28/100),O$1-2021),"-")</f>
        <v>-</v>
      </c>
      <c r="P47" s="189" t="str">
        <f>IFERROR((INDEX(lifespans_all!P$49:P$56,MATCH($B47,lifespans_all!$B$49:$B$56,0))*SR_mission_minutes!P47)*POWER(1+(Settings!$D$28/100),P$1-2021),"-")</f>
        <v>-</v>
      </c>
      <c r="Q47" s="189" t="str">
        <f>IFERROR((INDEX(lifespans_all!Q$49:Q$56,MATCH($B47,lifespans_all!$B$49:$B$56,0))*SR_mission_minutes!Q47)*POWER(1+(Settings!$D$28/100),Q$1-2021),"-")</f>
        <v>-</v>
      </c>
      <c r="R47" s="189" t="str">
        <f>IFERROR((INDEX(lifespans_all!R$49:R$56,MATCH($B47,lifespans_all!$B$49:$B$56,0))*SR_mission_minutes!R47)*POWER(1+(Settings!$D$28/100),R$1-2021),"-")</f>
        <v>-</v>
      </c>
      <c r="S47" s="189" t="str">
        <f>IFERROR((INDEX(lifespans_all!S$49:S$56,MATCH($B47,lifespans_all!$B$49:$B$56,0))*SR_mission_minutes!S47)*POWER(1+(Settings!$D$28/100),S$1-2021),"-")</f>
        <v>-</v>
      </c>
      <c r="T47" s="189" t="str">
        <f>IFERROR((INDEX(lifespans_all!T$49:T$56,MATCH($B47,lifespans_all!$B$49:$B$56,0))*SR_mission_minutes!T47)*POWER(1+(Settings!$D$28/100),T$1-2021),"-")</f>
        <v>-</v>
      </c>
      <c r="U47" s="189" t="str">
        <f>IFERROR((INDEX(lifespans_all!U$49:U$56,MATCH($B47,lifespans_all!$B$49:$B$56,0))*SR_mission_minutes!U47)*POWER(1+(Settings!$D$28/100),U$1-2021),"-")</f>
        <v>-</v>
      </c>
      <c r="V47" s="189" t="str">
        <f>IFERROR((INDEX(lifespans_all!V$49:V$56,MATCH($B47,lifespans_all!$B$49:$B$56,0))*SR_mission_minutes!V47)*POWER(1+(Settings!$D$28/100),V$1-2021),"-")</f>
        <v>-</v>
      </c>
      <c r="W47" s="189" t="str">
        <f>IFERROR((INDEX(lifespans_all!W$49:W$56,MATCH($B47,lifespans_all!$B$49:$B$56,0))*SR_mission_minutes!W47)*POWER(1+(Settings!$D$28/100),W$1-2021),"-")</f>
        <v>-</v>
      </c>
    </row>
    <row r="48" spans="1:23" x14ac:dyDescent="0.25">
      <c r="A48" s="89" t="s">
        <v>110</v>
      </c>
      <c r="B48" s="88" t="s">
        <v>60</v>
      </c>
      <c r="C48" s="89" t="s">
        <v>11</v>
      </c>
      <c r="D48" s="189">
        <f>IFERROR((INDEX(lifespans_all!D$49:D$56,MATCH($B48,lifespans_all!$B$49:$B$56,0))*SR_mission_minutes!D48)*POWER(1+(Settings!$D$28/100),D$1-2021),"-")</f>
        <v>0</v>
      </c>
      <c r="E48" s="189">
        <f>IFERROR((INDEX(lifespans_all!E$49:E$56,MATCH($B48,lifespans_all!$B$49:$B$56,0))*SR_mission_minutes!E48)*POWER(1+(Settings!$D$28/100),E$1-2021),"-")</f>
        <v>0</v>
      </c>
      <c r="F48" s="189">
        <f>IFERROR((INDEX(lifespans_all!F$49:F$56,MATCH($B48,lifespans_all!$B$49:$B$56,0))*SR_mission_minutes!F48)*POWER(1+(Settings!$D$28/100),F$1-2021),"-")</f>
        <v>0</v>
      </c>
      <c r="G48" s="189">
        <f>IFERROR((INDEX(lifespans_all!G$49:G$56,MATCH($B48,lifespans_all!$B$49:$B$56,0))*SR_mission_minutes!G48)*POWER(1+(Settings!$D$28/100),G$1-2021),"-")</f>
        <v>0</v>
      </c>
      <c r="H48" s="189">
        <f>IFERROR((INDEX(lifespans_all!H$49:H$56,MATCH($B48,lifespans_all!$B$49:$B$56,0))*SR_mission_minutes!H48)*POWER(1+(Settings!$D$28/100),H$1-2021),"-")</f>
        <v>29907.600580800001</v>
      </c>
      <c r="I48" s="189">
        <f>IFERROR((INDEX(lifespans_all!I$49:I$56,MATCH($B48,lifespans_all!$B$49:$B$56,0))*SR_mission_minutes!I48)*POWER(1+(Settings!$D$28/100),I$1-2021),"-")</f>
        <v>30505.752592416</v>
      </c>
      <c r="J48" s="189">
        <f>IFERROR((INDEX(lifespans_all!J$49:J$56,MATCH($B48,lifespans_all!$B$49:$B$56,0))*SR_mission_minutes!J48)*POWER(1+(Settings!$D$28/100),J$1-2021),"-")</f>
        <v>31115.867644264323</v>
      </c>
      <c r="K48" s="189">
        <f>IFERROR((INDEX(lifespans_all!K$49:K$56,MATCH($B48,lifespans_all!$B$49:$B$56,0))*SR_mission_minutes!K48)*POWER(1+(Settings!$D$28/100),K$1-2021),"-")</f>
        <v>31738.184997149601</v>
      </c>
      <c r="L48" s="189">
        <f>IFERROR((INDEX(lifespans_all!L$49:L$56,MATCH($B48,lifespans_all!$B$49:$B$56,0))*SR_mission_minutes!L48)*POWER(1+(Settings!$D$28/100),L$1-2021),"-")</f>
        <v>32372.948697092597</v>
      </c>
      <c r="M48" s="189">
        <f>IFERROR((INDEX(lifespans_all!M$49:M$56,MATCH($B48,lifespans_all!$B$49:$B$56,0))*SR_mission_minutes!M48)*POWER(1+(Settings!$D$28/100),M$1-2021),"-")</f>
        <v>33020.407671034445</v>
      </c>
      <c r="N48" s="189">
        <f>IFERROR((INDEX(lifespans_all!N$49:N$56,MATCH($B48,lifespans_all!$B$49:$B$56,0))*SR_mission_minutes!N48)*POWER(1+(Settings!$D$28/100),N$1-2021),"-")</f>
        <v>33680.815824455138</v>
      </c>
      <c r="O48" s="189">
        <f>IFERROR((INDEX(lifespans_all!O$49:O$56,MATCH($B48,lifespans_all!$B$49:$B$56,0))*SR_mission_minutes!O48)*POWER(1+(Settings!$D$28/100),O$1-2021),"-")</f>
        <v>34354.432140944235</v>
      </c>
      <c r="P48" s="189">
        <f>IFERROR((INDEX(lifespans_all!P$49:P$56,MATCH($B48,lifespans_all!$B$49:$B$56,0))*SR_mission_minutes!P48)*POWER(1+(Settings!$D$28/100),P$1-2021),"-")</f>
        <v>35041.520783763124</v>
      </c>
      <c r="Q48" s="189">
        <f>IFERROR((INDEX(lifespans_all!Q$49:Q$56,MATCH($B48,lifespans_all!$B$49:$B$56,0))*SR_mission_minutes!Q48)*POWER(1+(Settings!$D$28/100),Q$1-2021),"-")</f>
        <v>35742.351199438388</v>
      </c>
      <c r="R48" s="189">
        <f>IFERROR((INDEX(lifespans_all!R$49:R$56,MATCH($B48,lifespans_all!$B$49:$B$56,0))*SR_mission_minutes!R48)*POWER(1+(Settings!$D$28/100),R$1-2021),"-")</f>
        <v>36457.198223427156</v>
      </c>
      <c r="S48" s="189">
        <f>IFERROR((INDEX(lifespans_all!S$49:S$56,MATCH($B48,lifespans_all!$B$49:$B$56,0))*SR_mission_minutes!S48)*POWER(1+(Settings!$D$28/100),S$1-2021),"-")</f>
        <v>37186.342187895687</v>
      </c>
      <c r="T48" s="189">
        <f>IFERROR((INDEX(lifespans_all!T$49:T$56,MATCH($B48,lifespans_all!$B$49:$B$56,0))*SR_mission_minutes!T48)*POWER(1+(Settings!$D$28/100),T$1-2021),"-")</f>
        <v>37930.069031653613</v>
      </c>
      <c r="U48" s="189">
        <f>IFERROR((INDEX(lifespans_all!U$49:U$56,MATCH($B48,lifespans_all!$B$49:$B$56,0))*SR_mission_minutes!U48)*POWER(1+(Settings!$D$28/100),U$1-2021),"-")</f>
        <v>38688.670412286687</v>
      </c>
      <c r="V48" s="189">
        <f>IFERROR((INDEX(lifespans_all!V$49:V$56,MATCH($B48,lifespans_all!$B$49:$B$56,0))*SR_mission_minutes!V48)*POWER(1+(Settings!$D$28/100),V$1-2021),"-")</f>
        <v>39462.443820532419</v>
      </c>
      <c r="W48" s="189">
        <f>IFERROR((INDEX(lifespans_all!W$49:W$56,MATCH($B48,lifespans_all!$B$49:$B$56,0))*SR_mission_minutes!W48)*POWER(1+(Settings!$D$28/100),W$1-2021),"-")</f>
        <v>40251.692696943064</v>
      </c>
    </row>
    <row r="49" spans="1:23" x14ac:dyDescent="0.25">
      <c r="A49" s="89" t="s">
        <v>110</v>
      </c>
      <c r="B49" s="88" t="s">
        <v>103</v>
      </c>
      <c r="C49" s="89" t="s">
        <v>11</v>
      </c>
      <c r="D49" s="189" t="str">
        <f>IFERROR((INDEX(lifespans_all!D$49:D$56,MATCH($B49,lifespans_all!$B$49:$B$56,0))*SR_mission_minutes!D49)*POWER(1+(Settings!$D$28/100),D$1-2021),"-")</f>
        <v>-</v>
      </c>
      <c r="E49" s="189" t="str">
        <f>IFERROR((INDEX(lifespans_all!E$49:E$56,MATCH($B49,lifespans_all!$B$49:$B$56,0))*SR_mission_minutes!E49)*POWER(1+(Settings!$D$28/100),E$1-2021),"-")</f>
        <v>-</v>
      </c>
      <c r="F49" s="189" t="str">
        <f>IFERROR((INDEX(lifespans_all!F$49:F$56,MATCH($B49,lifespans_all!$B$49:$B$56,0))*SR_mission_minutes!F49)*POWER(1+(Settings!$D$28/100),F$1-2021),"-")</f>
        <v>-</v>
      </c>
      <c r="G49" s="189" t="str">
        <f>IFERROR((INDEX(lifespans_all!G$49:G$56,MATCH($B49,lifespans_all!$B$49:$B$56,0))*SR_mission_minutes!G49)*POWER(1+(Settings!$D$28/100),G$1-2021),"-")</f>
        <v>-</v>
      </c>
      <c r="H49" s="189" t="str">
        <f>IFERROR((INDEX(lifespans_all!H$49:H$56,MATCH($B49,lifespans_all!$B$49:$B$56,0))*SR_mission_minutes!H49)*POWER(1+(Settings!$D$28/100),H$1-2021),"-")</f>
        <v>-</v>
      </c>
      <c r="I49" s="189" t="str">
        <f>IFERROR((INDEX(lifespans_all!I$49:I$56,MATCH($B49,lifespans_all!$B$49:$B$56,0))*SR_mission_minutes!I49)*POWER(1+(Settings!$D$28/100),I$1-2021),"-")</f>
        <v>-</v>
      </c>
      <c r="J49" s="189" t="str">
        <f>IFERROR((INDEX(lifespans_all!J$49:J$56,MATCH($B49,lifespans_all!$B$49:$B$56,0))*SR_mission_minutes!J49)*POWER(1+(Settings!$D$28/100),J$1-2021),"-")</f>
        <v>-</v>
      </c>
      <c r="K49" s="189" t="str">
        <f>IFERROR((INDEX(lifespans_all!K$49:K$56,MATCH($B49,lifespans_all!$B$49:$B$56,0))*SR_mission_minutes!K49)*POWER(1+(Settings!$D$28/100),K$1-2021),"-")</f>
        <v>-</v>
      </c>
      <c r="L49" s="189" t="str">
        <f>IFERROR((INDEX(lifespans_all!L$49:L$56,MATCH($B49,lifespans_all!$B$49:$B$56,0))*SR_mission_minutes!L49)*POWER(1+(Settings!$D$28/100),L$1-2021),"-")</f>
        <v>-</v>
      </c>
      <c r="M49" s="189" t="str">
        <f>IFERROR((INDEX(lifespans_all!M$49:M$56,MATCH($B49,lifespans_all!$B$49:$B$56,0))*SR_mission_minutes!M49)*POWER(1+(Settings!$D$28/100),M$1-2021),"-")</f>
        <v>-</v>
      </c>
      <c r="N49" s="189" t="str">
        <f>IFERROR((INDEX(lifespans_all!N$49:N$56,MATCH($B49,lifespans_all!$B$49:$B$56,0))*SR_mission_minutes!N49)*POWER(1+(Settings!$D$28/100),N$1-2021),"-")</f>
        <v>-</v>
      </c>
      <c r="O49" s="189" t="str">
        <f>IFERROR((INDEX(lifespans_all!O$49:O$56,MATCH($B49,lifespans_all!$B$49:$B$56,0))*SR_mission_minutes!O49)*POWER(1+(Settings!$D$28/100),O$1-2021),"-")</f>
        <v>-</v>
      </c>
      <c r="P49" s="189" t="str">
        <f>IFERROR((INDEX(lifespans_all!P$49:P$56,MATCH($B49,lifespans_all!$B$49:$B$56,0))*SR_mission_minutes!P49)*POWER(1+(Settings!$D$28/100),P$1-2021),"-")</f>
        <v>-</v>
      </c>
      <c r="Q49" s="189" t="str">
        <f>IFERROR((INDEX(lifespans_all!Q$49:Q$56,MATCH($B49,lifespans_all!$B$49:$B$56,0))*SR_mission_minutes!Q49)*POWER(1+(Settings!$D$28/100),Q$1-2021),"-")</f>
        <v>-</v>
      </c>
      <c r="R49" s="189" t="str">
        <f>IFERROR((INDEX(lifespans_all!R$49:R$56,MATCH($B49,lifespans_all!$B$49:$B$56,0))*SR_mission_minutes!R49)*POWER(1+(Settings!$D$28/100),R$1-2021),"-")</f>
        <v>-</v>
      </c>
      <c r="S49" s="189" t="str">
        <f>IFERROR((INDEX(lifespans_all!S$49:S$56,MATCH($B49,lifespans_all!$B$49:$B$56,0))*SR_mission_minutes!S49)*POWER(1+(Settings!$D$28/100),S$1-2021),"-")</f>
        <v>-</v>
      </c>
      <c r="T49" s="189" t="str">
        <f>IFERROR((INDEX(lifespans_all!T$49:T$56,MATCH($B49,lifespans_all!$B$49:$B$56,0))*SR_mission_minutes!T49)*POWER(1+(Settings!$D$28/100),T$1-2021),"-")</f>
        <v>-</v>
      </c>
      <c r="U49" s="189" t="str">
        <f>IFERROR((INDEX(lifespans_all!U$49:U$56,MATCH($B49,lifespans_all!$B$49:$B$56,0))*SR_mission_minutes!U49)*POWER(1+(Settings!$D$28/100),U$1-2021),"-")</f>
        <v>-</v>
      </c>
      <c r="V49" s="189" t="str">
        <f>IFERROR((INDEX(lifespans_all!V$49:V$56,MATCH($B49,lifespans_all!$B$49:$B$56,0))*SR_mission_minutes!V49)*POWER(1+(Settings!$D$28/100),V$1-2021),"-")</f>
        <v>-</v>
      </c>
      <c r="W49" s="189" t="str">
        <f>IFERROR((INDEX(lifespans_all!W$49:W$56,MATCH($B49,lifespans_all!$B$49:$B$56,0))*SR_mission_minutes!W49)*POWER(1+(Settings!$D$28/100),W$1-2021),"-")</f>
        <v>-</v>
      </c>
    </row>
    <row r="50" spans="1:23" x14ac:dyDescent="0.25">
      <c r="A50" s="89" t="s">
        <v>110</v>
      </c>
      <c r="B50" s="88" t="s">
        <v>58</v>
      </c>
      <c r="C50" s="89" t="s">
        <v>11</v>
      </c>
      <c r="D50" s="189">
        <f>IFERROR((INDEX(lifespans_all!D$49:D$56,MATCH($B50,lifespans_all!$B$49:$B$56,0))*SR_mission_minutes!D50)*POWER(1+(Settings!$D$28/100),D$1-2021),"-")</f>
        <v>27528</v>
      </c>
      <c r="E50" s="189">
        <f>IFERROR((INDEX(lifespans_all!E$49:E$56,MATCH($B50,lifespans_all!$B$49:$B$56,0))*SR_mission_minutes!E50)*POWER(1+(Settings!$D$28/100),E$1-2021),"-")</f>
        <v>56157.120000000003</v>
      </c>
      <c r="F50" s="189">
        <f>IFERROR((INDEX(lifespans_all!F$49:F$56,MATCH($B50,lifespans_all!$B$49:$B$56,0))*SR_mission_minutes!F50)*POWER(1+(Settings!$D$28/100),F$1-2021),"-")</f>
        <v>85920.39360000001</v>
      </c>
      <c r="G50" s="189">
        <f>IFERROR((INDEX(lifespans_all!G$49:G$56,MATCH($B50,lifespans_all!$B$49:$B$56,0))*SR_mission_minutes!G50)*POWER(1+(Settings!$D$28/100),G$1-2021),"-")</f>
        <v>116851.735296</v>
      </c>
      <c r="H50" s="189">
        <f>IFERROR((INDEX(lifespans_all!H$49:H$56,MATCH($B50,lifespans_all!$B$49:$B$56,0))*SR_mission_minutes!H50)*POWER(1+(Settings!$D$28/100),H$1-2021),"-")</f>
        <v>297971.92500479997</v>
      </c>
      <c r="I50" s="189">
        <f>IFERROR((INDEX(lifespans_all!I$49:I$56,MATCH($B50,lifespans_all!$B$49:$B$56,0))*SR_mission_minutes!I50)*POWER(1+(Settings!$D$28/100),I$1-2021),"-")</f>
        <v>334324.49985538563</v>
      </c>
      <c r="J50" s="189">
        <f>IFERROR((INDEX(lifespans_all!J$49:J$56,MATCH($B50,lifespans_all!$B$49:$B$56,0))*SR_mission_minutes!J50)*POWER(1+(Settings!$D$28/100),J$1-2021),"-")</f>
        <v>372011.98892999272</v>
      </c>
      <c r="K50" s="189">
        <f>IFERROR((INDEX(lifespans_all!K$49:K$56,MATCH($B50,lifespans_all!$B$49:$B$56,0))*SR_mission_minutes!K50)*POWER(1+(Settings!$D$28/100),K$1-2021),"-")</f>
        <v>411073.24776764179</v>
      </c>
      <c r="L50" s="189">
        <f>IFERROR((INDEX(lifespans_all!L$49:L$56,MATCH($B50,lifespans_all!$B$49:$B$56,0))*SR_mission_minutes!L50)*POWER(1+(Settings!$D$28/100),L$1-2021),"-")</f>
        <v>451548.15216322511</v>
      </c>
      <c r="M50" s="189">
        <f>IFERROR((INDEX(lifespans_all!M$49:M$56,MATCH($B50,lifespans_all!$B$49:$B$56,0))*SR_mission_minutes!M50)*POWER(1+(Settings!$D$28/100),M$1-2021),"-")</f>
        <v>493477.62343552458</v>
      </c>
      <c r="N50" s="189">
        <f>IFERROR((INDEX(lifespans_all!N$49:N$56,MATCH($B50,lifespans_all!$B$49:$B$56,0))*SR_mission_minutes!N50)*POWER(1+(Settings!$D$28/100),N$1-2021),"-")</f>
        <v>503347.1759042351</v>
      </c>
      <c r="O50" s="189">
        <f>IFERROR((INDEX(lifespans_all!O$49:O$56,MATCH($B50,lifespans_all!$B$49:$B$56,0))*SR_mission_minutes!O50)*POWER(1+(Settings!$D$28/100),O$1-2021),"-")</f>
        <v>513414.11942231969</v>
      </c>
      <c r="P50" s="189">
        <f>IFERROR((INDEX(lifespans_all!P$49:P$56,MATCH($B50,lifespans_all!$B$49:$B$56,0))*SR_mission_minutes!P50)*POWER(1+(Settings!$D$28/100),P$1-2021),"-")</f>
        <v>523682.4018107662</v>
      </c>
      <c r="Q50" s="189">
        <f>IFERROR((INDEX(lifespans_all!Q$49:Q$56,MATCH($B50,lifespans_all!$B$49:$B$56,0))*SR_mission_minutes!Q50)*POWER(1+(Settings!$D$28/100),Q$1-2021),"-")</f>
        <v>534156.04984698154</v>
      </c>
      <c r="R50" s="189">
        <f>IFERROR((INDEX(lifespans_all!R$49:R$56,MATCH($B50,lifespans_all!$B$49:$B$56,0))*SR_mission_minutes!R50)*POWER(1+(Settings!$D$28/100),R$1-2021),"-")</f>
        <v>544839.17084392114</v>
      </c>
      <c r="S50" s="189">
        <f>IFERROR((INDEX(lifespans_all!S$49:S$56,MATCH($B50,lifespans_all!$B$49:$B$56,0))*SR_mission_minutes!S50)*POWER(1+(Settings!$D$28/100),S$1-2021),"-")</f>
        <v>555735.95426079945</v>
      </c>
      <c r="T50" s="189">
        <f>IFERROR((INDEX(lifespans_all!T$49:T$56,MATCH($B50,lifespans_all!$B$49:$B$56,0))*SR_mission_minutes!T50)*POWER(1+(Settings!$D$28/100),T$1-2021),"-")</f>
        <v>566850.67334601551</v>
      </c>
      <c r="U50" s="189">
        <f>IFERROR((INDEX(lifespans_all!U$49:U$56,MATCH($B50,lifespans_all!$B$49:$B$56,0))*SR_mission_minutes!U50)*POWER(1+(Settings!$D$28/100),U$1-2021),"-")</f>
        <v>578187.68681293586</v>
      </c>
      <c r="V50" s="189">
        <f>IFERROR((INDEX(lifespans_all!V$49:V$56,MATCH($B50,lifespans_all!$B$49:$B$56,0))*SR_mission_minutes!V50)*POWER(1+(Settings!$D$28/100),V$1-2021),"-")</f>
        <v>589751.44054919458</v>
      </c>
      <c r="W50" s="189">
        <f>IFERROR((INDEX(lifespans_all!W$49:W$56,MATCH($B50,lifespans_all!$B$49:$B$56,0))*SR_mission_minutes!W50)*POWER(1+(Settings!$D$28/100),W$1-2021),"-")</f>
        <v>601546.46936017845</v>
      </c>
    </row>
    <row r="51" spans="1:23" x14ac:dyDescent="0.25">
      <c r="A51" s="89" t="s">
        <v>110</v>
      </c>
      <c r="B51" s="88" t="s">
        <v>61</v>
      </c>
      <c r="C51" s="89" t="s">
        <v>11</v>
      </c>
      <c r="D51" s="189">
        <f>IFERROR((INDEX(lifespans_all!D$49:D$56,MATCH($B51,lifespans_all!$B$49:$B$56,0))*SR_mission_minutes!D51)*POWER(1+(Settings!$D$28/100),D$1-2021),"-")</f>
        <v>202436.00000000003</v>
      </c>
      <c r="E51" s="189">
        <f>IFERROR((INDEX(lifespans_all!E$49:E$56,MATCH($B51,lifespans_all!$B$49:$B$56,0))*SR_mission_minutes!E51)*POWER(1+(Settings!$D$28/100),E$1-2021),"-")</f>
        <v>2477816.64</v>
      </c>
      <c r="F51" s="189">
        <f>IFERROR((INDEX(lifespans_all!F$49:F$56,MATCH($B51,lifespans_all!$B$49:$B$56,0))*SR_mission_minutes!F51)*POWER(1+(Settings!$D$28/100),F$1-2021),"-")</f>
        <v>2737987.3872000002</v>
      </c>
      <c r="G51" s="189">
        <f>IFERROR((INDEX(lifespans_all!G$49:G$56,MATCH($B51,lifespans_all!$B$49:$B$56,0))*SR_mission_minutes!G51)*POWER(1+(Settings!$D$28/100),G$1-2021),"-")</f>
        <v>3007573.837632</v>
      </c>
      <c r="H51" s="189">
        <f>IFERROR((INDEX(lifespans_all!H$49:H$56,MATCH($B51,lifespans_all!$B$49:$B$56,0))*SR_mission_minutes!H51)*POWER(1+(Settings!$D$28/100),H$1-2021),"-")</f>
        <v>3286848.5511264005</v>
      </c>
      <c r="I51" s="189">
        <f>IFERROR((INDEX(lifespans_all!I$49:I$56,MATCH($B51,lifespans_all!$B$49:$B$56,0))*SR_mission_minutes!I51)*POWER(1+(Settings!$D$28/100),I$1-2021),"-")</f>
        <v>5811148.2383914767</v>
      </c>
      <c r="J51" s="189">
        <f>IFERROR((INDEX(lifespans_all!J$49:J$56,MATCH($B51,lifespans_all!$B$49:$B$56,0))*SR_mission_minutes!J51)*POWER(1+(Settings!$D$28/100),J$1-2021),"-")</f>
        <v>6155347.0186654329</v>
      </c>
      <c r="K51" s="189">
        <f>IFERROR((INDEX(lifespans_all!K$49:K$56,MATCH($B51,lifespans_all!$B$49:$B$56,0))*SR_mission_minutes!K51)*POWER(1+(Settings!$D$28/100),K$1-2021),"-")</f>
        <v>6510989.2908549886</v>
      </c>
      <c r="L51" s="189">
        <f>IFERROR((INDEX(lifespans_all!L$49:L$56,MATCH($B51,lifespans_all!$B$49:$B$56,0))*SR_mission_minutes!L51)*POWER(1+(Settings!$D$28/100),L$1-2021),"-")</f>
        <v>6878395.1151246652</v>
      </c>
      <c r="M51" s="189">
        <f>IFERROR((INDEX(lifespans_all!M$49:M$56,MATCH($B51,lifespans_all!$B$49:$B$56,0))*SR_mission_minutes!M51)*POWER(1+(Settings!$D$28/100),M$1-2021),"-")</f>
        <v>7257892.776648785</v>
      </c>
      <c r="N51" s="189">
        <f>IFERROR((INDEX(lifespans_all!N$49:N$56,MATCH($B51,lifespans_all!$B$49:$B$56,0))*SR_mission_minutes!N51)*POWER(1+(Settings!$D$28/100),N$1-2021),"-")</f>
        <v>7403050.6321817609</v>
      </c>
      <c r="O51" s="189">
        <f>IFERROR((INDEX(lifespans_all!O$49:O$56,MATCH($B51,lifespans_all!$B$49:$B$56,0))*SR_mission_minutes!O51)*POWER(1+(Settings!$D$28/100),O$1-2021),"-")</f>
        <v>7551111.6448253943</v>
      </c>
      <c r="P51" s="189">
        <f>IFERROR((INDEX(lifespans_all!P$49:P$56,MATCH($B51,lifespans_all!$B$49:$B$56,0))*SR_mission_minutes!P51)*POWER(1+(Settings!$D$28/100),P$1-2021),"-")</f>
        <v>7702133.8777219038</v>
      </c>
      <c r="Q51" s="189">
        <f>IFERROR((INDEX(lifespans_all!Q$49:Q$56,MATCH($B51,lifespans_all!$B$49:$B$56,0))*SR_mission_minutes!Q51)*POWER(1+(Settings!$D$28/100),Q$1-2021),"-")</f>
        <v>7856176.5552763408</v>
      </c>
      <c r="R51" s="189">
        <f>IFERROR((INDEX(lifespans_all!R$49:R$56,MATCH($B51,lifespans_all!$B$49:$B$56,0))*SR_mission_minutes!R51)*POWER(1+(Settings!$D$28/100),R$1-2021),"-")</f>
        <v>8013300.0863818685</v>
      </c>
      <c r="S51" s="189">
        <f>IFERROR((INDEX(lifespans_all!S$49:S$56,MATCH($B51,lifespans_all!$B$49:$B$56,0))*SR_mission_minutes!S51)*POWER(1+(Settings!$D$28/100),S$1-2021),"-")</f>
        <v>8173566.0881095035</v>
      </c>
      <c r="T51" s="189">
        <f>IFERROR((INDEX(lifespans_all!T$49:T$56,MATCH($B51,lifespans_all!$B$49:$B$56,0))*SR_mission_minutes!T51)*POWER(1+(Settings!$D$28/100),T$1-2021),"-")</f>
        <v>8337037.4098716956</v>
      </c>
      <c r="U51" s="189">
        <f>IFERROR((INDEX(lifespans_all!U$49:U$56,MATCH($B51,lifespans_all!$B$49:$B$56,0))*SR_mission_minutes!U51)*POWER(1+(Settings!$D$28/100),U$1-2021),"-")</f>
        <v>8503778.15806913</v>
      </c>
      <c r="V51" s="189">
        <f>IFERROR((INDEX(lifespans_all!V$49:V$56,MATCH($B51,lifespans_all!$B$49:$B$56,0))*SR_mission_minutes!V51)*POWER(1+(Settings!$D$28/100),V$1-2021),"-")</f>
        <v>8673853.7212305125</v>
      </c>
      <c r="W51" s="189">
        <f>IFERROR((INDEX(lifespans_all!W$49:W$56,MATCH($B51,lifespans_all!$B$49:$B$56,0))*SR_mission_minutes!W51)*POWER(1+(Settings!$D$28/100),W$1-2021),"-")</f>
        <v>8847330.795655122</v>
      </c>
    </row>
    <row r="52" spans="1:23" x14ac:dyDescent="0.25">
      <c r="A52" s="122"/>
      <c r="B52" s="122"/>
      <c r="C52" s="122"/>
      <c r="D52" s="206"/>
      <c r="E52" s="3"/>
      <c r="F52" s="3"/>
      <c r="G52" s="3"/>
      <c r="H52" s="3"/>
      <c r="I52" s="3"/>
      <c r="J52" s="3"/>
      <c r="K52" s="3"/>
      <c r="L52" s="3"/>
      <c r="M52" s="3"/>
      <c r="N52" s="3"/>
      <c r="O52" s="3"/>
      <c r="P52" s="3"/>
      <c r="Q52" s="3"/>
      <c r="R52" s="3"/>
      <c r="S52" s="3"/>
      <c r="T52" s="3"/>
      <c r="U52" s="3"/>
      <c r="V52" s="3"/>
      <c r="W52" s="3"/>
    </row>
    <row r="53" spans="1:23" x14ac:dyDescent="0.25">
      <c r="A53" s="122"/>
      <c r="B53" s="122"/>
      <c r="C53" s="122"/>
      <c r="D53" s="90">
        <f t="shared" ref="D53:V53" si="0">SUM(D2:D51)</f>
        <v>103915718.19047621</v>
      </c>
      <c r="E53" s="90">
        <f t="shared" si="0"/>
        <v>103597039.35619049</v>
      </c>
      <c r="F53" s="90">
        <f t="shared" si="0"/>
        <v>111750853.07630475</v>
      </c>
      <c r="G53" s="90">
        <f t="shared" si="0"/>
        <v>116307362.17252494</v>
      </c>
      <c r="H53" s="90">
        <f t="shared" si="0"/>
        <v>123677219.83951703</v>
      </c>
      <c r="I53" s="90">
        <f t="shared" si="0"/>
        <v>129950170.92074086</v>
      </c>
      <c r="J53" s="90">
        <f t="shared" si="0"/>
        <v>136757553.4702166</v>
      </c>
      <c r="K53" s="90">
        <f t="shared" si="0"/>
        <v>143692003.63803834</v>
      </c>
      <c r="L53" s="90">
        <f t="shared" si="0"/>
        <v>149812071.62953836</v>
      </c>
      <c r="M53" s="90">
        <f t="shared" si="0"/>
        <v>156133014.58857647</v>
      </c>
      <c r="N53" s="90">
        <f t="shared" si="0"/>
        <v>168489905.61063066</v>
      </c>
      <c r="O53" s="90">
        <f t="shared" si="0"/>
        <v>171320106.05617657</v>
      </c>
      <c r="P53" s="90">
        <f t="shared" si="0"/>
        <v>174206910.51063344</v>
      </c>
      <c r="Q53" s="90">
        <f t="shared" si="0"/>
        <v>177151451.05417943</v>
      </c>
      <c r="R53" s="90">
        <f t="shared" si="0"/>
        <v>180154882.4085964</v>
      </c>
      <c r="S53" s="90">
        <f t="shared" si="0"/>
        <v>183218382.39010155</v>
      </c>
      <c r="T53" s="90">
        <f t="shared" si="0"/>
        <v>186343152.37123698</v>
      </c>
      <c r="U53" s="90">
        <f t="shared" si="0"/>
        <v>189530417.75199509</v>
      </c>
      <c r="V53" s="90">
        <f t="shared" si="0"/>
        <v>192781428.44036829</v>
      </c>
      <c r="W53" s="90">
        <f>SUM(W2:W51)</f>
        <v>196097459.342509</v>
      </c>
    </row>
    <row r="54" spans="1:23" ht="14.4" thickBot="1" x14ac:dyDescent="0.3">
      <c r="B54" s="3" t="s">
        <v>8</v>
      </c>
      <c r="D54" s="91"/>
      <c r="E54" s="91"/>
      <c r="F54" s="91"/>
      <c r="G54" s="91"/>
      <c r="H54" s="91"/>
      <c r="I54" s="91"/>
      <c r="J54" s="91"/>
      <c r="K54" s="91"/>
      <c r="L54" s="91"/>
      <c r="M54" s="3"/>
      <c r="N54" s="3"/>
      <c r="O54" s="91"/>
      <c r="P54" s="91"/>
      <c r="Q54" s="91"/>
      <c r="R54" s="91"/>
      <c r="S54" s="91"/>
      <c r="T54" s="91"/>
      <c r="U54" s="91"/>
      <c r="V54" s="91"/>
      <c r="W54" s="91"/>
    </row>
    <row r="55" spans="1:23" x14ac:dyDescent="0.25">
      <c r="B55" s="132" t="s">
        <v>104</v>
      </c>
      <c r="D55" s="154">
        <v>2021</v>
      </c>
      <c r="E55" s="155">
        <v>2022</v>
      </c>
      <c r="F55" s="154">
        <v>2023</v>
      </c>
      <c r="G55" s="155">
        <v>2024</v>
      </c>
      <c r="H55" s="154">
        <v>2025</v>
      </c>
      <c r="I55" s="155">
        <v>2026</v>
      </c>
      <c r="J55" s="154">
        <v>2027</v>
      </c>
      <c r="K55" s="155">
        <v>2028</v>
      </c>
      <c r="L55" s="154">
        <v>2029</v>
      </c>
      <c r="M55" s="155">
        <v>2030</v>
      </c>
      <c r="N55" s="154">
        <v>2031</v>
      </c>
      <c r="O55" s="155">
        <v>2032</v>
      </c>
      <c r="P55" s="154">
        <v>2033</v>
      </c>
      <c r="Q55" s="155">
        <v>2034</v>
      </c>
      <c r="R55" s="154">
        <v>2035</v>
      </c>
      <c r="S55" s="155">
        <v>2036</v>
      </c>
      <c r="T55" s="154">
        <v>2037</v>
      </c>
      <c r="U55" s="155">
        <v>2038</v>
      </c>
      <c r="V55" s="154">
        <v>2039</v>
      </c>
      <c r="W55" s="155">
        <v>2040</v>
      </c>
    </row>
    <row r="56" spans="1:23" x14ac:dyDescent="0.25">
      <c r="B56" s="101" t="s">
        <v>59</v>
      </c>
      <c r="D56" s="157">
        <f>SUMIF($B2:$B51,$B56,D$2:D$51)</f>
        <v>28260234</v>
      </c>
      <c r="E56" s="157">
        <f t="shared" ref="E56:H56" si="1">SUMIF($B2:$B51,$B56,E$2:E$51)</f>
        <v>28977078.960000001</v>
      </c>
      <c r="F56" s="157">
        <f t="shared" si="1"/>
        <v>29722322.0088</v>
      </c>
      <c r="G56" s="157">
        <f t="shared" si="1"/>
        <v>30496812.331967998</v>
      </c>
      <c r="H56" s="157">
        <f t="shared" si="1"/>
        <v>31301421.723259199</v>
      </c>
      <c r="I56" s="157">
        <f t="shared" ref="I56:W56" si="2">SUMIF($B2:$B51,$B56,I$2:I$51)</f>
        <v>32137045.14926926</v>
      </c>
      <c r="J56" s="157">
        <f t="shared" si="2"/>
        <v>33004601.327630423</v>
      </c>
      <c r="K56" s="157">
        <f t="shared" si="2"/>
        <v>33905033.319066316</v>
      </c>
      <c r="L56" s="157">
        <f t="shared" si="2"/>
        <v>34839309.133628599</v>
      </c>
      <c r="M56" s="157">
        <f t="shared" si="2"/>
        <v>35808422.351445749</v>
      </c>
      <c r="N56" s="157">
        <f t="shared" si="2"/>
        <v>45884854.795423985</v>
      </c>
      <c r="O56" s="157">
        <f t="shared" si="2"/>
        <v>46388987.491332456</v>
      </c>
      <c r="P56" s="157">
        <f t="shared" si="2"/>
        <v>46903202.84115912</v>
      </c>
      <c r="Q56" s="157">
        <f t="shared" si="2"/>
        <v>47427702.497982293</v>
      </c>
      <c r="R56" s="157">
        <f t="shared" si="2"/>
        <v>47962692.147941947</v>
      </c>
      <c r="S56" s="157">
        <f t="shared" si="2"/>
        <v>48508381.590900779</v>
      </c>
      <c r="T56" s="157">
        <f t="shared" si="2"/>
        <v>49064984.822718799</v>
      </c>
      <c r="U56" s="157">
        <f t="shared" si="2"/>
        <v>49632720.119173169</v>
      </c>
      <c r="V56" s="157">
        <f t="shared" si="2"/>
        <v>50211810.12155664</v>
      </c>
      <c r="W56" s="157">
        <f t="shared" si="2"/>
        <v>50802481.923987761</v>
      </c>
    </row>
    <row r="57" spans="1:23" x14ac:dyDescent="0.25">
      <c r="B57" s="101" t="s">
        <v>57</v>
      </c>
      <c r="D57" s="157">
        <f>SUMIF($B2:$B51,$B57,D$2:D$51)</f>
        <v>68457947.333333343</v>
      </c>
      <c r="E57" s="157">
        <f t="shared" ref="E57:H57" si="3">SUMIF($B2:$B51,$B57,E$2:E$51)</f>
        <v>67113267.49333334</v>
      </c>
      <c r="F57" s="157">
        <f t="shared" si="3"/>
        <v>74036447.698133349</v>
      </c>
      <c r="G57" s="157">
        <f t="shared" si="3"/>
        <v>77474262.580314666</v>
      </c>
      <c r="H57" s="157">
        <f t="shared" si="3"/>
        <v>83669316.371774405</v>
      </c>
      <c r="I57" s="157">
        <f t="shared" ref="I57:W57" si="4">SUMIF($B2:$B51,$B57,I$2:I$51)</f>
        <v>88523074.189860404</v>
      </c>
      <c r="J57" s="157">
        <f t="shared" si="4"/>
        <v>94032164.678121135</v>
      </c>
      <c r="K57" s="157">
        <f t="shared" si="4"/>
        <v>99621013.700971663</v>
      </c>
      <c r="L57" s="157">
        <f t="shared" si="4"/>
        <v>104346798.4172184</v>
      </c>
      <c r="M57" s="157">
        <f t="shared" si="4"/>
        <v>109223366.92596796</v>
      </c>
      <c r="N57" s="157">
        <f t="shared" si="4"/>
        <v>111327793.79782067</v>
      </c>
      <c r="O57" s="157">
        <f t="shared" si="4"/>
        <v>113474309.20711039</v>
      </c>
      <c r="P57" s="157">
        <f t="shared" si="4"/>
        <v>115663754.92458595</v>
      </c>
      <c r="Q57" s="157">
        <f t="shared" si="4"/>
        <v>117896989.556411</v>
      </c>
      <c r="R57" s="157">
        <f t="shared" si="4"/>
        <v>120174888.88087256</v>
      </c>
      <c r="S57" s="157">
        <f t="shared" si="4"/>
        <v>122498346.19182332</v>
      </c>
      <c r="T57" s="157">
        <f t="shared" si="4"/>
        <v>124868272.64899313</v>
      </c>
      <c r="U57" s="157">
        <f t="shared" si="4"/>
        <v>127285597.63530634</v>
      </c>
      <c r="V57" s="157">
        <f t="shared" si="4"/>
        <v>129751269.12134579</v>
      </c>
      <c r="W57" s="157">
        <f t="shared" si="4"/>
        <v>132266254.03710604</v>
      </c>
    </row>
    <row r="58" spans="1:23" x14ac:dyDescent="0.25">
      <c r="B58" s="101" t="s">
        <v>56</v>
      </c>
      <c r="D58" s="157">
        <f>SUMIF($B2:$B51,$B58,D$2:D$51)</f>
        <v>453942.8571428571</v>
      </c>
      <c r="E58" s="157">
        <f t="shared" ref="E58:H58" si="5">SUMIF($B2:$B51,$B58,E$2:E$51)</f>
        <v>483449.14285714278</v>
      </c>
      <c r="F58" s="157">
        <f t="shared" si="5"/>
        <v>678905.58857142844</v>
      </c>
      <c r="G58" s="157">
        <f t="shared" si="5"/>
        <v>722591.68731428555</v>
      </c>
      <c r="H58" s="157">
        <f t="shared" si="5"/>
        <v>767753.66777142847</v>
      </c>
      <c r="I58" s="157">
        <f t="shared" ref="I58:W58" si="6">SUMIF($B2:$B51,$B58,I$2:I$51)</f>
        <v>814433.09077193146</v>
      </c>
      <c r="J58" s="157">
        <f t="shared" si="6"/>
        <v>862672.58922534576</v>
      </c>
      <c r="K58" s="157">
        <f t="shared" si="6"/>
        <v>912515.89438058774</v>
      </c>
      <c r="L58" s="157">
        <f t="shared" si="6"/>
        <v>964007.86270634958</v>
      </c>
      <c r="M58" s="157">
        <f t="shared" si="6"/>
        <v>1017194.5034073896</v>
      </c>
      <c r="N58" s="157">
        <f t="shared" si="6"/>
        <v>1037538.3934755374</v>
      </c>
      <c r="O58" s="157">
        <f t="shared" si="6"/>
        <v>1058289.1613450479</v>
      </c>
      <c r="P58" s="157">
        <f t="shared" si="6"/>
        <v>1079454.9445719491</v>
      </c>
      <c r="Q58" s="157">
        <f t="shared" si="6"/>
        <v>1101044.043463388</v>
      </c>
      <c r="R58" s="157">
        <f t="shared" si="6"/>
        <v>1123064.924332656</v>
      </c>
      <c r="S58" s="157">
        <f t="shared" si="6"/>
        <v>1145526.2228193088</v>
      </c>
      <c r="T58" s="157">
        <f t="shared" si="6"/>
        <v>1168436.747275695</v>
      </c>
      <c r="U58" s="157">
        <f t="shared" si="6"/>
        <v>1191805.482221209</v>
      </c>
      <c r="V58" s="157">
        <f t="shared" si="6"/>
        <v>1215641.5918656331</v>
      </c>
      <c r="W58" s="157">
        <f t="shared" si="6"/>
        <v>1239954.4237029457</v>
      </c>
    </row>
    <row r="59" spans="1:23" x14ac:dyDescent="0.25">
      <c r="B59" s="101" t="s">
        <v>102</v>
      </c>
      <c r="D59" s="157">
        <f>SUMIF($B2:$B51,$B59,D$2:D$51)</f>
        <v>0</v>
      </c>
      <c r="E59" s="157">
        <f t="shared" ref="E59:H59" si="7">SUMIF($B2:$B51,$B59,E$2:E$51)</f>
        <v>0</v>
      </c>
      <c r="F59" s="157">
        <f t="shared" si="7"/>
        <v>0</v>
      </c>
      <c r="G59" s="157">
        <f t="shared" si="7"/>
        <v>0</v>
      </c>
      <c r="H59" s="157">
        <f t="shared" si="7"/>
        <v>0</v>
      </c>
      <c r="I59" s="157">
        <f t="shared" ref="I59:W59" si="8">SUMIF($B2:$B51,$B59,I$2:I$51)</f>
        <v>0</v>
      </c>
      <c r="J59" s="157">
        <f t="shared" si="8"/>
        <v>0</v>
      </c>
      <c r="K59" s="157">
        <f t="shared" si="8"/>
        <v>0</v>
      </c>
      <c r="L59" s="157">
        <f t="shared" si="8"/>
        <v>0</v>
      </c>
      <c r="M59" s="157">
        <f t="shared" si="8"/>
        <v>0</v>
      </c>
      <c r="N59" s="157">
        <f t="shared" si="8"/>
        <v>0</v>
      </c>
      <c r="O59" s="157">
        <f t="shared" si="8"/>
        <v>0</v>
      </c>
      <c r="P59" s="157">
        <f t="shared" si="8"/>
        <v>0</v>
      </c>
      <c r="Q59" s="157">
        <f t="shared" si="8"/>
        <v>0</v>
      </c>
      <c r="R59" s="157">
        <f t="shared" si="8"/>
        <v>0</v>
      </c>
      <c r="S59" s="157">
        <f t="shared" si="8"/>
        <v>0</v>
      </c>
      <c r="T59" s="157">
        <f t="shared" si="8"/>
        <v>0</v>
      </c>
      <c r="U59" s="157">
        <f t="shared" si="8"/>
        <v>0</v>
      </c>
      <c r="V59" s="157">
        <f t="shared" si="8"/>
        <v>0</v>
      </c>
      <c r="W59" s="157">
        <f t="shared" si="8"/>
        <v>0</v>
      </c>
    </row>
    <row r="60" spans="1:23" x14ac:dyDescent="0.25">
      <c r="B60" s="101" t="s">
        <v>60</v>
      </c>
      <c r="D60" s="157">
        <f>SUMIF($B2:$B51,$B60,D$2:D$51)</f>
        <v>27630</v>
      </c>
      <c r="E60" s="157">
        <f t="shared" ref="E60:H60" si="9">SUMIF($B2:$B51,$B60,E$2:E$51)</f>
        <v>27630</v>
      </c>
      <c r="F60" s="157">
        <f t="shared" si="9"/>
        <v>27630</v>
      </c>
      <c r="G60" s="157">
        <f t="shared" si="9"/>
        <v>27630</v>
      </c>
      <c r="H60" s="157">
        <f t="shared" si="9"/>
        <v>29907.600580800001</v>
      </c>
      <c r="I60" s="157">
        <f t="shared" ref="I60:W60" si="10">SUMIF($B2:$B51,$B60,I$2:I$51)</f>
        <v>30505.752592416</v>
      </c>
      <c r="J60" s="157">
        <f t="shared" si="10"/>
        <v>31115.867644264323</v>
      </c>
      <c r="K60" s="157">
        <f t="shared" si="10"/>
        <v>31738.184997149601</v>
      </c>
      <c r="L60" s="157">
        <f t="shared" si="10"/>
        <v>32372.948697092597</v>
      </c>
      <c r="M60" s="157">
        <f t="shared" si="10"/>
        <v>33020.407671034445</v>
      </c>
      <c r="N60" s="157">
        <f t="shared" si="10"/>
        <v>33680.815824455138</v>
      </c>
      <c r="O60" s="157">
        <f t="shared" si="10"/>
        <v>34354.432140944235</v>
      </c>
      <c r="P60" s="157">
        <f t="shared" si="10"/>
        <v>35041.520783763124</v>
      </c>
      <c r="Q60" s="157">
        <f t="shared" si="10"/>
        <v>35742.351199438388</v>
      </c>
      <c r="R60" s="157">
        <f t="shared" si="10"/>
        <v>36457.198223427156</v>
      </c>
      <c r="S60" s="157">
        <f t="shared" si="10"/>
        <v>37186.342187895687</v>
      </c>
      <c r="T60" s="157">
        <f t="shared" si="10"/>
        <v>37930.069031653613</v>
      </c>
      <c r="U60" s="157">
        <f t="shared" si="10"/>
        <v>38688.670412286687</v>
      </c>
      <c r="V60" s="157">
        <f t="shared" si="10"/>
        <v>39462.443820532419</v>
      </c>
      <c r="W60" s="157">
        <f t="shared" si="10"/>
        <v>40251.692696943064</v>
      </c>
    </row>
    <row r="61" spans="1:23" x14ac:dyDescent="0.25">
      <c r="B61" s="101" t="s">
        <v>103</v>
      </c>
      <c r="D61" s="157">
        <f>SUMIF($B2:$B51,$B61,D$2:D$51)</f>
        <v>0</v>
      </c>
      <c r="E61" s="157">
        <f t="shared" ref="E61:H61" si="11">SUMIF($B2:$B51,$B61,E$2:E$51)</f>
        <v>0</v>
      </c>
      <c r="F61" s="157">
        <f t="shared" si="11"/>
        <v>0</v>
      </c>
      <c r="G61" s="157">
        <f t="shared" si="11"/>
        <v>0</v>
      </c>
      <c r="H61" s="157">
        <f t="shared" si="11"/>
        <v>0</v>
      </c>
      <c r="I61" s="157">
        <f t="shared" ref="I61:W61" si="12">SUMIF($B2:$B51,$B61,I$2:I$51)</f>
        <v>0</v>
      </c>
      <c r="J61" s="157">
        <f t="shared" si="12"/>
        <v>0</v>
      </c>
      <c r="K61" s="157">
        <f t="shared" si="12"/>
        <v>0</v>
      </c>
      <c r="L61" s="157">
        <f t="shared" si="12"/>
        <v>0</v>
      </c>
      <c r="M61" s="157">
        <f t="shared" si="12"/>
        <v>0</v>
      </c>
      <c r="N61" s="157">
        <f t="shared" si="12"/>
        <v>0</v>
      </c>
      <c r="O61" s="157">
        <f t="shared" si="12"/>
        <v>0</v>
      </c>
      <c r="P61" s="157">
        <f t="shared" si="12"/>
        <v>0</v>
      </c>
      <c r="Q61" s="157">
        <f t="shared" si="12"/>
        <v>0</v>
      </c>
      <c r="R61" s="157">
        <f t="shared" si="12"/>
        <v>0</v>
      </c>
      <c r="S61" s="157">
        <f t="shared" si="12"/>
        <v>0</v>
      </c>
      <c r="T61" s="157">
        <f t="shared" si="12"/>
        <v>0</v>
      </c>
      <c r="U61" s="157">
        <f t="shared" si="12"/>
        <v>0</v>
      </c>
      <c r="V61" s="157">
        <f t="shared" si="12"/>
        <v>0</v>
      </c>
      <c r="W61" s="157">
        <f t="shared" si="12"/>
        <v>0</v>
      </c>
    </row>
    <row r="62" spans="1:23" x14ac:dyDescent="0.25">
      <c r="B62" s="101" t="s">
        <v>58</v>
      </c>
      <c r="D62" s="157">
        <f>SUMIF($B2:$B51,$B62,D$2:D$51)</f>
        <v>440448</v>
      </c>
      <c r="E62" s="157">
        <f t="shared" ref="E62:H62" si="13">SUMIF($B2:$B51,$B62,E$2:E$51)</f>
        <v>469077.12</v>
      </c>
      <c r="F62" s="157">
        <f t="shared" si="13"/>
        <v>498840.39360000001</v>
      </c>
      <c r="G62" s="157">
        <f t="shared" si="13"/>
        <v>529771.73529600003</v>
      </c>
      <c r="H62" s="157">
        <f t="shared" si="13"/>
        <v>573251.92500479997</v>
      </c>
      <c r="I62" s="157">
        <f t="shared" ref="I62:W62" si="14">SUMIF($B2:$B51,$B62,I$2:I$51)</f>
        <v>609604.49985538563</v>
      </c>
      <c r="J62" s="157">
        <f t="shared" si="14"/>
        <v>647291.98892999277</v>
      </c>
      <c r="K62" s="157">
        <f t="shared" si="14"/>
        <v>686353.24776764179</v>
      </c>
      <c r="L62" s="157">
        <f t="shared" si="14"/>
        <v>726828.15216322511</v>
      </c>
      <c r="M62" s="157">
        <f t="shared" si="14"/>
        <v>768757.62343552453</v>
      </c>
      <c r="N62" s="157">
        <f t="shared" si="14"/>
        <v>778627.1759042351</v>
      </c>
      <c r="O62" s="157">
        <f t="shared" si="14"/>
        <v>788694.11942231969</v>
      </c>
      <c r="P62" s="157">
        <f t="shared" si="14"/>
        <v>798962.4018107662</v>
      </c>
      <c r="Q62" s="157">
        <f t="shared" si="14"/>
        <v>809436.04984698154</v>
      </c>
      <c r="R62" s="157">
        <f t="shared" si="14"/>
        <v>820119.17084392114</v>
      </c>
      <c r="S62" s="157">
        <f t="shared" si="14"/>
        <v>831015.95426079945</v>
      </c>
      <c r="T62" s="157">
        <f t="shared" si="14"/>
        <v>842130.67334601551</v>
      </c>
      <c r="U62" s="157">
        <f t="shared" si="14"/>
        <v>853467.68681293586</v>
      </c>
      <c r="V62" s="157">
        <f t="shared" si="14"/>
        <v>865031.44054919458</v>
      </c>
      <c r="W62" s="157">
        <f t="shared" si="14"/>
        <v>876826.46936017845</v>
      </c>
    </row>
    <row r="63" spans="1:23" ht="14.4" thickBot="1" x14ac:dyDescent="0.3">
      <c r="B63" s="107" t="s">
        <v>61</v>
      </c>
      <c r="D63" s="157">
        <f>SUMIF($B2:$B51,$B63,D$2:D$51)</f>
        <v>6275516.0000000009</v>
      </c>
      <c r="E63" s="157">
        <f t="shared" ref="E63:H63" si="15">SUMIF($B2:$B51,$B63,E$2:E$51)</f>
        <v>6526536.6400000006</v>
      </c>
      <c r="F63" s="157">
        <f t="shared" si="15"/>
        <v>6786707.3872000007</v>
      </c>
      <c r="G63" s="157">
        <f t="shared" si="15"/>
        <v>7056293.8376320004</v>
      </c>
      <c r="H63" s="157">
        <f t="shared" si="15"/>
        <v>7335568.5511264009</v>
      </c>
      <c r="I63" s="157">
        <f t="shared" ref="I63:W63" si="16">SUMIF($B2:$B51,$B63,I$2:I$51)</f>
        <v>7835508.2383914767</v>
      </c>
      <c r="J63" s="157">
        <f t="shared" si="16"/>
        <v>8179707.0186654329</v>
      </c>
      <c r="K63" s="157">
        <f t="shared" si="16"/>
        <v>8535349.2908549886</v>
      </c>
      <c r="L63" s="157">
        <f t="shared" si="16"/>
        <v>8902755.1151246652</v>
      </c>
      <c r="M63" s="157">
        <f t="shared" si="16"/>
        <v>9282252.7766487859</v>
      </c>
      <c r="N63" s="157">
        <f t="shared" si="16"/>
        <v>9427410.6321817618</v>
      </c>
      <c r="O63" s="157">
        <f t="shared" si="16"/>
        <v>9575471.6448253952</v>
      </c>
      <c r="P63" s="157">
        <f t="shared" si="16"/>
        <v>9726493.8777219038</v>
      </c>
      <c r="Q63" s="157">
        <f t="shared" si="16"/>
        <v>9880536.5552763417</v>
      </c>
      <c r="R63" s="157">
        <f t="shared" si="16"/>
        <v>10037660.086381869</v>
      </c>
      <c r="S63" s="157">
        <f t="shared" si="16"/>
        <v>10197926.088109504</v>
      </c>
      <c r="T63" s="157">
        <f t="shared" si="16"/>
        <v>10361397.409871696</v>
      </c>
      <c r="U63" s="157">
        <f t="shared" si="16"/>
        <v>10528138.15806913</v>
      </c>
      <c r="V63" s="157">
        <f t="shared" si="16"/>
        <v>10698213.721230512</v>
      </c>
      <c r="W63" s="157">
        <f t="shared" si="16"/>
        <v>10871690.795655122</v>
      </c>
    </row>
    <row r="64" spans="1:23" x14ac:dyDescent="0.25">
      <c r="D64" s="91"/>
      <c r="E64" s="91"/>
      <c r="F64" s="91"/>
      <c r="G64" s="91"/>
      <c r="H64" s="91"/>
      <c r="I64" s="91"/>
      <c r="J64" s="91"/>
      <c r="K64" s="91"/>
      <c r="L64" s="91"/>
      <c r="M64" s="92"/>
      <c r="N64" s="91"/>
      <c r="O64" s="91"/>
      <c r="P64" s="91"/>
      <c r="Q64" s="91"/>
      <c r="R64" s="91"/>
      <c r="S64" s="91"/>
      <c r="T64" s="91"/>
      <c r="U64" s="91"/>
      <c r="V64" s="91"/>
      <c r="W64" s="91"/>
    </row>
    <row r="65" spans="1:23" x14ac:dyDescent="0.25">
      <c r="D65" s="91">
        <f>SUM(D56:D63)</f>
        <v>103915718.19047619</v>
      </c>
      <c r="E65" s="91">
        <f t="shared" ref="E65:V65" si="17">SUM(E56:E63)</f>
        <v>103597039.3561905</v>
      </c>
      <c r="F65" s="91">
        <f t="shared" si="17"/>
        <v>111750853.07630478</v>
      </c>
      <c r="G65" s="91">
        <f t="shared" si="17"/>
        <v>116307362.17252494</v>
      </c>
      <c r="H65" s="91">
        <f t="shared" si="17"/>
        <v>123677219.83951703</v>
      </c>
      <c r="I65" s="91">
        <f t="shared" si="17"/>
        <v>129950170.92074086</v>
      </c>
      <c r="J65" s="91">
        <f t="shared" si="17"/>
        <v>136757553.47021657</v>
      </c>
      <c r="K65" s="91">
        <f t="shared" si="17"/>
        <v>143692003.63803834</v>
      </c>
      <c r="L65" s="91">
        <f t="shared" si="17"/>
        <v>149812071.62953836</v>
      </c>
      <c r="M65" s="92">
        <f t="shared" si="17"/>
        <v>156133014.58857647</v>
      </c>
      <c r="N65" s="91">
        <f t="shared" si="17"/>
        <v>168489905.61063066</v>
      </c>
      <c r="O65" s="91">
        <f t="shared" si="17"/>
        <v>171320106.05617654</v>
      </c>
      <c r="P65" s="91">
        <f t="shared" si="17"/>
        <v>174206910.51063344</v>
      </c>
      <c r="Q65" s="91">
        <f t="shared" si="17"/>
        <v>177151451.05417943</v>
      </c>
      <c r="R65" s="91">
        <f t="shared" si="17"/>
        <v>180154882.4085964</v>
      </c>
      <c r="S65" s="91">
        <f t="shared" si="17"/>
        <v>183218382.39010155</v>
      </c>
      <c r="T65" s="91">
        <f t="shared" si="17"/>
        <v>186343152.37123698</v>
      </c>
      <c r="U65" s="91">
        <f t="shared" si="17"/>
        <v>189530417.75199509</v>
      </c>
      <c r="V65" s="91">
        <f t="shared" si="17"/>
        <v>192781428.44036829</v>
      </c>
      <c r="W65" s="91">
        <f>SUM(W56:W63)</f>
        <v>196097459.34250897</v>
      </c>
    </row>
    <row r="66" spans="1:23" x14ac:dyDescent="0.25">
      <c r="D66" s="91"/>
      <c r="E66" s="91"/>
      <c r="F66" s="91"/>
      <c r="G66" s="91"/>
      <c r="H66" s="91"/>
      <c r="I66" s="91"/>
      <c r="J66" s="91"/>
      <c r="K66" s="91"/>
      <c r="L66" s="91"/>
      <c r="M66" s="92"/>
      <c r="N66" s="3"/>
      <c r="O66" s="91"/>
      <c r="P66" s="91"/>
      <c r="Q66" s="91"/>
      <c r="R66" s="91"/>
      <c r="S66" s="91"/>
      <c r="T66" s="91"/>
      <c r="U66" s="91"/>
      <c r="V66" s="91"/>
      <c r="W66" s="91"/>
    </row>
    <row r="67" spans="1:23" ht="14.4" thickBot="1" x14ac:dyDescent="0.3">
      <c r="B67" s="3" t="s">
        <v>8</v>
      </c>
      <c r="D67" s="91"/>
      <c r="E67" s="91"/>
      <c r="F67" s="91"/>
      <c r="G67" s="91"/>
      <c r="H67" s="91"/>
      <c r="I67" s="91"/>
      <c r="J67" s="91"/>
      <c r="K67" s="91"/>
      <c r="L67" s="91"/>
      <c r="M67" s="92"/>
      <c r="N67" s="3"/>
      <c r="O67" s="91"/>
      <c r="P67" s="91"/>
      <c r="Q67" s="91"/>
      <c r="R67" s="91"/>
      <c r="S67" s="91"/>
      <c r="T67" s="91"/>
      <c r="U67" s="91"/>
      <c r="V67" s="91"/>
      <c r="W67" s="91"/>
    </row>
    <row r="68" spans="1:23" x14ac:dyDescent="0.25">
      <c r="B68" s="132" t="s">
        <v>104</v>
      </c>
      <c r="D68" s="154">
        <v>2021</v>
      </c>
      <c r="E68" s="154">
        <v>2022</v>
      </c>
      <c r="F68" s="154">
        <v>2023</v>
      </c>
      <c r="G68" s="154">
        <v>2024</v>
      </c>
      <c r="H68" s="154">
        <v>2025</v>
      </c>
      <c r="I68" s="154">
        <v>2026</v>
      </c>
      <c r="J68" s="154">
        <v>2027</v>
      </c>
      <c r="K68" s="154">
        <v>2028</v>
      </c>
      <c r="L68" s="154">
        <v>2029</v>
      </c>
      <c r="M68" s="154">
        <v>2030</v>
      </c>
      <c r="N68" s="154">
        <v>2031</v>
      </c>
      <c r="O68" s="154">
        <v>2032</v>
      </c>
      <c r="P68" s="154">
        <v>2033</v>
      </c>
      <c r="Q68" s="154">
        <v>2034</v>
      </c>
      <c r="R68" s="154">
        <v>2035</v>
      </c>
      <c r="S68" s="154">
        <v>2036</v>
      </c>
      <c r="T68" s="154">
        <v>2037</v>
      </c>
      <c r="U68" s="154">
        <v>2038</v>
      </c>
      <c r="V68" s="154">
        <v>2039</v>
      </c>
      <c r="W68" s="154">
        <v>2040</v>
      </c>
    </row>
    <row r="69" spans="1:23" x14ac:dyDescent="0.25">
      <c r="B69" s="101" t="s">
        <v>154</v>
      </c>
      <c r="D69" s="93">
        <f>SUM(D2:D43)</f>
        <v>100566894.76190478</v>
      </c>
      <c r="E69" s="93">
        <f t="shared" ref="E69:W69" si="18">SUM(E2:E43)</f>
        <v>86536464.761904776</v>
      </c>
      <c r="F69" s="93">
        <f t="shared" si="18"/>
        <v>86110893.333333328</v>
      </c>
      <c r="G69" s="93">
        <f t="shared" si="18"/>
        <v>78106846.666666672</v>
      </c>
      <c r="H69" s="93">
        <f t="shared" si="18"/>
        <v>67913170</v>
      </c>
      <c r="I69" s="93">
        <f t="shared" si="18"/>
        <v>53882740</v>
      </c>
      <c r="J69" s="93">
        <f t="shared" si="18"/>
        <v>41876670.000000007</v>
      </c>
      <c r="K69" s="93">
        <f t="shared" si="18"/>
        <v>33872623.333333336</v>
      </c>
      <c r="L69" s="93">
        <f t="shared" si="18"/>
        <v>33872623.333333336</v>
      </c>
      <c r="M69" s="93">
        <f t="shared" si="18"/>
        <v>33872623.333333336</v>
      </c>
      <c r="N69" s="93">
        <f t="shared" si="18"/>
        <v>26979883.333333336</v>
      </c>
      <c r="O69" s="93">
        <f t="shared" si="18"/>
        <v>26979883.333333336</v>
      </c>
      <c r="P69" s="93">
        <f t="shared" si="18"/>
        <v>26979883.333333336</v>
      </c>
      <c r="Q69" s="93">
        <f t="shared" si="18"/>
        <v>26979883.333333336</v>
      </c>
      <c r="R69" s="93">
        <f t="shared" si="18"/>
        <v>26979883.333333336</v>
      </c>
      <c r="S69" s="93">
        <f t="shared" si="18"/>
        <v>26979883.333333336</v>
      </c>
      <c r="T69" s="93">
        <f t="shared" si="18"/>
        <v>26979883.333333336</v>
      </c>
      <c r="U69" s="93">
        <f t="shared" si="18"/>
        <v>26979883.333333336</v>
      </c>
      <c r="V69" s="93">
        <f t="shared" si="18"/>
        <v>26979883.333333336</v>
      </c>
      <c r="W69" s="93">
        <f t="shared" si="18"/>
        <v>26979883.333333336</v>
      </c>
    </row>
    <row r="70" spans="1:23" x14ac:dyDescent="0.25">
      <c r="B70" s="101" t="s">
        <v>155</v>
      </c>
      <c r="D70" s="93">
        <f>SUM(D44:D51)</f>
        <v>3348823.4285714286</v>
      </c>
      <c r="E70" s="93">
        <f t="shared" ref="E70:W70" si="19">SUM(E44:E51)</f>
        <v>17060574.594285715</v>
      </c>
      <c r="F70" s="93">
        <f t="shared" si="19"/>
        <v>25639959.742971428</v>
      </c>
      <c r="G70" s="93">
        <f t="shared" si="19"/>
        <v>38200515.505858287</v>
      </c>
      <c r="H70" s="93">
        <f t="shared" si="19"/>
        <v>55764049.839517035</v>
      </c>
      <c r="I70" s="93">
        <f t="shared" si="19"/>
        <v>76067430.920740858</v>
      </c>
      <c r="J70" s="93">
        <f t="shared" si="19"/>
        <v>94880883.470216587</v>
      </c>
      <c r="K70" s="93">
        <f t="shared" si="19"/>
        <v>109819380.30470502</v>
      </c>
      <c r="L70" s="93">
        <f t="shared" si="19"/>
        <v>115939448.29620501</v>
      </c>
      <c r="M70" s="93">
        <f t="shared" si="19"/>
        <v>122260391.25524312</v>
      </c>
      <c r="N70" s="93">
        <f t="shared" si="19"/>
        <v>141510022.27729729</v>
      </c>
      <c r="O70" s="93">
        <f t="shared" si="19"/>
        <v>144340222.72284323</v>
      </c>
      <c r="P70" s="93">
        <f t="shared" si="19"/>
        <v>147227027.1773001</v>
      </c>
      <c r="Q70" s="93">
        <f t="shared" si="19"/>
        <v>150171567.72084612</v>
      </c>
      <c r="R70" s="93">
        <f t="shared" si="19"/>
        <v>153174999.07526308</v>
      </c>
      <c r="S70" s="93">
        <f t="shared" si="19"/>
        <v>156238499.05676824</v>
      </c>
      <c r="T70" s="93">
        <f t="shared" si="19"/>
        <v>159363269.03790364</v>
      </c>
      <c r="U70" s="93">
        <f t="shared" si="19"/>
        <v>162550534.41866174</v>
      </c>
      <c r="V70" s="93">
        <f t="shared" si="19"/>
        <v>165801545.10703495</v>
      </c>
      <c r="W70" s="93">
        <f t="shared" si="19"/>
        <v>169117576.00917566</v>
      </c>
    </row>
    <row r="71" spans="1:23" x14ac:dyDescent="0.25">
      <c r="D71" s="3"/>
      <c r="E71" s="3"/>
      <c r="F71" s="3"/>
      <c r="G71" s="3"/>
      <c r="H71" s="3"/>
      <c r="I71" s="3"/>
      <c r="J71" s="3"/>
      <c r="K71" s="3"/>
      <c r="L71" s="3"/>
      <c r="M71" s="3"/>
      <c r="N71" s="3"/>
      <c r="O71" s="3"/>
      <c r="P71" s="3"/>
      <c r="Q71" s="3"/>
      <c r="R71" s="3"/>
      <c r="S71" s="3"/>
      <c r="T71" s="3"/>
      <c r="U71" s="3"/>
      <c r="V71" s="3"/>
      <c r="W71" s="3"/>
    </row>
    <row r="72" spans="1:23" x14ac:dyDescent="0.25">
      <c r="D72" s="90">
        <f>SUM(D69:D70)</f>
        <v>103915718.19047621</v>
      </c>
      <c r="E72" s="90">
        <f t="shared" ref="E72:W72" si="20">SUM(E69:E70)</f>
        <v>103597039.35619049</v>
      </c>
      <c r="F72" s="90">
        <f t="shared" si="20"/>
        <v>111750853.07630476</v>
      </c>
      <c r="G72" s="90">
        <f t="shared" si="20"/>
        <v>116307362.17252496</v>
      </c>
      <c r="H72" s="90">
        <f t="shared" si="20"/>
        <v>123677219.83951703</v>
      </c>
      <c r="I72" s="90">
        <f t="shared" si="20"/>
        <v>129950170.92074086</v>
      </c>
      <c r="J72" s="90">
        <f t="shared" si="20"/>
        <v>136757553.4702166</v>
      </c>
      <c r="K72" s="90">
        <f t="shared" si="20"/>
        <v>143692003.63803837</v>
      </c>
      <c r="L72" s="90">
        <f t="shared" si="20"/>
        <v>149812071.62953836</v>
      </c>
      <c r="M72" s="90">
        <f t="shared" si="20"/>
        <v>156133014.58857647</v>
      </c>
      <c r="N72" s="90">
        <f t="shared" si="20"/>
        <v>168489905.61063063</v>
      </c>
      <c r="O72" s="90">
        <f t="shared" si="20"/>
        <v>171320106.05617657</v>
      </c>
      <c r="P72" s="90">
        <f t="shared" si="20"/>
        <v>174206910.51063344</v>
      </c>
      <c r="Q72" s="90">
        <f t="shared" si="20"/>
        <v>177151451.05417946</v>
      </c>
      <c r="R72" s="90">
        <f t="shared" si="20"/>
        <v>180154882.40859643</v>
      </c>
      <c r="S72" s="90">
        <f t="shared" si="20"/>
        <v>183218382.39010158</v>
      </c>
      <c r="T72" s="90">
        <f t="shared" si="20"/>
        <v>186343152.37123698</v>
      </c>
      <c r="U72" s="90">
        <f t="shared" si="20"/>
        <v>189530417.75199509</v>
      </c>
      <c r="V72" s="90">
        <f t="shared" si="20"/>
        <v>192781428.44036829</v>
      </c>
      <c r="W72" s="90">
        <f t="shared" si="20"/>
        <v>196097459.342509</v>
      </c>
    </row>
    <row r="73" spans="1:23" x14ac:dyDescent="0.25">
      <c r="D73" s="3"/>
      <c r="E73" s="3"/>
      <c r="F73" s="3"/>
      <c r="G73" s="3"/>
      <c r="H73" s="3"/>
      <c r="I73" s="3"/>
      <c r="J73" s="3"/>
      <c r="K73" s="3"/>
      <c r="L73" s="3"/>
      <c r="M73" s="3"/>
      <c r="N73" s="3"/>
      <c r="O73" s="3"/>
      <c r="P73" s="3"/>
      <c r="Q73" s="3"/>
      <c r="R73" s="3"/>
      <c r="S73" s="3"/>
      <c r="T73" s="3"/>
      <c r="U73" s="3"/>
      <c r="V73" s="3"/>
      <c r="W73" s="3"/>
    </row>
    <row r="74" spans="1:23" x14ac:dyDescent="0.25">
      <c r="A74" s="155" t="s">
        <v>32</v>
      </c>
      <c r="B74" s="155" t="s">
        <v>104</v>
      </c>
      <c r="C74" s="155" t="s">
        <v>90</v>
      </c>
      <c r="D74" s="154">
        <v>2021</v>
      </c>
      <c r="E74" s="155">
        <v>2022</v>
      </c>
      <c r="F74" s="154">
        <v>2023</v>
      </c>
      <c r="G74" s="155">
        <v>2024</v>
      </c>
      <c r="H74" s="154">
        <v>2025</v>
      </c>
      <c r="I74" s="155">
        <v>2026</v>
      </c>
      <c r="J74" s="154">
        <v>2027</v>
      </c>
      <c r="K74" s="155">
        <v>2028</v>
      </c>
      <c r="L74" s="154">
        <v>2029</v>
      </c>
      <c r="M74" s="155">
        <v>2030</v>
      </c>
      <c r="N74" s="154">
        <v>2031</v>
      </c>
      <c r="O74" s="155">
        <v>2032</v>
      </c>
      <c r="P74" s="154">
        <v>2033</v>
      </c>
      <c r="Q74" s="155">
        <v>2034</v>
      </c>
      <c r="R74" s="154">
        <v>2035</v>
      </c>
      <c r="S74" s="155">
        <v>2036</v>
      </c>
      <c r="T74" s="154">
        <v>2037</v>
      </c>
      <c r="U74" s="155">
        <v>2038</v>
      </c>
      <c r="V74" s="154">
        <v>2039</v>
      </c>
      <c r="W74" s="155">
        <v>2040</v>
      </c>
    </row>
    <row r="75" spans="1:23" x14ac:dyDescent="0.25">
      <c r="A75" s="97" t="s">
        <v>33</v>
      </c>
      <c r="B75" s="97" t="s">
        <v>57</v>
      </c>
      <c r="C75" s="198"/>
      <c r="D75" s="189">
        <f>IFERROR(INDEX(lifespans_all!D$80:D$126,MATCH($A75,lifespans_all!$A$80:$A$126,0))*INDEX(SR_mission_minutes!D$2:D$43,MATCH($A75,SR_mission_minutes!$A$2:$A$43)),"-")</f>
        <v>4002023.3333333335</v>
      </c>
      <c r="E75" s="189">
        <f>IFERROR(INDEX(lifespans_all!E$80:E$126,MATCH($A75,lifespans_all!$A$80:$A$126,0))*INDEX(SR_mission_minutes!E$2:E$43,MATCH($A75,SR_mission_minutes!$A$2:$A$43)),"-")</f>
        <v>4002023.3333333335</v>
      </c>
      <c r="F75" s="189">
        <f>IFERROR(INDEX(lifespans_all!F$80:F$126,MATCH($A75,lifespans_all!$A$80:$A$126,0))*INDEX(SR_mission_minutes!F$2:F$43,MATCH($A75,SR_mission_minutes!$A$2:$A$43)),"-")</f>
        <v>4002023.3333333335</v>
      </c>
      <c r="G75" s="189">
        <f>IFERROR(INDEX(lifespans_all!G$80:G$126,MATCH($A75,lifespans_all!$A$80:$A$126,0))*INDEX(SR_mission_minutes!G$2:G$43,MATCH($A75,SR_mission_minutes!$A$2:$A$43)),"-")</f>
        <v>4002023.3333333335</v>
      </c>
      <c r="H75" s="189">
        <f>IFERROR(INDEX(lifespans_all!H$80:H$126,MATCH($A75,lifespans_all!$A$80:$A$126,0))*INDEX(SR_mission_minutes!H$2:H$43,MATCH($A75,SR_mission_minutes!$A$2:$A$43)),"-")</f>
        <v>0</v>
      </c>
      <c r="I75" s="189">
        <f>IFERROR(INDEX(lifespans_all!I$80:I$126,MATCH($A75,lifespans_all!$A$80:$A$126,0))*INDEX(SR_mission_minutes!I$2:I$43,MATCH($A75,SR_mission_minutes!$A$2:$A$43)),"-")</f>
        <v>0</v>
      </c>
      <c r="J75" s="189">
        <f>IFERROR(INDEX(lifespans_all!J$80:J$126,MATCH($A75,lifespans_all!$A$80:$A$126,0))*INDEX(SR_mission_minutes!J$2:J$43,MATCH($A75,SR_mission_minutes!$A$2:$A$43)),"-")</f>
        <v>0</v>
      </c>
      <c r="K75" s="189">
        <f>IFERROR(INDEX(lifespans_all!K$80:K$126,MATCH($A75,lifespans_all!$A$80:$A$126,0))*INDEX(SR_mission_minutes!K$2:K$43,MATCH($A75,SR_mission_minutes!$A$2:$A$43)),"-")</f>
        <v>0</v>
      </c>
      <c r="L75" s="189">
        <f>IFERROR(INDEX(lifespans_all!L$80:L$126,MATCH($A75,lifespans_all!$A$80:$A$126,0))*INDEX(SR_mission_minutes!L$2:L$43,MATCH($A75,SR_mission_minutes!$A$2:$A$43)),"-")</f>
        <v>0</v>
      </c>
      <c r="M75" s="189">
        <f>IFERROR(INDEX(lifespans_all!M$80:M$126,MATCH($A75,lifespans_all!$A$80:$A$126,0))*INDEX(SR_mission_minutes!M$2:M$43,MATCH($A75,SR_mission_minutes!$A$2:$A$43)),"-")</f>
        <v>0</v>
      </c>
      <c r="N75" s="189">
        <f>IFERROR(INDEX(lifespans_all!N$80:N$126,MATCH($A75,lifespans_all!$A$80:$A$126,0))*INDEX(SR_mission_minutes!N$2:N$43,MATCH($A75,SR_mission_minutes!$A$2:$A$43)),"-")</f>
        <v>0</v>
      </c>
      <c r="O75" s="189">
        <f>IFERROR(INDEX(lifespans_all!O$80:O$126,MATCH($A75,lifespans_all!$A$80:$A$126,0))*INDEX(SR_mission_minutes!O$2:O$43,MATCH($A75,SR_mission_minutes!$A$2:$A$43)),"-")</f>
        <v>0</v>
      </c>
      <c r="P75" s="189">
        <f>IFERROR(INDEX(lifespans_all!P$80:P$126,MATCH($A75,lifespans_all!$A$80:$A$126,0))*INDEX(SR_mission_minutes!P$2:P$43,MATCH($A75,SR_mission_minutes!$A$2:$A$43)),"-")</f>
        <v>0</v>
      </c>
      <c r="Q75" s="189">
        <f>IFERROR(INDEX(lifespans_all!Q$80:Q$126,MATCH($A75,lifespans_all!$A$80:$A$126,0))*INDEX(SR_mission_minutes!Q$2:Q$43,MATCH($A75,SR_mission_minutes!$A$2:$A$43)),"-")</f>
        <v>0</v>
      </c>
      <c r="R75" s="189">
        <f>IFERROR(INDEX(lifespans_all!R$80:R$126,MATCH($A75,lifespans_all!$A$80:$A$126,0))*INDEX(SR_mission_minutes!R$2:R$43,MATCH($A75,SR_mission_minutes!$A$2:$A$43)),"-")</f>
        <v>0</v>
      </c>
      <c r="S75" s="189">
        <f>IFERROR(INDEX(lifespans_all!S$80:S$126,MATCH($A75,lifespans_all!$A$80:$A$126,0))*INDEX(SR_mission_minutes!S$2:S$43,MATCH($A75,SR_mission_minutes!$A$2:$A$43)),"-")</f>
        <v>0</v>
      </c>
      <c r="T75" s="189">
        <f>IFERROR(INDEX(lifespans_all!T$80:T$126,MATCH($A75,lifespans_all!$A$80:$A$126,0))*INDEX(SR_mission_minutes!T$2:T$43,MATCH($A75,SR_mission_minutes!$A$2:$A$43)),"-")</f>
        <v>0</v>
      </c>
      <c r="U75" s="189">
        <f>IFERROR(INDEX(lifespans_all!U$80:U$126,MATCH($A75,lifespans_all!$A$80:$A$126,0))*INDEX(SR_mission_minutes!U$2:U$43,MATCH($A75,SR_mission_minutes!$A$2:$A$43)),"-")</f>
        <v>0</v>
      </c>
      <c r="V75" s="189">
        <f>IFERROR(INDEX(lifespans_all!V$80:V$126,MATCH($A75,lifespans_all!$A$80:$A$126,0))*INDEX(SR_mission_minutes!V$2:V$43,MATCH($A75,SR_mission_minutes!$A$2:$A$43)),"-")</f>
        <v>0</v>
      </c>
      <c r="W75" s="189">
        <f>IFERROR(INDEX(lifespans_all!W$80:W$126,MATCH($A75,lifespans_all!$A$80:$A$126,0))*INDEX(SR_mission_minutes!W$2:W$43,MATCH($A75,SR_mission_minutes!$A$2:$A$43)),"-")</f>
        <v>0</v>
      </c>
    </row>
    <row r="76" spans="1:23" x14ac:dyDescent="0.25">
      <c r="A76" s="97" t="s">
        <v>65</v>
      </c>
      <c r="B76" s="97" t="s">
        <v>57</v>
      </c>
      <c r="C76" s="198"/>
      <c r="D76" s="189">
        <f>IFERROR(INDEX(lifespans_all!D$80:D$126,MATCH($A76,lifespans_all!$A$80:$A$126,0))*INDEX(SR_mission_minutes!D$2:D$43,MATCH($A76,SR_mission_minutes!$A$2:$A$43)),"-")</f>
        <v>4002023.3333333335</v>
      </c>
      <c r="E76" s="189">
        <f>IFERROR(INDEX(lifespans_all!E$80:E$126,MATCH($A76,lifespans_all!$A$80:$A$126,0))*INDEX(SR_mission_minutes!E$2:E$43,MATCH($A76,SR_mission_minutes!$A$2:$A$43)),"-")</f>
        <v>4002023.3333333335</v>
      </c>
      <c r="F76" s="189">
        <f>IFERROR(INDEX(lifespans_all!F$80:F$126,MATCH($A76,lifespans_all!$A$80:$A$126,0))*INDEX(SR_mission_minutes!F$2:F$43,MATCH($A76,SR_mission_minutes!$A$2:$A$43)),"-")</f>
        <v>4002023.3333333335</v>
      </c>
      <c r="G76" s="189">
        <f>IFERROR(INDEX(lifespans_all!G$80:G$126,MATCH($A76,lifespans_all!$A$80:$A$126,0))*INDEX(SR_mission_minutes!G$2:G$43,MATCH($A76,SR_mission_minutes!$A$2:$A$43)),"-")</f>
        <v>4002023.3333333335</v>
      </c>
      <c r="H76" s="189">
        <f>IFERROR(INDEX(lifespans_all!H$80:H$126,MATCH($A76,lifespans_all!$A$80:$A$126,0))*INDEX(SR_mission_minutes!H$2:H$43,MATCH($A76,SR_mission_minutes!$A$2:$A$43)),"-")</f>
        <v>4002023.3333333335</v>
      </c>
      <c r="I76" s="189">
        <f>IFERROR(INDEX(lifespans_all!I$80:I$126,MATCH($A76,lifespans_all!$A$80:$A$126,0))*INDEX(SR_mission_minutes!I$2:I$43,MATCH($A76,SR_mission_minutes!$A$2:$A$43)),"-")</f>
        <v>4002023.3333333335</v>
      </c>
      <c r="J76" s="189">
        <f>IFERROR(INDEX(lifespans_all!J$80:J$126,MATCH($A76,lifespans_all!$A$80:$A$126,0))*INDEX(SR_mission_minutes!J$2:J$43,MATCH($A76,SR_mission_minutes!$A$2:$A$43)),"-")</f>
        <v>0</v>
      </c>
      <c r="K76" s="189">
        <f>IFERROR(INDEX(lifespans_all!K$80:K$126,MATCH($A76,lifespans_all!$A$80:$A$126,0))*INDEX(SR_mission_minutes!K$2:K$43,MATCH($A76,SR_mission_minutes!$A$2:$A$43)),"-")</f>
        <v>0</v>
      </c>
      <c r="L76" s="189">
        <f>IFERROR(INDEX(lifespans_all!L$80:L$126,MATCH($A76,lifespans_all!$A$80:$A$126,0))*INDEX(SR_mission_minutes!L$2:L$43,MATCH($A76,SR_mission_minutes!$A$2:$A$43)),"-")</f>
        <v>0</v>
      </c>
      <c r="M76" s="189">
        <f>IFERROR(INDEX(lifespans_all!M$80:M$126,MATCH($A76,lifespans_all!$A$80:$A$126,0))*INDEX(SR_mission_minutes!M$2:M$43,MATCH($A76,SR_mission_minutes!$A$2:$A$43)),"-")</f>
        <v>0</v>
      </c>
      <c r="N76" s="189">
        <f>IFERROR(INDEX(lifespans_all!N$80:N$126,MATCH($A76,lifespans_all!$A$80:$A$126,0))*INDEX(SR_mission_minutes!N$2:N$43,MATCH($A76,SR_mission_minutes!$A$2:$A$43)),"-")</f>
        <v>0</v>
      </c>
      <c r="O76" s="189">
        <f>IFERROR(INDEX(lifespans_all!O$80:O$126,MATCH($A76,lifespans_all!$A$80:$A$126,0))*INDEX(SR_mission_minutes!O$2:O$43,MATCH($A76,SR_mission_minutes!$A$2:$A$43)),"-")</f>
        <v>0</v>
      </c>
      <c r="P76" s="189">
        <f>IFERROR(INDEX(lifespans_all!P$80:P$126,MATCH($A76,lifespans_all!$A$80:$A$126,0))*INDEX(SR_mission_minutes!P$2:P$43,MATCH($A76,SR_mission_minutes!$A$2:$A$43)),"-")</f>
        <v>0</v>
      </c>
      <c r="Q76" s="189">
        <f>IFERROR(INDEX(lifespans_all!Q$80:Q$126,MATCH($A76,lifespans_all!$A$80:$A$126,0))*INDEX(SR_mission_minutes!Q$2:Q$43,MATCH($A76,SR_mission_minutes!$A$2:$A$43)),"-")</f>
        <v>0</v>
      </c>
      <c r="R76" s="189">
        <f>IFERROR(INDEX(lifespans_all!R$80:R$126,MATCH($A76,lifespans_all!$A$80:$A$126,0))*INDEX(SR_mission_minutes!R$2:R$43,MATCH($A76,SR_mission_minutes!$A$2:$A$43)),"-")</f>
        <v>0</v>
      </c>
      <c r="S76" s="189">
        <f>IFERROR(INDEX(lifespans_all!S$80:S$126,MATCH($A76,lifespans_all!$A$80:$A$126,0))*INDEX(SR_mission_minutes!S$2:S$43,MATCH($A76,SR_mission_minutes!$A$2:$A$43)),"-")</f>
        <v>0</v>
      </c>
      <c r="T76" s="189">
        <f>IFERROR(INDEX(lifespans_all!T$80:T$126,MATCH($A76,lifespans_all!$A$80:$A$126,0))*INDEX(SR_mission_minutes!T$2:T$43,MATCH($A76,SR_mission_minutes!$A$2:$A$43)),"-")</f>
        <v>0</v>
      </c>
      <c r="U76" s="189">
        <f>IFERROR(INDEX(lifespans_all!U$80:U$126,MATCH($A76,lifespans_all!$A$80:$A$126,0))*INDEX(SR_mission_minutes!U$2:U$43,MATCH($A76,SR_mission_minutes!$A$2:$A$43)),"-")</f>
        <v>0</v>
      </c>
      <c r="V76" s="189">
        <f>IFERROR(INDEX(lifespans_all!V$80:V$126,MATCH($A76,lifespans_all!$A$80:$A$126,0))*INDEX(SR_mission_minutes!V$2:V$43,MATCH($A76,SR_mission_minutes!$A$2:$A$43)),"-")</f>
        <v>0</v>
      </c>
      <c r="W76" s="189">
        <f>IFERROR(INDEX(lifespans_all!W$80:W$126,MATCH($A76,lifespans_all!$A$80:$A$126,0))*INDEX(SR_mission_minutes!W$2:W$43,MATCH($A76,SR_mission_minutes!$A$2:$A$43)),"-")</f>
        <v>0</v>
      </c>
    </row>
    <row r="77" spans="1:23" x14ac:dyDescent="0.25">
      <c r="A77" s="97" t="s">
        <v>67</v>
      </c>
      <c r="B77" s="97" t="s">
        <v>58</v>
      </c>
      <c r="C77" s="198"/>
      <c r="D77" s="189">
        <f>IFERROR(INDEX(lifespans_all!D$80:D$126,MATCH($A77,lifespans_all!$A$80:$A$126,0))*INDEX(SR_mission_minutes!D$2:D$43,MATCH($A77,SR_mission_minutes!$A$2:$A$43)),"-")</f>
        <v>137640</v>
      </c>
      <c r="E77" s="189">
        <f>IFERROR(INDEX(lifespans_all!E$80:E$126,MATCH($A77,lifespans_all!$A$80:$A$126,0))*INDEX(SR_mission_minutes!E$2:E$43,MATCH($A77,SR_mission_minutes!$A$2:$A$43)),"-")</f>
        <v>137640</v>
      </c>
      <c r="F77" s="189">
        <f>IFERROR(INDEX(lifespans_all!F$80:F$126,MATCH($A77,lifespans_all!$A$80:$A$126,0))*INDEX(SR_mission_minutes!F$2:F$43,MATCH($A77,SR_mission_minutes!$A$2:$A$43)),"-")</f>
        <v>137640</v>
      </c>
      <c r="G77" s="189">
        <f>IFERROR(INDEX(lifespans_all!G$80:G$126,MATCH($A77,lifespans_all!$A$80:$A$126,0))*INDEX(SR_mission_minutes!G$2:G$43,MATCH($A77,SR_mission_minutes!$A$2:$A$43)),"-")</f>
        <v>137640</v>
      </c>
      <c r="H77" s="189">
        <f>IFERROR(INDEX(lifespans_all!H$80:H$126,MATCH($A77,lifespans_all!$A$80:$A$126,0))*INDEX(SR_mission_minutes!H$2:H$43,MATCH($A77,SR_mission_minutes!$A$2:$A$43)),"-")</f>
        <v>0</v>
      </c>
      <c r="I77" s="189">
        <f>IFERROR(INDEX(lifespans_all!I$80:I$126,MATCH($A77,lifespans_all!$A$80:$A$126,0))*INDEX(SR_mission_minutes!I$2:I$43,MATCH($A77,SR_mission_minutes!$A$2:$A$43)),"-")</f>
        <v>0</v>
      </c>
      <c r="J77" s="189">
        <f>IFERROR(INDEX(lifespans_all!J$80:J$126,MATCH($A77,lifespans_all!$A$80:$A$126,0))*INDEX(SR_mission_minutes!J$2:J$43,MATCH($A77,SR_mission_minutes!$A$2:$A$43)),"-")</f>
        <v>0</v>
      </c>
      <c r="K77" s="189">
        <f>IFERROR(INDEX(lifespans_all!K$80:K$126,MATCH($A77,lifespans_all!$A$80:$A$126,0))*INDEX(SR_mission_minutes!K$2:K$43,MATCH($A77,SR_mission_minutes!$A$2:$A$43)),"-")</f>
        <v>0</v>
      </c>
      <c r="L77" s="189">
        <f>IFERROR(INDEX(lifespans_all!L$80:L$126,MATCH($A77,lifespans_all!$A$80:$A$126,0))*INDEX(SR_mission_minutes!L$2:L$43,MATCH($A77,SR_mission_minutes!$A$2:$A$43)),"-")</f>
        <v>0</v>
      </c>
      <c r="M77" s="189">
        <f>IFERROR(INDEX(lifespans_all!M$80:M$126,MATCH($A77,lifespans_all!$A$80:$A$126,0))*INDEX(SR_mission_minutes!M$2:M$43,MATCH($A77,SR_mission_minutes!$A$2:$A$43)),"-")</f>
        <v>0</v>
      </c>
      <c r="N77" s="189">
        <f>IFERROR(INDEX(lifespans_all!N$80:N$126,MATCH($A77,lifespans_all!$A$80:$A$126,0))*INDEX(SR_mission_minutes!N$2:N$43,MATCH($A77,SR_mission_minutes!$A$2:$A$43)),"-")</f>
        <v>0</v>
      </c>
      <c r="O77" s="189">
        <f>IFERROR(INDEX(lifespans_all!O$80:O$126,MATCH($A77,lifespans_all!$A$80:$A$126,0))*INDEX(SR_mission_minutes!O$2:O$43,MATCH($A77,SR_mission_minutes!$A$2:$A$43)),"-")</f>
        <v>0</v>
      </c>
      <c r="P77" s="189">
        <f>IFERROR(INDEX(lifespans_all!P$80:P$126,MATCH($A77,lifespans_all!$A$80:$A$126,0))*INDEX(SR_mission_minutes!P$2:P$43,MATCH($A77,SR_mission_minutes!$A$2:$A$43)),"-")</f>
        <v>0</v>
      </c>
      <c r="Q77" s="189">
        <f>IFERROR(INDEX(lifespans_all!Q$80:Q$126,MATCH($A77,lifespans_all!$A$80:$A$126,0))*INDEX(SR_mission_minutes!Q$2:Q$43,MATCH($A77,SR_mission_minutes!$A$2:$A$43)),"-")</f>
        <v>0</v>
      </c>
      <c r="R77" s="189">
        <f>IFERROR(INDEX(lifespans_all!R$80:R$126,MATCH($A77,lifespans_all!$A$80:$A$126,0))*INDEX(SR_mission_minutes!R$2:R$43,MATCH($A77,SR_mission_minutes!$A$2:$A$43)),"-")</f>
        <v>0</v>
      </c>
      <c r="S77" s="189">
        <f>IFERROR(INDEX(lifespans_all!S$80:S$126,MATCH($A77,lifespans_all!$A$80:$A$126,0))*INDEX(SR_mission_minutes!S$2:S$43,MATCH($A77,SR_mission_minutes!$A$2:$A$43)),"-")</f>
        <v>0</v>
      </c>
      <c r="T77" s="189">
        <f>IFERROR(INDEX(lifespans_all!T$80:T$126,MATCH($A77,lifespans_all!$A$80:$A$126,0))*INDEX(SR_mission_minutes!T$2:T$43,MATCH($A77,SR_mission_minutes!$A$2:$A$43)),"-")</f>
        <v>0</v>
      </c>
      <c r="U77" s="189">
        <f>IFERROR(INDEX(lifespans_all!U$80:U$126,MATCH($A77,lifespans_all!$A$80:$A$126,0))*INDEX(SR_mission_minutes!U$2:U$43,MATCH($A77,SR_mission_minutes!$A$2:$A$43)),"-")</f>
        <v>0</v>
      </c>
      <c r="V77" s="189">
        <f>IFERROR(INDEX(lifespans_all!V$80:V$126,MATCH($A77,lifespans_all!$A$80:$A$126,0))*INDEX(SR_mission_minutes!V$2:V$43,MATCH($A77,SR_mission_minutes!$A$2:$A$43)),"-")</f>
        <v>0</v>
      </c>
      <c r="W77" s="189">
        <f>IFERROR(INDEX(lifespans_all!W$80:W$126,MATCH($A77,lifespans_all!$A$80:$A$126,0))*INDEX(SR_mission_minutes!W$2:W$43,MATCH($A77,SR_mission_minutes!$A$2:$A$43)),"-")</f>
        <v>0</v>
      </c>
    </row>
    <row r="78" spans="1:23" x14ac:dyDescent="0.25">
      <c r="A78" s="97" t="s">
        <v>68</v>
      </c>
      <c r="B78" s="97" t="s">
        <v>57</v>
      </c>
      <c r="C78" s="198"/>
      <c r="D78" s="189">
        <f>IFERROR(INDEX(lifespans_all!D$80:D$126,MATCH($A78,lifespans_all!$A$80:$A$126,0))*INDEX(SR_mission_minutes!D$2:D$43,MATCH($A78,SR_mission_minutes!$A$2:$A$43)),"-")</f>
        <v>4002023.3333333335</v>
      </c>
      <c r="E78" s="189">
        <f>IFERROR(INDEX(lifespans_all!E$80:E$126,MATCH($A78,lifespans_all!$A$80:$A$126,0))*INDEX(SR_mission_minutes!E$2:E$43,MATCH($A78,SR_mission_minutes!$A$2:$A$43)),"-")</f>
        <v>4002023.3333333335</v>
      </c>
      <c r="F78" s="189">
        <f>IFERROR(INDEX(lifespans_all!F$80:F$126,MATCH($A78,lifespans_all!$A$80:$A$126,0))*INDEX(SR_mission_minutes!F$2:F$43,MATCH($A78,SR_mission_minutes!$A$2:$A$43)),"-")</f>
        <v>4002023.3333333335</v>
      </c>
      <c r="G78" s="189">
        <f>IFERROR(INDEX(lifespans_all!G$80:G$126,MATCH($A78,lifespans_all!$A$80:$A$126,0))*INDEX(SR_mission_minutes!G$2:G$43,MATCH($A78,SR_mission_minutes!$A$2:$A$43)),"-")</f>
        <v>4002023.3333333335</v>
      </c>
      <c r="H78" s="189">
        <f>IFERROR(INDEX(lifespans_all!H$80:H$126,MATCH($A78,lifespans_all!$A$80:$A$126,0))*INDEX(SR_mission_minutes!H$2:H$43,MATCH($A78,SR_mission_minutes!$A$2:$A$43)),"-")</f>
        <v>4002023.3333333335</v>
      </c>
      <c r="I78" s="189">
        <f>IFERROR(INDEX(lifespans_all!I$80:I$126,MATCH($A78,lifespans_all!$A$80:$A$126,0))*INDEX(SR_mission_minutes!I$2:I$43,MATCH($A78,SR_mission_minutes!$A$2:$A$43)),"-")</f>
        <v>4002023.3333333335</v>
      </c>
      <c r="J78" s="189">
        <f>IFERROR(INDEX(lifespans_all!J$80:J$126,MATCH($A78,lifespans_all!$A$80:$A$126,0))*INDEX(SR_mission_minutes!J$2:J$43,MATCH($A78,SR_mission_minutes!$A$2:$A$43)),"-")</f>
        <v>0</v>
      </c>
      <c r="K78" s="189">
        <f>IFERROR(INDEX(lifespans_all!K$80:K$126,MATCH($A78,lifespans_all!$A$80:$A$126,0))*INDEX(SR_mission_minutes!K$2:K$43,MATCH($A78,SR_mission_minutes!$A$2:$A$43)),"-")</f>
        <v>0</v>
      </c>
      <c r="L78" s="189">
        <f>IFERROR(INDEX(lifespans_all!L$80:L$126,MATCH($A78,lifespans_all!$A$80:$A$126,0))*INDEX(SR_mission_minutes!L$2:L$43,MATCH($A78,SR_mission_minutes!$A$2:$A$43)),"-")</f>
        <v>0</v>
      </c>
      <c r="M78" s="189">
        <f>IFERROR(INDEX(lifespans_all!M$80:M$126,MATCH($A78,lifespans_all!$A$80:$A$126,0))*INDEX(SR_mission_minutes!M$2:M$43,MATCH($A78,SR_mission_minutes!$A$2:$A$43)),"-")</f>
        <v>0</v>
      </c>
      <c r="N78" s="189">
        <f>IFERROR(INDEX(lifespans_all!N$80:N$126,MATCH($A78,lifespans_all!$A$80:$A$126,0))*INDEX(SR_mission_minutes!N$2:N$43,MATCH($A78,SR_mission_minutes!$A$2:$A$43)),"-")</f>
        <v>0</v>
      </c>
      <c r="O78" s="189">
        <f>IFERROR(INDEX(lifespans_all!O$80:O$126,MATCH($A78,lifespans_all!$A$80:$A$126,0))*INDEX(SR_mission_minutes!O$2:O$43,MATCH($A78,SR_mission_minutes!$A$2:$A$43)),"-")</f>
        <v>0</v>
      </c>
      <c r="P78" s="189">
        <f>IFERROR(INDEX(lifespans_all!P$80:P$126,MATCH($A78,lifespans_all!$A$80:$A$126,0))*INDEX(SR_mission_minutes!P$2:P$43,MATCH($A78,SR_mission_minutes!$A$2:$A$43)),"-")</f>
        <v>0</v>
      </c>
      <c r="Q78" s="189">
        <f>IFERROR(INDEX(lifespans_all!Q$80:Q$126,MATCH($A78,lifespans_all!$A$80:$A$126,0))*INDEX(SR_mission_minutes!Q$2:Q$43,MATCH($A78,SR_mission_minutes!$A$2:$A$43)),"-")</f>
        <v>0</v>
      </c>
      <c r="R78" s="189">
        <f>IFERROR(INDEX(lifespans_all!R$80:R$126,MATCH($A78,lifespans_all!$A$80:$A$126,0))*INDEX(SR_mission_minutes!R$2:R$43,MATCH($A78,SR_mission_minutes!$A$2:$A$43)),"-")</f>
        <v>0</v>
      </c>
      <c r="S78" s="189">
        <f>IFERROR(INDEX(lifespans_all!S$80:S$126,MATCH($A78,lifespans_all!$A$80:$A$126,0))*INDEX(SR_mission_minutes!S$2:S$43,MATCH($A78,SR_mission_minutes!$A$2:$A$43)),"-")</f>
        <v>0</v>
      </c>
      <c r="T78" s="189">
        <f>IFERROR(INDEX(lifespans_all!T$80:T$126,MATCH($A78,lifespans_all!$A$80:$A$126,0))*INDEX(SR_mission_minutes!T$2:T$43,MATCH($A78,SR_mission_minutes!$A$2:$A$43)),"-")</f>
        <v>0</v>
      </c>
      <c r="U78" s="189">
        <f>IFERROR(INDEX(lifespans_all!U$80:U$126,MATCH($A78,lifespans_all!$A$80:$A$126,0))*INDEX(SR_mission_minutes!U$2:U$43,MATCH($A78,SR_mission_minutes!$A$2:$A$43)),"-")</f>
        <v>0</v>
      </c>
      <c r="V78" s="189">
        <f>IFERROR(INDEX(lifespans_all!V$80:V$126,MATCH($A78,lifespans_all!$A$80:$A$126,0))*INDEX(SR_mission_minutes!V$2:V$43,MATCH($A78,SR_mission_minutes!$A$2:$A$43)),"-")</f>
        <v>0</v>
      </c>
      <c r="W78" s="189">
        <f>IFERROR(INDEX(lifespans_all!W$80:W$126,MATCH($A78,lifespans_all!$A$80:$A$126,0))*INDEX(SR_mission_minutes!W$2:W$43,MATCH($A78,SR_mission_minutes!$A$2:$A$43)),"-")</f>
        <v>0</v>
      </c>
    </row>
    <row r="79" spans="1:23" x14ac:dyDescent="0.25">
      <c r="A79" s="97" t="s">
        <v>34</v>
      </c>
      <c r="B79" s="97" t="s">
        <v>64</v>
      </c>
      <c r="C79" s="198"/>
      <c r="D79" s="189" t="str">
        <f>IFERROR(INDEX(lifespans_all!D$80:D$126,MATCH($A79,lifespans_all!$A$80:$A$126,0))*INDEX(SR_mission_minutes!D$2:D$43,MATCH($A79,SR_mission_minutes!$A$2:$A$43)),"-")</f>
        <v>-</v>
      </c>
      <c r="E79" s="189" t="str">
        <f>IFERROR(INDEX(lifespans_all!E$80:E$126,MATCH($A79,lifespans_all!$A$80:$A$126,0))*INDEX(SR_mission_minutes!E$2:E$43,MATCH($A79,SR_mission_minutes!$A$2:$A$43)),"-")</f>
        <v>-</v>
      </c>
      <c r="F79" s="189" t="str">
        <f>IFERROR(INDEX(lifespans_all!F$80:F$126,MATCH($A79,lifespans_all!$A$80:$A$126,0))*INDEX(SR_mission_minutes!F$2:F$43,MATCH($A79,SR_mission_minutes!$A$2:$A$43)),"-")</f>
        <v>-</v>
      </c>
      <c r="G79" s="189" t="str">
        <f>IFERROR(INDEX(lifespans_all!G$80:G$126,MATCH($A79,lifespans_all!$A$80:$A$126,0))*INDEX(SR_mission_minutes!G$2:G$43,MATCH($A79,SR_mission_minutes!$A$2:$A$43)),"-")</f>
        <v>-</v>
      </c>
      <c r="H79" s="189" t="str">
        <f>IFERROR(INDEX(lifespans_all!H$80:H$126,MATCH($A79,lifespans_all!$A$80:$A$126,0))*INDEX(SR_mission_minutes!H$2:H$43,MATCH($A79,SR_mission_minutes!$A$2:$A$43)),"-")</f>
        <v>-</v>
      </c>
      <c r="I79" s="189" t="str">
        <f>IFERROR(INDEX(lifespans_all!I$80:I$126,MATCH($A79,lifespans_all!$A$80:$A$126,0))*INDEX(SR_mission_minutes!I$2:I$43,MATCH($A79,SR_mission_minutes!$A$2:$A$43)),"-")</f>
        <v>-</v>
      </c>
      <c r="J79" s="189" t="str">
        <f>IFERROR(INDEX(lifespans_all!J$80:J$126,MATCH($A79,lifespans_all!$A$80:$A$126,0))*INDEX(SR_mission_minutes!J$2:J$43,MATCH($A79,SR_mission_minutes!$A$2:$A$43)),"-")</f>
        <v>-</v>
      </c>
      <c r="K79" s="189" t="str">
        <f>IFERROR(INDEX(lifespans_all!K$80:K$126,MATCH($A79,lifespans_all!$A$80:$A$126,0))*INDEX(SR_mission_minutes!K$2:K$43,MATCH($A79,SR_mission_minutes!$A$2:$A$43)),"-")</f>
        <v>-</v>
      </c>
      <c r="L79" s="189" t="str">
        <f>IFERROR(INDEX(lifespans_all!L$80:L$126,MATCH($A79,lifespans_all!$A$80:$A$126,0))*INDEX(SR_mission_minutes!L$2:L$43,MATCH($A79,SR_mission_minutes!$A$2:$A$43)),"-")</f>
        <v>-</v>
      </c>
      <c r="M79" s="189" t="str">
        <f>IFERROR(INDEX(lifespans_all!M$80:M$126,MATCH($A79,lifespans_all!$A$80:$A$126,0))*INDEX(SR_mission_minutes!M$2:M$43,MATCH($A79,SR_mission_minutes!$A$2:$A$43)),"-")</f>
        <v>-</v>
      </c>
      <c r="N79" s="189" t="str">
        <f>IFERROR(INDEX(lifespans_all!N$80:N$126,MATCH($A79,lifespans_all!$A$80:$A$126,0))*INDEX(SR_mission_minutes!N$2:N$43,MATCH($A79,SR_mission_minutes!$A$2:$A$43)),"-")</f>
        <v>-</v>
      </c>
      <c r="O79" s="189" t="str">
        <f>IFERROR(INDEX(lifespans_all!O$80:O$126,MATCH($A79,lifespans_all!$A$80:$A$126,0))*INDEX(SR_mission_minutes!O$2:O$43,MATCH($A79,SR_mission_minutes!$A$2:$A$43)),"-")</f>
        <v>-</v>
      </c>
      <c r="P79" s="189" t="str">
        <f>IFERROR(INDEX(lifespans_all!P$80:P$126,MATCH($A79,lifespans_all!$A$80:$A$126,0))*INDEX(SR_mission_minutes!P$2:P$43,MATCH($A79,SR_mission_minutes!$A$2:$A$43)),"-")</f>
        <v>-</v>
      </c>
      <c r="Q79" s="189" t="str">
        <f>IFERROR(INDEX(lifespans_all!Q$80:Q$126,MATCH($A79,lifespans_all!$A$80:$A$126,0))*INDEX(SR_mission_minutes!Q$2:Q$43,MATCH($A79,SR_mission_minutes!$A$2:$A$43)),"-")</f>
        <v>-</v>
      </c>
      <c r="R79" s="189" t="str">
        <f>IFERROR(INDEX(lifespans_all!R$80:R$126,MATCH($A79,lifespans_all!$A$80:$A$126,0))*INDEX(SR_mission_minutes!R$2:R$43,MATCH($A79,SR_mission_minutes!$A$2:$A$43)),"-")</f>
        <v>-</v>
      </c>
      <c r="S79" s="189" t="str">
        <f>IFERROR(INDEX(lifespans_all!S$80:S$126,MATCH($A79,lifespans_all!$A$80:$A$126,0))*INDEX(SR_mission_minutes!S$2:S$43,MATCH($A79,SR_mission_minutes!$A$2:$A$43)),"-")</f>
        <v>-</v>
      </c>
      <c r="T79" s="189" t="str">
        <f>IFERROR(INDEX(lifespans_all!T$80:T$126,MATCH($A79,lifespans_all!$A$80:$A$126,0))*INDEX(SR_mission_minutes!T$2:T$43,MATCH($A79,SR_mission_minutes!$A$2:$A$43)),"-")</f>
        <v>-</v>
      </c>
      <c r="U79" s="189" t="str">
        <f>IFERROR(INDEX(lifespans_all!U$80:U$126,MATCH($A79,lifespans_all!$A$80:$A$126,0))*INDEX(SR_mission_minutes!U$2:U$43,MATCH($A79,SR_mission_minutes!$A$2:$A$43)),"-")</f>
        <v>-</v>
      </c>
      <c r="V79" s="189" t="str">
        <f>IFERROR(INDEX(lifespans_all!V$80:V$126,MATCH($A79,lifespans_all!$A$80:$A$126,0))*INDEX(SR_mission_minutes!V$2:V$43,MATCH($A79,SR_mission_minutes!$A$2:$A$43)),"-")</f>
        <v>-</v>
      </c>
      <c r="W79" s="189" t="str">
        <f>IFERROR(INDEX(lifespans_all!W$80:W$126,MATCH($A79,lifespans_all!$A$80:$A$126,0))*INDEX(SR_mission_minutes!W$2:W$43,MATCH($A79,SR_mission_minutes!$A$2:$A$43)),"-")</f>
        <v>-</v>
      </c>
    </row>
    <row r="80" spans="1:23" x14ac:dyDescent="0.25">
      <c r="A80" s="97" t="s">
        <v>71</v>
      </c>
      <c r="B80" s="97" t="s">
        <v>58</v>
      </c>
      <c r="C80" s="198"/>
      <c r="D80" s="189">
        <f>IFERROR(INDEX(lifespans_all!D$80:D$126,MATCH($A80,lifespans_all!$A$80:$A$126,0))*INDEX(SR_mission_minutes!D$2:D$43,MATCH($A80,SR_mission_minutes!$A$2:$A$43)),"-")</f>
        <v>137640</v>
      </c>
      <c r="E80" s="189">
        <f>IFERROR(INDEX(lifespans_all!E$80:E$126,MATCH($A80,lifespans_all!$A$80:$A$126,0))*INDEX(SR_mission_minutes!E$2:E$43,MATCH($A80,SR_mission_minutes!$A$2:$A$43)),"-")</f>
        <v>137640</v>
      </c>
      <c r="F80" s="189">
        <f>IFERROR(INDEX(lifespans_all!F$80:F$126,MATCH($A80,lifespans_all!$A$80:$A$126,0))*INDEX(SR_mission_minutes!F$2:F$43,MATCH($A80,SR_mission_minutes!$A$2:$A$43)),"-")</f>
        <v>137640</v>
      </c>
      <c r="G80" s="189">
        <f>IFERROR(INDEX(lifespans_all!G$80:G$126,MATCH($A80,lifespans_all!$A$80:$A$126,0))*INDEX(SR_mission_minutes!G$2:G$43,MATCH($A80,SR_mission_minutes!$A$2:$A$43)),"-")</f>
        <v>137640</v>
      </c>
      <c r="H80" s="189">
        <f>IFERROR(INDEX(lifespans_all!H$80:H$126,MATCH($A80,lifespans_all!$A$80:$A$126,0))*INDEX(SR_mission_minutes!H$2:H$43,MATCH($A80,SR_mission_minutes!$A$2:$A$43)),"-")</f>
        <v>137640</v>
      </c>
      <c r="I80" s="189">
        <f>IFERROR(INDEX(lifespans_all!I$80:I$126,MATCH($A80,lifespans_all!$A$80:$A$126,0))*INDEX(SR_mission_minutes!I$2:I$43,MATCH($A80,SR_mission_minutes!$A$2:$A$43)),"-")</f>
        <v>137640</v>
      </c>
      <c r="J80" s="189">
        <f>IFERROR(INDEX(lifespans_all!J$80:J$126,MATCH($A80,lifespans_all!$A$80:$A$126,0))*INDEX(SR_mission_minutes!J$2:J$43,MATCH($A80,SR_mission_minutes!$A$2:$A$43)),"-")</f>
        <v>137640</v>
      </c>
      <c r="K80" s="189">
        <f>IFERROR(INDEX(lifespans_all!K$80:K$126,MATCH($A80,lifespans_all!$A$80:$A$126,0))*INDEX(SR_mission_minutes!K$2:K$43,MATCH($A80,SR_mission_minutes!$A$2:$A$43)),"-")</f>
        <v>137640</v>
      </c>
      <c r="L80" s="189">
        <f>IFERROR(INDEX(lifespans_all!L$80:L$126,MATCH($A80,lifespans_all!$A$80:$A$126,0))*INDEX(SR_mission_minutes!L$2:L$43,MATCH($A80,SR_mission_minutes!$A$2:$A$43)),"-")</f>
        <v>137640</v>
      </c>
      <c r="M80" s="189">
        <f>IFERROR(INDEX(lifespans_all!M$80:M$126,MATCH($A80,lifespans_all!$A$80:$A$126,0))*INDEX(SR_mission_minutes!M$2:M$43,MATCH($A80,SR_mission_minutes!$A$2:$A$43)),"-")</f>
        <v>137640</v>
      </c>
      <c r="N80" s="189">
        <f>IFERROR(INDEX(lifespans_all!N$80:N$126,MATCH($A80,lifespans_all!$A$80:$A$126,0))*INDEX(SR_mission_minutes!N$2:N$43,MATCH($A80,SR_mission_minutes!$A$2:$A$43)),"-")</f>
        <v>137640</v>
      </c>
      <c r="O80" s="189">
        <f>IFERROR(INDEX(lifespans_all!O$80:O$126,MATCH($A80,lifespans_all!$A$80:$A$126,0))*INDEX(SR_mission_minutes!O$2:O$43,MATCH($A80,SR_mission_minutes!$A$2:$A$43)),"-")</f>
        <v>137640</v>
      </c>
      <c r="P80" s="189">
        <f>IFERROR(INDEX(lifespans_all!P$80:P$126,MATCH($A80,lifespans_all!$A$80:$A$126,0))*INDEX(SR_mission_minutes!P$2:P$43,MATCH($A80,SR_mission_minutes!$A$2:$A$43)),"-")</f>
        <v>137640</v>
      </c>
      <c r="Q80" s="189">
        <f>IFERROR(INDEX(lifespans_all!Q$80:Q$126,MATCH($A80,lifespans_all!$A$80:$A$126,0))*INDEX(SR_mission_minutes!Q$2:Q$43,MATCH($A80,SR_mission_minutes!$A$2:$A$43)),"-")</f>
        <v>137640</v>
      </c>
      <c r="R80" s="189">
        <f>IFERROR(INDEX(lifespans_all!R$80:R$126,MATCH($A80,lifespans_all!$A$80:$A$126,0))*INDEX(SR_mission_minutes!R$2:R$43,MATCH($A80,SR_mission_minutes!$A$2:$A$43)),"-")</f>
        <v>137640</v>
      </c>
      <c r="S80" s="189">
        <f>IFERROR(INDEX(lifespans_all!S$80:S$126,MATCH($A80,lifespans_all!$A$80:$A$126,0))*INDEX(SR_mission_minutes!S$2:S$43,MATCH($A80,SR_mission_minutes!$A$2:$A$43)),"-")</f>
        <v>137640</v>
      </c>
      <c r="T80" s="189">
        <f>IFERROR(INDEX(lifespans_all!T$80:T$126,MATCH($A80,lifespans_all!$A$80:$A$126,0))*INDEX(SR_mission_minutes!T$2:T$43,MATCH($A80,SR_mission_minutes!$A$2:$A$43)),"-")</f>
        <v>137640</v>
      </c>
      <c r="U80" s="189">
        <f>IFERROR(INDEX(lifespans_all!U$80:U$126,MATCH($A80,lifespans_all!$A$80:$A$126,0))*INDEX(SR_mission_minutes!U$2:U$43,MATCH($A80,SR_mission_minutes!$A$2:$A$43)),"-")</f>
        <v>137640</v>
      </c>
      <c r="V80" s="189">
        <f>IFERROR(INDEX(lifespans_all!V$80:V$126,MATCH($A80,lifespans_all!$A$80:$A$126,0))*INDEX(SR_mission_minutes!V$2:V$43,MATCH($A80,SR_mission_minutes!$A$2:$A$43)),"-")</f>
        <v>137640</v>
      </c>
      <c r="W80" s="189">
        <f>IFERROR(INDEX(lifespans_all!W$80:W$126,MATCH($A80,lifespans_all!$A$80:$A$126,0))*INDEX(SR_mission_minutes!W$2:W$43,MATCH($A80,SR_mission_minutes!$A$2:$A$43)),"-")</f>
        <v>137640</v>
      </c>
    </row>
    <row r="81" spans="1:23" x14ac:dyDescent="0.25">
      <c r="A81" s="97" t="s">
        <v>72</v>
      </c>
      <c r="B81" s="97" t="s">
        <v>59</v>
      </c>
      <c r="C81" s="198"/>
      <c r="D81" s="189">
        <f>IFERROR(INDEX(lifespans_all!D$80:D$126,MATCH($A81,lifespans_all!$A$80:$A$126,0))*INDEX(SR_mission_minutes!D$2:D$43,MATCH($A81,SR_mission_minutes!$A$2:$A$43)),"-")</f>
        <v>6892740</v>
      </c>
      <c r="E81" s="189">
        <f>IFERROR(INDEX(lifespans_all!E$80:E$126,MATCH($A81,lifespans_all!$A$80:$A$126,0))*INDEX(SR_mission_minutes!E$2:E$43,MATCH($A81,SR_mission_minutes!$A$2:$A$43)),"-")</f>
        <v>6892740</v>
      </c>
      <c r="F81" s="189">
        <f>IFERROR(INDEX(lifespans_all!F$80:F$126,MATCH($A81,lifespans_all!$A$80:$A$126,0))*INDEX(SR_mission_minutes!F$2:F$43,MATCH($A81,SR_mission_minutes!$A$2:$A$43)),"-")</f>
        <v>6892740</v>
      </c>
      <c r="G81" s="189">
        <f>IFERROR(INDEX(lifespans_all!G$80:G$126,MATCH($A81,lifespans_all!$A$80:$A$126,0))*INDEX(SR_mission_minutes!G$2:G$43,MATCH($A81,SR_mission_minutes!$A$2:$A$43)),"-")</f>
        <v>6892740</v>
      </c>
      <c r="H81" s="189">
        <f>IFERROR(INDEX(lifespans_all!H$80:H$126,MATCH($A81,lifespans_all!$A$80:$A$126,0))*INDEX(SR_mission_minutes!H$2:H$43,MATCH($A81,SR_mission_minutes!$A$2:$A$43)),"-")</f>
        <v>6892740</v>
      </c>
      <c r="I81" s="189">
        <f>IFERROR(INDEX(lifespans_all!I$80:I$126,MATCH($A81,lifespans_all!$A$80:$A$126,0))*INDEX(SR_mission_minutes!I$2:I$43,MATCH($A81,SR_mission_minutes!$A$2:$A$43)),"-")</f>
        <v>6892740</v>
      </c>
      <c r="J81" s="189">
        <f>IFERROR(INDEX(lifespans_all!J$80:J$126,MATCH($A81,lifespans_all!$A$80:$A$126,0))*INDEX(SR_mission_minutes!J$2:J$43,MATCH($A81,SR_mission_minutes!$A$2:$A$43)),"-")</f>
        <v>6892740</v>
      </c>
      <c r="K81" s="189">
        <f>IFERROR(INDEX(lifespans_all!K$80:K$126,MATCH($A81,lifespans_all!$A$80:$A$126,0))*INDEX(SR_mission_minutes!K$2:K$43,MATCH($A81,SR_mission_minutes!$A$2:$A$43)),"-")</f>
        <v>6892740</v>
      </c>
      <c r="L81" s="189">
        <f>IFERROR(INDEX(lifespans_all!L$80:L$126,MATCH($A81,lifespans_all!$A$80:$A$126,0))*INDEX(SR_mission_minutes!L$2:L$43,MATCH($A81,SR_mission_minutes!$A$2:$A$43)),"-")</f>
        <v>6892740</v>
      </c>
      <c r="M81" s="189">
        <f>IFERROR(INDEX(lifespans_all!M$80:M$126,MATCH($A81,lifespans_all!$A$80:$A$126,0))*INDEX(SR_mission_minutes!M$2:M$43,MATCH($A81,SR_mission_minutes!$A$2:$A$43)),"-")</f>
        <v>6892740</v>
      </c>
      <c r="N81" s="189">
        <f>IFERROR(INDEX(lifespans_all!N$80:N$126,MATCH($A81,lifespans_all!$A$80:$A$126,0))*INDEX(SR_mission_minutes!N$2:N$43,MATCH($A81,SR_mission_minutes!$A$2:$A$43)),"-")</f>
        <v>6892740</v>
      </c>
      <c r="O81" s="189">
        <f>IFERROR(INDEX(lifespans_all!O$80:O$126,MATCH($A81,lifespans_all!$A$80:$A$126,0))*INDEX(SR_mission_minutes!O$2:O$43,MATCH($A81,SR_mission_minutes!$A$2:$A$43)),"-")</f>
        <v>6892740</v>
      </c>
      <c r="P81" s="189">
        <f>IFERROR(INDEX(lifespans_all!P$80:P$126,MATCH($A81,lifespans_all!$A$80:$A$126,0))*INDEX(SR_mission_minutes!P$2:P$43,MATCH($A81,SR_mission_minutes!$A$2:$A$43)),"-")</f>
        <v>6892740</v>
      </c>
      <c r="Q81" s="189">
        <f>IFERROR(INDEX(lifespans_all!Q$80:Q$126,MATCH($A81,lifespans_all!$A$80:$A$126,0))*INDEX(SR_mission_minutes!Q$2:Q$43,MATCH($A81,SR_mission_minutes!$A$2:$A$43)),"-")</f>
        <v>6892740</v>
      </c>
      <c r="R81" s="189">
        <f>IFERROR(INDEX(lifespans_all!R$80:R$126,MATCH($A81,lifespans_all!$A$80:$A$126,0))*INDEX(SR_mission_minutes!R$2:R$43,MATCH($A81,SR_mission_minutes!$A$2:$A$43)),"-")</f>
        <v>6892740</v>
      </c>
      <c r="S81" s="189">
        <f>IFERROR(INDEX(lifespans_all!S$80:S$126,MATCH($A81,lifespans_all!$A$80:$A$126,0))*INDEX(SR_mission_minutes!S$2:S$43,MATCH($A81,SR_mission_minutes!$A$2:$A$43)),"-")</f>
        <v>6892740</v>
      </c>
      <c r="T81" s="189">
        <f>IFERROR(INDEX(lifespans_all!T$80:T$126,MATCH($A81,lifespans_all!$A$80:$A$126,0))*INDEX(SR_mission_minutes!T$2:T$43,MATCH($A81,SR_mission_minutes!$A$2:$A$43)),"-")</f>
        <v>6892740</v>
      </c>
      <c r="U81" s="189">
        <f>IFERROR(INDEX(lifespans_all!U$80:U$126,MATCH($A81,lifespans_all!$A$80:$A$126,0))*INDEX(SR_mission_minutes!U$2:U$43,MATCH($A81,SR_mission_minutes!$A$2:$A$43)),"-")</f>
        <v>6892740</v>
      </c>
      <c r="V81" s="189">
        <f>IFERROR(INDEX(lifespans_all!V$80:V$126,MATCH($A81,lifespans_all!$A$80:$A$126,0))*INDEX(SR_mission_minutes!V$2:V$43,MATCH($A81,SR_mission_minutes!$A$2:$A$43)),"-")</f>
        <v>6892740</v>
      </c>
      <c r="W81" s="189">
        <f>IFERROR(INDEX(lifespans_all!W$80:W$126,MATCH($A81,lifespans_all!$A$80:$A$126,0))*INDEX(SR_mission_minutes!W$2:W$43,MATCH($A81,SR_mission_minutes!$A$2:$A$43)),"-")</f>
        <v>6892740</v>
      </c>
    </row>
    <row r="82" spans="1:23" x14ac:dyDescent="0.25">
      <c r="A82" s="97" t="s">
        <v>35</v>
      </c>
      <c r="B82" s="97" t="s">
        <v>57</v>
      </c>
      <c r="C82" s="198"/>
      <c r="D82" s="189">
        <f>IFERROR(INDEX(lifespans_all!D$80:D$126,MATCH($A82,lifespans_all!$A$80:$A$126,0))*INDEX(SR_mission_minutes!D$2:D$43,MATCH($A82,SR_mission_minutes!$A$2:$A$43)),"-")</f>
        <v>4002023.3333333335</v>
      </c>
      <c r="E82" s="189">
        <f>IFERROR(INDEX(lifespans_all!E$80:E$126,MATCH($A82,lifespans_all!$A$80:$A$126,0))*INDEX(SR_mission_minutes!E$2:E$43,MATCH($A82,SR_mission_minutes!$A$2:$A$43)),"-")</f>
        <v>4002023.3333333335</v>
      </c>
      <c r="F82" s="189">
        <f>IFERROR(INDEX(lifespans_all!F$80:F$126,MATCH($A82,lifespans_all!$A$80:$A$126,0))*INDEX(SR_mission_minutes!F$2:F$43,MATCH($A82,SR_mission_minutes!$A$2:$A$43)),"-")</f>
        <v>4002023.3333333335</v>
      </c>
      <c r="G82" s="189">
        <f>IFERROR(INDEX(lifespans_all!G$80:G$126,MATCH($A82,lifespans_all!$A$80:$A$126,0))*INDEX(SR_mission_minutes!G$2:G$43,MATCH($A82,SR_mission_minutes!$A$2:$A$43)),"-")</f>
        <v>4002023.3333333335</v>
      </c>
      <c r="H82" s="189">
        <f>IFERROR(INDEX(lifespans_all!H$80:H$126,MATCH($A82,lifespans_all!$A$80:$A$126,0))*INDEX(SR_mission_minutes!H$2:H$43,MATCH($A82,SR_mission_minutes!$A$2:$A$43)),"-")</f>
        <v>4002023.3333333335</v>
      </c>
      <c r="I82" s="189">
        <f>IFERROR(INDEX(lifespans_all!I$80:I$126,MATCH($A82,lifespans_all!$A$80:$A$126,0))*INDEX(SR_mission_minutes!I$2:I$43,MATCH($A82,SR_mission_minutes!$A$2:$A$43)),"-")</f>
        <v>4002023.3333333335</v>
      </c>
      <c r="J82" s="189">
        <f>IFERROR(INDEX(lifespans_all!J$80:J$126,MATCH($A82,lifespans_all!$A$80:$A$126,0))*INDEX(SR_mission_minutes!J$2:J$43,MATCH($A82,SR_mission_minutes!$A$2:$A$43)),"-")</f>
        <v>4002023.3333333335</v>
      </c>
      <c r="K82" s="189">
        <f>IFERROR(INDEX(lifespans_all!K$80:K$126,MATCH($A82,lifespans_all!$A$80:$A$126,0))*INDEX(SR_mission_minutes!K$2:K$43,MATCH($A82,SR_mission_minutes!$A$2:$A$43)),"-")</f>
        <v>0</v>
      </c>
      <c r="L82" s="189">
        <f>IFERROR(INDEX(lifespans_all!L$80:L$126,MATCH($A82,lifespans_all!$A$80:$A$126,0))*INDEX(SR_mission_minutes!L$2:L$43,MATCH($A82,SR_mission_minutes!$A$2:$A$43)),"-")</f>
        <v>0</v>
      </c>
      <c r="M82" s="189">
        <f>IFERROR(INDEX(lifespans_all!M$80:M$126,MATCH($A82,lifespans_all!$A$80:$A$126,0))*INDEX(SR_mission_minutes!M$2:M$43,MATCH($A82,SR_mission_minutes!$A$2:$A$43)),"-")</f>
        <v>0</v>
      </c>
      <c r="N82" s="189">
        <f>IFERROR(INDEX(lifespans_all!N$80:N$126,MATCH($A82,lifespans_all!$A$80:$A$126,0))*INDEX(SR_mission_minutes!N$2:N$43,MATCH($A82,SR_mission_minutes!$A$2:$A$43)),"-")</f>
        <v>0</v>
      </c>
      <c r="O82" s="189">
        <f>IFERROR(INDEX(lifespans_all!O$80:O$126,MATCH($A82,lifespans_all!$A$80:$A$126,0))*INDEX(SR_mission_minutes!O$2:O$43,MATCH($A82,SR_mission_minutes!$A$2:$A$43)),"-")</f>
        <v>0</v>
      </c>
      <c r="P82" s="189">
        <f>IFERROR(INDEX(lifespans_all!P$80:P$126,MATCH($A82,lifespans_all!$A$80:$A$126,0))*INDEX(SR_mission_minutes!P$2:P$43,MATCH($A82,SR_mission_minutes!$A$2:$A$43)),"-")</f>
        <v>0</v>
      </c>
      <c r="Q82" s="189">
        <f>IFERROR(INDEX(lifespans_all!Q$80:Q$126,MATCH($A82,lifespans_all!$A$80:$A$126,0))*INDEX(SR_mission_minutes!Q$2:Q$43,MATCH($A82,SR_mission_minutes!$A$2:$A$43)),"-")</f>
        <v>0</v>
      </c>
      <c r="R82" s="189">
        <f>IFERROR(INDEX(lifespans_all!R$80:R$126,MATCH($A82,lifespans_all!$A$80:$A$126,0))*INDEX(SR_mission_minutes!R$2:R$43,MATCH($A82,SR_mission_minutes!$A$2:$A$43)),"-")</f>
        <v>0</v>
      </c>
      <c r="S82" s="189">
        <f>IFERROR(INDEX(lifespans_all!S$80:S$126,MATCH($A82,lifespans_all!$A$80:$A$126,0))*INDEX(SR_mission_minutes!S$2:S$43,MATCH($A82,SR_mission_minutes!$A$2:$A$43)),"-")</f>
        <v>0</v>
      </c>
      <c r="T82" s="189">
        <f>IFERROR(INDEX(lifespans_all!T$80:T$126,MATCH($A82,lifespans_all!$A$80:$A$126,0))*INDEX(SR_mission_minutes!T$2:T$43,MATCH($A82,SR_mission_minutes!$A$2:$A$43)),"-")</f>
        <v>0</v>
      </c>
      <c r="U82" s="189">
        <f>IFERROR(INDEX(lifespans_all!U$80:U$126,MATCH($A82,lifespans_all!$A$80:$A$126,0))*INDEX(SR_mission_minutes!U$2:U$43,MATCH($A82,SR_mission_minutes!$A$2:$A$43)),"-")</f>
        <v>0</v>
      </c>
      <c r="V82" s="189">
        <f>IFERROR(INDEX(lifespans_all!V$80:V$126,MATCH($A82,lifespans_all!$A$80:$A$126,0))*INDEX(SR_mission_minutes!V$2:V$43,MATCH($A82,SR_mission_minutes!$A$2:$A$43)),"-")</f>
        <v>0</v>
      </c>
      <c r="W82" s="189">
        <f>IFERROR(INDEX(lifespans_all!W$80:W$126,MATCH($A82,lifespans_all!$A$80:$A$126,0))*INDEX(SR_mission_minutes!W$2:W$43,MATCH($A82,SR_mission_minutes!$A$2:$A$43)),"-")</f>
        <v>0</v>
      </c>
    </row>
    <row r="83" spans="1:23" x14ac:dyDescent="0.25">
      <c r="A83" s="97" t="s">
        <v>36</v>
      </c>
      <c r="B83" s="97" t="s">
        <v>57</v>
      </c>
      <c r="C83" s="198"/>
      <c r="D83" s="189">
        <f>IFERROR(INDEX(lifespans_all!D$80:D$126,MATCH($A83,lifespans_all!$A$80:$A$126,0))*INDEX(SR_mission_minutes!D$2:D$43,MATCH($A83,SR_mission_minutes!$A$2:$A$43)),"-")</f>
        <v>4002023.3333333335</v>
      </c>
      <c r="E83" s="189">
        <f>IFERROR(INDEX(lifespans_all!E$80:E$126,MATCH($A83,lifespans_all!$A$80:$A$126,0))*INDEX(SR_mission_minutes!E$2:E$43,MATCH($A83,SR_mission_minutes!$A$2:$A$43)),"-")</f>
        <v>4002023.3333333335</v>
      </c>
      <c r="F83" s="189">
        <f>IFERROR(INDEX(lifespans_all!F$80:F$126,MATCH($A83,lifespans_all!$A$80:$A$126,0))*INDEX(SR_mission_minutes!F$2:F$43,MATCH($A83,SR_mission_minutes!$A$2:$A$43)),"-")</f>
        <v>4002023.3333333335</v>
      </c>
      <c r="G83" s="189">
        <f>IFERROR(INDEX(lifespans_all!G$80:G$126,MATCH($A83,lifespans_all!$A$80:$A$126,0))*INDEX(SR_mission_minutes!G$2:G$43,MATCH($A83,SR_mission_minutes!$A$2:$A$43)),"-")</f>
        <v>4002023.3333333335</v>
      </c>
      <c r="H83" s="189">
        <f>IFERROR(INDEX(lifespans_all!H$80:H$126,MATCH($A83,lifespans_all!$A$80:$A$126,0))*INDEX(SR_mission_minutes!H$2:H$43,MATCH($A83,SR_mission_minutes!$A$2:$A$43)),"-")</f>
        <v>4002023.3333333335</v>
      </c>
      <c r="I83" s="189">
        <f>IFERROR(INDEX(lifespans_all!I$80:I$126,MATCH($A83,lifespans_all!$A$80:$A$126,0))*INDEX(SR_mission_minutes!I$2:I$43,MATCH($A83,SR_mission_minutes!$A$2:$A$43)),"-")</f>
        <v>4002023.3333333335</v>
      </c>
      <c r="J83" s="189">
        <f>IFERROR(INDEX(lifespans_all!J$80:J$126,MATCH($A83,lifespans_all!$A$80:$A$126,0))*INDEX(SR_mission_minutes!J$2:J$43,MATCH($A83,SR_mission_minutes!$A$2:$A$43)),"-")</f>
        <v>4002023.3333333335</v>
      </c>
      <c r="K83" s="189">
        <f>IFERROR(INDEX(lifespans_all!K$80:K$126,MATCH($A83,lifespans_all!$A$80:$A$126,0))*INDEX(SR_mission_minutes!K$2:K$43,MATCH($A83,SR_mission_minutes!$A$2:$A$43)),"-")</f>
        <v>4002023.3333333335</v>
      </c>
      <c r="L83" s="189">
        <f>IFERROR(INDEX(lifespans_all!L$80:L$126,MATCH($A83,lifespans_all!$A$80:$A$126,0))*INDEX(SR_mission_minutes!L$2:L$43,MATCH($A83,SR_mission_minutes!$A$2:$A$43)),"-")</f>
        <v>4002023.3333333335</v>
      </c>
      <c r="M83" s="189">
        <f>IFERROR(INDEX(lifespans_all!M$80:M$126,MATCH($A83,lifespans_all!$A$80:$A$126,0))*INDEX(SR_mission_minutes!M$2:M$43,MATCH($A83,SR_mission_minutes!$A$2:$A$43)),"-")</f>
        <v>4002023.3333333335</v>
      </c>
      <c r="N83" s="189">
        <f>IFERROR(INDEX(lifespans_all!N$80:N$126,MATCH($A83,lifespans_all!$A$80:$A$126,0))*INDEX(SR_mission_minutes!N$2:N$43,MATCH($A83,SR_mission_minutes!$A$2:$A$43)),"-")</f>
        <v>4002023.3333333335</v>
      </c>
      <c r="O83" s="189">
        <f>IFERROR(INDEX(lifespans_all!O$80:O$126,MATCH($A83,lifespans_all!$A$80:$A$126,0))*INDEX(SR_mission_minutes!O$2:O$43,MATCH($A83,SR_mission_minutes!$A$2:$A$43)),"-")</f>
        <v>4002023.3333333335</v>
      </c>
      <c r="P83" s="189">
        <f>IFERROR(INDEX(lifespans_all!P$80:P$126,MATCH($A83,lifespans_all!$A$80:$A$126,0))*INDEX(SR_mission_minutes!P$2:P$43,MATCH($A83,SR_mission_minutes!$A$2:$A$43)),"-")</f>
        <v>4002023.3333333335</v>
      </c>
      <c r="Q83" s="189">
        <f>IFERROR(INDEX(lifespans_all!Q$80:Q$126,MATCH($A83,lifespans_all!$A$80:$A$126,0))*INDEX(SR_mission_minutes!Q$2:Q$43,MATCH($A83,SR_mission_minutes!$A$2:$A$43)),"-")</f>
        <v>4002023.3333333335</v>
      </c>
      <c r="R83" s="189">
        <f>IFERROR(INDEX(lifespans_all!R$80:R$126,MATCH($A83,lifespans_all!$A$80:$A$126,0))*INDEX(SR_mission_minutes!R$2:R$43,MATCH($A83,SR_mission_minutes!$A$2:$A$43)),"-")</f>
        <v>4002023.3333333335</v>
      </c>
      <c r="S83" s="189">
        <f>IFERROR(INDEX(lifespans_all!S$80:S$126,MATCH($A83,lifespans_all!$A$80:$A$126,0))*INDEX(SR_mission_minutes!S$2:S$43,MATCH($A83,SR_mission_minutes!$A$2:$A$43)),"-")</f>
        <v>4002023.3333333335</v>
      </c>
      <c r="T83" s="189">
        <f>IFERROR(INDEX(lifespans_all!T$80:T$126,MATCH($A83,lifespans_all!$A$80:$A$126,0))*INDEX(SR_mission_minutes!T$2:T$43,MATCH($A83,SR_mission_minutes!$A$2:$A$43)),"-")</f>
        <v>4002023.3333333335</v>
      </c>
      <c r="U83" s="189">
        <f>IFERROR(INDEX(lifespans_all!U$80:U$126,MATCH($A83,lifespans_all!$A$80:$A$126,0))*INDEX(SR_mission_minutes!U$2:U$43,MATCH($A83,SR_mission_minutes!$A$2:$A$43)),"-")</f>
        <v>4002023.3333333335</v>
      </c>
      <c r="V83" s="189">
        <f>IFERROR(INDEX(lifespans_all!V$80:V$126,MATCH($A83,lifespans_all!$A$80:$A$126,0))*INDEX(SR_mission_minutes!V$2:V$43,MATCH($A83,SR_mission_minutes!$A$2:$A$43)),"-")</f>
        <v>4002023.3333333335</v>
      </c>
      <c r="W83" s="189">
        <f>IFERROR(INDEX(lifespans_all!W$80:W$126,MATCH($A83,lifespans_all!$A$80:$A$126,0))*INDEX(SR_mission_minutes!W$2:W$43,MATCH($A83,SR_mission_minutes!$A$2:$A$43)),"-")</f>
        <v>4002023.3333333335</v>
      </c>
    </row>
    <row r="84" spans="1:23" x14ac:dyDescent="0.25">
      <c r="A84" s="97" t="s">
        <v>37</v>
      </c>
      <c r="B84" s="97" t="s">
        <v>57</v>
      </c>
      <c r="C84" s="198"/>
      <c r="D84" s="189">
        <f>IFERROR(INDEX(lifespans_all!D$80:D$126,MATCH($A84,lifespans_all!$A$80:$A$126,0))*INDEX(SR_mission_minutes!D$2:D$43,MATCH($A84,SR_mission_minutes!$A$2:$A$43)),"-")</f>
        <v>4002023.3333333335</v>
      </c>
      <c r="E84" s="189">
        <f>IFERROR(INDEX(lifespans_all!E$80:E$126,MATCH($A84,lifespans_all!$A$80:$A$126,0))*INDEX(SR_mission_minutes!E$2:E$43,MATCH($A84,SR_mission_minutes!$A$2:$A$43)),"-")</f>
        <v>4002023.3333333335</v>
      </c>
      <c r="F84" s="189">
        <f>IFERROR(INDEX(lifespans_all!F$80:F$126,MATCH($A84,lifespans_all!$A$80:$A$126,0))*INDEX(SR_mission_minutes!F$2:F$43,MATCH($A84,SR_mission_minutes!$A$2:$A$43)),"-")</f>
        <v>4002023.3333333335</v>
      </c>
      <c r="G84" s="189">
        <f>IFERROR(INDEX(lifespans_all!G$80:G$126,MATCH($A84,lifespans_all!$A$80:$A$126,0))*INDEX(SR_mission_minutes!G$2:G$43,MATCH($A84,SR_mission_minutes!$A$2:$A$43)),"-")</f>
        <v>4002023.3333333335</v>
      </c>
      <c r="H84" s="189">
        <f>IFERROR(INDEX(lifespans_all!H$80:H$126,MATCH($A84,lifespans_all!$A$80:$A$126,0))*INDEX(SR_mission_minutes!H$2:H$43,MATCH($A84,SR_mission_minutes!$A$2:$A$43)),"-")</f>
        <v>4002023.3333333335</v>
      </c>
      <c r="I84" s="189">
        <f>IFERROR(INDEX(lifespans_all!I$80:I$126,MATCH($A84,lifespans_all!$A$80:$A$126,0))*INDEX(SR_mission_minutes!I$2:I$43,MATCH($A84,SR_mission_minutes!$A$2:$A$43)),"-")</f>
        <v>0</v>
      </c>
      <c r="J84" s="189">
        <f>IFERROR(INDEX(lifespans_all!J$80:J$126,MATCH($A84,lifespans_all!$A$80:$A$126,0))*INDEX(SR_mission_minutes!J$2:J$43,MATCH($A84,SR_mission_minutes!$A$2:$A$43)),"-")</f>
        <v>0</v>
      </c>
      <c r="K84" s="189">
        <f>IFERROR(INDEX(lifespans_all!K$80:K$126,MATCH($A84,lifespans_all!$A$80:$A$126,0))*INDEX(SR_mission_minutes!K$2:K$43,MATCH($A84,SR_mission_minutes!$A$2:$A$43)),"-")</f>
        <v>0</v>
      </c>
      <c r="L84" s="189">
        <f>IFERROR(INDEX(lifespans_all!L$80:L$126,MATCH($A84,lifespans_all!$A$80:$A$126,0))*INDEX(SR_mission_minutes!L$2:L$43,MATCH($A84,SR_mission_minutes!$A$2:$A$43)),"-")</f>
        <v>0</v>
      </c>
      <c r="M84" s="189">
        <f>IFERROR(INDEX(lifespans_all!M$80:M$126,MATCH($A84,lifespans_all!$A$80:$A$126,0))*INDEX(SR_mission_minutes!M$2:M$43,MATCH($A84,SR_mission_minutes!$A$2:$A$43)),"-")</f>
        <v>0</v>
      </c>
      <c r="N84" s="189">
        <f>IFERROR(INDEX(lifespans_all!N$80:N$126,MATCH($A84,lifespans_all!$A$80:$A$126,0))*INDEX(SR_mission_minutes!N$2:N$43,MATCH($A84,SR_mission_minutes!$A$2:$A$43)),"-")</f>
        <v>0</v>
      </c>
      <c r="O84" s="189">
        <f>IFERROR(INDEX(lifespans_all!O$80:O$126,MATCH($A84,lifespans_all!$A$80:$A$126,0))*INDEX(SR_mission_minutes!O$2:O$43,MATCH($A84,SR_mission_minutes!$A$2:$A$43)),"-")</f>
        <v>0</v>
      </c>
      <c r="P84" s="189">
        <f>IFERROR(INDEX(lifespans_all!P$80:P$126,MATCH($A84,lifespans_all!$A$80:$A$126,0))*INDEX(SR_mission_minutes!P$2:P$43,MATCH($A84,SR_mission_minutes!$A$2:$A$43)),"-")</f>
        <v>0</v>
      </c>
      <c r="Q84" s="189">
        <f>IFERROR(INDEX(lifespans_all!Q$80:Q$126,MATCH($A84,lifespans_all!$A$80:$A$126,0))*INDEX(SR_mission_minutes!Q$2:Q$43,MATCH($A84,SR_mission_minutes!$A$2:$A$43)),"-")</f>
        <v>0</v>
      </c>
      <c r="R84" s="189">
        <f>IFERROR(INDEX(lifespans_all!R$80:R$126,MATCH($A84,lifespans_all!$A$80:$A$126,0))*INDEX(SR_mission_minutes!R$2:R$43,MATCH($A84,SR_mission_minutes!$A$2:$A$43)),"-")</f>
        <v>0</v>
      </c>
      <c r="S84" s="189">
        <f>IFERROR(INDEX(lifespans_all!S$80:S$126,MATCH($A84,lifespans_all!$A$80:$A$126,0))*INDEX(SR_mission_minutes!S$2:S$43,MATCH($A84,SR_mission_minutes!$A$2:$A$43)),"-")</f>
        <v>0</v>
      </c>
      <c r="T84" s="189">
        <f>IFERROR(INDEX(lifespans_all!T$80:T$126,MATCH($A84,lifespans_all!$A$80:$A$126,0))*INDEX(SR_mission_minutes!T$2:T$43,MATCH($A84,SR_mission_minutes!$A$2:$A$43)),"-")</f>
        <v>0</v>
      </c>
      <c r="U84" s="189">
        <f>IFERROR(INDEX(lifespans_all!U$80:U$126,MATCH($A84,lifespans_all!$A$80:$A$126,0))*INDEX(SR_mission_minutes!U$2:U$43,MATCH($A84,SR_mission_minutes!$A$2:$A$43)),"-")</f>
        <v>0</v>
      </c>
      <c r="V84" s="189">
        <f>IFERROR(INDEX(lifespans_all!V$80:V$126,MATCH($A84,lifespans_all!$A$80:$A$126,0))*INDEX(SR_mission_minutes!V$2:V$43,MATCH($A84,SR_mission_minutes!$A$2:$A$43)),"-")</f>
        <v>0</v>
      </c>
      <c r="W84" s="189">
        <f>IFERROR(INDEX(lifespans_all!W$80:W$126,MATCH($A84,lifespans_all!$A$80:$A$126,0))*INDEX(SR_mission_minutes!W$2:W$43,MATCH($A84,SR_mission_minutes!$A$2:$A$43)),"-")</f>
        <v>0</v>
      </c>
    </row>
    <row r="85" spans="1:23" x14ac:dyDescent="0.25">
      <c r="A85" s="97" t="s">
        <v>73</v>
      </c>
      <c r="B85" s="97" t="s">
        <v>57</v>
      </c>
      <c r="C85" s="198"/>
      <c r="D85" s="189">
        <f>IFERROR(INDEX(lifespans_all!D$80:D$126,MATCH($A85,lifespans_all!$A$80:$A$126,0))*INDEX(SR_mission_minutes!D$2:D$43,MATCH($A85,SR_mission_minutes!$A$2:$A$43)),"-")</f>
        <v>4002023.3333333335</v>
      </c>
      <c r="E85" s="189">
        <f>IFERROR(INDEX(lifespans_all!E$80:E$126,MATCH($A85,lifespans_all!$A$80:$A$126,0))*INDEX(SR_mission_minutes!E$2:E$43,MATCH($A85,SR_mission_minutes!$A$2:$A$43)),"-")</f>
        <v>4002023.3333333335</v>
      </c>
      <c r="F85" s="189">
        <f>IFERROR(INDEX(lifespans_all!F$80:F$126,MATCH($A85,lifespans_all!$A$80:$A$126,0))*INDEX(SR_mission_minutes!F$2:F$43,MATCH($A85,SR_mission_minutes!$A$2:$A$43)),"-")</f>
        <v>4002023.3333333335</v>
      </c>
      <c r="G85" s="189">
        <f>IFERROR(INDEX(lifespans_all!G$80:G$126,MATCH($A85,lifespans_all!$A$80:$A$126,0))*INDEX(SR_mission_minutes!G$2:G$43,MATCH($A85,SR_mission_minutes!$A$2:$A$43)),"-")</f>
        <v>4002023.3333333335</v>
      </c>
      <c r="H85" s="189">
        <f>IFERROR(INDEX(lifespans_all!H$80:H$126,MATCH($A85,lifespans_all!$A$80:$A$126,0))*INDEX(SR_mission_minutes!H$2:H$43,MATCH($A85,SR_mission_minutes!$A$2:$A$43)),"-")</f>
        <v>4002023.3333333335</v>
      </c>
      <c r="I85" s="189">
        <f>IFERROR(INDEX(lifespans_all!I$80:I$126,MATCH($A85,lifespans_all!$A$80:$A$126,0))*INDEX(SR_mission_minutes!I$2:I$43,MATCH($A85,SR_mission_minutes!$A$2:$A$43)),"-")</f>
        <v>0</v>
      </c>
      <c r="J85" s="189">
        <f>IFERROR(INDEX(lifespans_all!J$80:J$126,MATCH($A85,lifespans_all!$A$80:$A$126,0))*INDEX(SR_mission_minutes!J$2:J$43,MATCH($A85,SR_mission_minutes!$A$2:$A$43)),"-")</f>
        <v>0</v>
      </c>
      <c r="K85" s="189">
        <f>IFERROR(INDEX(lifespans_all!K$80:K$126,MATCH($A85,lifespans_all!$A$80:$A$126,0))*INDEX(SR_mission_minutes!K$2:K$43,MATCH($A85,SR_mission_minutes!$A$2:$A$43)),"-")</f>
        <v>0</v>
      </c>
      <c r="L85" s="189">
        <f>IFERROR(INDEX(lifespans_all!L$80:L$126,MATCH($A85,lifespans_all!$A$80:$A$126,0))*INDEX(SR_mission_minutes!L$2:L$43,MATCH($A85,SR_mission_minutes!$A$2:$A$43)),"-")</f>
        <v>0</v>
      </c>
      <c r="M85" s="189">
        <f>IFERROR(INDEX(lifespans_all!M$80:M$126,MATCH($A85,lifespans_all!$A$80:$A$126,0))*INDEX(SR_mission_minutes!M$2:M$43,MATCH($A85,SR_mission_minutes!$A$2:$A$43)),"-")</f>
        <v>0</v>
      </c>
      <c r="N85" s="189">
        <f>IFERROR(INDEX(lifespans_all!N$80:N$126,MATCH($A85,lifespans_all!$A$80:$A$126,0))*INDEX(SR_mission_minutes!N$2:N$43,MATCH($A85,SR_mission_minutes!$A$2:$A$43)),"-")</f>
        <v>0</v>
      </c>
      <c r="O85" s="189">
        <f>IFERROR(INDEX(lifespans_all!O$80:O$126,MATCH($A85,lifespans_all!$A$80:$A$126,0))*INDEX(SR_mission_minutes!O$2:O$43,MATCH($A85,SR_mission_minutes!$A$2:$A$43)),"-")</f>
        <v>0</v>
      </c>
      <c r="P85" s="189">
        <f>IFERROR(INDEX(lifespans_all!P$80:P$126,MATCH($A85,lifespans_all!$A$80:$A$126,0))*INDEX(SR_mission_minutes!P$2:P$43,MATCH($A85,SR_mission_minutes!$A$2:$A$43)),"-")</f>
        <v>0</v>
      </c>
      <c r="Q85" s="189">
        <f>IFERROR(INDEX(lifespans_all!Q$80:Q$126,MATCH($A85,lifespans_all!$A$80:$A$126,0))*INDEX(SR_mission_minutes!Q$2:Q$43,MATCH($A85,SR_mission_minutes!$A$2:$A$43)),"-")</f>
        <v>0</v>
      </c>
      <c r="R85" s="189">
        <f>IFERROR(INDEX(lifespans_all!R$80:R$126,MATCH($A85,lifespans_all!$A$80:$A$126,0))*INDEX(SR_mission_minutes!R$2:R$43,MATCH($A85,SR_mission_minutes!$A$2:$A$43)),"-")</f>
        <v>0</v>
      </c>
      <c r="S85" s="189">
        <f>IFERROR(INDEX(lifespans_all!S$80:S$126,MATCH($A85,lifespans_all!$A$80:$A$126,0))*INDEX(SR_mission_minutes!S$2:S$43,MATCH($A85,SR_mission_minutes!$A$2:$A$43)),"-")</f>
        <v>0</v>
      </c>
      <c r="T85" s="189">
        <f>IFERROR(INDEX(lifespans_all!T$80:T$126,MATCH($A85,lifespans_all!$A$80:$A$126,0))*INDEX(SR_mission_minutes!T$2:T$43,MATCH($A85,SR_mission_minutes!$A$2:$A$43)),"-")</f>
        <v>0</v>
      </c>
      <c r="U85" s="189">
        <f>IFERROR(INDEX(lifespans_all!U$80:U$126,MATCH($A85,lifespans_all!$A$80:$A$126,0))*INDEX(SR_mission_minutes!U$2:U$43,MATCH($A85,SR_mission_minutes!$A$2:$A$43)),"-")</f>
        <v>0</v>
      </c>
      <c r="V85" s="189">
        <f>IFERROR(INDEX(lifespans_all!V$80:V$126,MATCH($A85,lifespans_all!$A$80:$A$126,0))*INDEX(SR_mission_minutes!V$2:V$43,MATCH($A85,SR_mission_minutes!$A$2:$A$43)),"-")</f>
        <v>0</v>
      </c>
      <c r="W85" s="189">
        <f>IFERROR(INDEX(lifespans_all!W$80:W$126,MATCH($A85,lifespans_all!$A$80:$A$126,0))*INDEX(SR_mission_minutes!W$2:W$43,MATCH($A85,SR_mission_minutes!$A$2:$A$43)),"-")</f>
        <v>0</v>
      </c>
    </row>
    <row r="86" spans="1:23" x14ac:dyDescent="0.25">
      <c r="A86" s="97" t="s">
        <v>38</v>
      </c>
      <c r="B86" s="97" t="s">
        <v>57</v>
      </c>
      <c r="C86" s="198"/>
      <c r="D86" s="189">
        <f>IFERROR(INDEX(lifespans_all!D$80:D$126,MATCH($A86,lifespans_all!$A$80:$A$126,0))*INDEX(SR_mission_minutes!D$2:D$43,MATCH($A86,SR_mission_minutes!$A$2:$A$43)),"-")</f>
        <v>4002023.3333333335</v>
      </c>
      <c r="E86" s="189">
        <f>IFERROR(INDEX(lifespans_all!E$80:E$126,MATCH($A86,lifespans_all!$A$80:$A$126,0))*INDEX(SR_mission_minutes!E$2:E$43,MATCH($A86,SR_mission_minutes!$A$2:$A$43)),"-")</f>
        <v>4002023.3333333335</v>
      </c>
      <c r="F86" s="189">
        <f>IFERROR(INDEX(lifespans_all!F$80:F$126,MATCH($A86,lifespans_all!$A$80:$A$126,0))*INDEX(SR_mission_minutes!F$2:F$43,MATCH($A86,SR_mission_minutes!$A$2:$A$43)),"-")</f>
        <v>4002023.3333333335</v>
      </c>
      <c r="G86" s="189">
        <f>IFERROR(INDEX(lifespans_all!G$80:G$126,MATCH($A86,lifespans_all!$A$80:$A$126,0))*INDEX(SR_mission_minutes!G$2:G$43,MATCH($A86,SR_mission_minutes!$A$2:$A$43)),"-")</f>
        <v>4002023.3333333335</v>
      </c>
      <c r="H86" s="189">
        <f>IFERROR(INDEX(lifespans_all!H$80:H$126,MATCH($A86,lifespans_all!$A$80:$A$126,0))*INDEX(SR_mission_minutes!H$2:H$43,MATCH($A86,SR_mission_minutes!$A$2:$A$43)),"-")</f>
        <v>0</v>
      </c>
      <c r="I86" s="189">
        <f>IFERROR(INDEX(lifespans_all!I$80:I$126,MATCH($A86,lifespans_all!$A$80:$A$126,0))*INDEX(SR_mission_minutes!I$2:I$43,MATCH($A86,SR_mission_minutes!$A$2:$A$43)),"-")</f>
        <v>0</v>
      </c>
      <c r="J86" s="189">
        <f>IFERROR(INDEX(lifespans_all!J$80:J$126,MATCH($A86,lifespans_all!$A$80:$A$126,0))*INDEX(SR_mission_minutes!J$2:J$43,MATCH($A86,SR_mission_minutes!$A$2:$A$43)),"-")</f>
        <v>0</v>
      </c>
      <c r="K86" s="189">
        <f>IFERROR(INDEX(lifespans_all!K$80:K$126,MATCH($A86,lifespans_all!$A$80:$A$126,0))*INDEX(SR_mission_minutes!K$2:K$43,MATCH($A86,SR_mission_minutes!$A$2:$A$43)),"-")</f>
        <v>0</v>
      </c>
      <c r="L86" s="189">
        <f>IFERROR(INDEX(lifespans_all!L$80:L$126,MATCH($A86,lifespans_all!$A$80:$A$126,0))*INDEX(SR_mission_minutes!L$2:L$43,MATCH($A86,SR_mission_minutes!$A$2:$A$43)),"-")</f>
        <v>0</v>
      </c>
      <c r="M86" s="189">
        <f>IFERROR(INDEX(lifespans_all!M$80:M$126,MATCH($A86,lifespans_all!$A$80:$A$126,0))*INDEX(SR_mission_minutes!M$2:M$43,MATCH($A86,SR_mission_minutes!$A$2:$A$43)),"-")</f>
        <v>0</v>
      </c>
      <c r="N86" s="189">
        <f>IFERROR(INDEX(lifespans_all!N$80:N$126,MATCH($A86,lifespans_all!$A$80:$A$126,0))*INDEX(SR_mission_minutes!N$2:N$43,MATCH($A86,SR_mission_minutes!$A$2:$A$43)),"-")</f>
        <v>0</v>
      </c>
      <c r="O86" s="189">
        <f>IFERROR(INDEX(lifespans_all!O$80:O$126,MATCH($A86,lifespans_all!$A$80:$A$126,0))*INDEX(SR_mission_minutes!O$2:O$43,MATCH($A86,SR_mission_minutes!$A$2:$A$43)),"-")</f>
        <v>0</v>
      </c>
      <c r="P86" s="189">
        <f>IFERROR(INDEX(lifespans_all!P$80:P$126,MATCH($A86,lifespans_all!$A$80:$A$126,0))*INDEX(SR_mission_minutes!P$2:P$43,MATCH($A86,SR_mission_minutes!$A$2:$A$43)),"-")</f>
        <v>0</v>
      </c>
      <c r="Q86" s="189">
        <f>IFERROR(INDEX(lifespans_all!Q$80:Q$126,MATCH($A86,lifespans_all!$A$80:$A$126,0))*INDEX(SR_mission_minutes!Q$2:Q$43,MATCH($A86,SR_mission_minutes!$A$2:$A$43)),"-")</f>
        <v>0</v>
      </c>
      <c r="R86" s="189">
        <f>IFERROR(INDEX(lifespans_all!R$80:R$126,MATCH($A86,lifespans_all!$A$80:$A$126,0))*INDEX(SR_mission_minutes!R$2:R$43,MATCH($A86,SR_mission_minutes!$A$2:$A$43)),"-")</f>
        <v>0</v>
      </c>
      <c r="S86" s="189">
        <f>IFERROR(INDEX(lifespans_all!S$80:S$126,MATCH($A86,lifespans_all!$A$80:$A$126,0))*INDEX(SR_mission_minutes!S$2:S$43,MATCH($A86,SR_mission_minutes!$A$2:$A$43)),"-")</f>
        <v>0</v>
      </c>
      <c r="T86" s="189">
        <f>IFERROR(INDEX(lifespans_all!T$80:T$126,MATCH($A86,lifespans_all!$A$80:$A$126,0))*INDEX(SR_mission_minutes!T$2:T$43,MATCH($A86,SR_mission_minutes!$A$2:$A$43)),"-")</f>
        <v>0</v>
      </c>
      <c r="U86" s="189">
        <f>IFERROR(INDEX(lifespans_all!U$80:U$126,MATCH($A86,lifespans_all!$A$80:$A$126,0))*INDEX(SR_mission_minutes!U$2:U$43,MATCH($A86,SR_mission_minutes!$A$2:$A$43)),"-")</f>
        <v>0</v>
      </c>
      <c r="V86" s="189">
        <f>IFERROR(INDEX(lifespans_all!V$80:V$126,MATCH($A86,lifespans_all!$A$80:$A$126,0))*INDEX(SR_mission_minutes!V$2:V$43,MATCH($A86,SR_mission_minutes!$A$2:$A$43)),"-")</f>
        <v>0</v>
      </c>
      <c r="W86" s="189">
        <f>IFERROR(INDEX(lifespans_all!W$80:W$126,MATCH($A86,lifespans_all!$A$80:$A$126,0))*INDEX(SR_mission_minutes!W$2:W$43,MATCH($A86,SR_mission_minutes!$A$2:$A$43)),"-")</f>
        <v>0</v>
      </c>
    </row>
    <row r="87" spans="1:23" x14ac:dyDescent="0.25">
      <c r="A87" s="97" t="s">
        <v>39</v>
      </c>
      <c r="B87" s="97" t="s">
        <v>59</v>
      </c>
      <c r="C87" s="198"/>
      <c r="D87" s="189">
        <f>IFERROR(INDEX(lifespans_all!D$80:D$126,MATCH($A87,lifespans_all!$A$80:$A$126,0))*INDEX(SR_mission_minutes!D$2:D$43,MATCH($A87,SR_mission_minutes!$A$2:$A$43)),"-")</f>
        <v>6892740</v>
      </c>
      <c r="E87" s="189">
        <f>IFERROR(INDEX(lifespans_all!E$80:E$126,MATCH($A87,lifespans_all!$A$80:$A$126,0))*INDEX(SR_mission_minutes!E$2:E$43,MATCH($A87,SR_mission_minutes!$A$2:$A$43)),"-")</f>
        <v>6892740</v>
      </c>
      <c r="F87" s="189">
        <f>IFERROR(INDEX(lifespans_all!F$80:F$126,MATCH($A87,lifespans_all!$A$80:$A$126,0))*INDEX(SR_mission_minutes!F$2:F$43,MATCH($A87,SR_mission_minutes!$A$2:$A$43)),"-")</f>
        <v>6892740</v>
      </c>
      <c r="G87" s="189">
        <f>IFERROR(INDEX(lifespans_all!G$80:G$126,MATCH($A87,lifespans_all!$A$80:$A$126,0))*INDEX(SR_mission_minutes!G$2:G$43,MATCH($A87,SR_mission_minutes!$A$2:$A$43)),"-")</f>
        <v>6892740</v>
      </c>
      <c r="H87" s="189">
        <f>IFERROR(INDEX(lifespans_all!H$80:H$126,MATCH($A87,lifespans_all!$A$80:$A$126,0))*INDEX(SR_mission_minutes!H$2:H$43,MATCH($A87,SR_mission_minutes!$A$2:$A$43)),"-")</f>
        <v>6892740</v>
      </c>
      <c r="I87" s="189">
        <f>IFERROR(INDEX(lifespans_all!I$80:I$126,MATCH($A87,lifespans_all!$A$80:$A$126,0))*INDEX(SR_mission_minutes!I$2:I$43,MATCH($A87,SR_mission_minutes!$A$2:$A$43)),"-")</f>
        <v>6892740</v>
      </c>
      <c r="J87" s="189">
        <f>IFERROR(INDEX(lifespans_all!J$80:J$126,MATCH($A87,lifespans_all!$A$80:$A$126,0))*INDEX(SR_mission_minutes!J$2:J$43,MATCH($A87,SR_mission_minutes!$A$2:$A$43)),"-")</f>
        <v>6892740</v>
      </c>
      <c r="K87" s="189">
        <f>IFERROR(INDEX(lifespans_all!K$80:K$126,MATCH($A87,lifespans_all!$A$80:$A$126,0))*INDEX(SR_mission_minutes!K$2:K$43,MATCH($A87,SR_mission_minutes!$A$2:$A$43)),"-")</f>
        <v>6892740</v>
      </c>
      <c r="L87" s="189">
        <f>IFERROR(INDEX(lifespans_all!L$80:L$126,MATCH($A87,lifespans_all!$A$80:$A$126,0))*INDEX(SR_mission_minutes!L$2:L$43,MATCH($A87,SR_mission_minutes!$A$2:$A$43)),"-")</f>
        <v>6892740</v>
      </c>
      <c r="M87" s="189">
        <f>IFERROR(INDEX(lifespans_all!M$80:M$126,MATCH($A87,lifespans_all!$A$80:$A$126,0))*INDEX(SR_mission_minutes!M$2:M$43,MATCH($A87,SR_mission_minutes!$A$2:$A$43)),"-")</f>
        <v>6892740</v>
      </c>
      <c r="N87" s="189">
        <f>IFERROR(INDEX(lifespans_all!N$80:N$126,MATCH($A87,lifespans_all!$A$80:$A$126,0))*INDEX(SR_mission_minutes!N$2:N$43,MATCH($A87,SR_mission_minutes!$A$2:$A$43)),"-")</f>
        <v>0</v>
      </c>
      <c r="O87" s="189">
        <f>IFERROR(INDEX(lifespans_all!O$80:O$126,MATCH($A87,lifespans_all!$A$80:$A$126,0))*INDEX(SR_mission_minutes!O$2:O$43,MATCH($A87,SR_mission_minutes!$A$2:$A$43)),"-")</f>
        <v>0</v>
      </c>
      <c r="P87" s="189">
        <f>IFERROR(INDEX(lifespans_all!P$80:P$126,MATCH($A87,lifespans_all!$A$80:$A$126,0))*INDEX(SR_mission_minutes!P$2:P$43,MATCH($A87,SR_mission_minutes!$A$2:$A$43)),"-")</f>
        <v>0</v>
      </c>
      <c r="Q87" s="189">
        <f>IFERROR(INDEX(lifespans_all!Q$80:Q$126,MATCH($A87,lifespans_all!$A$80:$A$126,0))*INDEX(SR_mission_minutes!Q$2:Q$43,MATCH($A87,SR_mission_minutes!$A$2:$A$43)),"-")</f>
        <v>0</v>
      </c>
      <c r="R87" s="189">
        <f>IFERROR(INDEX(lifespans_all!R$80:R$126,MATCH($A87,lifespans_all!$A$80:$A$126,0))*INDEX(SR_mission_minutes!R$2:R$43,MATCH($A87,SR_mission_minutes!$A$2:$A$43)),"-")</f>
        <v>0</v>
      </c>
      <c r="S87" s="189">
        <f>IFERROR(INDEX(lifespans_all!S$80:S$126,MATCH($A87,lifespans_all!$A$80:$A$126,0))*INDEX(SR_mission_minutes!S$2:S$43,MATCH($A87,SR_mission_minutes!$A$2:$A$43)),"-")</f>
        <v>0</v>
      </c>
      <c r="T87" s="189">
        <f>IFERROR(INDEX(lifespans_all!T$80:T$126,MATCH($A87,lifespans_all!$A$80:$A$126,0))*INDEX(SR_mission_minutes!T$2:T$43,MATCH($A87,SR_mission_minutes!$A$2:$A$43)),"-")</f>
        <v>0</v>
      </c>
      <c r="U87" s="189">
        <f>IFERROR(INDEX(lifespans_all!U$80:U$126,MATCH($A87,lifespans_all!$A$80:$A$126,0))*INDEX(SR_mission_minutes!U$2:U$43,MATCH($A87,SR_mission_minutes!$A$2:$A$43)),"-")</f>
        <v>0</v>
      </c>
      <c r="V87" s="189">
        <f>IFERROR(INDEX(lifespans_all!V$80:V$126,MATCH($A87,lifespans_all!$A$80:$A$126,0))*INDEX(SR_mission_minutes!V$2:V$43,MATCH($A87,SR_mission_minutes!$A$2:$A$43)),"-")</f>
        <v>0</v>
      </c>
      <c r="W87" s="189">
        <f>IFERROR(INDEX(lifespans_all!W$80:W$126,MATCH($A87,lifespans_all!$A$80:$A$126,0))*INDEX(SR_mission_minutes!W$2:W$43,MATCH($A87,SR_mission_minutes!$A$2:$A$43)),"-")</f>
        <v>0</v>
      </c>
    </row>
    <row r="88" spans="1:23" x14ac:dyDescent="0.25">
      <c r="A88" s="97" t="s">
        <v>40</v>
      </c>
      <c r="B88" s="97" t="s">
        <v>58</v>
      </c>
      <c r="C88" s="198"/>
      <c r="D88" s="189">
        <f>IFERROR(INDEX(lifespans_all!D$80:D$126,MATCH($A88,lifespans_all!$A$80:$A$126,0))*INDEX(SR_mission_minutes!D$2:D$43,MATCH($A88,SR_mission_minutes!$A$2:$A$43)),"-")</f>
        <v>0</v>
      </c>
      <c r="E88" s="189">
        <f>IFERROR(INDEX(lifespans_all!E$80:E$126,MATCH($A88,lifespans_all!$A$80:$A$126,0))*INDEX(SR_mission_minutes!E$2:E$43,MATCH($A88,SR_mission_minutes!$A$2:$A$43)),"-")</f>
        <v>0</v>
      </c>
      <c r="F88" s="189">
        <f>IFERROR(INDEX(lifespans_all!F$80:F$126,MATCH($A88,lifespans_all!$A$80:$A$126,0))*INDEX(SR_mission_minutes!F$2:F$43,MATCH($A88,SR_mission_minutes!$A$2:$A$43)),"-")</f>
        <v>0</v>
      </c>
      <c r="G88" s="189">
        <f>IFERROR(INDEX(lifespans_all!G$80:G$126,MATCH($A88,lifespans_all!$A$80:$A$126,0))*INDEX(SR_mission_minutes!G$2:G$43,MATCH($A88,SR_mission_minutes!$A$2:$A$43)),"-")</f>
        <v>0</v>
      </c>
      <c r="H88" s="189">
        <f>IFERROR(INDEX(lifespans_all!H$80:H$126,MATCH($A88,lifespans_all!$A$80:$A$126,0))*INDEX(SR_mission_minutes!H$2:H$43,MATCH($A88,SR_mission_minutes!$A$2:$A$43)),"-")</f>
        <v>0</v>
      </c>
      <c r="I88" s="189">
        <f>IFERROR(INDEX(lifespans_all!I$80:I$126,MATCH($A88,lifespans_all!$A$80:$A$126,0))*INDEX(SR_mission_minutes!I$2:I$43,MATCH($A88,SR_mission_minutes!$A$2:$A$43)),"-")</f>
        <v>0</v>
      </c>
      <c r="J88" s="189">
        <f>IFERROR(INDEX(lifespans_all!J$80:J$126,MATCH($A88,lifespans_all!$A$80:$A$126,0))*INDEX(SR_mission_minutes!J$2:J$43,MATCH($A88,SR_mission_minutes!$A$2:$A$43)),"-")</f>
        <v>0</v>
      </c>
      <c r="K88" s="189">
        <f>IFERROR(INDEX(lifespans_all!K$80:K$126,MATCH($A88,lifespans_all!$A$80:$A$126,0))*INDEX(SR_mission_minutes!K$2:K$43,MATCH($A88,SR_mission_minutes!$A$2:$A$43)),"-")</f>
        <v>0</v>
      </c>
      <c r="L88" s="189">
        <f>IFERROR(INDEX(lifespans_all!L$80:L$126,MATCH($A88,lifespans_all!$A$80:$A$126,0))*INDEX(SR_mission_minutes!L$2:L$43,MATCH($A88,SR_mission_minutes!$A$2:$A$43)),"-")</f>
        <v>0</v>
      </c>
      <c r="M88" s="189">
        <f>IFERROR(INDEX(lifespans_all!M$80:M$126,MATCH($A88,lifespans_all!$A$80:$A$126,0))*INDEX(SR_mission_minutes!M$2:M$43,MATCH($A88,SR_mission_minutes!$A$2:$A$43)),"-")</f>
        <v>0</v>
      </c>
      <c r="N88" s="189">
        <f>IFERROR(INDEX(lifespans_all!N$80:N$126,MATCH($A88,lifespans_all!$A$80:$A$126,0))*INDEX(SR_mission_minutes!N$2:N$43,MATCH($A88,SR_mission_minutes!$A$2:$A$43)),"-")</f>
        <v>0</v>
      </c>
      <c r="O88" s="189">
        <f>IFERROR(INDEX(lifespans_all!O$80:O$126,MATCH($A88,lifespans_all!$A$80:$A$126,0))*INDEX(SR_mission_minutes!O$2:O$43,MATCH($A88,SR_mission_minutes!$A$2:$A$43)),"-")</f>
        <v>0</v>
      </c>
      <c r="P88" s="189">
        <f>IFERROR(INDEX(lifespans_all!P$80:P$126,MATCH($A88,lifespans_all!$A$80:$A$126,0))*INDEX(SR_mission_minutes!P$2:P$43,MATCH($A88,SR_mission_minutes!$A$2:$A$43)),"-")</f>
        <v>0</v>
      </c>
      <c r="Q88" s="189">
        <f>IFERROR(INDEX(lifespans_all!Q$80:Q$126,MATCH($A88,lifespans_all!$A$80:$A$126,0))*INDEX(SR_mission_minutes!Q$2:Q$43,MATCH($A88,SR_mission_minutes!$A$2:$A$43)),"-")</f>
        <v>0</v>
      </c>
      <c r="R88" s="189">
        <f>IFERROR(INDEX(lifespans_all!R$80:R$126,MATCH($A88,lifespans_all!$A$80:$A$126,0))*INDEX(SR_mission_minutes!R$2:R$43,MATCH($A88,SR_mission_minutes!$A$2:$A$43)),"-")</f>
        <v>0</v>
      </c>
      <c r="S88" s="189">
        <f>IFERROR(INDEX(lifespans_all!S$80:S$126,MATCH($A88,lifespans_all!$A$80:$A$126,0))*INDEX(SR_mission_minutes!S$2:S$43,MATCH($A88,SR_mission_minutes!$A$2:$A$43)),"-")</f>
        <v>0</v>
      </c>
      <c r="T88" s="189">
        <f>IFERROR(INDEX(lifespans_all!T$80:T$126,MATCH($A88,lifespans_all!$A$80:$A$126,0))*INDEX(SR_mission_minutes!T$2:T$43,MATCH($A88,SR_mission_minutes!$A$2:$A$43)),"-")</f>
        <v>0</v>
      </c>
      <c r="U88" s="189">
        <f>IFERROR(INDEX(lifespans_all!U$80:U$126,MATCH($A88,lifespans_all!$A$80:$A$126,0))*INDEX(SR_mission_minutes!U$2:U$43,MATCH($A88,SR_mission_minutes!$A$2:$A$43)),"-")</f>
        <v>0</v>
      </c>
      <c r="V88" s="189">
        <f>IFERROR(INDEX(lifespans_all!V$80:V$126,MATCH($A88,lifespans_all!$A$80:$A$126,0))*INDEX(SR_mission_minutes!V$2:V$43,MATCH($A88,SR_mission_minutes!$A$2:$A$43)),"-")</f>
        <v>0</v>
      </c>
      <c r="W88" s="189">
        <f>IFERROR(INDEX(lifespans_all!W$80:W$126,MATCH($A88,lifespans_all!$A$80:$A$126,0))*INDEX(SR_mission_minutes!W$2:W$43,MATCH($A88,SR_mission_minutes!$A$2:$A$43)),"-")</f>
        <v>0</v>
      </c>
    </row>
    <row r="89" spans="1:23" x14ac:dyDescent="0.25">
      <c r="A89" s="97" t="s">
        <v>41</v>
      </c>
      <c r="B89" s="97" t="s">
        <v>60</v>
      </c>
      <c r="C89" s="198"/>
      <c r="D89" s="189">
        <f>IFERROR(INDEX(lifespans_all!D$80:D$126,MATCH($A89,lifespans_all!$A$80:$A$126,0))*INDEX(SR_mission_minutes!D$2:D$43,MATCH($A89,SR_mission_minutes!$A$2:$A$43)),"-")</f>
        <v>27630</v>
      </c>
      <c r="E89" s="189">
        <f>IFERROR(INDEX(lifespans_all!E$80:E$126,MATCH($A89,lifespans_all!$A$80:$A$126,0))*INDEX(SR_mission_minutes!E$2:E$43,MATCH($A89,SR_mission_minutes!$A$2:$A$43)),"-")</f>
        <v>27630</v>
      </c>
      <c r="F89" s="189">
        <f>IFERROR(INDEX(lifespans_all!F$80:F$126,MATCH($A89,lifespans_all!$A$80:$A$126,0))*INDEX(SR_mission_minutes!F$2:F$43,MATCH($A89,SR_mission_minutes!$A$2:$A$43)),"-")</f>
        <v>27630</v>
      </c>
      <c r="G89" s="189">
        <f>IFERROR(INDEX(lifespans_all!G$80:G$126,MATCH($A89,lifespans_all!$A$80:$A$126,0))*INDEX(SR_mission_minutes!G$2:G$43,MATCH($A89,SR_mission_minutes!$A$2:$A$43)),"-")</f>
        <v>27630</v>
      </c>
      <c r="H89" s="189">
        <f>IFERROR(INDEX(lifespans_all!H$80:H$126,MATCH($A89,lifespans_all!$A$80:$A$126,0))*INDEX(SR_mission_minutes!H$2:H$43,MATCH($A89,SR_mission_minutes!$A$2:$A$43)),"-")</f>
        <v>0</v>
      </c>
      <c r="I89" s="189">
        <f>IFERROR(INDEX(lifespans_all!I$80:I$126,MATCH($A89,lifespans_all!$A$80:$A$126,0))*INDEX(SR_mission_minutes!I$2:I$43,MATCH($A89,SR_mission_minutes!$A$2:$A$43)),"-")</f>
        <v>0</v>
      </c>
      <c r="J89" s="189">
        <f>IFERROR(INDEX(lifespans_all!J$80:J$126,MATCH($A89,lifespans_all!$A$80:$A$126,0))*INDEX(SR_mission_minutes!J$2:J$43,MATCH($A89,SR_mission_minutes!$A$2:$A$43)),"-")</f>
        <v>0</v>
      </c>
      <c r="K89" s="189">
        <f>IFERROR(INDEX(lifespans_all!K$80:K$126,MATCH($A89,lifespans_all!$A$80:$A$126,0))*INDEX(SR_mission_minutes!K$2:K$43,MATCH($A89,SR_mission_minutes!$A$2:$A$43)),"-")</f>
        <v>0</v>
      </c>
      <c r="L89" s="189">
        <f>IFERROR(INDEX(lifespans_all!L$80:L$126,MATCH($A89,lifespans_all!$A$80:$A$126,0))*INDEX(SR_mission_minutes!L$2:L$43,MATCH($A89,SR_mission_minutes!$A$2:$A$43)),"-")</f>
        <v>0</v>
      </c>
      <c r="M89" s="189">
        <f>IFERROR(INDEX(lifespans_all!M$80:M$126,MATCH($A89,lifespans_all!$A$80:$A$126,0))*INDEX(SR_mission_minutes!M$2:M$43,MATCH($A89,SR_mission_minutes!$A$2:$A$43)),"-")</f>
        <v>0</v>
      </c>
      <c r="N89" s="189">
        <f>IFERROR(INDEX(lifespans_all!N$80:N$126,MATCH($A89,lifespans_all!$A$80:$A$126,0))*INDEX(SR_mission_minutes!N$2:N$43,MATCH($A89,SR_mission_minutes!$A$2:$A$43)),"-")</f>
        <v>0</v>
      </c>
      <c r="O89" s="189">
        <f>IFERROR(INDEX(lifespans_all!O$80:O$126,MATCH($A89,lifespans_all!$A$80:$A$126,0))*INDEX(SR_mission_minutes!O$2:O$43,MATCH($A89,SR_mission_minutes!$A$2:$A$43)),"-")</f>
        <v>0</v>
      </c>
      <c r="P89" s="189">
        <f>IFERROR(INDEX(lifespans_all!P$80:P$126,MATCH($A89,lifespans_all!$A$80:$A$126,0))*INDEX(SR_mission_minutes!P$2:P$43,MATCH($A89,SR_mission_minutes!$A$2:$A$43)),"-")</f>
        <v>0</v>
      </c>
      <c r="Q89" s="189">
        <f>IFERROR(INDEX(lifespans_all!Q$80:Q$126,MATCH($A89,lifespans_all!$A$80:$A$126,0))*INDEX(SR_mission_minutes!Q$2:Q$43,MATCH($A89,SR_mission_minutes!$A$2:$A$43)),"-")</f>
        <v>0</v>
      </c>
      <c r="R89" s="189">
        <f>IFERROR(INDEX(lifespans_all!R$80:R$126,MATCH($A89,lifespans_all!$A$80:$A$126,0))*INDEX(SR_mission_minutes!R$2:R$43,MATCH($A89,SR_mission_minutes!$A$2:$A$43)),"-")</f>
        <v>0</v>
      </c>
      <c r="S89" s="189">
        <f>IFERROR(INDEX(lifespans_all!S$80:S$126,MATCH($A89,lifespans_all!$A$80:$A$126,0))*INDEX(SR_mission_minutes!S$2:S$43,MATCH($A89,SR_mission_minutes!$A$2:$A$43)),"-")</f>
        <v>0</v>
      </c>
      <c r="T89" s="189">
        <f>IFERROR(INDEX(lifespans_all!T$80:T$126,MATCH($A89,lifespans_all!$A$80:$A$126,0))*INDEX(SR_mission_minutes!T$2:T$43,MATCH($A89,SR_mission_minutes!$A$2:$A$43)),"-")</f>
        <v>0</v>
      </c>
      <c r="U89" s="189">
        <f>IFERROR(INDEX(lifespans_all!U$80:U$126,MATCH($A89,lifespans_all!$A$80:$A$126,0))*INDEX(SR_mission_minutes!U$2:U$43,MATCH($A89,SR_mission_minutes!$A$2:$A$43)),"-")</f>
        <v>0</v>
      </c>
      <c r="V89" s="189">
        <f>IFERROR(INDEX(lifespans_all!V$80:V$126,MATCH($A89,lifespans_all!$A$80:$A$126,0))*INDEX(SR_mission_minutes!V$2:V$43,MATCH($A89,SR_mission_minutes!$A$2:$A$43)),"-")</f>
        <v>0</v>
      </c>
      <c r="W89" s="189">
        <f>IFERROR(INDEX(lifespans_all!W$80:W$126,MATCH($A89,lifespans_all!$A$80:$A$126,0))*INDEX(SR_mission_minutes!W$2:W$43,MATCH($A89,SR_mission_minutes!$A$2:$A$43)),"-")</f>
        <v>0</v>
      </c>
    </row>
    <row r="90" spans="1:23" x14ac:dyDescent="0.25">
      <c r="A90" s="97" t="s">
        <v>74</v>
      </c>
      <c r="B90" s="97" t="s">
        <v>57</v>
      </c>
      <c r="C90" s="198"/>
      <c r="D90" s="189">
        <f>IFERROR(INDEX(lifespans_all!D$80:D$126,MATCH($A90,lifespans_all!$A$80:$A$126,0))*INDEX(SR_mission_minutes!D$2:D$43,MATCH($A90,SR_mission_minutes!$A$2:$A$43)),"-")</f>
        <v>4002023.3333333335</v>
      </c>
      <c r="E90" s="189">
        <f>IFERROR(INDEX(lifespans_all!E$80:E$126,MATCH($A90,lifespans_all!$A$80:$A$126,0))*INDEX(SR_mission_minutes!E$2:E$43,MATCH($A90,SR_mission_minutes!$A$2:$A$43)),"-")</f>
        <v>0</v>
      </c>
      <c r="F90" s="189">
        <f>IFERROR(INDEX(lifespans_all!F$80:F$126,MATCH($A90,lifespans_all!$A$80:$A$126,0))*INDEX(SR_mission_minutes!F$2:F$43,MATCH($A90,SR_mission_minutes!$A$2:$A$43)),"-")</f>
        <v>0</v>
      </c>
      <c r="G90" s="189">
        <f>IFERROR(INDEX(lifespans_all!G$80:G$126,MATCH($A90,lifespans_all!$A$80:$A$126,0))*INDEX(SR_mission_minutes!G$2:G$43,MATCH($A90,SR_mission_minutes!$A$2:$A$43)),"-")</f>
        <v>0</v>
      </c>
      <c r="H90" s="189">
        <f>IFERROR(INDEX(lifespans_all!H$80:H$126,MATCH($A90,lifespans_all!$A$80:$A$126,0))*INDEX(SR_mission_minutes!H$2:H$43,MATCH($A90,SR_mission_minutes!$A$2:$A$43)),"-")</f>
        <v>0</v>
      </c>
      <c r="I90" s="189">
        <f>IFERROR(INDEX(lifespans_all!I$80:I$126,MATCH($A90,lifespans_all!$A$80:$A$126,0))*INDEX(SR_mission_minutes!I$2:I$43,MATCH($A90,SR_mission_minutes!$A$2:$A$43)),"-")</f>
        <v>0</v>
      </c>
      <c r="J90" s="189">
        <f>IFERROR(INDEX(lifespans_all!J$80:J$126,MATCH($A90,lifespans_all!$A$80:$A$126,0))*INDEX(SR_mission_minutes!J$2:J$43,MATCH($A90,SR_mission_minutes!$A$2:$A$43)),"-")</f>
        <v>0</v>
      </c>
      <c r="K90" s="189">
        <f>IFERROR(INDEX(lifespans_all!K$80:K$126,MATCH($A90,lifespans_all!$A$80:$A$126,0))*INDEX(SR_mission_minutes!K$2:K$43,MATCH($A90,SR_mission_minutes!$A$2:$A$43)),"-")</f>
        <v>0</v>
      </c>
      <c r="L90" s="189">
        <f>IFERROR(INDEX(lifespans_all!L$80:L$126,MATCH($A90,lifespans_all!$A$80:$A$126,0))*INDEX(SR_mission_minutes!L$2:L$43,MATCH($A90,SR_mission_minutes!$A$2:$A$43)),"-")</f>
        <v>0</v>
      </c>
      <c r="M90" s="189">
        <f>IFERROR(INDEX(lifespans_all!M$80:M$126,MATCH($A90,lifespans_all!$A$80:$A$126,0))*INDEX(SR_mission_minutes!M$2:M$43,MATCH($A90,SR_mission_minutes!$A$2:$A$43)),"-")</f>
        <v>0</v>
      </c>
      <c r="N90" s="189">
        <f>IFERROR(INDEX(lifespans_all!N$80:N$126,MATCH($A90,lifespans_all!$A$80:$A$126,0))*INDEX(SR_mission_minutes!N$2:N$43,MATCH($A90,SR_mission_minutes!$A$2:$A$43)),"-")</f>
        <v>0</v>
      </c>
      <c r="O90" s="189">
        <f>IFERROR(INDEX(lifespans_all!O$80:O$126,MATCH($A90,lifespans_all!$A$80:$A$126,0))*INDEX(SR_mission_minutes!O$2:O$43,MATCH($A90,SR_mission_minutes!$A$2:$A$43)),"-")</f>
        <v>0</v>
      </c>
      <c r="P90" s="189">
        <f>IFERROR(INDEX(lifespans_all!P$80:P$126,MATCH($A90,lifespans_all!$A$80:$A$126,0))*INDEX(SR_mission_minutes!P$2:P$43,MATCH($A90,SR_mission_minutes!$A$2:$A$43)),"-")</f>
        <v>0</v>
      </c>
      <c r="Q90" s="189">
        <f>IFERROR(INDEX(lifespans_all!Q$80:Q$126,MATCH($A90,lifespans_all!$A$80:$A$126,0))*INDEX(SR_mission_minutes!Q$2:Q$43,MATCH($A90,SR_mission_minutes!$A$2:$A$43)),"-")</f>
        <v>0</v>
      </c>
      <c r="R90" s="189">
        <f>IFERROR(INDEX(lifespans_all!R$80:R$126,MATCH($A90,lifespans_all!$A$80:$A$126,0))*INDEX(SR_mission_minutes!R$2:R$43,MATCH($A90,SR_mission_minutes!$A$2:$A$43)),"-")</f>
        <v>0</v>
      </c>
      <c r="S90" s="189">
        <f>IFERROR(INDEX(lifespans_all!S$80:S$126,MATCH($A90,lifespans_all!$A$80:$A$126,0))*INDEX(SR_mission_minutes!S$2:S$43,MATCH($A90,SR_mission_minutes!$A$2:$A$43)),"-")</f>
        <v>0</v>
      </c>
      <c r="T90" s="189">
        <f>IFERROR(INDEX(lifespans_all!T$80:T$126,MATCH($A90,lifespans_all!$A$80:$A$126,0))*INDEX(SR_mission_minutes!T$2:T$43,MATCH($A90,SR_mission_minutes!$A$2:$A$43)),"-")</f>
        <v>0</v>
      </c>
      <c r="U90" s="189">
        <f>IFERROR(INDEX(lifespans_all!U$80:U$126,MATCH($A90,lifespans_all!$A$80:$A$126,0))*INDEX(SR_mission_minutes!U$2:U$43,MATCH($A90,SR_mission_minutes!$A$2:$A$43)),"-")</f>
        <v>0</v>
      </c>
      <c r="V90" s="189">
        <f>IFERROR(INDEX(lifespans_all!V$80:V$126,MATCH($A90,lifespans_all!$A$80:$A$126,0))*INDEX(SR_mission_minutes!V$2:V$43,MATCH($A90,SR_mission_minutes!$A$2:$A$43)),"-")</f>
        <v>0</v>
      </c>
      <c r="W90" s="189">
        <f>IFERROR(INDEX(lifespans_all!W$80:W$126,MATCH($A90,lifespans_all!$A$80:$A$126,0))*INDEX(SR_mission_minutes!W$2:W$43,MATCH($A90,SR_mission_minutes!$A$2:$A$43)),"-")</f>
        <v>0</v>
      </c>
    </row>
    <row r="91" spans="1:23" x14ac:dyDescent="0.25">
      <c r="A91" s="97" t="s">
        <v>75</v>
      </c>
      <c r="B91" s="97" t="s">
        <v>57</v>
      </c>
      <c r="C91" s="198"/>
      <c r="D91" s="189">
        <f>IFERROR(INDEX(lifespans_all!D$80:D$126,MATCH($A91,lifespans_all!$A$80:$A$126,0))*INDEX(SR_mission_minutes!D$2:D$43,MATCH($A91,SR_mission_minutes!$A$2:$A$43)),"-")</f>
        <v>4002023.3333333335</v>
      </c>
      <c r="E91" s="189">
        <f>IFERROR(INDEX(lifespans_all!E$80:E$126,MATCH($A91,lifespans_all!$A$80:$A$126,0))*INDEX(SR_mission_minutes!E$2:E$43,MATCH($A91,SR_mission_minutes!$A$2:$A$43)),"-")</f>
        <v>4002023.3333333335</v>
      </c>
      <c r="F91" s="189">
        <f>IFERROR(INDEX(lifespans_all!F$80:F$126,MATCH($A91,lifespans_all!$A$80:$A$126,0))*INDEX(SR_mission_minutes!F$2:F$43,MATCH($A91,SR_mission_minutes!$A$2:$A$43)),"-")</f>
        <v>4002023.3333333335</v>
      </c>
      <c r="G91" s="189">
        <f>IFERROR(INDEX(lifespans_all!G$80:G$126,MATCH($A91,lifespans_all!$A$80:$A$126,0))*INDEX(SR_mission_minutes!G$2:G$43,MATCH($A91,SR_mission_minutes!$A$2:$A$43)),"-")</f>
        <v>0</v>
      </c>
      <c r="H91" s="189">
        <f>IFERROR(INDEX(lifespans_all!H$80:H$126,MATCH($A91,lifespans_all!$A$80:$A$126,0))*INDEX(SR_mission_minutes!H$2:H$43,MATCH($A91,SR_mission_minutes!$A$2:$A$43)),"-")</f>
        <v>0</v>
      </c>
      <c r="I91" s="189">
        <f>IFERROR(INDEX(lifespans_all!I$80:I$126,MATCH($A91,lifespans_all!$A$80:$A$126,0))*INDEX(SR_mission_minutes!I$2:I$43,MATCH($A91,SR_mission_minutes!$A$2:$A$43)),"-")</f>
        <v>0</v>
      </c>
      <c r="J91" s="189">
        <f>IFERROR(INDEX(lifespans_all!J$80:J$126,MATCH($A91,lifespans_all!$A$80:$A$126,0))*INDEX(SR_mission_minutes!J$2:J$43,MATCH($A91,SR_mission_minutes!$A$2:$A$43)),"-")</f>
        <v>0</v>
      </c>
      <c r="K91" s="189">
        <f>IFERROR(INDEX(lifespans_all!K$80:K$126,MATCH($A91,lifespans_all!$A$80:$A$126,0))*INDEX(SR_mission_minutes!K$2:K$43,MATCH($A91,SR_mission_minutes!$A$2:$A$43)),"-")</f>
        <v>0</v>
      </c>
      <c r="L91" s="189">
        <f>IFERROR(INDEX(lifespans_all!L$80:L$126,MATCH($A91,lifespans_all!$A$80:$A$126,0))*INDEX(SR_mission_minutes!L$2:L$43,MATCH($A91,SR_mission_minutes!$A$2:$A$43)),"-")</f>
        <v>0</v>
      </c>
      <c r="M91" s="189">
        <f>IFERROR(INDEX(lifespans_all!M$80:M$126,MATCH($A91,lifespans_all!$A$80:$A$126,0))*INDEX(SR_mission_minutes!M$2:M$43,MATCH($A91,SR_mission_minutes!$A$2:$A$43)),"-")</f>
        <v>0</v>
      </c>
      <c r="N91" s="189">
        <f>IFERROR(INDEX(lifespans_all!N$80:N$126,MATCH($A91,lifespans_all!$A$80:$A$126,0))*INDEX(SR_mission_minutes!N$2:N$43,MATCH($A91,SR_mission_minutes!$A$2:$A$43)),"-")</f>
        <v>0</v>
      </c>
      <c r="O91" s="189">
        <f>IFERROR(INDEX(lifespans_all!O$80:O$126,MATCH($A91,lifespans_all!$A$80:$A$126,0))*INDEX(SR_mission_minutes!O$2:O$43,MATCH($A91,SR_mission_minutes!$A$2:$A$43)),"-")</f>
        <v>0</v>
      </c>
      <c r="P91" s="189">
        <f>IFERROR(INDEX(lifespans_all!P$80:P$126,MATCH($A91,lifespans_all!$A$80:$A$126,0))*INDEX(SR_mission_minutes!P$2:P$43,MATCH($A91,SR_mission_minutes!$A$2:$A$43)),"-")</f>
        <v>0</v>
      </c>
      <c r="Q91" s="189">
        <f>IFERROR(INDEX(lifespans_all!Q$80:Q$126,MATCH($A91,lifespans_all!$A$80:$A$126,0))*INDEX(SR_mission_minutes!Q$2:Q$43,MATCH($A91,SR_mission_minutes!$A$2:$A$43)),"-")</f>
        <v>0</v>
      </c>
      <c r="R91" s="189">
        <f>IFERROR(INDEX(lifespans_all!R$80:R$126,MATCH($A91,lifespans_all!$A$80:$A$126,0))*INDEX(SR_mission_minutes!R$2:R$43,MATCH($A91,SR_mission_minutes!$A$2:$A$43)),"-")</f>
        <v>0</v>
      </c>
      <c r="S91" s="189">
        <f>IFERROR(INDEX(lifespans_all!S$80:S$126,MATCH($A91,lifespans_all!$A$80:$A$126,0))*INDEX(SR_mission_minutes!S$2:S$43,MATCH($A91,SR_mission_minutes!$A$2:$A$43)),"-")</f>
        <v>0</v>
      </c>
      <c r="T91" s="189">
        <f>IFERROR(INDEX(lifespans_all!T$80:T$126,MATCH($A91,lifespans_all!$A$80:$A$126,0))*INDEX(SR_mission_minutes!T$2:T$43,MATCH($A91,SR_mission_minutes!$A$2:$A$43)),"-")</f>
        <v>0</v>
      </c>
      <c r="U91" s="189">
        <f>IFERROR(INDEX(lifespans_all!U$80:U$126,MATCH($A91,lifespans_all!$A$80:$A$126,0))*INDEX(SR_mission_minutes!U$2:U$43,MATCH($A91,SR_mission_minutes!$A$2:$A$43)),"-")</f>
        <v>0</v>
      </c>
      <c r="V91" s="189">
        <f>IFERROR(INDEX(lifespans_all!V$80:V$126,MATCH($A91,lifespans_all!$A$80:$A$126,0))*INDEX(SR_mission_minutes!V$2:V$43,MATCH($A91,SR_mission_minutes!$A$2:$A$43)),"-")</f>
        <v>0</v>
      </c>
      <c r="W91" s="189">
        <f>IFERROR(INDEX(lifespans_all!W$80:W$126,MATCH($A91,lifespans_all!$A$80:$A$126,0))*INDEX(SR_mission_minutes!W$2:W$43,MATCH($A91,SR_mission_minutes!$A$2:$A$43)),"-")</f>
        <v>0</v>
      </c>
    </row>
    <row r="92" spans="1:23" x14ac:dyDescent="0.25">
      <c r="A92" s="97" t="s">
        <v>76</v>
      </c>
      <c r="B92" s="97" t="s">
        <v>57</v>
      </c>
      <c r="C92" s="198"/>
      <c r="D92" s="189">
        <f>IFERROR(INDEX(lifespans_all!D$80:D$126,MATCH($A92,lifespans_all!$A$80:$A$126,0))*INDEX(SR_mission_minutes!D$2:D$43,MATCH($A92,SR_mission_minutes!$A$2:$A$43)),"-")</f>
        <v>4002023.3333333335</v>
      </c>
      <c r="E92" s="189">
        <f>IFERROR(INDEX(lifespans_all!E$80:E$126,MATCH($A92,lifespans_all!$A$80:$A$126,0))*INDEX(SR_mission_minutes!E$2:E$43,MATCH($A92,SR_mission_minutes!$A$2:$A$43)),"-")</f>
        <v>4002023.3333333335</v>
      </c>
      <c r="F92" s="189">
        <f>IFERROR(INDEX(lifespans_all!F$80:F$126,MATCH($A92,lifespans_all!$A$80:$A$126,0))*INDEX(SR_mission_minutes!F$2:F$43,MATCH($A92,SR_mission_minutes!$A$2:$A$43)),"-")</f>
        <v>4002023.3333333335</v>
      </c>
      <c r="G92" s="189">
        <f>IFERROR(INDEX(lifespans_all!G$80:G$126,MATCH($A92,lifespans_all!$A$80:$A$126,0))*INDEX(SR_mission_minutes!G$2:G$43,MATCH($A92,SR_mission_minutes!$A$2:$A$43)),"-")</f>
        <v>4002023.3333333335</v>
      </c>
      <c r="H92" s="189">
        <f>IFERROR(INDEX(lifespans_all!H$80:H$126,MATCH($A92,lifespans_all!$A$80:$A$126,0))*INDEX(SR_mission_minutes!H$2:H$43,MATCH($A92,SR_mission_minutes!$A$2:$A$43)),"-")</f>
        <v>4002023.3333333335</v>
      </c>
      <c r="I92" s="189">
        <f>IFERROR(INDEX(lifespans_all!I$80:I$126,MATCH($A92,lifespans_all!$A$80:$A$126,0))*INDEX(SR_mission_minutes!I$2:I$43,MATCH($A92,SR_mission_minutes!$A$2:$A$43)),"-")</f>
        <v>4002023.3333333335</v>
      </c>
      <c r="J92" s="189">
        <f>IFERROR(INDEX(lifespans_all!J$80:J$126,MATCH($A92,lifespans_all!$A$80:$A$126,0))*INDEX(SR_mission_minutes!J$2:J$43,MATCH($A92,SR_mission_minutes!$A$2:$A$43)),"-")</f>
        <v>0</v>
      </c>
      <c r="K92" s="189">
        <f>IFERROR(INDEX(lifespans_all!K$80:K$126,MATCH($A92,lifespans_all!$A$80:$A$126,0))*INDEX(SR_mission_minutes!K$2:K$43,MATCH($A92,SR_mission_minutes!$A$2:$A$43)),"-")</f>
        <v>0</v>
      </c>
      <c r="L92" s="189">
        <f>IFERROR(INDEX(lifespans_all!L$80:L$126,MATCH($A92,lifespans_all!$A$80:$A$126,0))*INDEX(SR_mission_minutes!L$2:L$43,MATCH($A92,SR_mission_minutes!$A$2:$A$43)),"-")</f>
        <v>0</v>
      </c>
      <c r="M92" s="189">
        <f>IFERROR(INDEX(lifespans_all!M$80:M$126,MATCH($A92,lifespans_all!$A$80:$A$126,0))*INDEX(SR_mission_minutes!M$2:M$43,MATCH($A92,SR_mission_minutes!$A$2:$A$43)),"-")</f>
        <v>0</v>
      </c>
      <c r="N92" s="189">
        <f>IFERROR(INDEX(lifespans_all!N$80:N$126,MATCH($A92,lifespans_all!$A$80:$A$126,0))*INDEX(SR_mission_minutes!N$2:N$43,MATCH($A92,SR_mission_minutes!$A$2:$A$43)),"-")</f>
        <v>0</v>
      </c>
      <c r="O92" s="189">
        <f>IFERROR(INDEX(lifespans_all!O$80:O$126,MATCH($A92,lifespans_all!$A$80:$A$126,0))*INDEX(SR_mission_minutes!O$2:O$43,MATCH($A92,SR_mission_minutes!$A$2:$A$43)),"-")</f>
        <v>0</v>
      </c>
      <c r="P92" s="189">
        <f>IFERROR(INDEX(lifespans_all!P$80:P$126,MATCH($A92,lifespans_all!$A$80:$A$126,0))*INDEX(SR_mission_minutes!P$2:P$43,MATCH($A92,SR_mission_minutes!$A$2:$A$43)),"-")</f>
        <v>0</v>
      </c>
      <c r="Q92" s="189">
        <f>IFERROR(INDEX(lifespans_all!Q$80:Q$126,MATCH($A92,lifespans_all!$A$80:$A$126,0))*INDEX(SR_mission_minutes!Q$2:Q$43,MATCH($A92,SR_mission_minutes!$A$2:$A$43)),"-")</f>
        <v>0</v>
      </c>
      <c r="R92" s="189">
        <f>IFERROR(INDEX(lifespans_all!R$80:R$126,MATCH($A92,lifespans_all!$A$80:$A$126,0))*INDEX(SR_mission_minutes!R$2:R$43,MATCH($A92,SR_mission_minutes!$A$2:$A$43)),"-")</f>
        <v>0</v>
      </c>
      <c r="S92" s="189">
        <f>IFERROR(INDEX(lifespans_all!S$80:S$126,MATCH($A92,lifespans_all!$A$80:$A$126,0))*INDEX(SR_mission_minutes!S$2:S$43,MATCH($A92,SR_mission_minutes!$A$2:$A$43)),"-")</f>
        <v>0</v>
      </c>
      <c r="T92" s="189">
        <f>IFERROR(INDEX(lifespans_all!T$80:T$126,MATCH($A92,lifespans_all!$A$80:$A$126,0))*INDEX(SR_mission_minutes!T$2:T$43,MATCH($A92,SR_mission_minutes!$A$2:$A$43)),"-")</f>
        <v>0</v>
      </c>
      <c r="U92" s="189">
        <f>IFERROR(INDEX(lifespans_all!U$80:U$126,MATCH($A92,lifespans_all!$A$80:$A$126,0))*INDEX(SR_mission_minutes!U$2:U$43,MATCH($A92,SR_mission_minutes!$A$2:$A$43)),"-")</f>
        <v>0</v>
      </c>
      <c r="V92" s="189">
        <f>IFERROR(INDEX(lifespans_all!V$80:V$126,MATCH($A92,lifespans_all!$A$80:$A$126,0))*INDEX(SR_mission_minutes!V$2:V$43,MATCH($A92,SR_mission_minutes!$A$2:$A$43)),"-")</f>
        <v>0</v>
      </c>
      <c r="W92" s="189">
        <f>IFERROR(INDEX(lifespans_all!W$80:W$126,MATCH($A92,lifespans_all!$A$80:$A$126,0))*INDEX(SR_mission_minutes!W$2:W$43,MATCH($A92,SR_mission_minutes!$A$2:$A$43)),"-")</f>
        <v>0</v>
      </c>
    </row>
    <row r="93" spans="1:23" x14ac:dyDescent="0.25">
      <c r="A93" s="97" t="s">
        <v>42</v>
      </c>
      <c r="B93" s="97" t="s">
        <v>61</v>
      </c>
      <c r="C93" s="198"/>
      <c r="D93" s="189">
        <f>IFERROR(INDEX(lifespans_all!D$80:D$126,MATCH($A93,lifespans_all!$A$80:$A$126,0))*INDEX(SR_mission_minutes!D$2:D$43,MATCH($A93,SR_mission_minutes!$A$2:$A$43)),"-")</f>
        <v>2024360.0000000002</v>
      </c>
      <c r="E93" s="189">
        <f>IFERROR(INDEX(lifespans_all!E$80:E$126,MATCH($A93,lifespans_all!$A$80:$A$126,0))*INDEX(SR_mission_minutes!E$2:E$43,MATCH($A93,SR_mission_minutes!$A$2:$A$43)),"-")</f>
        <v>2024360.0000000002</v>
      </c>
      <c r="F93" s="189">
        <f>IFERROR(INDEX(lifespans_all!F$80:F$126,MATCH($A93,lifespans_all!$A$80:$A$126,0))*INDEX(SR_mission_minutes!F$2:F$43,MATCH($A93,SR_mission_minutes!$A$2:$A$43)),"-")</f>
        <v>2024360.0000000002</v>
      </c>
      <c r="G93" s="189">
        <f>IFERROR(INDEX(lifespans_all!G$80:G$126,MATCH($A93,lifespans_all!$A$80:$A$126,0))*INDEX(SR_mission_minutes!G$2:G$43,MATCH($A93,SR_mission_minutes!$A$2:$A$43)),"-")</f>
        <v>2024360.0000000002</v>
      </c>
      <c r="H93" s="189">
        <f>IFERROR(INDEX(lifespans_all!H$80:H$126,MATCH($A93,lifespans_all!$A$80:$A$126,0))*INDEX(SR_mission_minutes!H$2:H$43,MATCH($A93,SR_mission_minutes!$A$2:$A$43)),"-")</f>
        <v>2024360.0000000002</v>
      </c>
      <c r="I93" s="189">
        <f>IFERROR(INDEX(lifespans_all!I$80:I$126,MATCH($A93,lifespans_all!$A$80:$A$126,0))*INDEX(SR_mission_minutes!I$2:I$43,MATCH($A93,SR_mission_minutes!$A$2:$A$43)),"-")</f>
        <v>2024360.0000000002</v>
      </c>
      <c r="J93" s="189">
        <f>IFERROR(INDEX(lifespans_all!J$80:J$126,MATCH($A93,lifespans_all!$A$80:$A$126,0))*INDEX(SR_mission_minutes!J$2:J$43,MATCH($A93,SR_mission_minutes!$A$2:$A$43)),"-")</f>
        <v>2024360.0000000002</v>
      </c>
      <c r="K93" s="189">
        <f>IFERROR(INDEX(lifespans_all!K$80:K$126,MATCH($A93,lifespans_all!$A$80:$A$126,0))*INDEX(SR_mission_minutes!K$2:K$43,MATCH($A93,SR_mission_minutes!$A$2:$A$43)),"-")</f>
        <v>2024360.0000000002</v>
      </c>
      <c r="L93" s="189">
        <f>IFERROR(INDEX(lifespans_all!L$80:L$126,MATCH($A93,lifespans_all!$A$80:$A$126,0))*INDEX(SR_mission_minutes!L$2:L$43,MATCH($A93,SR_mission_minutes!$A$2:$A$43)),"-")</f>
        <v>2024360.0000000002</v>
      </c>
      <c r="M93" s="189">
        <f>IFERROR(INDEX(lifespans_all!M$80:M$126,MATCH($A93,lifespans_all!$A$80:$A$126,0))*INDEX(SR_mission_minutes!M$2:M$43,MATCH($A93,SR_mission_minutes!$A$2:$A$43)),"-")</f>
        <v>2024360.0000000002</v>
      </c>
      <c r="N93" s="189">
        <f>IFERROR(INDEX(lifespans_all!N$80:N$126,MATCH($A93,lifespans_all!$A$80:$A$126,0))*INDEX(SR_mission_minutes!N$2:N$43,MATCH($A93,SR_mission_minutes!$A$2:$A$43)),"-")</f>
        <v>2024360.0000000002</v>
      </c>
      <c r="O93" s="189">
        <f>IFERROR(INDEX(lifespans_all!O$80:O$126,MATCH($A93,lifespans_all!$A$80:$A$126,0))*INDEX(SR_mission_minutes!O$2:O$43,MATCH($A93,SR_mission_minutes!$A$2:$A$43)),"-")</f>
        <v>2024360.0000000002</v>
      </c>
      <c r="P93" s="189">
        <f>IFERROR(INDEX(lifespans_all!P$80:P$126,MATCH($A93,lifespans_all!$A$80:$A$126,0))*INDEX(SR_mission_minutes!P$2:P$43,MATCH($A93,SR_mission_minutes!$A$2:$A$43)),"-")</f>
        <v>2024360.0000000002</v>
      </c>
      <c r="Q93" s="189">
        <f>IFERROR(INDEX(lifespans_all!Q$80:Q$126,MATCH($A93,lifespans_all!$A$80:$A$126,0))*INDEX(SR_mission_minutes!Q$2:Q$43,MATCH($A93,SR_mission_minutes!$A$2:$A$43)),"-")</f>
        <v>2024360.0000000002</v>
      </c>
      <c r="R93" s="189">
        <f>IFERROR(INDEX(lifespans_all!R$80:R$126,MATCH($A93,lifespans_all!$A$80:$A$126,0))*INDEX(SR_mission_minutes!R$2:R$43,MATCH($A93,SR_mission_minutes!$A$2:$A$43)),"-")</f>
        <v>2024360.0000000002</v>
      </c>
      <c r="S93" s="189">
        <f>IFERROR(INDEX(lifespans_all!S$80:S$126,MATCH($A93,lifespans_all!$A$80:$A$126,0))*INDEX(SR_mission_minutes!S$2:S$43,MATCH($A93,SR_mission_minutes!$A$2:$A$43)),"-")</f>
        <v>2024360.0000000002</v>
      </c>
      <c r="T93" s="189">
        <f>IFERROR(INDEX(lifespans_all!T$80:T$126,MATCH($A93,lifespans_all!$A$80:$A$126,0))*INDEX(SR_mission_minutes!T$2:T$43,MATCH($A93,SR_mission_minutes!$A$2:$A$43)),"-")</f>
        <v>2024360.0000000002</v>
      </c>
      <c r="U93" s="189">
        <f>IFERROR(INDEX(lifespans_all!U$80:U$126,MATCH($A93,lifespans_all!$A$80:$A$126,0))*INDEX(SR_mission_minutes!U$2:U$43,MATCH($A93,SR_mission_minutes!$A$2:$A$43)),"-")</f>
        <v>2024360.0000000002</v>
      </c>
      <c r="V93" s="189">
        <f>IFERROR(INDEX(lifespans_all!V$80:V$126,MATCH($A93,lifespans_all!$A$80:$A$126,0))*INDEX(SR_mission_minutes!V$2:V$43,MATCH($A93,SR_mission_minutes!$A$2:$A$43)),"-")</f>
        <v>2024360.0000000002</v>
      </c>
      <c r="W93" s="189">
        <f>IFERROR(INDEX(lifespans_all!W$80:W$126,MATCH($A93,lifespans_all!$A$80:$A$126,0))*INDEX(SR_mission_minutes!W$2:W$43,MATCH($A93,SR_mission_minutes!$A$2:$A$43)),"-")</f>
        <v>2024360.0000000002</v>
      </c>
    </row>
    <row r="94" spans="1:23" x14ac:dyDescent="0.25">
      <c r="A94" s="97" t="s">
        <v>77</v>
      </c>
      <c r="B94" s="97" t="s">
        <v>58</v>
      </c>
      <c r="C94" s="198"/>
      <c r="D94" s="189">
        <f>IFERROR(INDEX(lifespans_all!D$80:D$126,MATCH($A94,lifespans_all!$A$80:$A$126,0))*INDEX(SR_mission_minutes!D$2:D$43,MATCH($A94,SR_mission_minutes!$A$2:$A$43)),"-")</f>
        <v>137640</v>
      </c>
      <c r="E94" s="189">
        <f>IFERROR(INDEX(lifespans_all!E$80:E$126,MATCH($A94,lifespans_all!$A$80:$A$126,0))*INDEX(SR_mission_minutes!E$2:E$43,MATCH($A94,SR_mission_minutes!$A$2:$A$43)),"-")</f>
        <v>137640</v>
      </c>
      <c r="F94" s="189">
        <f>IFERROR(INDEX(lifespans_all!F$80:F$126,MATCH($A94,lifespans_all!$A$80:$A$126,0))*INDEX(SR_mission_minutes!F$2:F$43,MATCH($A94,SR_mission_minutes!$A$2:$A$43)),"-")</f>
        <v>137640</v>
      </c>
      <c r="G94" s="189">
        <f>IFERROR(INDEX(lifespans_all!G$80:G$126,MATCH($A94,lifespans_all!$A$80:$A$126,0))*INDEX(SR_mission_minutes!G$2:G$43,MATCH($A94,SR_mission_minutes!$A$2:$A$43)),"-")</f>
        <v>137640</v>
      </c>
      <c r="H94" s="189">
        <f>IFERROR(INDEX(lifespans_all!H$80:H$126,MATCH($A94,lifespans_all!$A$80:$A$126,0))*INDEX(SR_mission_minutes!H$2:H$43,MATCH($A94,SR_mission_minutes!$A$2:$A$43)),"-")</f>
        <v>137640</v>
      </c>
      <c r="I94" s="189">
        <f>IFERROR(INDEX(lifespans_all!I$80:I$126,MATCH($A94,lifespans_all!$A$80:$A$126,0))*INDEX(SR_mission_minutes!I$2:I$43,MATCH($A94,SR_mission_minutes!$A$2:$A$43)),"-")</f>
        <v>137640</v>
      </c>
      <c r="J94" s="189">
        <f>IFERROR(INDEX(lifespans_all!J$80:J$126,MATCH($A94,lifespans_all!$A$80:$A$126,0))*INDEX(SR_mission_minutes!J$2:J$43,MATCH($A94,SR_mission_minutes!$A$2:$A$43)),"-")</f>
        <v>137640</v>
      </c>
      <c r="K94" s="189">
        <f>IFERROR(INDEX(lifespans_all!K$80:K$126,MATCH($A94,lifespans_all!$A$80:$A$126,0))*INDEX(SR_mission_minutes!K$2:K$43,MATCH($A94,SR_mission_minutes!$A$2:$A$43)),"-")</f>
        <v>137640</v>
      </c>
      <c r="L94" s="189">
        <f>IFERROR(INDEX(lifespans_all!L$80:L$126,MATCH($A94,lifespans_all!$A$80:$A$126,0))*INDEX(SR_mission_minutes!L$2:L$43,MATCH($A94,SR_mission_minutes!$A$2:$A$43)),"-")</f>
        <v>137640</v>
      </c>
      <c r="M94" s="189">
        <f>IFERROR(INDEX(lifespans_all!M$80:M$126,MATCH($A94,lifespans_all!$A$80:$A$126,0))*INDEX(SR_mission_minutes!M$2:M$43,MATCH($A94,SR_mission_minutes!$A$2:$A$43)),"-")</f>
        <v>137640</v>
      </c>
      <c r="N94" s="189">
        <f>IFERROR(INDEX(lifespans_all!N$80:N$126,MATCH($A94,lifespans_all!$A$80:$A$126,0))*INDEX(SR_mission_minutes!N$2:N$43,MATCH($A94,SR_mission_minutes!$A$2:$A$43)),"-")</f>
        <v>137640</v>
      </c>
      <c r="O94" s="189">
        <f>IFERROR(INDEX(lifespans_all!O$80:O$126,MATCH($A94,lifespans_all!$A$80:$A$126,0))*INDEX(SR_mission_minutes!O$2:O$43,MATCH($A94,SR_mission_minutes!$A$2:$A$43)),"-")</f>
        <v>137640</v>
      </c>
      <c r="P94" s="189">
        <f>IFERROR(INDEX(lifespans_all!P$80:P$126,MATCH($A94,lifespans_all!$A$80:$A$126,0))*INDEX(SR_mission_minutes!P$2:P$43,MATCH($A94,SR_mission_minutes!$A$2:$A$43)),"-")</f>
        <v>137640</v>
      </c>
      <c r="Q94" s="189">
        <f>IFERROR(INDEX(lifespans_all!Q$80:Q$126,MATCH($A94,lifespans_all!$A$80:$A$126,0))*INDEX(SR_mission_minutes!Q$2:Q$43,MATCH($A94,SR_mission_minutes!$A$2:$A$43)),"-")</f>
        <v>137640</v>
      </c>
      <c r="R94" s="189">
        <f>IFERROR(INDEX(lifespans_all!R$80:R$126,MATCH($A94,lifespans_all!$A$80:$A$126,0))*INDEX(SR_mission_minutes!R$2:R$43,MATCH($A94,SR_mission_minutes!$A$2:$A$43)),"-")</f>
        <v>137640</v>
      </c>
      <c r="S94" s="189">
        <f>IFERROR(INDEX(lifespans_all!S$80:S$126,MATCH($A94,lifespans_all!$A$80:$A$126,0))*INDEX(SR_mission_minutes!S$2:S$43,MATCH($A94,SR_mission_minutes!$A$2:$A$43)),"-")</f>
        <v>137640</v>
      </c>
      <c r="T94" s="189">
        <f>IFERROR(INDEX(lifespans_all!T$80:T$126,MATCH($A94,lifespans_all!$A$80:$A$126,0))*INDEX(SR_mission_minutes!T$2:T$43,MATCH($A94,SR_mission_minutes!$A$2:$A$43)),"-")</f>
        <v>137640</v>
      </c>
      <c r="U94" s="189">
        <f>IFERROR(INDEX(lifespans_all!U$80:U$126,MATCH($A94,lifespans_all!$A$80:$A$126,0))*INDEX(SR_mission_minutes!U$2:U$43,MATCH($A94,SR_mission_minutes!$A$2:$A$43)),"-")</f>
        <v>137640</v>
      </c>
      <c r="V94" s="189">
        <f>IFERROR(INDEX(lifespans_all!V$80:V$126,MATCH($A94,lifespans_all!$A$80:$A$126,0))*INDEX(SR_mission_minutes!V$2:V$43,MATCH($A94,SR_mission_minutes!$A$2:$A$43)),"-")</f>
        <v>137640</v>
      </c>
      <c r="W94" s="189">
        <f>IFERROR(INDEX(lifespans_all!W$80:W$126,MATCH($A94,lifespans_all!$A$80:$A$126,0))*INDEX(SR_mission_minutes!W$2:W$43,MATCH($A94,SR_mission_minutes!$A$2:$A$43)),"-")</f>
        <v>137640</v>
      </c>
    </row>
    <row r="95" spans="1:23" x14ac:dyDescent="0.25">
      <c r="A95" s="97" t="s">
        <v>174</v>
      </c>
      <c r="B95" s="97" t="s">
        <v>56</v>
      </c>
      <c r="C95" s="198"/>
      <c r="D95" s="189" t="str">
        <f>IFERROR(INDEX(lifespans_all!D$80:D$126,MATCH($A95,lifespans_all!$A$80:$A$126,0))*INDEX(SR_mission_minutes!D$2:D$43,MATCH($A95,SR_mission_minutes!$A$2:$A$43)),"-")</f>
        <v>-</v>
      </c>
      <c r="E95" s="189" t="str">
        <f>IFERROR(INDEX(lifespans_all!E$80:E$126,MATCH($A95,lifespans_all!$A$80:$A$126,0))*INDEX(SR_mission_minutes!E$2:E$43,MATCH($A95,SR_mission_minutes!$A$2:$A$43)),"-")</f>
        <v>-</v>
      </c>
      <c r="F95" s="189" t="str">
        <f>IFERROR(INDEX(lifespans_all!F$80:F$126,MATCH($A95,lifespans_all!$A$80:$A$126,0))*INDEX(SR_mission_minutes!F$2:F$43,MATCH($A95,SR_mission_minutes!$A$2:$A$43)),"-")</f>
        <v>-</v>
      </c>
      <c r="G95" s="189" t="str">
        <f>IFERROR(INDEX(lifespans_all!G$80:G$126,MATCH($A95,lifespans_all!$A$80:$A$126,0))*INDEX(SR_mission_minutes!G$2:G$43,MATCH($A95,SR_mission_minutes!$A$2:$A$43)),"-")</f>
        <v>-</v>
      </c>
      <c r="H95" s="189" t="str">
        <f>IFERROR(INDEX(lifespans_all!H$80:H$126,MATCH($A95,lifespans_all!$A$80:$A$126,0))*INDEX(SR_mission_minutes!H$2:H$43,MATCH($A95,SR_mission_minutes!$A$2:$A$43)),"-")</f>
        <v>-</v>
      </c>
      <c r="I95" s="189" t="str">
        <f>IFERROR(INDEX(lifespans_all!I$80:I$126,MATCH($A95,lifespans_all!$A$80:$A$126,0))*INDEX(SR_mission_minutes!I$2:I$43,MATCH($A95,SR_mission_minutes!$A$2:$A$43)),"-")</f>
        <v>-</v>
      </c>
      <c r="J95" s="189" t="str">
        <f>IFERROR(INDEX(lifespans_all!J$80:J$126,MATCH($A95,lifespans_all!$A$80:$A$126,0))*INDEX(SR_mission_minutes!J$2:J$43,MATCH($A95,SR_mission_minutes!$A$2:$A$43)),"-")</f>
        <v>-</v>
      </c>
      <c r="K95" s="189" t="str">
        <f>IFERROR(INDEX(lifespans_all!K$80:K$126,MATCH($A95,lifespans_all!$A$80:$A$126,0))*INDEX(SR_mission_minutes!K$2:K$43,MATCH($A95,SR_mission_minutes!$A$2:$A$43)),"-")</f>
        <v>-</v>
      </c>
      <c r="L95" s="189" t="str">
        <f>IFERROR(INDEX(lifespans_all!L$80:L$126,MATCH($A95,lifespans_all!$A$80:$A$126,0))*INDEX(SR_mission_minutes!L$2:L$43,MATCH($A95,SR_mission_minutes!$A$2:$A$43)),"-")</f>
        <v>-</v>
      </c>
      <c r="M95" s="189" t="str">
        <f>IFERROR(INDEX(lifespans_all!M$80:M$126,MATCH($A95,lifespans_all!$A$80:$A$126,0))*INDEX(SR_mission_minutes!M$2:M$43,MATCH($A95,SR_mission_minutes!$A$2:$A$43)),"-")</f>
        <v>-</v>
      </c>
      <c r="N95" s="189" t="str">
        <f>IFERROR(INDEX(lifespans_all!N$80:N$126,MATCH($A95,lifespans_all!$A$80:$A$126,0))*INDEX(SR_mission_minutes!N$2:N$43,MATCH($A95,SR_mission_minutes!$A$2:$A$43)),"-")</f>
        <v>-</v>
      </c>
      <c r="O95" s="189" t="str">
        <f>IFERROR(INDEX(lifespans_all!O$80:O$126,MATCH($A95,lifespans_all!$A$80:$A$126,0))*INDEX(SR_mission_minutes!O$2:O$43,MATCH($A95,SR_mission_minutes!$A$2:$A$43)),"-")</f>
        <v>-</v>
      </c>
      <c r="P95" s="189" t="str">
        <f>IFERROR(INDEX(lifespans_all!P$80:P$126,MATCH($A95,lifespans_all!$A$80:$A$126,0))*INDEX(SR_mission_minutes!P$2:P$43,MATCH($A95,SR_mission_minutes!$A$2:$A$43)),"-")</f>
        <v>-</v>
      </c>
      <c r="Q95" s="189" t="str">
        <f>IFERROR(INDEX(lifespans_all!Q$80:Q$126,MATCH($A95,lifespans_all!$A$80:$A$126,0))*INDEX(SR_mission_minutes!Q$2:Q$43,MATCH($A95,SR_mission_minutes!$A$2:$A$43)),"-")</f>
        <v>-</v>
      </c>
      <c r="R95" s="189" t="str">
        <f>IFERROR(INDEX(lifespans_all!R$80:R$126,MATCH($A95,lifespans_all!$A$80:$A$126,0))*INDEX(SR_mission_minutes!R$2:R$43,MATCH($A95,SR_mission_minutes!$A$2:$A$43)),"-")</f>
        <v>-</v>
      </c>
      <c r="S95" s="189" t="str">
        <f>IFERROR(INDEX(lifespans_all!S$80:S$126,MATCH($A95,lifespans_all!$A$80:$A$126,0))*INDEX(SR_mission_minutes!S$2:S$43,MATCH($A95,SR_mission_minutes!$A$2:$A$43)),"-")</f>
        <v>-</v>
      </c>
      <c r="T95" s="189" t="str">
        <f>IFERROR(INDEX(lifespans_all!T$80:T$126,MATCH($A95,lifespans_all!$A$80:$A$126,0))*INDEX(SR_mission_minutes!T$2:T$43,MATCH($A95,SR_mission_minutes!$A$2:$A$43)),"-")</f>
        <v>-</v>
      </c>
      <c r="U95" s="189" t="str">
        <f>IFERROR(INDEX(lifespans_all!U$80:U$126,MATCH($A95,lifespans_all!$A$80:$A$126,0))*INDEX(SR_mission_minutes!U$2:U$43,MATCH($A95,SR_mission_minutes!$A$2:$A$43)),"-")</f>
        <v>-</v>
      </c>
      <c r="V95" s="189" t="str">
        <f>IFERROR(INDEX(lifespans_all!V$80:V$126,MATCH($A95,lifespans_all!$A$80:$A$126,0))*INDEX(SR_mission_minutes!V$2:V$43,MATCH($A95,SR_mission_minutes!$A$2:$A$43)),"-")</f>
        <v>-</v>
      </c>
      <c r="W95" s="189" t="str">
        <f>IFERROR(INDEX(lifespans_all!W$80:W$126,MATCH($A95,lifespans_all!$A$80:$A$126,0))*INDEX(SR_mission_minutes!W$2:W$43,MATCH($A95,SR_mission_minutes!$A$2:$A$43)),"-")</f>
        <v>-</v>
      </c>
    </row>
    <row r="96" spans="1:23" x14ac:dyDescent="0.25">
      <c r="A96" s="97" t="s">
        <v>175</v>
      </c>
      <c r="B96" s="97" t="s">
        <v>56</v>
      </c>
      <c r="C96" s="198"/>
      <c r="D96" s="189" t="str">
        <f>IFERROR(INDEX(lifespans_all!D$80:D$126,MATCH($A96,lifespans_all!$A$80:$A$126,0))*INDEX(SR_mission_minutes!D$2:D$43,MATCH($A96,SR_mission_minutes!$A$2:$A$43)),"-")</f>
        <v>-</v>
      </c>
      <c r="E96" s="189" t="str">
        <f>IFERROR(INDEX(lifespans_all!E$80:E$126,MATCH($A96,lifespans_all!$A$80:$A$126,0))*INDEX(SR_mission_minutes!E$2:E$43,MATCH($A96,SR_mission_minutes!$A$2:$A$43)),"-")</f>
        <v>-</v>
      </c>
      <c r="F96" s="189" t="str">
        <f>IFERROR(INDEX(lifespans_all!F$80:F$126,MATCH($A96,lifespans_all!$A$80:$A$126,0))*INDEX(SR_mission_minutes!F$2:F$43,MATCH($A96,SR_mission_minutes!$A$2:$A$43)),"-")</f>
        <v>-</v>
      </c>
      <c r="G96" s="189" t="str">
        <f>IFERROR(INDEX(lifespans_all!G$80:G$126,MATCH($A96,lifespans_all!$A$80:$A$126,0))*INDEX(SR_mission_minutes!G$2:G$43,MATCH($A96,SR_mission_minutes!$A$2:$A$43)),"-")</f>
        <v>-</v>
      </c>
      <c r="H96" s="189" t="str">
        <f>IFERROR(INDEX(lifespans_all!H$80:H$126,MATCH($A96,lifespans_all!$A$80:$A$126,0))*INDEX(SR_mission_minutes!H$2:H$43,MATCH($A96,SR_mission_minutes!$A$2:$A$43)),"-")</f>
        <v>-</v>
      </c>
      <c r="I96" s="189" t="str">
        <f>IFERROR(INDEX(lifespans_all!I$80:I$126,MATCH($A96,lifespans_all!$A$80:$A$126,0))*INDEX(SR_mission_minutes!I$2:I$43,MATCH($A96,SR_mission_minutes!$A$2:$A$43)),"-")</f>
        <v>-</v>
      </c>
      <c r="J96" s="189" t="str">
        <f>IFERROR(INDEX(lifespans_all!J$80:J$126,MATCH($A96,lifespans_all!$A$80:$A$126,0))*INDEX(SR_mission_minutes!J$2:J$43,MATCH($A96,SR_mission_minutes!$A$2:$A$43)),"-")</f>
        <v>-</v>
      </c>
      <c r="K96" s="189" t="str">
        <f>IFERROR(INDEX(lifespans_all!K$80:K$126,MATCH($A96,lifespans_all!$A$80:$A$126,0))*INDEX(SR_mission_minutes!K$2:K$43,MATCH($A96,SR_mission_minutes!$A$2:$A$43)),"-")</f>
        <v>-</v>
      </c>
      <c r="L96" s="189" t="str">
        <f>IFERROR(INDEX(lifespans_all!L$80:L$126,MATCH($A96,lifespans_all!$A$80:$A$126,0))*INDEX(SR_mission_minutes!L$2:L$43,MATCH($A96,SR_mission_minutes!$A$2:$A$43)),"-")</f>
        <v>-</v>
      </c>
      <c r="M96" s="189" t="str">
        <f>IFERROR(INDEX(lifespans_all!M$80:M$126,MATCH($A96,lifespans_all!$A$80:$A$126,0))*INDEX(SR_mission_minutes!M$2:M$43,MATCH($A96,SR_mission_minutes!$A$2:$A$43)),"-")</f>
        <v>-</v>
      </c>
      <c r="N96" s="189" t="str">
        <f>IFERROR(INDEX(lifespans_all!N$80:N$126,MATCH($A96,lifespans_all!$A$80:$A$126,0))*INDEX(SR_mission_minutes!N$2:N$43,MATCH($A96,SR_mission_minutes!$A$2:$A$43)),"-")</f>
        <v>-</v>
      </c>
      <c r="O96" s="189" t="str">
        <f>IFERROR(INDEX(lifespans_all!O$80:O$126,MATCH($A96,lifespans_all!$A$80:$A$126,0))*INDEX(SR_mission_minutes!O$2:O$43,MATCH($A96,SR_mission_minutes!$A$2:$A$43)),"-")</f>
        <v>-</v>
      </c>
      <c r="P96" s="189" t="str">
        <f>IFERROR(INDEX(lifespans_all!P$80:P$126,MATCH($A96,lifespans_all!$A$80:$A$126,0))*INDEX(SR_mission_minutes!P$2:P$43,MATCH($A96,SR_mission_minutes!$A$2:$A$43)),"-")</f>
        <v>-</v>
      </c>
      <c r="Q96" s="189" t="str">
        <f>IFERROR(INDEX(lifespans_all!Q$80:Q$126,MATCH($A96,lifespans_all!$A$80:$A$126,0))*INDEX(SR_mission_minutes!Q$2:Q$43,MATCH($A96,SR_mission_minutes!$A$2:$A$43)),"-")</f>
        <v>-</v>
      </c>
      <c r="R96" s="189" t="str">
        <f>IFERROR(INDEX(lifespans_all!R$80:R$126,MATCH($A96,lifespans_all!$A$80:$A$126,0))*INDEX(SR_mission_minutes!R$2:R$43,MATCH($A96,SR_mission_minutes!$A$2:$A$43)),"-")</f>
        <v>-</v>
      </c>
      <c r="S96" s="189" t="str">
        <f>IFERROR(INDEX(lifespans_all!S$80:S$126,MATCH($A96,lifespans_all!$A$80:$A$126,0))*INDEX(SR_mission_minutes!S$2:S$43,MATCH($A96,SR_mission_minutes!$A$2:$A$43)),"-")</f>
        <v>-</v>
      </c>
      <c r="T96" s="189" t="str">
        <f>IFERROR(INDEX(lifespans_all!T$80:T$126,MATCH($A96,lifespans_all!$A$80:$A$126,0))*INDEX(SR_mission_minutes!T$2:T$43,MATCH($A96,SR_mission_minutes!$A$2:$A$43)),"-")</f>
        <v>-</v>
      </c>
      <c r="U96" s="189" t="str">
        <f>IFERROR(INDEX(lifespans_all!U$80:U$126,MATCH($A96,lifespans_all!$A$80:$A$126,0))*INDEX(SR_mission_minutes!U$2:U$43,MATCH($A96,SR_mission_minutes!$A$2:$A$43)),"-")</f>
        <v>-</v>
      </c>
      <c r="V96" s="189" t="str">
        <f>IFERROR(INDEX(lifespans_all!V$80:V$126,MATCH($A96,lifespans_all!$A$80:$A$126,0))*INDEX(SR_mission_minutes!V$2:V$43,MATCH($A96,SR_mission_minutes!$A$2:$A$43)),"-")</f>
        <v>-</v>
      </c>
      <c r="W96" s="189" t="str">
        <f>IFERROR(INDEX(lifespans_all!W$80:W$126,MATCH($A96,lifespans_all!$A$80:$A$126,0))*INDEX(SR_mission_minutes!W$2:W$43,MATCH($A96,SR_mission_minutes!$A$2:$A$43)),"-")</f>
        <v>-</v>
      </c>
    </row>
    <row r="97" spans="1:23" x14ac:dyDescent="0.25">
      <c r="A97" s="97" t="s">
        <v>176</v>
      </c>
      <c r="B97" s="97" t="s">
        <v>56</v>
      </c>
      <c r="C97" s="198"/>
      <c r="D97" s="189" t="str">
        <f>IFERROR(INDEX(lifespans_all!D$80:D$126,MATCH($A97,lifespans_all!$A$80:$A$126,0))*INDEX(SR_mission_minutes!D$2:D$43,MATCH($A97,SR_mission_minutes!$A$2:$A$43)),"-")</f>
        <v>-</v>
      </c>
      <c r="E97" s="189" t="str">
        <f>IFERROR(INDEX(lifespans_all!E$80:E$126,MATCH($A97,lifespans_all!$A$80:$A$126,0))*INDEX(SR_mission_minutes!E$2:E$43,MATCH($A97,SR_mission_minutes!$A$2:$A$43)),"-")</f>
        <v>-</v>
      </c>
      <c r="F97" s="189" t="str">
        <f>IFERROR(INDEX(lifespans_all!F$80:F$126,MATCH($A97,lifespans_all!$A$80:$A$126,0))*INDEX(SR_mission_minutes!F$2:F$43,MATCH($A97,SR_mission_minutes!$A$2:$A$43)),"-")</f>
        <v>-</v>
      </c>
      <c r="G97" s="189" t="str">
        <f>IFERROR(INDEX(lifespans_all!G$80:G$126,MATCH($A97,lifespans_all!$A$80:$A$126,0))*INDEX(SR_mission_minutes!G$2:G$43,MATCH($A97,SR_mission_minutes!$A$2:$A$43)),"-")</f>
        <v>-</v>
      </c>
      <c r="H97" s="189" t="str">
        <f>IFERROR(INDEX(lifespans_all!H$80:H$126,MATCH($A97,lifespans_all!$A$80:$A$126,0))*INDEX(SR_mission_minutes!H$2:H$43,MATCH($A97,SR_mission_minutes!$A$2:$A$43)),"-")</f>
        <v>-</v>
      </c>
      <c r="I97" s="189" t="str">
        <f>IFERROR(INDEX(lifespans_all!I$80:I$126,MATCH($A97,lifespans_all!$A$80:$A$126,0))*INDEX(SR_mission_minutes!I$2:I$43,MATCH($A97,SR_mission_minutes!$A$2:$A$43)),"-")</f>
        <v>-</v>
      </c>
      <c r="J97" s="189" t="str">
        <f>IFERROR(INDEX(lifespans_all!J$80:J$126,MATCH($A97,lifespans_all!$A$80:$A$126,0))*INDEX(SR_mission_minutes!J$2:J$43,MATCH($A97,SR_mission_minutes!$A$2:$A$43)),"-")</f>
        <v>-</v>
      </c>
      <c r="K97" s="189" t="str">
        <f>IFERROR(INDEX(lifespans_all!K$80:K$126,MATCH($A97,lifespans_all!$A$80:$A$126,0))*INDEX(SR_mission_minutes!K$2:K$43,MATCH($A97,SR_mission_minutes!$A$2:$A$43)),"-")</f>
        <v>-</v>
      </c>
      <c r="L97" s="189" t="str">
        <f>IFERROR(INDEX(lifespans_all!L$80:L$126,MATCH($A97,lifespans_all!$A$80:$A$126,0))*INDEX(SR_mission_minutes!L$2:L$43,MATCH($A97,SR_mission_minutes!$A$2:$A$43)),"-")</f>
        <v>-</v>
      </c>
      <c r="M97" s="189" t="str">
        <f>IFERROR(INDEX(lifespans_all!M$80:M$126,MATCH($A97,lifespans_all!$A$80:$A$126,0))*INDEX(SR_mission_minutes!M$2:M$43,MATCH($A97,SR_mission_minutes!$A$2:$A$43)),"-")</f>
        <v>-</v>
      </c>
      <c r="N97" s="189" t="str">
        <f>IFERROR(INDEX(lifespans_all!N$80:N$126,MATCH($A97,lifespans_all!$A$80:$A$126,0))*INDEX(SR_mission_minutes!N$2:N$43,MATCH($A97,SR_mission_minutes!$A$2:$A$43)),"-")</f>
        <v>-</v>
      </c>
      <c r="O97" s="189" t="str">
        <f>IFERROR(INDEX(lifespans_all!O$80:O$126,MATCH($A97,lifespans_all!$A$80:$A$126,0))*INDEX(SR_mission_minutes!O$2:O$43,MATCH($A97,SR_mission_minutes!$A$2:$A$43)),"-")</f>
        <v>-</v>
      </c>
      <c r="P97" s="189" t="str">
        <f>IFERROR(INDEX(lifespans_all!P$80:P$126,MATCH($A97,lifespans_all!$A$80:$A$126,0))*INDEX(SR_mission_minutes!P$2:P$43,MATCH($A97,SR_mission_minutes!$A$2:$A$43)),"-")</f>
        <v>-</v>
      </c>
      <c r="Q97" s="189" t="str">
        <f>IFERROR(INDEX(lifespans_all!Q$80:Q$126,MATCH($A97,lifespans_all!$A$80:$A$126,0))*INDEX(SR_mission_minutes!Q$2:Q$43,MATCH($A97,SR_mission_minutes!$A$2:$A$43)),"-")</f>
        <v>-</v>
      </c>
      <c r="R97" s="189" t="str">
        <f>IFERROR(INDEX(lifespans_all!R$80:R$126,MATCH($A97,lifespans_all!$A$80:$A$126,0))*INDEX(SR_mission_minutes!R$2:R$43,MATCH($A97,SR_mission_minutes!$A$2:$A$43)),"-")</f>
        <v>-</v>
      </c>
      <c r="S97" s="189" t="str">
        <f>IFERROR(INDEX(lifespans_all!S$80:S$126,MATCH($A97,lifespans_all!$A$80:$A$126,0))*INDEX(SR_mission_minutes!S$2:S$43,MATCH($A97,SR_mission_minutes!$A$2:$A$43)),"-")</f>
        <v>-</v>
      </c>
      <c r="T97" s="189" t="str">
        <f>IFERROR(INDEX(lifespans_all!T$80:T$126,MATCH($A97,lifespans_all!$A$80:$A$126,0))*INDEX(SR_mission_minutes!T$2:T$43,MATCH($A97,SR_mission_minutes!$A$2:$A$43)),"-")</f>
        <v>-</v>
      </c>
      <c r="U97" s="189" t="str">
        <f>IFERROR(INDEX(lifespans_all!U$80:U$126,MATCH($A97,lifespans_all!$A$80:$A$126,0))*INDEX(SR_mission_minutes!U$2:U$43,MATCH($A97,SR_mission_minutes!$A$2:$A$43)),"-")</f>
        <v>-</v>
      </c>
      <c r="V97" s="189" t="str">
        <f>IFERROR(INDEX(lifespans_all!V$80:V$126,MATCH($A97,lifespans_all!$A$80:$A$126,0))*INDEX(SR_mission_minutes!V$2:V$43,MATCH($A97,SR_mission_minutes!$A$2:$A$43)),"-")</f>
        <v>-</v>
      </c>
      <c r="W97" s="189" t="str">
        <f>IFERROR(INDEX(lifespans_all!W$80:W$126,MATCH($A97,lifespans_all!$A$80:$A$126,0))*INDEX(SR_mission_minutes!W$2:W$43,MATCH($A97,SR_mission_minutes!$A$2:$A$43)),"-")</f>
        <v>-</v>
      </c>
    </row>
    <row r="98" spans="1:23" x14ac:dyDescent="0.25">
      <c r="A98" s="97" t="s">
        <v>177</v>
      </c>
      <c r="B98" s="97" t="s">
        <v>56</v>
      </c>
      <c r="C98" s="198"/>
      <c r="D98" s="189" t="str">
        <f>IFERROR(INDEX(lifespans_all!D$80:D$126,MATCH($A98,lifespans_all!$A$80:$A$126,0))*INDEX(SR_mission_minutes!D$2:D$43,MATCH($A98,SR_mission_minutes!$A$2:$A$43)),"-")</f>
        <v>-</v>
      </c>
      <c r="E98" s="189" t="str">
        <f>IFERROR(INDEX(lifespans_all!E$80:E$126,MATCH($A98,lifespans_all!$A$80:$A$126,0))*INDEX(SR_mission_minutes!E$2:E$43,MATCH($A98,SR_mission_minutes!$A$2:$A$43)),"-")</f>
        <v>-</v>
      </c>
      <c r="F98" s="189" t="str">
        <f>IFERROR(INDEX(lifespans_all!F$80:F$126,MATCH($A98,lifespans_all!$A$80:$A$126,0))*INDEX(SR_mission_minutes!F$2:F$43,MATCH($A98,SR_mission_minutes!$A$2:$A$43)),"-")</f>
        <v>-</v>
      </c>
      <c r="G98" s="189" t="str">
        <f>IFERROR(INDEX(lifespans_all!G$80:G$126,MATCH($A98,lifespans_all!$A$80:$A$126,0))*INDEX(SR_mission_minutes!G$2:G$43,MATCH($A98,SR_mission_minutes!$A$2:$A$43)),"-")</f>
        <v>-</v>
      </c>
      <c r="H98" s="189" t="str">
        <f>IFERROR(INDEX(lifespans_all!H$80:H$126,MATCH($A98,lifespans_all!$A$80:$A$126,0))*INDEX(SR_mission_minutes!H$2:H$43,MATCH($A98,SR_mission_minutes!$A$2:$A$43)),"-")</f>
        <v>-</v>
      </c>
      <c r="I98" s="189" t="str">
        <f>IFERROR(INDEX(lifespans_all!I$80:I$126,MATCH($A98,lifespans_all!$A$80:$A$126,0))*INDEX(SR_mission_minutes!I$2:I$43,MATCH($A98,SR_mission_minutes!$A$2:$A$43)),"-")</f>
        <v>-</v>
      </c>
      <c r="J98" s="189" t="str">
        <f>IFERROR(INDEX(lifespans_all!J$80:J$126,MATCH($A98,lifespans_all!$A$80:$A$126,0))*INDEX(SR_mission_minutes!J$2:J$43,MATCH($A98,SR_mission_minutes!$A$2:$A$43)),"-")</f>
        <v>-</v>
      </c>
      <c r="K98" s="189" t="str">
        <f>IFERROR(INDEX(lifespans_all!K$80:K$126,MATCH($A98,lifespans_all!$A$80:$A$126,0))*INDEX(SR_mission_minutes!K$2:K$43,MATCH($A98,SR_mission_minutes!$A$2:$A$43)),"-")</f>
        <v>-</v>
      </c>
      <c r="L98" s="189" t="str">
        <f>IFERROR(INDEX(lifespans_all!L$80:L$126,MATCH($A98,lifespans_all!$A$80:$A$126,0))*INDEX(SR_mission_minutes!L$2:L$43,MATCH($A98,SR_mission_minutes!$A$2:$A$43)),"-")</f>
        <v>-</v>
      </c>
      <c r="M98" s="189" t="str">
        <f>IFERROR(INDEX(lifespans_all!M$80:M$126,MATCH($A98,lifespans_all!$A$80:$A$126,0))*INDEX(SR_mission_minutes!M$2:M$43,MATCH($A98,SR_mission_minutes!$A$2:$A$43)),"-")</f>
        <v>-</v>
      </c>
      <c r="N98" s="189" t="str">
        <f>IFERROR(INDEX(lifespans_all!N$80:N$126,MATCH($A98,lifespans_all!$A$80:$A$126,0))*INDEX(SR_mission_minutes!N$2:N$43,MATCH($A98,SR_mission_minutes!$A$2:$A$43)),"-")</f>
        <v>-</v>
      </c>
      <c r="O98" s="189" t="str">
        <f>IFERROR(INDEX(lifespans_all!O$80:O$126,MATCH($A98,lifespans_all!$A$80:$A$126,0))*INDEX(SR_mission_minutes!O$2:O$43,MATCH($A98,SR_mission_minutes!$A$2:$A$43)),"-")</f>
        <v>-</v>
      </c>
      <c r="P98" s="189" t="str">
        <f>IFERROR(INDEX(lifespans_all!P$80:P$126,MATCH($A98,lifespans_all!$A$80:$A$126,0))*INDEX(SR_mission_minutes!P$2:P$43,MATCH($A98,SR_mission_minutes!$A$2:$A$43)),"-")</f>
        <v>-</v>
      </c>
      <c r="Q98" s="189" t="str">
        <f>IFERROR(INDEX(lifespans_all!Q$80:Q$126,MATCH($A98,lifespans_all!$A$80:$A$126,0))*INDEX(SR_mission_minutes!Q$2:Q$43,MATCH($A98,SR_mission_minutes!$A$2:$A$43)),"-")</f>
        <v>-</v>
      </c>
      <c r="R98" s="189" t="str">
        <f>IFERROR(INDEX(lifespans_all!R$80:R$126,MATCH($A98,lifespans_all!$A$80:$A$126,0))*INDEX(SR_mission_minutes!R$2:R$43,MATCH($A98,SR_mission_minutes!$A$2:$A$43)),"-")</f>
        <v>-</v>
      </c>
      <c r="S98" s="189" t="str">
        <f>IFERROR(INDEX(lifespans_all!S$80:S$126,MATCH($A98,lifespans_all!$A$80:$A$126,0))*INDEX(SR_mission_minutes!S$2:S$43,MATCH($A98,SR_mission_minutes!$A$2:$A$43)),"-")</f>
        <v>-</v>
      </c>
      <c r="T98" s="189" t="str">
        <f>IFERROR(INDEX(lifespans_all!T$80:T$126,MATCH($A98,lifespans_all!$A$80:$A$126,0))*INDEX(SR_mission_minutes!T$2:T$43,MATCH($A98,SR_mission_minutes!$A$2:$A$43)),"-")</f>
        <v>-</v>
      </c>
      <c r="U98" s="189" t="str">
        <f>IFERROR(INDEX(lifespans_all!U$80:U$126,MATCH($A98,lifespans_all!$A$80:$A$126,0))*INDEX(SR_mission_minutes!U$2:U$43,MATCH($A98,SR_mission_minutes!$A$2:$A$43)),"-")</f>
        <v>-</v>
      </c>
      <c r="V98" s="189" t="str">
        <f>IFERROR(INDEX(lifespans_all!V$80:V$126,MATCH($A98,lifespans_all!$A$80:$A$126,0))*INDEX(SR_mission_minutes!V$2:V$43,MATCH($A98,SR_mission_minutes!$A$2:$A$43)),"-")</f>
        <v>-</v>
      </c>
      <c r="W98" s="189" t="str">
        <f>IFERROR(INDEX(lifespans_all!W$80:W$126,MATCH($A98,lifespans_all!$A$80:$A$126,0))*INDEX(SR_mission_minutes!W$2:W$43,MATCH($A98,SR_mission_minutes!$A$2:$A$43)),"-")</f>
        <v>-</v>
      </c>
    </row>
    <row r="99" spans="1:23" x14ac:dyDescent="0.25">
      <c r="A99" s="97" t="s">
        <v>43</v>
      </c>
      <c r="B99" s="97" t="s">
        <v>61</v>
      </c>
      <c r="C99" s="198"/>
      <c r="D99" s="189">
        <f>IFERROR(INDEX(lifespans_all!D$80:D$126,MATCH($A99,lifespans_all!$A$80:$A$126,0))*INDEX(SR_mission_minutes!D$2:D$43,MATCH($A99,SR_mission_minutes!$A$2:$A$43)),"-")</f>
        <v>2024360.0000000002</v>
      </c>
      <c r="E99" s="189">
        <f>IFERROR(INDEX(lifespans_all!E$80:E$126,MATCH($A99,lifespans_all!$A$80:$A$126,0))*INDEX(SR_mission_minutes!E$2:E$43,MATCH($A99,SR_mission_minutes!$A$2:$A$43)),"-")</f>
        <v>0</v>
      </c>
      <c r="F99" s="189">
        <f>IFERROR(INDEX(lifespans_all!F$80:F$126,MATCH($A99,lifespans_all!$A$80:$A$126,0))*INDEX(SR_mission_minutes!F$2:F$43,MATCH($A99,SR_mission_minutes!$A$2:$A$43)),"-")</f>
        <v>0</v>
      </c>
      <c r="G99" s="189">
        <f>IFERROR(INDEX(lifespans_all!G$80:G$126,MATCH($A99,lifespans_all!$A$80:$A$126,0))*INDEX(SR_mission_minutes!G$2:G$43,MATCH($A99,SR_mission_minutes!$A$2:$A$43)),"-")</f>
        <v>0</v>
      </c>
      <c r="H99" s="189">
        <f>IFERROR(INDEX(lifespans_all!H$80:H$126,MATCH($A99,lifespans_all!$A$80:$A$126,0))*INDEX(SR_mission_minutes!H$2:H$43,MATCH($A99,SR_mission_minutes!$A$2:$A$43)),"-")</f>
        <v>0</v>
      </c>
      <c r="I99" s="189">
        <f>IFERROR(INDEX(lifespans_all!I$80:I$126,MATCH($A99,lifespans_all!$A$80:$A$126,0))*INDEX(SR_mission_minutes!I$2:I$43,MATCH($A99,SR_mission_minutes!$A$2:$A$43)),"-")</f>
        <v>0</v>
      </c>
      <c r="J99" s="189">
        <f>IFERROR(INDEX(lifespans_all!J$80:J$126,MATCH($A99,lifespans_all!$A$80:$A$126,0))*INDEX(SR_mission_minutes!J$2:J$43,MATCH($A99,SR_mission_minutes!$A$2:$A$43)),"-")</f>
        <v>0</v>
      </c>
      <c r="K99" s="189">
        <f>IFERROR(INDEX(lifespans_all!K$80:K$126,MATCH($A99,lifespans_all!$A$80:$A$126,0))*INDEX(SR_mission_minutes!K$2:K$43,MATCH($A99,SR_mission_minutes!$A$2:$A$43)),"-")</f>
        <v>0</v>
      </c>
      <c r="L99" s="189">
        <f>IFERROR(INDEX(lifespans_all!L$80:L$126,MATCH($A99,lifespans_all!$A$80:$A$126,0))*INDEX(SR_mission_minutes!L$2:L$43,MATCH($A99,SR_mission_minutes!$A$2:$A$43)),"-")</f>
        <v>0</v>
      </c>
      <c r="M99" s="189">
        <f>IFERROR(INDEX(lifespans_all!M$80:M$126,MATCH($A99,lifespans_all!$A$80:$A$126,0))*INDEX(SR_mission_minutes!M$2:M$43,MATCH($A99,SR_mission_minutes!$A$2:$A$43)),"-")</f>
        <v>0</v>
      </c>
      <c r="N99" s="189">
        <f>IFERROR(INDEX(lifespans_all!N$80:N$126,MATCH($A99,lifespans_all!$A$80:$A$126,0))*INDEX(SR_mission_minutes!N$2:N$43,MATCH($A99,SR_mission_minutes!$A$2:$A$43)),"-")</f>
        <v>0</v>
      </c>
      <c r="O99" s="189">
        <f>IFERROR(INDEX(lifespans_all!O$80:O$126,MATCH($A99,lifespans_all!$A$80:$A$126,0))*INDEX(SR_mission_minutes!O$2:O$43,MATCH($A99,SR_mission_minutes!$A$2:$A$43)),"-")</f>
        <v>0</v>
      </c>
      <c r="P99" s="189">
        <f>IFERROR(INDEX(lifespans_all!P$80:P$126,MATCH($A99,lifespans_all!$A$80:$A$126,0))*INDEX(SR_mission_minutes!P$2:P$43,MATCH($A99,SR_mission_minutes!$A$2:$A$43)),"-")</f>
        <v>0</v>
      </c>
      <c r="Q99" s="189">
        <f>IFERROR(INDEX(lifespans_all!Q$80:Q$126,MATCH($A99,lifespans_all!$A$80:$A$126,0))*INDEX(SR_mission_minutes!Q$2:Q$43,MATCH($A99,SR_mission_minutes!$A$2:$A$43)),"-")</f>
        <v>0</v>
      </c>
      <c r="R99" s="189">
        <f>IFERROR(INDEX(lifespans_all!R$80:R$126,MATCH($A99,lifespans_all!$A$80:$A$126,0))*INDEX(SR_mission_minutes!R$2:R$43,MATCH($A99,SR_mission_minutes!$A$2:$A$43)),"-")</f>
        <v>0</v>
      </c>
      <c r="S99" s="189">
        <f>IFERROR(INDEX(lifespans_all!S$80:S$126,MATCH($A99,lifespans_all!$A$80:$A$126,0))*INDEX(SR_mission_minutes!S$2:S$43,MATCH($A99,SR_mission_minutes!$A$2:$A$43)),"-")</f>
        <v>0</v>
      </c>
      <c r="T99" s="189">
        <f>IFERROR(INDEX(lifespans_all!T$80:T$126,MATCH($A99,lifespans_all!$A$80:$A$126,0))*INDEX(SR_mission_minutes!T$2:T$43,MATCH($A99,SR_mission_minutes!$A$2:$A$43)),"-")</f>
        <v>0</v>
      </c>
      <c r="U99" s="189">
        <f>IFERROR(INDEX(lifespans_all!U$80:U$126,MATCH($A99,lifespans_all!$A$80:$A$126,0))*INDEX(SR_mission_minutes!U$2:U$43,MATCH($A99,SR_mission_minutes!$A$2:$A$43)),"-")</f>
        <v>0</v>
      </c>
      <c r="V99" s="189">
        <f>IFERROR(INDEX(lifespans_all!V$80:V$126,MATCH($A99,lifespans_all!$A$80:$A$126,0))*INDEX(SR_mission_minutes!V$2:V$43,MATCH($A99,SR_mission_minutes!$A$2:$A$43)),"-")</f>
        <v>0</v>
      </c>
      <c r="W99" s="189">
        <f>IFERROR(INDEX(lifespans_all!W$80:W$126,MATCH($A99,lifespans_all!$A$80:$A$126,0))*INDEX(SR_mission_minutes!W$2:W$43,MATCH($A99,SR_mission_minutes!$A$2:$A$43)),"-")</f>
        <v>0</v>
      </c>
    </row>
    <row r="100" spans="1:23" x14ac:dyDescent="0.25">
      <c r="A100" s="97" t="s">
        <v>44</v>
      </c>
      <c r="B100" s="97" t="s">
        <v>57</v>
      </c>
      <c r="C100" s="198"/>
      <c r="D100" s="189">
        <f>IFERROR(INDEX(lifespans_all!D$80:D$126,MATCH($A100,lifespans_all!$A$80:$A$126,0))*INDEX(SR_mission_minutes!D$2:D$43,MATCH($A100,SR_mission_minutes!$A$2:$A$43)),"-")</f>
        <v>4002023.3333333335</v>
      </c>
      <c r="E100" s="189">
        <f>IFERROR(INDEX(lifespans_all!E$80:E$126,MATCH($A100,lifespans_all!$A$80:$A$126,0))*INDEX(SR_mission_minutes!E$2:E$43,MATCH($A100,SR_mission_minutes!$A$2:$A$43)),"-")</f>
        <v>0</v>
      </c>
      <c r="F100" s="189">
        <f>IFERROR(INDEX(lifespans_all!F$80:F$126,MATCH($A100,lifespans_all!$A$80:$A$126,0))*INDEX(SR_mission_minutes!F$2:F$43,MATCH($A100,SR_mission_minutes!$A$2:$A$43)),"-")</f>
        <v>0</v>
      </c>
      <c r="G100" s="189">
        <f>IFERROR(INDEX(lifespans_all!G$80:G$126,MATCH($A100,lifespans_all!$A$80:$A$126,0))*INDEX(SR_mission_minutes!G$2:G$43,MATCH($A100,SR_mission_minutes!$A$2:$A$43)),"-")</f>
        <v>0</v>
      </c>
      <c r="H100" s="189">
        <f>IFERROR(INDEX(lifespans_all!H$80:H$126,MATCH($A100,lifespans_all!$A$80:$A$126,0))*INDEX(SR_mission_minutes!H$2:H$43,MATCH($A100,SR_mission_minutes!$A$2:$A$43)),"-")</f>
        <v>0</v>
      </c>
      <c r="I100" s="189">
        <f>IFERROR(INDEX(lifespans_all!I$80:I$126,MATCH($A100,lifespans_all!$A$80:$A$126,0))*INDEX(SR_mission_minutes!I$2:I$43,MATCH($A100,SR_mission_minutes!$A$2:$A$43)),"-")</f>
        <v>0</v>
      </c>
      <c r="J100" s="189">
        <f>IFERROR(INDEX(lifespans_all!J$80:J$126,MATCH($A100,lifespans_all!$A$80:$A$126,0))*INDEX(SR_mission_minutes!J$2:J$43,MATCH($A100,SR_mission_minutes!$A$2:$A$43)),"-")</f>
        <v>0</v>
      </c>
      <c r="K100" s="189">
        <f>IFERROR(INDEX(lifespans_all!K$80:K$126,MATCH($A100,lifespans_all!$A$80:$A$126,0))*INDEX(SR_mission_minutes!K$2:K$43,MATCH($A100,SR_mission_minutes!$A$2:$A$43)),"-")</f>
        <v>0</v>
      </c>
      <c r="L100" s="189">
        <f>IFERROR(INDEX(lifespans_all!L$80:L$126,MATCH($A100,lifespans_all!$A$80:$A$126,0))*INDEX(SR_mission_minutes!L$2:L$43,MATCH($A100,SR_mission_minutes!$A$2:$A$43)),"-")</f>
        <v>0</v>
      </c>
      <c r="M100" s="189">
        <f>IFERROR(INDEX(lifespans_all!M$80:M$126,MATCH($A100,lifespans_all!$A$80:$A$126,0))*INDEX(SR_mission_minutes!M$2:M$43,MATCH($A100,SR_mission_minutes!$A$2:$A$43)),"-")</f>
        <v>0</v>
      </c>
      <c r="N100" s="189">
        <f>IFERROR(INDEX(lifespans_all!N$80:N$126,MATCH($A100,lifespans_all!$A$80:$A$126,0))*INDEX(SR_mission_minutes!N$2:N$43,MATCH($A100,SR_mission_minutes!$A$2:$A$43)),"-")</f>
        <v>0</v>
      </c>
      <c r="O100" s="189">
        <f>IFERROR(INDEX(lifespans_all!O$80:O$126,MATCH($A100,lifespans_all!$A$80:$A$126,0))*INDEX(SR_mission_minutes!O$2:O$43,MATCH($A100,SR_mission_minutes!$A$2:$A$43)),"-")</f>
        <v>0</v>
      </c>
      <c r="P100" s="189">
        <f>IFERROR(INDEX(lifespans_all!P$80:P$126,MATCH($A100,lifespans_all!$A$80:$A$126,0))*INDEX(SR_mission_minutes!P$2:P$43,MATCH($A100,SR_mission_minutes!$A$2:$A$43)),"-")</f>
        <v>0</v>
      </c>
      <c r="Q100" s="189">
        <f>IFERROR(INDEX(lifespans_all!Q$80:Q$126,MATCH($A100,lifespans_all!$A$80:$A$126,0))*INDEX(SR_mission_minutes!Q$2:Q$43,MATCH($A100,SR_mission_minutes!$A$2:$A$43)),"-")</f>
        <v>0</v>
      </c>
      <c r="R100" s="189">
        <f>IFERROR(INDEX(lifespans_all!R$80:R$126,MATCH($A100,lifespans_all!$A$80:$A$126,0))*INDEX(SR_mission_minutes!R$2:R$43,MATCH($A100,SR_mission_minutes!$A$2:$A$43)),"-")</f>
        <v>0</v>
      </c>
      <c r="S100" s="189">
        <f>IFERROR(INDEX(lifespans_all!S$80:S$126,MATCH($A100,lifespans_all!$A$80:$A$126,0))*INDEX(SR_mission_minutes!S$2:S$43,MATCH($A100,SR_mission_minutes!$A$2:$A$43)),"-")</f>
        <v>0</v>
      </c>
      <c r="T100" s="189">
        <f>IFERROR(INDEX(lifespans_all!T$80:T$126,MATCH($A100,lifespans_all!$A$80:$A$126,0))*INDEX(SR_mission_minutes!T$2:T$43,MATCH($A100,SR_mission_minutes!$A$2:$A$43)),"-")</f>
        <v>0</v>
      </c>
      <c r="U100" s="189">
        <f>IFERROR(INDEX(lifespans_all!U$80:U$126,MATCH($A100,lifespans_all!$A$80:$A$126,0))*INDEX(SR_mission_minutes!U$2:U$43,MATCH($A100,SR_mission_minutes!$A$2:$A$43)),"-")</f>
        <v>0</v>
      </c>
      <c r="V100" s="189">
        <f>IFERROR(INDEX(lifespans_all!V$80:V$126,MATCH($A100,lifespans_all!$A$80:$A$126,0))*INDEX(SR_mission_minutes!V$2:V$43,MATCH($A100,SR_mission_minutes!$A$2:$A$43)),"-")</f>
        <v>0</v>
      </c>
      <c r="W100" s="189">
        <f>IFERROR(INDEX(lifespans_all!W$80:W$126,MATCH($A100,lifespans_all!$A$80:$A$126,0))*INDEX(SR_mission_minutes!W$2:W$43,MATCH($A100,SR_mission_minutes!$A$2:$A$43)),"-")</f>
        <v>0</v>
      </c>
    </row>
    <row r="101" spans="1:23" x14ac:dyDescent="0.25">
      <c r="A101" s="97" t="s">
        <v>78</v>
      </c>
      <c r="B101" s="97" t="s">
        <v>57</v>
      </c>
      <c r="C101" s="198"/>
      <c r="D101" s="189">
        <f>IFERROR(INDEX(lifespans_all!D$80:D$126,MATCH($A101,lifespans_all!$A$80:$A$126,0))*INDEX(SR_mission_minutes!D$2:D$43,MATCH($A101,SR_mission_minutes!$A$2:$A$43)),"-")</f>
        <v>4002023.3333333335</v>
      </c>
      <c r="E101" s="189">
        <f>IFERROR(INDEX(lifespans_all!E$80:E$126,MATCH($A101,lifespans_all!$A$80:$A$126,0))*INDEX(SR_mission_minutes!E$2:E$43,MATCH($A101,SR_mission_minutes!$A$2:$A$43)),"-")</f>
        <v>4002023.3333333335</v>
      </c>
      <c r="F101" s="189">
        <f>IFERROR(INDEX(lifespans_all!F$80:F$126,MATCH($A101,lifespans_all!$A$80:$A$126,0))*INDEX(SR_mission_minutes!F$2:F$43,MATCH($A101,SR_mission_minutes!$A$2:$A$43)),"-")</f>
        <v>4002023.3333333335</v>
      </c>
      <c r="G101" s="189">
        <f>IFERROR(INDEX(lifespans_all!G$80:G$126,MATCH($A101,lifespans_all!$A$80:$A$126,0))*INDEX(SR_mission_minutes!G$2:G$43,MATCH($A101,SR_mission_minutes!$A$2:$A$43)),"-")</f>
        <v>4002023.3333333335</v>
      </c>
      <c r="H101" s="189">
        <f>IFERROR(INDEX(lifespans_all!H$80:H$126,MATCH($A101,lifespans_all!$A$80:$A$126,0))*INDEX(SR_mission_minutes!H$2:H$43,MATCH($A101,SR_mission_minutes!$A$2:$A$43)),"-")</f>
        <v>4002023.3333333335</v>
      </c>
      <c r="I101" s="189">
        <f>IFERROR(INDEX(lifespans_all!I$80:I$126,MATCH($A101,lifespans_all!$A$80:$A$126,0))*INDEX(SR_mission_minutes!I$2:I$43,MATCH($A101,SR_mission_minutes!$A$2:$A$43)),"-")</f>
        <v>0</v>
      </c>
      <c r="J101" s="189">
        <f>IFERROR(INDEX(lifespans_all!J$80:J$126,MATCH($A101,lifespans_all!$A$80:$A$126,0))*INDEX(SR_mission_minutes!J$2:J$43,MATCH($A101,SR_mission_minutes!$A$2:$A$43)),"-")</f>
        <v>0</v>
      </c>
      <c r="K101" s="189">
        <f>IFERROR(INDEX(lifespans_all!K$80:K$126,MATCH($A101,lifespans_all!$A$80:$A$126,0))*INDEX(SR_mission_minutes!K$2:K$43,MATCH($A101,SR_mission_minutes!$A$2:$A$43)),"-")</f>
        <v>0</v>
      </c>
      <c r="L101" s="189">
        <f>IFERROR(INDEX(lifespans_all!L$80:L$126,MATCH($A101,lifespans_all!$A$80:$A$126,0))*INDEX(SR_mission_minutes!L$2:L$43,MATCH($A101,SR_mission_minutes!$A$2:$A$43)),"-")</f>
        <v>0</v>
      </c>
      <c r="M101" s="189">
        <f>IFERROR(INDEX(lifespans_all!M$80:M$126,MATCH($A101,lifespans_all!$A$80:$A$126,0))*INDEX(SR_mission_minutes!M$2:M$43,MATCH($A101,SR_mission_minutes!$A$2:$A$43)),"-")</f>
        <v>0</v>
      </c>
      <c r="N101" s="189">
        <f>IFERROR(INDEX(lifespans_all!N$80:N$126,MATCH($A101,lifespans_all!$A$80:$A$126,0))*INDEX(SR_mission_minutes!N$2:N$43,MATCH($A101,SR_mission_minutes!$A$2:$A$43)),"-")</f>
        <v>0</v>
      </c>
      <c r="O101" s="189">
        <f>IFERROR(INDEX(lifespans_all!O$80:O$126,MATCH($A101,lifespans_all!$A$80:$A$126,0))*INDEX(SR_mission_minutes!O$2:O$43,MATCH($A101,SR_mission_minutes!$A$2:$A$43)),"-")</f>
        <v>0</v>
      </c>
      <c r="P101" s="189">
        <f>IFERROR(INDEX(lifespans_all!P$80:P$126,MATCH($A101,lifespans_all!$A$80:$A$126,0))*INDEX(SR_mission_minutes!P$2:P$43,MATCH($A101,SR_mission_minutes!$A$2:$A$43)),"-")</f>
        <v>0</v>
      </c>
      <c r="Q101" s="189">
        <f>IFERROR(INDEX(lifespans_all!Q$80:Q$126,MATCH($A101,lifespans_all!$A$80:$A$126,0))*INDEX(SR_mission_minutes!Q$2:Q$43,MATCH($A101,SR_mission_minutes!$A$2:$A$43)),"-")</f>
        <v>0</v>
      </c>
      <c r="R101" s="189">
        <f>IFERROR(INDEX(lifespans_all!R$80:R$126,MATCH($A101,lifespans_all!$A$80:$A$126,0))*INDEX(SR_mission_minutes!R$2:R$43,MATCH($A101,SR_mission_minutes!$A$2:$A$43)),"-")</f>
        <v>0</v>
      </c>
      <c r="S101" s="189">
        <f>IFERROR(INDEX(lifespans_all!S$80:S$126,MATCH($A101,lifespans_all!$A$80:$A$126,0))*INDEX(SR_mission_minutes!S$2:S$43,MATCH($A101,SR_mission_minutes!$A$2:$A$43)),"-")</f>
        <v>0</v>
      </c>
      <c r="T101" s="189">
        <f>IFERROR(INDEX(lifespans_all!T$80:T$126,MATCH($A101,lifespans_all!$A$80:$A$126,0))*INDEX(SR_mission_minutes!T$2:T$43,MATCH($A101,SR_mission_minutes!$A$2:$A$43)),"-")</f>
        <v>0</v>
      </c>
      <c r="U101" s="189">
        <f>IFERROR(INDEX(lifespans_all!U$80:U$126,MATCH($A101,lifespans_all!$A$80:$A$126,0))*INDEX(SR_mission_minutes!U$2:U$43,MATCH($A101,SR_mission_minutes!$A$2:$A$43)),"-")</f>
        <v>0</v>
      </c>
      <c r="V101" s="189">
        <f>IFERROR(INDEX(lifespans_all!V$80:V$126,MATCH($A101,lifespans_all!$A$80:$A$126,0))*INDEX(SR_mission_minutes!V$2:V$43,MATCH($A101,SR_mission_minutes!$A$2:$A$43)),"-")</f>
        <v>0</v>
      </c>
      <c r="W101" s="189">
        <f>IFERROR(INDEX(lifespans_all!W$80:W$126,MATCH($A101,lifespans_all!$A$80:$A$126,0))*INDEX(SR_mission_minutes!W$2:W$43,MATCH($A101,SR_mission_minutes!$A$2:$A$43)),"-")</f>
        <v>0</v>
      </c>
    </row>
    <row r="102" spans="1:23" x14ac:dyDescent="0.25">
      <c r="A102" s="97" t="s">
        <v>45</v>
      </c>
      <c r="B102" s="97" t="s">
        <v>57</v>
      </c>
      <c r="C102" s="198"/>
      <c r="D102" s="189">
        <f>IFERROR(INDEX(lifespans_all!D$80:D$126,MATCH($A102,lifespans_all!$A$80:$A$126,0))*INDEX(SR_mission_minutes!D$2:D$43,MATCH($A102,SR_mission_minutes!$A$2:$A$43)),"-")</f>
        <v>4002023.3333333335</v>
      </c>
      <c r="E102" s="189">
        <f>IFERROR(INDEX(lifespans_all!E$80:E$126,MATCH($A102,lifespans_all!$A$80:$A$126,0))*INDEX(SR_mission_minutes!E$2:E$43,MATCH($A102,SR_mission_minutes!$A$2:$A$43)),"-")</f>
        <v>4002023.3333333335</v>
      </c>
      <c r="F102" s="189">
        <f>IFERROR(INDEX(lifespans_all!F$80:F$126,MATCH($A102,lifespans_all!$A$80:$A$126,0))*INDEX(SR_mission_minutes!F$2:F$43,MATCH($A102,SR_mission_minutes!$A$2:$A$43)),"-")</f>
        <v>4002023.3333333335</v>
      </c>
      <c r="G102" s="189">
        <f>IFERROR(INDEX(lifespans_all!G$80:G$126,MATCH($A102,lifespans_all!$A$80:$A$126,0))*INDEX(SR_mission_minutes!G$2:G$43,MATCH($A102,SR_mission_minutes!$A$2:$A$43)),"-")</f>
        <v>0</v>
      </c>
      <c r="H102" s="189">
        <f>IFERROR(INDEX(lifespans_all!H$80:H$126,MATCH($A102,lifespans_all!$A$80:$A$126,0))*INDEX(SR_mission_minutes!H$2:H$43,MATCH($A102,SR_mission_minutes!$A$2:$A$43)),"-")</f>
        <v>0</v>
      </c>
      <c r="I102" s="189">
        <f>IFERROR(INDEX(lifespans_all!I$80:I$126,MATCH($A102,lifespans_all!$A$80:$A$126,0))*INDEX(SR_mission_minutes!I$2:I$43,MATCH($A102,SR_mission_minutes!$A$2:$A$43)),"-")</f>
        <v>0</v>
      </c>
      <c r="J102" s="189">
        <f>IFERROR(INDEX(lifespans_all!J$80:J$126,MATCH($A102,lifespans_all!$A$80:$A$126,0))*INDEX(SR_mission_minutes!J$2:J$43,MATCH($A102,SR_mission_minutes!$A$2:$A$43)),"-")</f>
        <v>0</v>
      </c>
      <c r="K102" s="189">
        <f>IFERROR(INDEX(lifespans_all!K$80:K$126,MATCH($A102,lifespans_all!$A$80:$A$126,0))*INDEX(SR_mission_minutes!K$2:K$43,MATCH($A102,SR_mission_minutes!$A$2:$A$43)),"-")</f>
        <v>0</v>
      </c>
      <c r="L102" s="189">
        <f>IFERROR(INDEX(lifespans_all!L$80:L$126,MATCH($A102,lifespans_all!$A$80:$A$126,0))*INDEX(SR_mission_minutes!L$2:L$43,MATCH($A102,SR_mission_minutes!$A$2:$A$43)),"-")</f>
        <v>0</v>
      </c>
      <c r="M102" s="189">
        <f>IFERROR(INDEX(lifespans_all!M$80:M$126,MATCH($A102,lifespans_all!$A$80:$A$126,0))*INDEX(SR_mission_minutes!M$2:M$43,MATCH($A102,SR_mission_minutes!$A$2:$A$43)),"-")</f>
        <v>0</v>
      </c>
      <c r="N102" s="189">
        <f>IFERROR(INDEX(lifespans_all!N$80:N$126,MATCH($A102,lifespans_all!$A$80:$A$126,0))*INDEX(SR_mission_minutes!N$2:N$43,MATCH($A102,SR_mission_minutes!$A$2:$A$43)),"-")</f>
        <v>0</v>
      </c>
      <c r="O102" s="189">
        <f>IFERROR(INDEX(lifespans_all!O$80:O$126,MATCH($A102,lifespans_all!$A$80:$A$126,0))*INDEX(SR_mission_minutes!O$2:O$43,MATCH($A102,SR_mission_minutes!$A$2:$A$43)),"-")</f>
        <v>0</v>
      </c>
      <c r="P102" s="189">
        <f>IFERROR(INDEX(lifespans_all!P$80:P$126,MATCH($A102,lifespans_all!$A$80:$A$126,0))*INDEX(SR_mission_minutes!P$2:P$43,MATCH($A102,SR_mission_minutes!$A$2:$A$43)),"-")</f>
        <v>0</v>
      </c>
      <c r="Q102" s="189">
        <f>IFERROR(INDEX(lifespans_all!Q$80:Q$126,MATCH($A102,lifespans_all!$A$80:$A$126,0))*INDEX(SR_mission_minutes!Q$2:Q$43,MATCH($A102,SR_mission_minutes!$A$2:$A$43)),"-")</f>
        <v>0</v>
      </c>
      <c r="R102" s="189">
        <f>IFERROR(INDEX(lifespans_all!R$80:R$126,MATCH($A102,lifespans_all!$A$80:$A$126,0))*INDEX(SR_mission_minutes!R$2:R$43,MATCH($A102,SR_mission_minutes!$A$2:$A$43)),"-")</f>
        <v>0</v>
      </c>
      <c r="S102" s="189">
        <f>IFERROR(INDEX(lifespans_all!S$80:S$126,MATCH($A102,lifespans_all!$A$80:$A$126,0))*INDEX(SR_mission_minutes!S$2:S$43,MATCH($A102,SR_mission_minutes!$A$2:$A$43)),"-")</f>
        <v>0</v>
      </c>
      <c r="T102" s="189">
        <f>IFERROR(INDEX(lifespans_all!T$80:T$126,MATCH($A102,lifespans_all!$A$80:$A$126,0))*INDEX(SR_mission_minutes!T$2:T$43,MATCH($A102,SR_mission_minutes!$A$2:$A$43)),"-")</f>
        <v>0</v>
      </c>
      <c r="U102" s="189">
        <f>IFERROR(INDEX(lifespans_all!U$80:U$126,MATCH($A102,lifespans_all!$A$80:$A$126,0))*INDEX(SR_mission_minutes!U$2:U$43,MATCH($A102,SR_mission_minutes!$A$2:$A$43)),"-")</f>
        <v>0</v>
      </c>
      <c r="V102" s="189">
        <f>IFERROR(INDEX(lifespans_all!V$80:V$126,MATCH($A102,lifespans_all!$A$80:$A$126,0))*INDEX(SR_mission_minutes!V$2:V$43,MATCH($A102,SR_mission_minutes!$A$2:$A$43)),"-")</f>
        <v>0</v>
      </c>
      <c r="W102" s="189">
        <f>IFERROR(INDEX(lifespans_all!W$80:W$126,MATCH($A102,lifespans_all!$A$80:$A$126,0))*INDEX(SR_mission_minutes!W$2:W$43,MATCH($A102,SR_mission_minutes!$A$2:$A$43)),"-")</f>
        <v>0</v>
      </c>
    </row>
    <row r="103" spans="1:23" x14ac:dyDescent="0.25">
      <c r="A103" s="97" t="s">
        <v>46</v>
      </c>
      <c r="B103" s="97" t="s">
        <v>59</v>
      </c>
      <c r="C103" s="198"/>
      <c r="D103" s="189">
        <f>IFERROR(INDEX(lifespans_all!D$80:D$126,MATCH($A103,lifespans_all!$A$80:$A$126,0))*INDEX(SR_mission_minutes!D$2:D$43,MATCH($A103,SR_mission_minutes!$A$2:$A$43)),"-")</f>
        <v>6892740</v>
      </c>
      <c r="E103" s="189">
        <f>IFERROR(INDEX(lifespans_all!E$80:E$126,MATCH($A103,lifespans_all!$A$80:$A$126,0))*INDEX(SR_mission_minutes!E$2:E$43,MATCH($A103,SR_mission_minutes!$A$2:$A$43)),"-")</f>
        <v>6892740</v>
      </c>
      <c r="F103" s="189">
        <f>IFERROR(INDEX(lifespans_all!F$80:F$126,MATCH($A103,lifespans_all!$A$80:$A$126,0))*INDEX(SR_mission_minutes!F$2:F$43,MATCH($A103,SR_mission_minutes!$A$2:$A$43)),"-")</f>
        <v>6892740</v>
      </c>
      <c r="G103" s="189">
        <f>IFERROR(INDEX(lifespans_all!G$80:G$126,MATCH($A103,lifespans_all!$A$80:$A$126,0))*INDEX(SR_mission_minutes!G$2:G$43,MATCH($A103,SR_mission_minutes!$A$2:$A$43)),"-")</f>
        <v>6892740</v>
      </c>
      <c r="H103" s="189">
        <f>IFERROR(INDEX(lifespans_all!H$80:H$126,MATCH($A103,lifespans_all!$A$80:$A$126,0))*INDEX(SR_mission_minutes!H$2:H$43,MATCH($A103,SR_mission_minutes!$A$2:$A$43)),"-")</f>
        <v>6892740</v>
      </c>
      <c r="I103" s="189">
        <f>IFERROR(INDEX(lifespans_all!I$80:I$126,MATCH($A103,lifespans_all!$A$80:$A$126,0))*INDEX(SR_mission_minutes!I$2:I$43,MATCH($A103,SR_mission_minutes!$A$2:$A$43)),"-")</f>
        <v>6892740</v>
      </c>
      <c r="J103" s="189">
        <f>IFERROR(INDEX(lifespans_all!J$80:J$126,MATCH($A103,lifespans_all!$A$80:$A$126,0))*INDEX(SR_mission_minutes!J$2:J$43,MATCH($A103,SR_mission_minutes!$A$2:$A$43)),"-")</f>
        <v>6892740</v>
      </c>
      <c r="K103" s="189">
        <f>IFERROR(INDEX(lifespans_all!K$80:K$126,MATCH($A103,lifespans_all!$A$80:$A$126,0))*INDEX(SR_mission_minutes!K$2:K$43,MATCH($A103,SR_mission_minutes!$A$2:$A$43)),"-")</f>
        <v>6892740</v>
      </c>
      <c r="L103" s="189">
        <f>IFERROR(INDEX(lifespans_all!L$80:L$126,MATCH($A103,lifespans_all!$A$80:$A$126,0))*INDEX(SR_mission_minutes!L$2:L$43,MATCH($A103,SR_mission_minutes!$A$2:$A$43)),"-")</f>
        <v>6892740</v>
      </c>
      <c r="M103" s="189">
        <f>IFERROR(INDEX(lifespans_all!M$80:M$126,MATCH($A103,lifespans_all!$A$80:$A$126,0))*INDEX(SR_mission_minutes!M$2:M$43,MATCH($A103,SR_mission_minutes!$A$2:$A$43)),"-")</f>
        <v>6892740</v>
      </c>
      <c r="N103" s="189">
        <f>IFERROR(INDEX(lifespans_all!N$80:N$126,MATCH($A103,lifespans_all!$A$80:$A$126,0))*INDEX(SR_mission_minutes!N$2:N$43,MATCH($A103,SR_mission_minutes!$A$2:$A$43)),"-")</f>
        <v>6892740</v>
      </c>
      <c r="O103" s="189">
        <f>IFERROR(INDEX(lifespans_all!O$80:O$126,MATCH($A103,lifespans_all!$A$80:$A$126,0))*INDEX(SR_mission_minutes!O$2:O$43,MATCH($A103,SR_mission_minutes!$A$2:$A$43)),"-")</f>
        <v>6892740</v>
      </c>
      <c r="P103" s="189">
        <f>IFERROR(INDEX(lifespans_all!P$80:P$126,MATCH($A103,lifespans_all!$A$80:$A$126,0))*INDEX(SR_mission_minutes!P$2:P$43,MATCH($A103,SR_mission_minutes!$A$2:$A$43)),"-")</f>
        <v>6892740</v>
      </c>
      <c r="Q103" s="189">
        <f>IFERROR(INDEX(lifespans_all!Q$80:Q$126,MATCH($A103,lifespans_all!$A$80:$A$126,0))*INDEX(SR_mission_minutes!Q$2:Q$43,MATCH($A103,SR_mission_minutes!$A$2:$A$43)),"-")</f>
        <v>6892740</v>
      </c>
      <c r="R103" s="189">
        <f>IFERROR(INDEX(lifespans_all!R$80:R$126,MATCH($A103,lifespans_all!$A$80:$A$126,0))*INDEX(SR_mission_minutes!R$2:R$43,MATCH($A103,SR_mission_minutes!$A$2:$A$43)),"-")</f>
        <v>6892740</v>
      </c>
      <c r="S103" s="189">
        <f>IFERROR(INDEX(lifespans_all!S$80:S$126,MATCH($A103,lifespans_all!$A$80:$A$126,0))*INDEX(SR_mission_minutes!S$2:S$43,MATCH($A103,SR_mission_minutes!$A$2:$A$43)),"-")</f>
        <v>6892740</v>
      </c>
      <c r="T103" s="189">
        <f>IFERROR(INDEX(lifespans_all!T$80:T$126,MATCH($A103,lifespans_all!$A$80:$A$126,0))*INDEX(SR_mission_minutes!T$2:T$43,MATCH($A103,SR_mission_minutes!$A$2:$A$43)),"-")</f>
        <v>6892740</v>
      </c>
      <c r="U103" s="189">
        <f>IFERROR(INDEX(lifespans_all!U$80:U$126,MATCH($A103,lifespans_all!$A$80:$A$126,0))*INDEX(SR_mission_minutes!U$2:U$43,MATCH($A103,SR_mission_minutes!$A$2:$A$43)),"-")</f>
        <v>6892740</v>
      </c>
      <c r="V103" s="189">
        <f>IFERROR(INDEX(lifespans_all!V$80:V$126,MATCH($A103,lifespans_all!$A$80:$A$126,0))*INDEX(SR_mission_minutes!V$2:V$43,MATCH($A103,SR_mission_minutes!$A$2:$A$43)),"-")</f>
        <v>6892740</v>
      </c>
      <c r="W103" s="189">
        <f>IFERROR(INDEX(lifespans_all!W$80:W$126,MATCH($A103,lifespans_all!$A$80:$A$126,0))*INDEX(SR_mission_minutes!W$2:W$43,MATCH($A103,SR_mission_minutes!$A$2:$A$43)),"-")</f>
        <v>6892740</v>
      </c>
    </row>
    <row r="104" spans="1:23" x14ac:dyDescent="0.25">
      <c r="A104" s="97" t="s">
        <v>70</v>
      </c>
      <c r="B104" s="97" t="s">
        <v>59</v>
      </c>
      <c r="C104" s="198"/>
      <c r="D104" s="189" t="str">
        <f>IFERROR(INDEX(lifespans_all!D$80:D$126,MATCH($A104,lifespans_all!$A$80:$A$126,0))*INDEX(SR_mission_minutes!D$2:D$43,MATCH($A104,SR_mission_minutes!$A$2:$A$43)),"-")</f>
        <v>-</v>
      </c>
      <c r="E104" s="189" t="str">
        <f>IFERROR(INDEX(lifespans_all!E$80:E$126,MATCH($A104,lifespans_all!$A$80:$A$126,0))*INDEX(SR_mission_minutes!E$2:E$43,MATCH($A104,SR_mission_minutes!$A$2:$A$43)),"-")</f>
        <v>-</v>
      </c>
      <c r="F104" s="189" t="str">
        <f>IFERROR(INDEX(lifespans_all!F$80:F$126,MATCH($A104,lifespans_all!$A$80:$A$126,0))*INDEX(SR_mission_minutes!F$2:F$43,MATCH($A104,SR_mission_minutes!$A$2:$A$43)),"-")</f>
        <v>-</v>
      </c>
      <c r="G104" s="189" t="str">
        <f>IFERROR(INDEX(lifespans_all!G$80:G$126,MATCH($A104,lifespans_all!$A$80:$A$126,0))*INDEX(SR_mission_minutes!G$2:G$43,MATCH($A104,SR_mission_minutes!$A$2:$A$43)),"-")</f>
        <v>-</v>
      </c>
      <c r="H104" s="189" t="str">
        <f>IFERROR(INDEX(lifespans_all!H$80:H$126,MATCH($A104,lifespans_all!$A$80:$A$126,0))*INDEX(SR_mission_minutes!H$2:H$43,MATCH($A104,SR_mission_minutes!$A$2:$A$43)),"-")</f>
        <v>-</v>
      </c>
      <c r="I104" s="189" t="str">
        <f>IFERROR(INDEX(lifespans_all!I$80:I$126,MATCH($A104,lifespans_all!$A$80:$A$126,0))*INDEX(SR_mission_minutes!I$2:I$43,MATCH($A104,SR_mission_minutes!$A$2:$A$43)),"-")</f>
        <v>-</v>
      </c>
      <c r="J104" s="189" t="str">
        <f>IFERROR(INDEX(lifespans_all!J$80:J$126,MATCH($A104,lifespans_all!$A$80:$A$126,0))*INDEX(SR_mission_minutes!J$2:J$43,MATCH($A104,SR_mission_minutes!$A$2:$A$43)),"-")</f>
        <v>-</v>
      </c>
      <c r="K104" s="189" t="str">
        <f>IFERROR(INDEX(lifespans_all!K$80:K$126,MATCH($A104,lifespans_all!$A$80:$A$126,0))*INDEX(SR_mission_minutes!K$2:K$43,MATCH($A104,SR_mission_minutes!$A$2:$A$43)),"-")</f>
        <v>-</v>
      </c>
      <c r="L104" s="189" t="str">
        <f>IFERROR(INDEX(lifespans_all!L$80:L$126,MATCH($A104,lifespans_all!$A$80:$A$126,0))*INDEX(SR_mission_minutes!L$2:L$43,MATCH($A104,SR_mission_minutes!$A$2:$A$43)),"-")</f>
        <v>-</v>
      </c>
      <c r="M104" s="189" t="str">
        <f>IFERROR(INDEX(lifespans_all!M$80:M$126,MATCH($A104,lifespans_all!$A$80:$A$126,0))*INDEX(SR_mission_minutes!M$2:M$43,MATCH($A104,SR_mission_minutes!$A$2:$A$43)),"-")</f>
        <v>-</v>
      </c>
      <c r="N104" s="189" t="str">
        <f>IFERROR(INDEX(lifespans_all!N$80:N$126,MATCH($A104,lifespans_all!$A$80:$A$126,0))*INDEX(SR_mission_minutes!N$2:N$43,MATCH($A104,SR_mission_minutes!$A$2:$A$43)),"-")</f>
        <v>-</v>
      </c>
      <c r="O104" s="189" t="str">
        <f>IFERROR(INDEX(lifespans_all!O$80:O$126,MATCH($A104,lifespans_all!$A$80:$A$126,0))*INDEX(SR_mission_minutes!O$2:O$43,MATCH($A104,SR_mission_minutes!$A$2:$A$43)),"-")</f>
        <v>-</v>
      </c>
      <c r="P104" s="189" t="str">
        <f>IFERROR(INDEX(lifespans_all!P$80:P$126,MATCH($A104,lifespans_all!$A$80:$A$126,0))*INDEX(SR_mission_minutes!P$2:P$43,MATCH($A104,SR_mission_minutes!$A$2:$A$43)),"-")</f>
        <v>-</v>
      </c>
      <c r="Q104" s="189" t="str">
        <f>IFERROR(INDEX(lifespans_all!Q$80:Q$126,MATCH($A104,lifespans_all!$A$80:$A$126,0))*INDEX(SR_mission_minutes!Q$2:Q$43,MATCH($A104,SR_mission_minutes!$A$2:$A$43)),"-")</f>
        <v>-</v>
      </c>
      <c r="R104" s="189" t="str">
        <f>IFERROR(INDEX(lifespans_all!R$80:R$126,MATCH($A104,lifespans_all!$A$80:$A$126,0))*INDEX(SR_mission_minutes!R$2:R$43,MATCH($A104,SR_mission_minutes!$A$2:$A$43)),"-")</f>
        <v>-</v>
      </c>
      <c r="S104" s="189" t="str">
        <f>IFERROR(INDEX(lifespans_all!S$80:S$126,MATCH($A104,lifespans_all!$A$80:$A$126,0))*INDEX(SR_mission_minutes!S$2:S$43,MATCH($A104,SR_mission_minutes!$A$2:$A$43)),"-")</f>
        <v>-</v>
      </c>
      <c r="T104" s="189" t="str">
        <f>IFERROR(INDEX(lifespans_all!T$80:T$126,MATCH($A104,lifespans_all!$A$80:$A$126,0))*INDEX(SR_mission_minutes!T$2:T$43,MATCH($A104,SR_mission_minutes!$A$2:$A$43)),"-")</f>
        <v>-</v>
      </c>
      <c r="U104" s="189" t="str">
        <f>IFERROR(INDEX(lifespans_all!U$80:U$126,MATCH($A104,lifespans_all!$A$80:$A$126,0))*INDEX(SR_mission_minutes!U$2:U$43,MATCH($A104,SR_mission_minutes!$A$2:$A$43)),"-")</f>
        <v>-</v>
      </c>
      <c r="V104" s="189" t="str">
        <f>IFERROR(INDEX(lifespans_all!V$80:V$126,MATCH($A104,lifespans_all!$A$80:$A$126,0))*INDEX(SR_mission_minutes!V$2:V$43,MATCH($A104,SR_mission_minutes!$A$2:$A$43)),"-")</f>
        <v>-</v>
      </c>
      <c r="W104" s="189" t="str">
        <f>IFERROR(INDEX(lifespans_all!W$80:W$126,MATCH($A104,lifespans_all!$A$80:$A$126,0))*INDEX(SR_mission_minutes!W$2:W$43,MATCH($A104,SR_mission_minutes!$A$2:$A$43)),"-")</f>
        <v>-</v>
      </c>
    </row>
    <row r="105" spans="1:23" x14ac:dyDescent="0.25">
      <c r="A105" s="97" t="s">
        <v>47</v>
      </c>
      <c r="B105" s="97" t="s">
        <v>64</v>
      </c>
      <c r="C105" s="198"/>
      <c r="D105" s="189" t="str">
        <f>IFERROR(INDEX(lifespans_all!D$80:D$126,MATCH($A105,lifespans_all!$A$80:$A$126,0))*INDEX(SR_mission_minutes!D$2:D$43,MATCH($A105,SR_mission_minutes!$A$2:$A$43)),"-")</f>
        <v>-</v>
      </c>
      <c r="E105" s="189" t="str">
        <f>IFERROR(INDEX(lifespans_all!E$80:E$126,MATCH($A105,lifespans_all!$A$80:$A$126,0))*INDEX(SR_mission_minutes!E$2:E$43,MATCH($A105,SR_mission_minutes!$A$2:$A$43)),"-")</f>
        <v>-</v>
      </c>
      <c r="F105" s="189" t="str">
        <f>IFERROR(INDEX(lifespans_all!F$80:F$126,MATCH($A105,lifespans_all!$A$80:$A$126,0))*INDEX(SR_mission_minutes!F$2:F$43,MATCH($A105,SR_mission_minutes!$A$2:$A$43)),"-")</f>
        <v>-</v>
      </c>
      <c r="G105" s="189" t="str">
        <f>IFERROR(INDEX(lifespans_all!G$80:G$126,MATCH($A105,lifespans_all!$A$80:$A$126,0))*INDEX(SR_mission_minutes!G$2:G$43,MATCH($A105,SR_mission_minutes!$A$2:$A$43)),"-")</f>
        <v>-</v>
      </c>
      <c r="H105" s="189" t="str">
        <f>IFERROR(INDEX(lifespans_all!H$80:H$126,MATCH($A105,lifespans_all!$A$80:$A$126,0))*INDEX(SR_mission_minutes!H$2:H$43,MATCH($A105,SR_mission_minutes!$A$2:$A$43)),"-")</f>
        <v>-</v>
      </c>
      <c r="I105" s="189" t="str">
        <f>IFERROR(INDEX(lifespans_all!I$80:I$126,MATCH($A105,lifespans_all!$A$80:$A$126,0))*INDEX(SR_mission_minutes!I$2:I$43,MATCH($A105,SR_mission_minutes!$A$2:$A$43)),"-")</f>
        <v>-</v>
      </c>
      <c r="J105" s="189" t="str">
        <f>IFERROR(INDEX(lifespans_all!J$80:J$126,MATCH($A105,lifespans_all!$A$80:$A$126,0))*INDEX(SR_mission_minutes!J$2:J$43,MATCH($A105,SR_mission_minutes!$A$2:$A$43)),"-")</f>
        <v>-</v>
      </c>
      <c r="K105" s="189" t="str">
        <f>IFERROR(INDEX(lifespans_all!K$80:K$126,MATCH($A105,lifespans_all!$A$80:$A$126,0))*INDEX(SR_mission_minutes!K$2:K$43,MATCH($A105,SR_mission_minutes!$A$2:$A$43)),"-")</f>
        <v>-</v>
      </c>
      <c r="L105" s="189" t="str">
        <f>IFERROR(INDEX(lifespans_all!L$80:L$126,MATCH($A105,lifespans_all!$A$80:$A$126,0))*INDEX(SR_mission_minutes!L$2:L$43,MATCH($A105,SR_mission_minutes!$A$2:$A$43)),"-")</f>
        <v>-</v>
      </c>
      <c r="M105" s="189" t="str">
        <f>IFERROR(INDEX(lifespans_all!M$80:M$126,MATCH($A105,lifespans_all!$A$80:$A$126,0))*INDEX(SR_mission_minutes!M$2:M$43,MATCH($A105,SR_mission_minutes!$A$2:$A$43)),"-")</f>
        <v>-</v>
      </c>
      <c r="N105" s="189" t="str">
        <f>IFERROR(INDEX(lifespans_all!N$80:N$126,MATCH($A105,lifespans_all!$A$80:$A$126,0))*INDEX(SR_mission_minutes!N$2:N$43,MATCH($A105,SR_mission_minutes!$A$2:$A$43)),"-")</f>
        <v>-</v>
      </c>
      <c r="O105" s="189" t="str">
        <f>IFERROR(INDEX(lifespans_all!O$80:O$126,MATCH($A105,lifespans_all!$A$80:$A$126,0))*INDEX(SR_mission_minutes!O$2:O$43,MATCH($A105,SR_mission_minutes!$A$2:$A$43)),"-")</f>
        <v>-</v>
      </c>
      <c r="P105" s="189" t="str">
        <f>IFERROR(INDEX(lifespans_all!P$80:P$126,MATCH($A105,lifespans_all!$A$80:$A$126,0))*INDEX(SR_mission_minutes!P$2:P$43,MATCH($A105,SR_mission_minutes!$A$2:$A$43)),"-")</f>
        <v>-</v>
      </c>
      <c r="Q105" s="189" t="str">
        <f>IFERROR(INDEX(lifespans_all!Q$80:Q$126,MATCH($A105,lifespans_all!$A$80:$A$126,0))*INDEX(SR_mission_minutes!Q$2:Q$43,MATCH($A105,SR_mission_minutes!$A$2:$A$43)),"-")</f>
        <v>-</v>
      </c>
      <c r="R105" s="189" t="str">
        <f>IFERROR(INDEX(lifespans_all!R$80:R$126,MATCH($A105,lifespans_all!$A$80:$A$126,0))*INDEX(SR_mission_minutes!R$2:R$43,MATCH($A105,SR_mission_minutes!$A$2:$A$43)),"-")</f>
        <v>-</v>
      </c>
      <c r="S105" s="189" t="str">
        <f>IFERROR(INDEX(lifespans_all!S$80:S$126,MATCH($A105,lifespans_all!$A$80:$A$126,0))*INDEX(SR_mission_minutes!S$2:S$43,MATCH($A105,SR_mission_minutes!$A$2:$A$43)),"-")</f>
        <v>-</v>
      </c>
      <c r="T105" s="189" t="str">
        <f>IFERROR(INDEX(lifespans_all!T$80:T$126,MATCH($A105,lifespans_all!$A$80:$A$126,0))*INDEX(SR_mission_minutes!T$2:T$43,MATCH($A105,SR_mission_minutes!$A$2:$A$43)),"-")</f>
        <v>-</v>
      </c>
      <c r="U105" s="189" t="str">
        <f>IFERROR(INDEX(lifespans_all!U$80:U$126,MATCH($A105,lifespans_all!$A$80:$A$126,0))*INDEX(SR_mission_minutes!U$2:U$43,MATCH($A105,SR_mission_minutes!$A$2:$A$43)),"-")</f>
        <v>-</v>
      </c>
      <c r="V105" s="189" t="str">
        <f>IFERROR(INDEX(lifespans_all!V$80:V$126,MATCH($A105,lifespans_all!$A$80:$A$126,0))*INDEX(SR_mission_minutes!V$2:V$43,MATCH($A105,SR_mission_minutes!$A$2:$A$43)),"-")</f>
        <v>-</v>
      </c>
      <c r="W105" s="189" t="str">
        <f>IFERROR(INDEX(lifespans_all!W$80:W$126,MATCH($A105,lifespans_all!$A$80:$A$126,0))*INDEX(SR_mission_minutes!W$2:W$43,MATCH($A105,SR_mission_minutes!$A$2:$A$43)),"-")</f>
        <v>-</v>
      </c>
    </row>
    <row r="106" spans="1:23" x14ac:dyDescent="0.25">
      <c r="A106" s="97" t="s">
        <v>48</v>
      </c>
      <c r="B106" s="97" t="s">
        <v>64</v>
      </c>
      <c r="C106" s="198"/>
      <c r="D106" s="189" t="str">
        <f>IFERROR(INDEX(lifespans_all!D$80:D$126,MATCH($A106,lifespans_all!$A$80:$A$126,0))*INDEX(SR_mission_minutes!D$2:D$43,MATCH($A106,SR_mission_minutes!$A$2:$A$43)),"-")</f>
        <v>-</v>
      </c>
      <c r="E106" s="189" t="str">
        <f>IFERROR(INDEX(lifespans_all!E$80:E$126,MATCH($A106,lifespans_all!$A$80:$A$126,0))*INDEX(SR_mission_minutes!E$2:E$43,MATCH($A106,SR_mission_minutes!$A$2:$A$43)),"-")</f>
        <v>-</v>
      </c>
      <c r="F106" s="189" t="str">
        <f>IFERROR(INDEX(lifespans_all!F$80:F$126,MATCH($A106,lifespans_all!$A$80:$A$126,0))*INDEX(SR_mission_minutes!F$2:F$43,MATCH($A106,SR_mission_minutes!$A$2:$A$43)),"-")</f>
        <v>-</v>
      </c>
      <c r="G106" s="189" t="str">
        <f>IFERROR(INDEX(lifespans_all!G$80:G$126,MATCH($A106,lifespans_all!$A$80:$A$126,0))*INDEX(SR_mission_minutes!G$2:G$43,MATCH($A106,SR_mission_minutes!$A$2:$A$43)),"-")</f>
        <v>-</v>
      </c>
      <c r="H106" s="189" t="str">
        <f>IFERROR(INDEX(lifespans_all!H$80:H$126,MATCH($A106,lifespans_all!$A$80:$A$126,0))*INDEX(SR_mission_minutes!H$2:H$43,MATCH($A106,SR_mission_minutes!$A$2:$A$43)),"-")</f>
        <v>-</v>
      </c>
      <c r="I106" s="189" t="str">
        <f>IFERROR(INDEX(lifespans_all!I$80:I$126,MATCH($A106,lifespans_all!$A$80:$A$126,0))*INDEX(SR_mission_minutes!I$2:I$43,MATCH($A106,SR_mission_minutes!$A$2:$A$43)),"-")</f>
        <v>-</v>
      </c>
      <c r="J106" s="189" t="str">
        <f>IFERROR(INDEX(lifespans_all!J$80:J$126,MATCH($A106,lifespans_all!$A$80:$A$126,0))*INDEX(SR_mission_minutes!J$2:J$43,MATCH($A106,SR_mission_minutes!$A$2:$A$43)),"-")</f>
        <v>-</v>
      </c>
      <c r="K106" s="189" t="str">
        <f>IFERROR(INDEX(lifespans_all!K$80:K$126,MATCH($A106,lifespans_all!$A$80:$A$126,0))*INDEX(SR_mission_minutes!K$2:K$43,MATCH($A106,SR_mission_minutes!$A$2:$A$43)),"-")</f>
        <v>-</v>
      </c>
      <c r="L106" s="189" t="str">
        <f>IFERROR(INDEX(lifespans_all!L$80:L$126,MATCH($A106,lifespans_all!$A$80:$A$126,0))*INDEX(SR_mission_minutes!L$2:L$43,MATCH($A106,SR_mission_minutes!$A$2:$A$43)),"-")</f>
        <v>-</v>
      </c>
      <c r="M106" s="189" t="str">
        <f>IFERROR(INDEX(lifespans_all!M$80:M$126,MATCH($A106,lifespans_all!$A$80:$A$126,0))*INDEX(SR_mission_minutes!M$2:M$43,MATCH($A106,SR_mission_minutes!$A$2:$A$43)),"-")</f>
        <v>-</v>
      </c>
      <c r="N106" s="189" t="str">
        <f>IFERROR(INDEX(lifespans_all!N$80:N$126,MATCH($A106,lifespans_all!$A$80:$A$126,0))*INDEX(SR_mission_minutes!N$2:N$43,MATCH($A106,SR_mission_minutes!$A$2:$A$43)),"-")</f>
        <v>-</v>
      </c>
      <c r="O106" s="189" t="str">
        <f>IFERROR(INDEX(lifespans_all!O$80:O$126,MATCH($A106,lifespans_all!$A$80:$A$126,0))*INDEX(SR_mission_minutes!O$2:O$43,MATCH($A106,SR_mission_minutes!$A$2:$A$43)),"-")</f>
        <v>-</v>
      </c>
      <c r="P106" s="189" t="str">
        <f>IFERROR(INDEX(lifespans_all!P$80:P$126,MATCH($A106,lifespans_all!$A$80:$A$126,0))*INDEX(SR_mission_minutes!P$2:P$43,MATCH($A106,SR_mission_minutes!$A$2:$A$43)),"-")</f>
        <v>-</v>
      </c>
      <c r="Q106" s="189" t="str">
        <f>IFERROR(INDEX(lifespans_all!Q$80:Q$126,MATCH($A106,lifespans_all!$A$80:$A$126,0))*INDEX(SR_mission_minutes!Q$2:Q$43,MATCH($A106,SR_mission_minutes!$A$2:$A$43)),"-")</f>
        <v>-</v>
      </c>
      <c r="R106" s="189" t="str">
        <f>IFERROR(INDEX(lifespans_all!R$80:R$126,MATCH($A106,lifespans_all!$A$80:$A$126,0))*INDEX(SR_mission_minutes!R$2:R$43,MATCH($A106,SR_mission_minutes!$A$2:$A$43)),"-")</f>
        <v>-</v>
      </c>
      <c r="S106" s="189" t="str">
        <f>IFERROR(INDEX(lifespans_all!S$80:S$126,MATCH($A106,lifespans_all!$A$80:$A$126,0))*INDEX(SR_mission_minutes!S$2:S$43,MATCH($A106,SR_mission_minutes!$A$2:$A$43)),"-")</f>
        <v>-</v>
      </c>
      <c r="T106" s="189" t="str">
        <f>IFERROR(INDEX(lifespans_all!T$80:T$126,MATCH($A106,lifespans_all!$A$80:$A$126,0))*INDEX(SR_mission_minutes!T$2:T$43,MATCH($A106,SR_mission_minutes!$A$2:$A$43)),"-")</f>
        <v>-</v>
      </c>
      <c r="U106" s="189" t="str">
        <f>IFERROR(INDEX(lifespans_all!U$80:U$126,MATCH($A106,lifespans_all!$A$80:$A$126,0))*INDEX(SR_mission_minutes!U$2:U$43,MATCH($A106,SR_mission_minutes!$A$2:$A$43)),"-")</f>
        <v>-</v>
      </c>
      <c r="V106" s="189" t="str">
        <f>IFERROR(INDEX(lifespans_all!V$80:V$126,MATCH($A106,lifespans_all!$A$80:$A$126,0))*INDEX(SR_mission_minutes!V$2:V$43,MATCH($A106,SR_mission_minutes!$A$2:$A$43)),"-")</f>
        <v>-</v>
      </c>
      <c r="W106" s="189" t="str">
        <f>IFERROR(INDEX(lifespans_all!W$80:W$126,MATCH($A106,lifespans_all!$A$80:$A$126,0))*INDEX(SR_mission_minutes!W$2:W$43,MATCH($A106,SR_mission_minutes!$A$2:$A$43)),"-")</f>
        <v>-</v>
      </c>
    </row>
    <row r="107" spans="1:23" x14ac:dyDescent="0.25">
      <c r="A107" s="97" t="s">
        <v>49</v>
      </c>
      <c r="B107" s="97" t="s">
        <v>57</v>
      </c>
      <c r="C107" s="198"/>
      <c r="D107" s="189">
        <f>IFERROR(INDEX(lifespans_all!D$80:D$126,MATCH($A107,lifespans_all!$A$80:$A$126,0))*INDEX(SR_mission_minutes!D$2:D$43,MATCH($A107,SR_mission_minutes!$A$2:$A$43)),"-")</f>
        <v>0</v>
      </c>
      <c r="E107" s="189">
        <f>IFERROR(INDEX(lifespans_all!E$80:E$126,MATCH($A107,lifespans_all!$A$80:$A$126,0))*INDEX(SR_mission_minutes!E$2:E$43,MATCH($A107,SR_mission_minutes!$A$2:$A$43)),"-")</f>
        <v>0</v>
      </c>
      <c r="F107" s="189">
        <f>IFERROR(INDEX(lifespans_all!F$80:F$126,MATCH($A107,lifespans_all!$A$80:$A$126,0))*INDEX(SR_mission_minutes!F$2:F$43,MATCH($A107,SR_mission_minutes!$A$2:$A$43)),"-")</f>
        <v>0</v>
      </c>
      <c r="G107" s="189">
        <f>IFERROR(INDEX(lifespans_all!G$80:G$126,MATCH($A107,lifespans_all!$A$80:$A$126,0))*INDEX(SR_mission_minutes!G$2:G$43,MATCH($A107,SR_mission_minutes!$A$2:$A$43)),"-")</f>
        <v>0</v>
      </c>
      <c r="H107" s="189">
        <f>IFERROR(INDEX(lifespans_all!H$80:H$126,MATCH($A107,lifespans_all!$A$80:$A$126,0))*INDEX(SR_mission_minutes!H$2:H$43,MATCH($A107,SR_mission_minutes!$A$2:$A$43)),"-")</f>
        <v>0</v>
      </c>
      <c r="I107" s="189">
        <f>IFERROR(INDEX(lifespans_all!I$80:I$126,MATCH($A107,lifespans_all!$A$80:$A$126,0))*INDEX(SR_mission_minutes!I$2:I$43,MATCH($A107,SR_mission_minutes!$A$2:$A$43)),"-")</f>
        <v>0</v>
      </c>
      <c r="J107" s="189">
        <f>IFERROR(INDEX(lifespans_all!J$80:J$126,MATCH($A107,lifespans_all!$A$80:$A$126,0))*INDEX(SR_mission_minutes!J$2:J$43,MATCH($A107,SR_mission_minutes!$A$2:$A$43)),"-")</f>
        <v>0</v>
      </c>
      <c r="K107" s="189">
        <f>IFERROR(INDEX(lifespans_all!K$80:K$126,MATCH($A107,lifespans_all!$A$80:$A$126,0))*INDEX(SR_mission_minutes!K$2:K$43,MATCH($A107,SR_mission_minutes!$A$2:$A$43)),"-")</f>
        <v>0</v>
      </c>
      <c r="L107" s="189">
        <f>IFERROR(INDEX(lifespans_all!L$80:L$126,MATCH($A107,lifespans_all!$A$80:$A$126,0))*INDEX(SR_mission_minutes!L$2:L$43,MATCH($A107,SR_mission_minutes!$A$2:$A$43)),"-")</f>
        <v>0</v>
      </c>
      <c r="M107" s="189">
        <f>IFERROR(INDEX(lifespans_all!M$80:M$126,MATCH($A107,lifespans_all!$A$80:$A$126,0))*INDEX(SR_mission_minutes!M$2:M$43,MATCH($A107,SR_mission_minutes!$A$2:$A$43)),"-")</f>
        <v>0</v>
      </c>
      <c r="N107" s="189">
        <f>IFERROR(INDEX(lifespans_all!N$80:N$126,MATCH($A107,lifespans_all!$A$80:$A$126,0))*INDEX(SR_mission_minutes!N$2:N$43,MATCH($A107,SR_mission_minutes!$A$2:$A$43)),"-")</f>
        <v>0</v>
      </c>
      <c r="O107" s="189">
        <f>IFERROR(INDEX(lifespans_all!O$80:O$126,MATCH($A107,lifespans_all!$A$80:$A$126,0))*INDEX(SR_mission_minutes!O$2:O$43,MATCH($A107,SR_mission_minutes!$A$2:$A$43)),"-")</f>
        <v>0</v>
      </c>
      <c r="P107" s="189">
        <f>IFERROR(INDEX(lifespans_all!P$80:P$126,MATCH($A107,lifespans_all!$A$80:$A$126,0))*INDEX(SR_mission_minutes!P$2:P$43,MATCH($A107,SR_mission_minutes!$A$2:$A$43)),"-")</f>
        <v>0</v>
      </c>
      <c r="Q107" s="189">
        <f>IFERROR(INDEX(lifespans_all!Q$80:Q$126,MATCH($A107,lifespans_all!$A$80:$A$126,0))*INDEX(SR_mission_minutes!Q$2:Q$43,MATCH($A107,SR_mission_minutes!$A$2:$A$43)),"-")</f>
        <v>0</v>
      </c>
      <c r="R107" s="189">
        <f>IFERROR(INDEX(lifespans_all!R$80:R$126,MATCH($A107,lifespans_all!$A$80:$A$126,0))*INDEX(SR_mission_minutes!R$2:R$43,MATCH($A107,SR_mission_minutes!$A$2:$A$43)),"-")</f>
        <v>0</v>
      </c>
      <c r="S107" s="189">
        <f>IFERROR(INDEX(lifespans_all!S$80:S$126,MATCH($A107,lifespans_all!$A$80:$A$126,0))*INDEX(SR_mission_minutes!S$2:S$43,MATCH($A107,SR_mission_minutes!$A$2:$A$43)),"-")</f>
        <v>0</v>
      </c>
      <c r="T107" s="189">
        <f>IFERROR(INDEX(lifespans_all!T$80:T$126,MATCH($A107,lifespans_all!$A$80:$A$126,0))*INDEX(SR_mission_minutes!T$2:T$43,MATCH($A107,SR_mission_minutes!$A$2:$A$43)),"-")</f>
        <v>0</v>
      </c>
      <c r="U107" s="189">
        <f>IFERROR(INDEX(lifespans_all!U$80:U$126,MATCH($A107,lifespans_all!$A$80:$A$126,0))*INDEX(SR_mission_minutes!U$2:U$43,MATCH($A107,SR_mission_minutes!$A$2:$A$43)),"-")</f>
        <v>0</v>
      </c>
      <c r="V107" s="189">
        <f>IFERROR(INDEX(lifespans_all!V$80:V$126,MATCH($A107,lifespans_all!$A$80:$A$126,0))*INDEX(SR_mission_minutes!V$2:V$43,MATCH($A107,SR_mission_minutes!$A$2:$A$43)),"-")</f>
        <v>0</v>
      </c>
      <c r="W107" s="189">
        <f>IFERROR(INDEX(lifespans_all!W$80:W$126,MATCH($A107,lifespans_all!$A$80:$A$126,0))*INDEX(SR_mission_minutes!W$2:W$43,MATCH($A107,SR_mission_minutes!$A$2:$A$43)),"-")</f>
        <v>0</v>
      </c>
    </row>
    <row r="108" spans="1:23" x14ac:dyDescent="0.25">
      <c r="A108" s="97" t="s">
        <v>50</v>
      </c>
      <c r="B108" s="97" t="s">
        <v>61</v>
      </c>
      <c r="C108" s="198"/>
      <c r="D108" s="189">
        <f>IFERROR(INDEX(lifespans_all!D$80:D$126,MATCH($A108,lifespans_all!$A$80:$A$126,0))*INDEX(SR_mission_minutes!D$2:D$43,MATCH($A108,SR_mission_minutes!$A$2:$A$43)),"-")</f>
        <v>2024360.0000000002</v>
      </c>
      <c r="E108" s="189">
        <f>IFERROR(INDEX(lifespans_all!E$80:E$126,MATCH($A108,lifespans_all!$A$80:$A$126,0))*INDEX(SR_mission_minutes!E$2:E$43,MATCH($A108,SR_mission_minutes!$A$2:$A$43)),"-")</f>
        <v>2024360.0000000002</v>
      </c>
      <c r="F108" s="189">
        <f>IFERROR(INDEX(lifespans_all!F$80:F$126,MATCH($A108,lifespans_all!$A$80:$A$126,0))*INDEX(SR_mission_minutes!F$2:F$43,MATCH($A108,SR_mission_minutes!$A$2:$A$43)),"-")</f>
        <v>2024360.0000000002</v>
      </c>
      <c r="G108" s="189">
        <f>IFERROR(INDEX(lifespans_all!G$80:G$126,MATCH($A108,lifespans_all!$A$80:$A$126,0))*INDEX(SR_mission_minutes!G$2:G$43,MATCH($A108,SR_mission_minutes!$A$2:$A$43)),"-")</f>
        <v>2024360.0000000002</v>
      </c>
      <c r="H108" s="189">
        <f>IFERROR(INDEX(lifespans_all!H$80:H$126,MATCH($A108,lifespans_all!$A$80:$A$126,0))*INDEX(SR_mission_minutes!H$2:H$43,MATCH($A108,SR_mission_minutes!$A$2:$A$43)),"-")</f>
        <v>2024360.0000000002</v>
      </c>
      <c r="I108" s="189">
        <f>IFERROR(INDEX(lifespans_all!I$80:I$126,MATCH($A108,lifespans_all!$A$80:$A$126,0))*INDEX(SR_mission_minutes!I$2:I$43,MATCH($A108,SR_mission_minutes!$A$2:$A$43)),"-")</f>
        <v>0</v>
      </c>
      <c r="J108" s="189">
        <f>IFERROR(INDEX(lifespans_all!J$80:J$126,MATCH($A108,lifespans_all!$A$80:$A$126,0))*INDEX(SR_mission_minutes!J$2:J$43,MATCH($A108,SR_mission_minutes!$A$2:$A$43)),"-")</f>
        <v>0</v>
      </c>
      <c r="K108" s="189">
        <f>IFERROR(INDEX(lifespans_all!K$80:K$126,MATCH($A108,lifespans_all!$A$80:$A$126,0))*INDEX(SR_mission_minutes!K$2:K$43,MATCH($A108,SR_mission_minutes!$A$2:$A$43)),"-")</f>
        <v>0</v>
      </c>
      <c r="L108" s="189">
        <f>IFERROR(INDEX(lifespans_all!L$80:L$126,MATCH($A108,lifespans_all!$A$80:$A$126,0))*INDEX(SR_mission_minutes!L$2:L$43,MATCH($A108,SR_mission_minutes!$A$2:$A$43)),"-")</f>
        <v>0</v>
      </c>
      <c r="M108" s="189">
        <f>IFERROR(INDEX(lifespans_all!M$80:M$126,MATCH($A108,lifespans_all!$A$80:$A$126,0))*INDEX(SR_mission_minutes!M$2:M$43,MATCH($A108,SR_mission_minutes!$A$2:$A$43)),"-")</f>
        <v>0</v>
      </c>
      <c r="N108" s="189">
        <f>IFERROR(INDEX(lifespans_all!N$80:N$126,MATCH($A108,lifespans_all!$A$80:$A$126,0))*INDEX(SR_mission_minutes!N$2:N$43,MATCH($A108,SR_mission_minutes!$A$2:$A$43)),"-")</f>
        <v>0</v>
      </c>
      <c r="O108" s="189">
        <f>IFERROR(INDEX(lifespans_all!O$80:O$126,MATCH($A108,lifespans_all!$A$80:$A$126,0))*INDEX(SR_mission_minutes!O$2:O$43,MATCH($A108,SR_mission_minutes!$A$2:$A$43)),"-")</f>
        <v>0</v>
      </c>
      <c r="P108" s="189">
        <f>IFERROR(INDEX(lifespans_all!P$80:P$126,MATCH($A108,lifespans_all!$A$80:$A$126,0))*INDEX(SR_mission_minutes!P$2:P$43,MATCH($A108,SR_mission_minutes!$A$2:$A$43)),"-")</f>
        <v>0</v>
      </c>
      <c r="Q108" s="189">
        <f>IFERROR(INDEX(lifespans_all!Q$80:Q$126,MATCH($A108,lifespans_all!$A$80:$A$126,0))*INDEX(SR_mission_minutes!Q$2:Q$43,MATCH($A108,SR_mission_minutes!$A$2:$A$43)),"-")</f>
        <v>0</v>
      </c>
      <c r="R108" s="189">
        <f>IFERROR(INDEX(lifespans_all!R$80:R$126,MATCH($A108,lifespans_all!$A$80:$A$126,0))*INDEX(SR_mission_minutes!R$2:R$43,MATCH($A108,SR_mission_minutes!$A$2:$A$43)),"-")</f>
        <v>0</v>
      </c>
      <c r="S108" s="189">
        <f>IFERROR(INDEX(lifespans_all!S$80:S$126,MATCH($A108,lifespans_all!$A$80:$A$126,0))*INDEX(SR_mission_minutes!S$2:S$43,MATCH($A108,SR_mission_minutes!$A$2:$A$43)),"-")</f>
        <v>0</v>
      </c>
      <c r="T108" s="189">
        <f>IFERROR(INDEX(lifespans_all!T$80:T$126,MATCH($A108,lifespans_all!$A$80:$A$126,0))*INDEX(SR_mission_minutes!T$2:T$43,MATCH($A108,SR_mission_minutes!$A$2:$A$43)),"-")</f>
        <v>0</v>
      </c>
      <c r="U108" s="189">
        <f>IFERROR(INDEX(lifespans_all!U$80:U$126,MATCH($A108,lifespans_all!$A$80:$A$126,0))*INDEX(SR_mission_minutes!U$2:U$43,MATCH($A108,SR_mission_minutes!$A$2:$A$43)),"-")</f>
        <v>0</v>
      </c>
      <c r="V108" s="189">
        <f>IFERROR(INDEX(lifespans_all!V$80:V$126,MATCH($A108,lifespans_all!$A$80:$A$126,0))*INDEX(SR_mission_minutes!V$2:V$43,MATCH($A108,SR_mission_minutes!$A$2:$A$43)),"-")</f>
        <v>0</v>
      </c>
      <c r="W108" s="189">
        <f>IFERROR(INDEX(lifespans_all!W$80:W$126,MATCH($A108,lifespans_all!$A$80:$A$126,0))*INDEX(SR_mission_minutes!W$2:W$43,MATCH($A108,SR_mission_minutes!$A$2:$A$43)),"-")</f>
        <v>0</v>
      </c>
    </row>
    <row r="109" spans="1:23" x14ac:dyDescent="0.25">
      <c r="A109" s="97" t="s">
        <v>79</v>
      </c>
      <c r="B109" s="97" t="s">
        <v>59</v>
      </c>
      <c r="C109" s="198"/>
      <c r="D109" s="189">
        <f>IFERROR(INDEX(lifespans_all!D$80:D$126,MATCH($A109,lifespans_all!$A$80:$A$126,0))*INDEX(SR_mission_minutes!D$2:D$43,MATCH($A109,SR_mission_minutes!$A$2:$A$43)),"-")</f>
        <v>6892740</v>
      </c>
      <c r="E109" s="189">
        <f>IFERROR(INDEX(lifespans_all!E$80:E$126,MATCH($A109,lifespans_all!$A$80:$A$126,0))*INDEX(SR_mission_minutes!E$2:E$43,MATCH($A109,SR_mission_minutes!$A$2:$A$43)),"-")</f>
        <v>6892740</v>
      </c>
      <c r="F109" s="189">
        <f>IFERROR(INDEX(lifespans_all!F$80:F$126,MATCH($A109,lifespans_all!$A$80:$A$126,0))*INDEX(SR_mission_minutes!F$2:F$43,MATCH($A109,SR_mission_minutes!$A$2:$A$43)),"-")</f>
        <v>6892740</v>
      </c>
      <c r="G109" s="189">
        <f>IFERROR(INDEX(lifespans_all!G$80:G$126,MATCH($A109,lifespans_all!$A$80:$A$126,0))*INDEX(SR_mission_minutes!G$2:G$43,MATCH($A109,SR_mission_minutes!$A$2:$A$43)),"-")</f>
        <v>6892740</v>
      </c>
      <c r="H109" s="189">
        <f>IFERROR(INDEX(lifespans_all!H$80:H$126,MATCH($A109,lifespans_all!$A$80:$A$126,0))*INDEX(SR_mission_minutes!H$2:H$43,MATCH($A109,SR_mission_minutes!$A$2:$A$43)),"-")</f>
        <v>6892740</v>
      </c>
      <c r="I109" s="189">
        <f>IFERROR(INDEX(lifespans_all!I$80:I$126,MATCH($A109,lifespans_all!$A$80:$A$126,0))*INDEX(SR_mission_minutes!I$2:I$43,MATCH($A109,SR_mission_minutes!$A$2:$A$43)),"-")</f>
        <v>6892740</v>
      </c>
      <c r="J109" s="189">
        <f>IFERROR(INDEX(lifespans_all!J$80:J$126,MATCH($A109,lifespans_all!$A$80:$A$126,0))*INDEX(SR_mission_minutes!J$2:J$43,MATCH($A109,SR_mission_minutes!$A$2:$A$43)),"-")</f>
        <v>6892740</v>
      </c>
      <c r="K109" s="189">
        <f>IFERROR(INDEX(lifespans_all!K$80:K$126,MATCH($A109,lifespans_all!$A$80:$A$126,0))*INDEX(SR_mission_minutes!K$2:K$43,MATCH($A109,SR_mission_minutes!$A$2:$A$43)),"-")</f>
        <v>6892740</v>
      </c>
      <c r="L109" s="189">
        <f>IFERROR(INDEX(lifespans_all!L$80:L$126,MATCH($A109,lifespans_all!$A$80:$A$126,0))*INDEX(SR_mission_minutes!L$2:L$43,MATCH($A109,SR_mission_minutes!$A$2:$A$43)),"-")</f>
        <v>6892740</v>
      </c>
      <c r="M109" s="189">
        <f>IFERROR(INDEX(lifespans_all!M$80:M$126,MATCH($A109,lifespans_all!$A$80:$A$126,0))*INDEX(SR_mission_minutes!M$2:M$43,MATCH($A109,SR_mission_minutes!$A$2:$A$43)),"-")</f>
        <v>6892740</v>
      </c>
      <c r="N109" s="189">
        <f>IFERROR(INDEX(lifespans_all!N$80:N$126,MATCH($A109,lifespans_all!$A$80:$A$126,0))*INDEX(SR_mission_minutes!N$2:N$43,MATCH($A109,SR_mission_minutes!$A$2:$A$43)),"-")</f>
        <v>6892740</v>
      </c>
      <c r="O109" s="189">
        <f>IFERROR(INDEX(lifespans_all!O$80:O$126,MATCH($A109,lifespans_all!$A$80:$A$126,0))*INDEX(SR_mission_minutes!O$2:O$43,MATCH($A109,SR_mission_minutes!$A$2:$A$43)),"-")</f>
        <v>6892740</v>
      </c>
      <c r="P109" s="189">
        <f>IFERROR(INDEX(lifespans_all!P$80:P$126,MATCH($A109,lifespans_all!$A$80:$A$126,0))*INDEX(SR_mission_minutes!P$2:P$43,MATCH($A109,SR_mission_minutes!$A$2:$A$43)),"-")</f>
        <v>6892740</v>
      </c>
      <c r="Q109" s="189">
        <f>IFERROR(INDEX(lifespans_all!Q$80:Q$126,MATCH($A109,lifespans_all!$A$80:$A$126,0))*INDEX(SR_mission_minutes!Q$2:Q$43,MATCH($A109,SR_mission_minutes!$A$2:$A$43)),"-")</f>
        <v>6892740</v>
      </c>
      <c r="R109" s="189">
        <f>IFERROR(INDEX(lifespans_all!R$80:R$126,MATCH($A109,lifespans_all!$A$80:$A$126,0))*INDEX(SR_mission_minutes!R$2:R$43,MATCH($A109,SR_mission_minutes!$A$2:$A$43)),"-")</f>
        <v>6892740</v>
      </c>
      <c r="S109" s="189">
        <f>IFERROR(INDEX(lifespans_all!S$80:S$126,MATCH($A109,lifespans_all!$A$80:$A$126,0))*INDEX(SR_mission_minutes!S$2:S$43,MATCH($A109,SR_mission_minutes!$A$2:$A$43)),"-")</f>
        <v>6892740</v>
      </c>
      <c r="T109" s="189">
        <f>IFERROR(INDEX(lifespans_all!T$80:T$126,MATCH($A109,lifespans_all!$A$80:$A$126,0))*INDEX(SR_mission_minutes!T$2:T$43,MATCH($A109,SR_mission_minutes!$A$2:$A$43)),"-")</f>
        <v>6892740</v>
      </c>
      <c r="U109" s="189">
        <f>IFERROR(INDEX(lifespans_all!U$80:U$126,MATCH($A109,lifespans_all!$A$80:$A$126,0))*INDEX(SR_mission_minutes!U$2:U$43,MATCH($A109,SR_mission_minutes!$A$2:$A$43)),"-")</f>
        <v>6892740</v>
      </c>
      <c r="V109" s="189">
        <f>IFERROR(INDEX(lifespans_all!V$80:V$126,MATCH($A109,lifespans_all!$A$80:$A$126,0))*INDEX(SR_mission_minutes!V$2:V$43,MATCH($A109,SR_mission_minutes!$A$2:$A$43)),"-")</f>
        <v>6892740</v>
      </c>
      <c r="W109" s="189">
        <f>IFERROR(INDEX(lifespans_all!W$80:W$126,MATCH($A109,lifespans_all!$A$80:$A$126,0))*INDEX(SR_mission_minutes!W$2:W$43,MATCH($A109,SR_mission_minutes!$A$2:$A$43)),"-")</f>
        <v>6892740</v>
      </c>
    </row>
    <row r="110" spans="1:23" x14ac:dyDescent="0.25">
      <c r="A110" s="97" t="s">
        <v>80</v>
      </c>
      <c r="B110" s="97" t="s">
        <v>62</v>
      </c>
      <c r="C110" s="198"/>
      <c r="D110" s="189" t="str">
        <f>IFERROR(INDEX(lifespans_all!D$80:D$126,MATCH($A110,lifespans_all!$A$80:$A$126,0))*INDEX(SR_mission_minutes!D$2:D$43,MATCH($A110,SR_mission_minutes!$A$2:$A$43)),"-")</f>
        <v>-</v>
      </c>
      <c r="E110" s="189" t="str">
        <f>IFERROR(INDEX(lifespans_all!E$80:E$126,MATCH($A110,lifespans_all!$A$80:$A$126,0))*INDEX(SR_mission_minutes!E$2:E$43,MATCH($A110,SR_mission_minutes!$A$2:$A$43)),"-")</f>
        <v>-</v>
      </c>
      <c r="F110" s="189" t="str">
        <f>IFERROR(INDEX(lifespans_all!F$80:F$126,MATCH($A110,lifespans_all!$A$80:$A$126,0))*INDEX(SR_mission_minutes!F$2:F$43,MATCH($A110,SR_mission_minutes!$A$2:$A$43)),"-")</f>
        <v>-</v>
      </c>
      <c r="G110" s="189" t="str">
        <f>IFERROR(INDEX(lifespans_all!G$80:G$126,MATCH($A110,lifespans_all!$A$80:$A$126,0))*INDEX(SR_mission_minutes!G$2:G$43,MATCH($A110,SR_mission_minutes!$A$2:$A$43)),"-")</f>
        <v>-</v>
      </c>
      <c r="H110" s="189" t="str">
        <f>IFERROR(INDEX(lifespans_all!H$80:H$126,MATCH($A110,lifespans_all!$A$80:$A$126,0))*INDEX(SR_mission_minutes!H$2:H$43,MATCH($A110,SR_mission_minutes!$A$2:$A$43)),"-")</f>
        <v>-</v>
      </c>
      <c r="I110" s="189" t="str">
        <f>IFERROR(INDEX(lifespans_all!I$80:I$126,MATCH($A110,lifespans_all!$A$80:$A$126,0))*INDEX(SR_mission_minutes!I$2:I$43,MATCH($A110,SR_mission_minutes!$A$2:$A$43)),"-")</f>
        <v>-</v>
      </c>
      <c r="J110" s="189" t="str">
        <f>IFERROR(INDEX(lifespans_all!J$80:J$126,MATCH($A110,lifespans_all!$A$80:$A$126,0))*INDEX(SR_mission_minutes!J$2:J$43,MATCH($A110,SR_mission_minutes!$A$2:$A$43)),"-")</f>
        <v>-</v>
      </c>
      <c r="K110" s="189" t="str">
        <f>IFERROR(INDEX(lifespans_all!K$80:K$126,MATCH($A110,lifespans_all!$A$80:$A$126,0))*INDEX(SR_mission_minutes!K$2:K$43,MATCH($A110,SR_mission_minutes!$A$2:$A$43)),"-")</f>
        <v>-</v>
      </c>
      <c r="L110" s="189" t="str">
        <f>IFERROR(INDEX(lifespans_all!L$80:L$126,MATCH($A110,lifespans_all!$A$80:$A$126,0))*INDEX(SR_mission_minutes!L$2:L$43,MATCH($A110,SR_mission_minutes!$A$2:$A$43)),"-")</f>
        <v>-</v>
      </c>
      <c r="M110" s="189" t="str">
        <f>IFERROR(INDEX(lifespans_all!M$80:M$126,MATCH($A110,lifespans_all!$A$80:$A$126,0))*INDEX(SR_mission_minutes!M$2:M$43,MATCH($A110,SR_mission_minutes!$A$2:$A$43)),"-")</f>
        <v>-</v>
      </c>
      <c r="N110" s="189" t="str">
        <f>IFERROR(INDEX(lifespans_all!N$80:N$126,MATCH($A110,lifespans_all!$A$80:$A$126,0))*INDEX(SR_mission_minutes!N$2:N$43,MATCH($A110,SR_mission_minutes!$A$2:$A$43)),"-")</f>
        <v>-</v>
      </c>
      <c r="O110" s="189" t="str">
        <f>IFERROR(INDEX(lifespans_all!O$80:O$126,MATCH($A110,lifespans_all!$A$80:$A$126,0))*INDEX(SR_mission_minutes!O$2:O$43,MATCH($A110,SR_mission_minutes!$A$2:$A$43)),"-")</f>
        <v>-</v>
      </c>
      <c r="P110" s="189" t="str">
        <f>IFERROR(INDEX(lifespans_all!P$80:P$126,MATCH($A110,lifespans_all!$A$80:$A$126,0))*INDEX(SR_mission_minutes!P$2:P$43,MATCH($A110,SR_mission_minutes!$A$2:$A$43)),"-")</f>
        <v>-</v>
      </c>
      <c r="Q110" s="189" t="str">
        <f>IFERROR(INDEX(lifespans_all!Q$80:Q$126,MATCH($A110,lifespans_all!$A$80:$A$126,0))*INDEX(SR_mission_minutes!Q$2:Q$43,MATCH($A110,SR_mission_minutes!$A$2:$A$43)),"-")</f>
        <v>-</v>
      </c>
      <c r="R110" s="189" t="str">
        <f>IFERROR(INDEX(lifespans_all!R$80:R$126,MATCH($A110,lifespans_all!$A$80:$A$126,0))*INDEX(SR_mission_minutes!R$2:R$43,MATCH($A110,SR_mission_minutes!$A$2:$A$43)),"-")</f>
        <v>-</v>
      </c>
      <c r="S110" s="189" t="str">
        <f>IFERROR(INDEX(lifespans_all!S$80:S$126,MATCH($A110,lifespans_all!$A$80:$A$126,0))*INDEX(SR_mission_minutes!S$2:S$43,MATCH($A110,SR_mission_minutes!$A$2:$A$43)),"-")</f>
        <v>-</v>
      </c>
      <c r="T110" s="189" t="str">
        <f>IFERROR(INDEX(lifespans_all!T$80:T$126,MATCH($A110,lifespans_all!$A$80:$A$126,0))*INDEX(SR_mission_minutes!T$2:T$43,MATCH($A110,SR_mission_minutes!$A$2:$A$43)),"-")</f>
        <v>-</v>
      </c>
      <c r="U110" s="189" t="str">
        <f>IFERROR(INDEX(lifespans_all!U$80:U$126,MATCH($A110,lifespans_all!$A$80:$A$126,0))*INDEX(SR_mission_minutes!U$2:U$43,MATCH($A110,SR_mission_minutes!$A$2:$A$43)),"-")</f>
        <v>-</v>
      </c>
      <c r="V110" s="189" t="str">
        <f>IFERROR(INDEX(lifespans_all!V$80:V$126,MATCH($A110,lifespans_all!$A$80:$A$126,0))*INDEX(SR_mission_minutes!V$2:V$43,MATCH($A110,SR_mission_minutes!$A$2:$A$43)),"-")</f>
        <v>-</v>
      </c>
      <c r="W110" s="189" t="str">
        <f>IFERROR(INDEX(lifespans_all!W$80:W$126,MATCH($A110,lifespans_all!$A$80:$A$126,0))*INDEX(SR_mission_minutes!W$2:W$43,MATCH($A110,SR_mission_minutes!$A$2:$A$43)),"-")</f>
        <v>-</v>
      </c>
    </row>
    <row r="111" spans="1:23" x14ac:dyDescent="0.25">
      <c r="A111" s="97" t="s">
        <v>81</v>
      </c>
      <c r="B111" s="97" t="s">
        <v>57</v>
      </c>
      <c r="C111" s="198"/>
      <c r="D111" s="189">
        <f>IFERROR(INDEX(lifespans_all!D$80:D$126,MATCH($A111,lifespans_all!$A$80:$A$126,0))*INDEX(SR_mission_minutes!D$2:D$43,MATCH($A111,SR_mission_minutes!$A$2:$A$43)),"-")</f>
        <v>4002023.3333333335</v>
      </c>
      <c r="E111" s="189">
        <f>IFERROR(INDEX(lifespans_all!E$80:E$126,MATCH($A111,lifespans_all!$A$80:$A$126,0))*INDEX(SR_mission_minutes!E$2:E$43,MATCH($A111,SR_mission_minutes!$A$2:$A$43)),"-")</f>
        <v>4002023.3333333335</v>
      </c>
      <c r="F111" s="189">
        <f>IFERROR(INDEX(lifespans_all!F$80:F$126,MATCH($A111,lifespans_all!$A$80:$A$126,0))*INDEX(SR_mission_minutes!F$2:F$43,MATCH($A111,SR_mission_minutes!$A$2:$A$43)),"-")</f>
        <v>4002023.3333333335</v>
      </c>
      <c r="G111" s="189">
        <f>IFERROR(INDEX(lifespans_all!G$80:G$126,MATCH($A111,lifespans_all!$A$80:$A$126,0))*INDEX(SR_mission_minutes!G$2:G$43,MATCH($A111,SR_mission_minutes!$A$2:$A$43)),"-")</f>
        <v>4002023.3333333335</v>
      </c>
      <c r="H111" s="189">
        <f>IFERROR(INDEX(lifespans_all!H$80:H$126,MATCH($A111,lifespans_all!$A$80:$A$126,0))*INDEX(SR_mission_minutes!H$2:H$43,MATCH($A111,SR_mission_minutes!$A$2:$A$43)),"-")</f>
        <v>4002023.3333333335</v>
      </c>
      <c r="I111" s="189">
        <f>IFERROR(INDEX(lifespans_all!I$80:I$126,MATCH($A111,lifespans_all!$A$80:$A$126,0))*INDEX(SR_mission_minutes!I$2:I$43,MATCH($A111,SR_mission_minutes!$A$2:$A$43)),"-")</f>
        <v>4002023.3333333335</v>
      </c>
      <c r="J111" s="189">
        <f>IFERROR(INDEX(lifespans_all!J$80:J$126,MATCH($A111,lifespans_all!$A$80:$A$126,0))*INDEX(SR_mission_minutes!J$2:J$43,MATCH($A111,SR_mission_minutes!$A$2:$A$43)),"-")</f>
        <v>4002023.3333333335</v>
      </c>
      <c r="K111" s="189">
        <f>IFERROR(INDEX(lifespans_all!K$80:K$126,MATCH($A111,lifespans_all!$A$80:$A$126,0))*INDEX(SR_mission_minutes!K$2:K$43,MATCH($A111,SR_mission_minutes!$A$2:$A$43)),"-")</f>
        <v>0</v>
      </c>
      <c r="L111" s="189">
        <f>IFERROR(INDEX(lifespans_all!L$80:L$126,MATCH($A111,lifespans_all!$A$80:$A$126,0))*INDEX(SR_mission_minutes!L$2:L$43,MATCH($A111,SR_mission_minutes!$A$2:$A$43)),"-")</f>
        <v>0</v>
      </c>
      <c r="M111" s="189">
        <f>IFERROR(INDEX(lifespans_all!M$80:M$126,MATCH($A111,lifespans_all!$A$80:$A$126,0))*INDEX(SR_mission_minutes!M$2:M$43,MATCH($A111,SR_mission_minutes!$A$2:$A$43)),"-")</f>
        <v>0</v>
      </c>
      <c r="N111" s="189">
        <f>IFERROR(INDEX(lifespans_all!N$80:N$126,MATCH($A111,lifespans_all!$A$80:$A$126,0))*INDEX(SR_mission_minutes!N$2:N$43,MATCH($A111,SR_mission_minutes!$A$2:$A$43)),"-")</f>
        <v>0</v>
      </c>
      <c r="O111" s="189">
        <f>IFERROR(INDEX(lifespans_all!O$80:O$126,MATCH($A111,lifespans_all!$A$80:$A$126,0))*INDEX(SR_mission_minutes!O$2:O$43,MATCH($A111,SR_mission_minutes!$A$2:$A$43)),"-")</f>
        <v>0</v>
      </c>
      <c r="P111" s="189">
        <f>IFERROR(INDEX(lifespans_all!P$80:P$126,MATCH($A111,lifespans_all!$A$80:$A$126,0))*INDEX(SR_mission_minutes!P$2:P$43,MATCH($A111,SR_mission_minutes!$A$2:$A$43)),"-")</f>
        <v>0</v>
      </c>
      <c r="Q111" s="189">
        <f>IFERROR(INDEX(lifespans_all!Q$80:Q$126,MATCH($A111,lifespans_all!$A$80:$A$126,0))*INDEX(SR_mission_minutes!Q$2:Q$43,MATCH($A111,SR_mission_minutes!$A$2:$A$43)),"-")</f>
        <v>0</v>
      </c>
      <c r="R111" s="189">
        <f>IFERROR(INDEX(lifespans_all!R$80:R$126,MATCH($A111,lifespans_all!$A$80:$A$126,0))*INDEX(SR_mission_minutes!R$2:R$43,MATCH($A111,SR_mission_minutes!$A$2:$A$43)),"-")</f>
        <v>0</v>
      </c>
      <c r="S111" s="189">
        <f>IFERROR(INDEX(lifespans_all!S$80:S$126,MATCH($A111,lifespans_all!$A$80:$A$126,0))*INDEX(SR_mission_minutes!S$2:S$43,MATCH($A111,SR_mission_minutes!$A$2:$A$43)),"-")</f>
        <v>0</v>
      </c>
      <c r="T111" s="189">
        <f>IFERROR(INDEX(lifespans_all!T$80:T$126,MATCH($A111,lifespans_all!$A$80:$A$126,0))*INDEX(SR_mission_minutes!T$2:T$43,MATCH($A111,SR_mission_minutes!$A$2:$A$43)),"-")</f>
        <v>0</v>
      </c>
      <c r="U111" s="189">
        <f>IFERROR(INDEX(lifespans_all!U$80:U$126,MATCH($A111,lifespans_all!$A$80:$A$126,0))*INDEX(SR_mission_minutes!U$2:U$43,MATCH($A111,SR_mission_minutes!$A$2:$A$43)),"-")</f>
        <v>0</v>
      </c>
      <c r="V111" s="189">
        <f>IFERROR(INDEX(lifespans_all!V$80:V$126,MATCH($A111,lifespans_all!$A$80:$A$126,0))*INDEX(SR_mission_minutes!V$2:V$43,MATCH($A111,SR_mission_minutes!$A$2:$A$43)),"-")</f>
        <v>0</v>
      </c>
      <c r="W111" s="189">
        <f>IFERROR(INDEX(lifespans_all!W$80:W$126,MATCH($A111,lifespans_all!$A$80:$A$126,0))*INDEX(SR_mission_minutes!W$2:W$43,MATCH($A111,SR_mission_minutes!$A$2:$A$43)),"-")</f>
        <v>0</v>
      </c>
    </row>
    <row r="112" spans="1:23" x14ac:dyDescent="0.25">
      <c r="A112" s="97" t="s">
        <v>51</v>
      </c>
      <c r="B112" s="97" t="s">
        <v>56</v>
      </c>
      <c r="C112" s="198"/>
      <c r="D112" s="189">
        <f>IFERROR(INDEX(lifespans_all!D$80:D$126,MATCH($A112,lifespans_all!$A$80:$A$126,0))*INDEX(SR_mission_minutes!D$2:D$43,MATCH($A112,SR_mission_minutes!$A$2:$A$43)),"-")</f>
        <v>141857.14285714284</v>
      </c>
      <c r="E112" s="189">
        <f>IFERROR(INDEX(lifespans_all!E$80:E$126,MATCH($A112,lifespans_all!$A$80:$A$126,0))*INDEX(SR_mission_minutes!E$2:E$43,MATCH($A112,SR_mission_minutes!$A$2:$A$43)),"-")</f>
        <v>141857.14285714284</v>
      </c>
      <c r="F112" s="189">
        <f>IFERROR(INDEX(lifespans_all!F$80:F$126,MATCH($A112,lifespans_all!$A$80:$A$126,0))*INDEX(SR_mission_minutes!F$2:F$43,MATCH($A112,SR_mission_minutes!$A$2:$A$43)),"-")</f>
        <v>0</v>
      </c>
      <c r="G112" s="189">
        <f>IFERROR(INDEX(lifespans_all!G$80:G$126,MATCH($A112,lifespans_all!$A$80:$A$126,0))*INDEX(SR_mission_minutes!G$2:G$43,MATCH($A112,SR_mission_minutes!$A$2:$A$43)),"-")</f>
        <v>0</v>
      </c>
      <c r="H112" s="189">
        <f>IFERROR(INDEX(lifespans_all!H$80:H$126,MATCH($A112,lifespans_all!$A$80:$A$126,0))*INDEX(SR_mission_minutes!H$2:H$43,MATCH($A112,SR_mission_minutes!$A$2:$A$43)),"-")</f>
        <v>0</v>
      </c>
      <c r="I112" s="189">
        <f>IFERROR(INDEX(lifespans_all!I$80:I$126,MATCH($A112,lifespans_all!$A$80:$A$126,0))*INDEX(SR_mission_minutes!I$2:I$43,MATCH($A112,SR_mission_minutes!$A$2:$A$43)),"-")</f>
        <v>0</v>
      </c>
      <c r="J112" s="189">
        <f>IFERROR(INDEX(lifespans_all!J$80:J$126,MATCH($A112,lifespans_all!$A$80:$A$126,0))*INDEX(SR_mission_minutes!J$2:J$43,MATCH($A112,SR_mission_minutes!$A$2:$A$43)),"-")</f>
        <v>0</v>
      </c>
      <c r="K112" s="189">
        <f>IFERROR(INDEX(lifespans_all!K$80:K$126,MATCH($A112,lifespans_all!$A$80:$A$126,0))*INDEX(SR_mission_minutes!K$2:K$43,MATCH($A112,SR_mission_minutes!$A$2:$A$43)),"-")</f>
        <v>0</v>
      </c>
      <c r="L112" s="189">
        <f>IFERROR(INDEX(lifespans_all!L$80:L$126,MATCH($A112,lifespans_all!$A$80:$A$126,0))*INDEX(SR_mission_minutes!L$2:L$43,MATCH($A112,SR_mission_minutes!$A$2:$A$43)),"-")</f>
        <v>0</v>
      </c>
      <c r="M112" s="189">
        <f>IFERROR(INDEX(lifespans_all!M$80:M$126,MATCH($A112,lifespans_all!$A$80:$A$126,0))*INDEX(SR_mission_minutes!M$2:M$43,MATCH($A112,SR_mission_minutes!$A$2:$A$43)),"-")</f>
        <v>0</v>
      </c>
      <c r="N112" s="189">
        <f>IFERROR(INDEX(lifespans_all!N$80:N$126,MATCH($A112,lifespans_all!$A$80:$A$126,0))*INDEX(SR_mission_minutes!N$2:N$43,MATCH($A112,SR_mission_minutes!$A$2:$A$43)),"-")</f>
        <v>0</v>
      </c>
      <c r="O112" s="189">
        <f>IFERROR(INDEX(lifespans_all!O$80:O$126,MATCH($A112,lifespans_all!$A$80:$A$126,0))*INDEX(SR_mission_minutes!O$2:O$43,MATCH($A112,SR_mission_minutes!$A$2:$A$43)),"-")</f>
        <v>0</v>
      </c>
      <c r="P112" s="189">
        <f>IFERROR(INDEX(lifespans_all!P$80:P$126,MATCH($A112,lifespans_all!$A$80:$A$126,0))*INDEX(SR_mission_minutes!P$2:P$43,MATCH($A112,SR_mission_minutes!$A$2:$A$43)),"-")</f>
        <v>0</v>
      </c>
      <c r="Q112" s="189">
        <f>IFERROR(INDEX(lifespans_all!Q$80:Q$126,MATCH($A112,lifespans_all!$A$80:$A$126,0))*INDEX(SR_mission_minutes!Q$2:Q$43,MATCH($A112,SR_mission_minutes!$A$2:$A$43)),"-")</f>
        <v>0</v>
      </c>
      <c r="R112" s="189">
        <f>IFERROR(INDEX(lifespans_all!R$80:R$126,MATCH($A112,lifespans_all!$A$80:$A$126,0))*INDEX(SR_mission_minutes!R$2:R$43,MATCH($A112,SR_mission_minutes!$A$2:$A$43)),"-")</f>
        <v>0</v>
      </c>
      <c r="S112" s="189">
        <f>IFERROR(INDEX(lifespans_all!S$80:S$126,MATCH($A112,lifespans_all!$A$80:$A$126,0))*INDEX(SR_mission_minutes!S$2:S$43,MATCH($A112,SR_mission_minutes!$A$2:$A$43)),"-")</f>
        <v>0</v>
      </c>
      <c r="T112" s="189">
        <f>IFERROR(INDEX(lifespans_all!T$80:T$126,MATCH($A112,lifespans_all!$A$80:$A$126,0))*INDEX(SR_mission_minutes!T$2:T$43,MATCH($A112,SR_mission_minutes!$A$2:$A$43)),"-")</f>
        <v>0</v>
      </c>
      <c r="U112" s="189">
        <f>IFERROR(INDEX(lifespans_all!U$80:U$126,MATCH($A112,lifespans_all!$A$80:$A$126,0))*INDEX(SR_mission_minutes!U$2:U$43,MATCH($A112,SR_mission_minutes!$A$2:$A$43)),"-")</f>
        <v>0</v>
      </c>
      <c r="V112" s="189">
        <f>IFERROR(INDEX(lifespans_all!V$80:V$126,MATCH($A112,lifespans_all!$A$80:$A$126,0))*INDEX(SR_mission_minutes!V$2:V$43,MATCH($A112,SR_mission_minutes!$A$2:$A$43)),"-")</f>
        <v>0</v>
      </c>
      <c r="W112" s="189">
        <f>IFERROR(INDEX(lifespans_all!W$80:W$126,MATCH($A112,lifespans_all!$A$80:$A$126,0))*INDEX(SR_mission_minutes!W$2:W$43,MATCH($A112,SR_mission_minutes!$A$2:$A$43)),"-")</f>
        <v>0</v>
      </c>
    </row>
    <row r="113" spans="1:23" x14ac:dyDescent="0.25">
      <c r="A113" s="97" t="s">
        <v>52</v>
      </c>
      <c r="B113" s="97" t="s">
        <v>56</v>
      </c>
      <c r="C113" s="198"/>
      <c r="D113" s="189">
        <f>IFERROR(INDEX(lifespans_all!D$80:D$126,MATCH($A113,lifespans_all!$A$80:$A$126,0))*INDEX(SR_mission_minutes!D$2:D$43,MATCH($A113,SR_mission_minutes!$A$2:$A$43)),"-")</f>
        <v>141857.14285714284</v>
      </c>
      <c r="E113" s="189">
        <f>IFERROR(INDEX(lifespans_all!E$80:E$126,MATCH($A113,lifespans_all!$A$80:$A$126,0))*INDEX(SR_mission_minutes!E$2:E$43,MATCH($A113,SR_mission_minutes!$A$2:$A$43)),"-")</f>
        <v>141857.14285714284</v>
      </c>
      <c r="F113" s="189">
        <f>IFERROR(INDEX(lifespans_all!F$80:F$126,MATCH($A113,lifespans_all!$A$80:$A$126,0))*INDEX(SR_mission_minutes!F$2:F$43,MATCH($A113,SR_mission_minutes!$A$2:$A$43)),"-")</f>
        <v>0</v>
      </c>
      <c r="G113" s="189">
        <f>IFERROR(INDEX(lifespans_all!G$80:G$126,MATCH($A113,lifespans_all!$A$80:$A$126,0))*INDEX(SR_mission_minutes!G$2:G$43,MATCH($A113,SR_mission_minutes!$A$2:$A$43)),"-")</f>
        <v>0</v>
      </c>
      <c r="H113" s="189">
        <f>IFERROR(INDEX(lifespans_all!H$80:H$126,MATCH($A113,lifespans_all!$A$80:$A$126,0))*INDEX(SR_mission_minutes!H$2:H$43,MATCH($A113,SR_mission_minutes!$A$2:$A$43)),"-")</f>
        <v>0</v>
      </c>
      <c r="I113" s="189">
        <f>IFERROR(INDEX(lifespans_all!I$80:I$126,MATCH($A113,lifespans_all!$A$80:$A$126,0))*INDEX(SR_mission_minutes!I$2:I$43,MATCH($A113,SR_mission_minutes!$A$2:$A$43)),"-")</f>
        <v>0</v>
      </c>
      <c r="J113" s="189">
        <f>IFERROR(INDEX(lifespans_all!J$80:J$126,MATCH($A113,lifespans_all!$A$80:$A$126,0))*INDEX(SR_mission_minutes!J$2:J$43,MATCH($A113,SR_mission_minutes!$A$2:$A$43)),"-")</f>
        <v>0</v>
      </c>
      <c r="K113" s="189">
        <f>IFERROR(INDEX(lifespans_all!K$80:K$126,MATCH($A113,lifespans_all!$A$80:$A$126,0))*INDEX(SR_mission_minutes!K$2:K$43,MATCH($A113,SR_mission_minutes!$A$2:$A$43)),"-")</f>
        <v>0</v>
      </c>
      <c r="L113" s="189">
        <f>IFERROR(INDEX(lifespans_all!L$80:L$126,MATCH($A113,lifespans_all!$A$80:$A$126,0))*INDEX(SR_mission_minutes!L$2:L$43,MATCH($A113,SR_mission_minutes!$A$2:$A$43)),"-")</f>
        <v>0</v>
      </c>
      <c r="M113" s="189">
        <f>IFERROR(INDEX(lifespans_all!M$80:M$126,MATCH($A113,lifespans_all!$A$80:$A$126,0))*INDEX(SR_mission_minutes!M$2:M$43,MATCH($A113,SR_mission_minutes!$A$2:$A$43)),"-")</f>
        <v>0</v>
      </c>
      <c r="N113" s="189">
        <f>IFERROR(INDEX(lifespans_all!N$80:N$126,MATCH($A113,lifespans_all!$A$80:$A$126,0))*INDEX(SR_mission_minutes!N$2:N$43,MATCH($A113,SR_mission_minutes!$A$2:$A$43)),"-")</f>
        <v>0</v>
      </c>
      <c r="O113" s="189">
        <f>IFERROR(INDEX(lifespans_all!O$80:O$126,MATCH($A113,lifespans_all!$A$80:$A$126,0))*INDEX(SR_mission_minutes!O$2:O$43,MATCH($A113,SR_mission_minutes!$A$2:$A$43)),"-")</f>
        <v>0</v>
      </c>
      <c r="P113" s="189">
        <f>IFERROR(INDEX(lifespans_all!P$80:P$126,MATCH($A113,lifespans_all!$A$80:$A$126,0))*INDEX(SR_mission_minutes!P$2:P$43,MATCH($A113,SR_mission_minutes!$A$2:$A$43)),"-")</f>
        <v>0</v>
      </c>
      <c r="Q113" s="189">
        <f>IFERROR(INDEX(lifespans_all!Q$80:Q$126,MATCH($A113,lifespans_all!$A$80:$A$126,0))*INDEX(SR_mission_minutes!Q$2:Q$43,MATCH($A113,SR_mission_minutes!$A$2:$A$43)),"-")</f>
        <v>0</v>
      </c>
      <c r="R113" s="189">
        <f>IFERROR(INDEX(lifespans_all!R$80:R$126,MATCH($A113,lifespans_all!$A$80:$A$126,0))*INDEX(SR_mission_minutes!R$2:R$43,MATCH($A113,SR_mission_minutes!$A$2:$A$43)),"-")</f>
        <v>0</v>
      </c>
      <c r="S113" s="189">
        <f>IFERROR(INDEX(lifespans_all!S$80:S$126,MATCH($A113,lifespans_all!$A$80:$A$126,0))*INDEX(SR_mission_minutes!S$2:S$43,MATCH($A113,SR_mission_minutes!$A$2:$A$43)),"-")</f>
        <v>0</v>
      </c>
      <c r="T113" s="189">
        <f>IFERROR(INDEX(lifespans_all!T$80:T$126,MATCH($A113,lifespans_all!$A$80:$A$126,0))*INDEX(SR_mission_minutes!T$2:T$43,MATCH($A113,SR_mission_minutes!$A$2:$A$43)),"-")</f>
        <v>0</v>
      </c>
      <c r="U113" s="189">
        <f>IFERROR(INDEX(lifespans_all!U$80:U$126,MATCH($A113,lifespans_all!$A$80:$A$126,0))*INDEX(SR_mission_minutes!U$2:U$43,MATCH($A113,SR_mission_minutes!$A$2:$A$43)),"-")</f>
        <v>0</v>
      </c>
      <c r="V113" s="189">
        <f>IFERROR(INDEX(lifespans_all!V$80:V$126,MATCH($A113,lifespans_all!$A$80:$A$126,0))*INDEX(SR_mission_minutes!V$2:V$43,MATCH($A113,SR_mission_minutes!$A$2:$A$43)),"-")</f>
        <v>0</v>
      </c>
      <c r="W113" s="189">
        <f>IFERROR(INDEX(lifespans_all!W$80:W$126,MATCH($A113,lifespans_all!$A$80:$A$126,0))*INDEX(SR_mission_minutes!W$2:W$43,MATCH($A113,SR_mission_minutes!$A$2:$A$43)),"-")</f>
        <v>0</v>
      </c>
    </row>
    <row r="114" spans="1:23" x14ac:dyDescent="0.25">
      <c r="A114" s="97" t="s">
        <v>53</v>
      </c>
      <c r="B114" s="97" t="s">
        <v>56</v>
      </c>
      <c r="C114" s="198"/>
      <c r="D114" s="189">
        <f>IFERROR(INDEX(lifespans_all!D$80:D$126,MATCH($A114,lifespans_all!$A$80:$A$126,0))*INDEX(SR_mission_minutes!D$2:D$43,MATCH($A114,SR_mission_minutes!$A$2:$A$43)),"-")</f>
        <v>141857.14285714284</v>
      </c>
      <c r="E114" s="189">
        <f>IFERROR(INDEX(lifespans_all!E$80:E$126,MATCH($A114,lifespans_all!$A$80:$A$126,0))*INDEX(SR_mission_minutes!E$2:E$43,MATCH($A114,SR_mission_minutes!$A$2:$A$43)),"-")</f>
        <v>141857.14285714284</v>
      </c>
      <c r="F114" s="189">
        <f>IFERROR(INDEX(lifespans_all!F$80:F$126,MATCH($A114,lifespans_all!$A$80:$A$126,0))*INDEX(SR_mission_minutes!F$2:F$43,MATCH($A114,SR_mission_minutes!$A$2:$A$43)),"-")</f>
        <v>0</v>
      </c>
      <c r="G114" s="189">
        <f>IFERROR(INDEX(lifespans_all!G$80:G$126,MATCH($A114,lifespans_all!$A$80:$A$126,0))*INDEX(SR_mission_minutes!G$2:G$43,MATCH($A114,SR_mission_minutes!$A$2:$A$43)),"-")</f>
        <v>0</v>
      </c>
      <c r="H114" s="189">
        <f>IFERROR(INDEX(lifespans_all!H$80:H$126,MATCH($A114,lifespans_all!$A$80:$A$126,0))*INDEX(SR_mission_minutes!H$2:H$43,MATCH($A114,SR_mission_minutes!$A$2:$A$43)),"-")</f>
        <v>0</v>
      </c>
      <c r="I114" s="189">
        <f>IFERROR(INDEX(lifespans_all!I$80:I$126,MATCH($A114,lifespans_all!$A$80:$A$126,0))*INDEX(SR_mission_minutes!I$2:I$43,MATCH($A114,SR_mission_minutes!$A$2:$A$43)),"-")</f>
        <v>0</v>
      </c>
      <c r="J114" s="189">
        <f>IFERROR(INDEX(lifespans_all!J$80:J$126,MATCH($A114,lifespans_all!$A$80:$A$126,0))*INDEX(SR_mission_minutes!J$2:J$43,MATCH($A114,SR_mission_minutes!$A$2:$A$43)),"-")</f>
        <v>0</v>
      </c>
      <c r="K114" s="189">
        <f>IFERROR(INDEX(lifespans_all!K$80:K$126,MATCH($A114,lifespans_all!$A$80:$A$126,0))*INDEX(SR_mission_minutes!K$2:K$43,MATCH($A114,SR_mission_minutes!$A$2:$A$43)),"-")</f>
        <v>0</v>
      </c>
      <c r="L114" s="189">
        <f>IFERROR(INDEX(lifespans_all!L$80:L$126,MATCH($A114,lifespans_all!$A$80:$A$126,0))*INDEX(SR_mission_minutes!L$2:L$43,MATCH($A114,SR_mission_minutes!$A$2:$A$43)),"-")</f>
        <v>0</v>
      </c>
      <c r="M114" s="189">
        <f>IFERROR(INDEX(lifespans_all!M$80:M$126,MATCH($A114,lifespans_all!$A$80:$A$126,0))*INDEX(SR_mission_minutes!M$2:M$43,MATCH($A114,SR_mission_minutes!$A$2:$A$43)),"-")</f>
        <v>0</v>
      </c>
      <c r="N114" s="189">
        <f>IFERROR(INDEX(lifespans_all!N$80:N$126,MATCH($A114,lifespans_all!$A$80:$A$126,0))*INDEX(SR_mission_minutes!N$2:N$43,MATCH($A114,SR_mission_minutes!$A$2:$A$43)),"-")</f>
        <v>0</v>
      </c>
      <c r="O114" s="189">
        <f>IFERROR(INDEX(lifespans_all!O$80:O$126,MATCH($A114,lifespans_all!$A$80:$A$126,0))*INDEX(SR_mission_minutes!O$2:O$43,MATCH($A114,SR_mission_minutes!$A$2:$A$43)),"-")</f>
        <v>0</v>
      </c>
      <c r="P114" s="189">
        <f>IFERROR(INDEX(lifespans_all!P$80:P$126,MATCH($A114,lifespans_all!$A$80:$A$126,0))*INDEX(SR_mission_minutes!P$2:P$43,MATCH($A114,SR_mission_minutes!$A$2:$A$43)),"-")</f>
        <v>0</v>
      </c>
      <c r="Q114" s="189">
        <f>IFERROR(INDEX(lifespans_all!Q$80:Q$126,MATCH($A114,lifespans_all!$A$80:$A$126,0))*INDEX(SR_mission_minutes!Q$2:Q$43,MATCH($A114,SR_mission_minutes!$A$2:$A$43)),"-")</f>
        <v>0</v>
      </c>
      <c r="R114" s="189">
        <f>IFERROR(INDEX(lifespans_all!R$80:R$126,MATCH($A114,lifespans_all!$A$80:$A$126,0))*INDEX(SR_mission_minutes!R$2:R$43,MATCH($A114,SR_mission_minutes!$A$2:$A$43)),"-")</f>
        <v>0</v>
      </c>
      <c r="S114" s="189">
        <f>IFERROR(INDEX(lifespans_all!S$80:S$126,MATCH($A114,lifespans_all!$A$80:$A$126,0))*INDEX(SR_mission_minutes!S$2:S$43,MATCH($A114,SR_mission_minutes!$A$2:$A$43)),"-")</f>
        <v>0</v>
      </c>
      <c r="T114" s="189">
        <f>IFERROR(INDEX(lifespans_all!T$80:T$126,MATCH($A114,lifespans_all!$A$80:$A$126,0))*INDEX(SR_mission_minutes!T$2:T$43,MATCH($A114,SR_mission_minutes!$A$2:$A$43)),"-")</f>
        <v>0</v>
      </c>
      <c r="U114" s="189">
        <f>IFERROR(INDEX(lifespans_all!U$80:U$126,MATCH($A114,lifespans_all!$A$80:$A$126,0))*INDEX(SR_mission_minutes!U$2:U$43,MATCH($A114,SR_mission_minutes!$A$2:$A$43)),"-")</f>
        <v>0</v>
      </c>
      <c r="V114" s="189">
        <f>IFERROR(INDEX(lifespans_all!V$80:V$126,MATCH($A114,lifespans_all!$A$80:$A$126,0))*INDEX(SR_mission_minutes!V$2:V$43,MATCH($A114,SR_mission_minutes!$A$2:$A$43)),"-")</f>
        <v>0</v>
      </c>
      <c r="W114" s="189">
        <f>IFERROR(INDEX(lifespans_all!W$80:W$126,MATCH($A114,lifespans_all!$A$80:$A$126,0))*INDEX(SR_mission_minutes!W$2:W$43,MATCH($A114,SR_mission_minutes!$A$2:$A$43)),"-")</f>
        <v>0</v>
      </c>
    </row>
    <row r="115" spans="1:23" x14ac:dyDescent="0.25">
      <c r="A115" s="97" t="s">
        <v>54</v>
      </c>
      <c r="B115" s="97" t="s">
        <v>57</v>
      </c>
      <c r="C115" s="198"/>
      <c r="D115" s="189">
        <f>IFERROR(INDEX(lifespans_all!D$80:D$126,MATCH($A115,lifespans_all!$A$80:$A$126,0))*INDEX(SR_mission_minutes!D$2:D$43,MATCH($A115,SR_mission_minutes!$A$2:$A$43)),"-")</f>
        <v>4002023.3333333335</v>
      </c>
      <c r="E115" s="189">
        <f>IFERROR(INDEX(lifespans_all!E$80:E$126,MATCH($A115,lifespans_all!$A$80:$A$126,0))*INDEX(SR_mission_minutes!E$2:E$43,MATCH($A115,SR_mission_minutes!$A$2:$A$43)),"-")</f>
        <v>0</v>
      </c>
      <c r="F115" s="189">
        <f>IFERROR(INDEX(lifespans_all!F$80:F$126,MATCH($A115,lifespans_all!$A$80:$A$126,0))*INDEX(SR_mission_minutes!F$2:F$43,MATCH($A115,SR_mission_minutes!$A$2:$A$43)),"-")</f>
        <v>0</v>
      </c>
      <c r="G115" s="189">
        <f>IFERROR(INDEX(lifespans_all!G$80:G$126,MATCH($A115,lifespans_all!$A$80:$A$126,0))*INDEX(SR_mission_minutes!G$2:G$43,MATCH($A115,SR_mission_minutes!$A$2:$A$43)),"-")</f>
        <v>0</v>
      </c>
      <c r="H115" s="189">
        <f>IFERROR(INDEX(lifespans_all!H$80:H$126,MATCH($A115,lifespans_all!$A$80:$A$126,0))*INDEX(SR_mission_minutes!H$2:H$43,MATCH($A115,SR_mission_minutes!$A$2:$A$43)),"-")</f>
        <v>0</v>
      </c>
      <c r="I115" s="189">
        <f>IFERROR(INDEX(lifespans_all!I$80:I$126,MATCH($A115,lifespans_all!$A$80:$A$126,0))*INDEX(SR_mission_minutes!I$2:I$43,MATCH($A115,SR_mission_minutes!$A$2:$A$43)),"-")</f>
        <v>0</v>
      </c>
      <c r="J115" s="189">
        <f>IFERROR(INDEX(lifespans_all!J$80:J$126,MATCH($A115,lifespans_all!$A$80:$A$126,0))*INDEX(SR_mission_minutes!J$2:J$43,MATCH($A115,SR_mission_minutes!$A$2:$A$43)),"-")</f>
        <v>0</v>
      </c>
      <c r="K115" s="189">
        <f>IFERROR(INDEX(lifespans_all!K$80:K$126,MATCH($A115,lifespans_all!$A$80:$A$126,0))*INDEX(SR_mission_minutes!K$2:K$43,MATCH($A115,SR_mission_minutes!$A$2:$A$43)),"-")</f>
        <v>0</v>
      </c>
      <c r="L115" s="189">
        <f>IFERROR(INDEX(lifespans_all!L$80:L$126,MATCH($A115,lifespans_all!$A$80:$A$126,0))*INDEX(SR_mission_minutes!L$2:L$43,MATCH($A115,SR_mission_minutes!$A$2:$A$43)),"-")</f>
        <v>0</v>
      </c>
      <c r="M115" s="189">
        <f>IFERROR(INDEX(lifespans_all!M$80:M$126,MATCH($A115,lifespans_all!$A$80:$A$126,0))*INDEX(SR_mission_minutes!M$2:M$43,MATCH($A115,SR_mission_minutes!$A$2:$A$43)),"-")</f>
        <v>0</v>
      </c>
      <c r="N115" s="189">
        <f>IFERROR(INDEX(lifespans_all!N$80:N$126,MATCH($A115,lifespans_all!$A$80:$A$126,0))*INDEX(SR_mission_minutes!N$2:N$43,MATCH($A115,SR_mission_minutes!$A$2:$A$43)),"-")</f>
        <v>0</v>
      </c>
      <c r="O115" s="189">
        <f>IFERROR(INDEX(lifespans_all!O$80:O$126,MATCH($A115,lifespans_all!$A$80:$A$126,0))*INDEX(SR_mission_minutes!O$2:O$43,MATCH($A115,SR_mission_minutes!$A$2:$A$43)),"-")</f>
        <v>0</v>
      </c>
      <c r="P115" s="189">
        <f>IFERROR(INDEX(lifespans_all!P$80:P$126,MATCH($A115,lifespans_all!$A$80:$A$126,0))*INDEX(SR_mission_minutes!P$2:P$43,MATCH($A115,SR_mission_minutes!$A$2:$A$43)),"-")</f>
        <v>0</v>
      </c>
      <c r="Q115" s="189">
        <f>IFERROR(INDEX(lifespans_all!Q$80:Q$126,MATCH($A115,lifespans_all!$A$80:$A$126,0))*INDEX(SR_mission_minutes!Q$2:Q$43,MATCH($A115,SR_mission_minutes!$A$2:$A$43)),"-")</f>
        <v>0</v>
      </c>
      <c r="R115" s="189">
        <f>IFERROR(INDEX(lifespans_all!R$80:R$126,MATCH($A115,lifespans_all!$A$80:$A$126,0))*INDEX(SR_mission_minutes!R$2:R$43,MATCH($A115,SR_mission_minutes!$A$2:$A$43)),"-")</f>
        <v>0</v>
      </c>
      <c r="S115" s="189">
        <f>IFERROR(INDEX(lifespans_all!S$80:S$126,MATCH($A115,lifespans_all!$A$80:$A$126,0))*INDEX(SR_mission_minutes!S$2:S$43,MATCH($A115,SR_mission_minutes!$A$2:$A$43)),"-")</f>
        <v>0</v>
      </c>
      <c r="T115" s="189">
        <f>IFERROR(INDEX(lifespans_all!T$80:T$126,MATCH($A115,lifespans_all!$A$80:$A$126,0))*INDEX(SR_mission_minutes!T$2:T$43,MATCH($A115,SR_mission_minutes!$A$2:$A$43)),"-")</f>
        <v>0</v>
      </c>
      <c r="U115" s="189">
        <f>IFERROR(INDEX(lifespans_all!U$80:U$126,MATCH($A115,lifespans_all!$A$80:$A$126,0))*INDEX(SR_mission_minutes!U$2:U$43,MATCH($A115,SR_mission_minutes!$A$2:$A$43)),"-")</f>
        <v>0</v>
      </c>
      <c r="V115" s="189">
        <f>IFERROR(INDEX(lifespans_all!V$80:V$126,MATCH($A115,lifespans_all!$A$80:$A$126,0))*INDEX(SR_mission_minutes!V$2:V$43,MATCH($A115,SR_mission_minutes!$A$2:$A$43)),"-")</f>
        <v>0</v>
      </c>
      <c r="W115" s="189">
        <f>IFERROR(INDEX(lifespans_all!W$80:W$126,MATCH($A115,lifespans_all!$A$80:$A$126,0))*INDEX(SR_mission_minutes!W$2:W$43,MATCH($A115,SR_mission_minutes!$A$2:$A$43)),"-")</f>
        <v>0</v>
      </c>
    </row>
    <row r="116" spans="1:23" x14ac:dyDescent="0.25">
      <c r="A116" s="97" t="s">
        <v>55</v>
      </c>
      <c r="B116" s="97" t="s">
        <v>57</v>
      </c>
      <c r="C116" s="198"/>
      <c r="D116" s="189">
        <f>IFERROR(INDEX(lifespans_all!D$80:D$126,MATCH($A116,lifespans_all!$A$80:$A$126,0))*INDEX(SR_mission_minutes!D$2:D$43,MATCH($A116,SR_mission_minutes!$A$2:$A$43)),"-")</f>
        <v>2024360.0000000002</v>
      </c>
      <c r="E116" s="189">
        <f>IFERROR(INDEX(lifespans_all!E$80:E$126,MATCH($A116,lifespans_all!$A$80:$A$126,0))*INDEX(SR_mission_minutes!E$2:E$43,MATCH($A116,SR_mission_minutes!$A$2:$A$43)),"-")</f>
        <v>2024360.0000000002</v>
      </c>
      <c r="F116" s="189">
        <f>IFERROR(INDEX(lifespans_all!F$80:F$126,MATCH($A116,lifespans_all!$A$80:$A$126,0))*INDEX(SR_mission_minutes!F$2:F$43,MATCH($A116,SR_mission_minutes!$A$2:$A$43)),"-")</f>
        <v>2024360.0000000002</v>
      </c>
      <c r="G116" s="189">
        <f>IFERROR(INDEX(lifespans_all!G$80:G$126,MATCH($A116,lifespans_all!$A$80:$A$126,0))*INDEX(SR_mission_minutes!G$2:G$43,MATCH($A116,SR_mission_minutes!$A$2:$A$43)),"-")</f>
        <v>2024360.0000000002</v>
      </c>
      <c r="H116" s="189">
        <f>IFERROR(INDEX(lifespans_all!H$80:H$126,MATCH($A116,lifespans_all!$A$80:$A$126,0))*INDEX(SR_mission_minutes!H$2:H$43,MATCH($A116,SR_mission_minutes!$A$2:$A$43)),"-")</f>
        <v>0</v>
      </c>
      <c r="I116" s="189">
        <f>IFERROR(INDEX(lifespans_all!I$80:I$126,MATCH($A116,lifespans_all!$A$80:$A$126,0))*INDEX(SR_mission_minutes!I$2:I$43,MATCH($A116,SR_mission_minutes!$A$2:$A$43)),"-")</f>
        <v>0</v>
      </c>
      <c r="J116" s="189">
        <f>IFERROR(INDEX(lifespans_all!J$80:J$126,MATCH($A116,lifespans_all!$A$80:$A$126,0))*INDEX(SR_mission_minutes!J$2:J$43,MATCH($A116,SR_mission_minutes!$A$2:$A$43)),"-")</f>
        <v>0</v>
      </c>
      <c r="K116" s="189">
        <f>IFERROR(INDEX(lifespans_all!K$80:K$126,MATCH($A116,lifespans_all!$A$80:$A$126,0))*INDEX(SR_mission_minutes!K$2:K$43,MATCH($A116,SR_mission_minutes!$A$2:$A$43)),"-")</f>
        <v>0</v>
      </c>
      <c r="L116" s="189">
        <f>IFERROR(INDEX(lifespans_all!L$80:L$126,MATCH($A116,lifespans_all!$A$80:$A$126,0))*INDEX(SR_mission_minutes!L$2:L$43,MATCH($A116,SR_mission_minutes!$A$2:$A$43)),"-")</f>
        <v>0</v>
      </c>
      <c r="M116" s="189">
        <f>IFERROR(INDEX(lifespans_all!M$80:M$126,MATCH($A116,lifespans_all!$A$80:$A$126,0))*INDEX(SR_mission_minutes!M$2:M$43,MATCH($A116,SR_mission_minutes!$A$2:$A$43)),"-")</f>
        <v>0</v>
      </c>
      <c r="N116" s="189">
        <f>IFERROR(INDEX(lifespans_all!N$80:N$126,MATCH($A116,lifespans_all!$A$80:$A$126,0))*INDEX(SR_mission_minutes!N$2:N$43,MATCH($A116,SR_mission_minutes!$A$2:$A$43)),"-")</f>
        <v>0</v>
      </c>
      <c r="O116" s="189">
        <f>IFERROR(INDEX(lifespans_all!O$80:O$126,MATCH($A116,lifespans_all!$A$80:$A$126,0))*INDEX(SR_mission_minutes!O$2:O$43,MATCH($A116,SR_mission_minutes!$A$2:$A$43)),"-")</f>
        <v>0</v>
      </c>
      <c r="P116" s="189">
        <f>IFERROR(INDEX(lifespans_all!P$80:P$126,MATCH($A116,lifespans_all!$A$80:$A$126,0))*INDEX(SR_mission_minutes!P$2:P$43,MATCH($A116,SR_mission_minutes!$A$2:$A$43)),"-")</f>
        <v>0</v>
      </c>
      <c r="Q116" s="189">
        <f>IFERROR(INDEX(lifespans_all!Q$80:Q$126,MATCH($A116,lifespans_all!$A$80:$A$126,0))*INDEX(SR_mission_minutes!Q$2:Q$43,MATCH($A116,SR_mission_minutes!$A$2:$A$43)),"-")</f>
        <v>0</v>
      </c>
      <c r="R116" s="189">
        <f>IFERROR(INDEX(lifespans_all!R$80:R$126,MATCH($A116,lifespans_all!$A$80:$A$126,0))*INDEX(SR_mission_minutes!R$2:R$43,MATCH($A116,SR_mission_minutes!$A$2:$A$43)),"-")</f>
        <v>0</v>
      </c>
      <c r="S116" s="189">
        <f>IFERROR(INDEX(lifespans_all!S$80:S$126,MATCH($A116,lifespans_all!$A$80:$A$126,0))*INDEX(SR_mission_minutes!S$2:S$43,MATCH($A116,SR_mission_minutes!$A$2:$A$43)),"-")</f>
        <v>0</v>
      </c>
      <c r="T116" s="189">
        <f>IFERROR(INDEX(lifespans_all!T$80:T$126,MATCH($A116,lifespans_all!$A$80:$A$126,0))*INDEX(SR_mission_minutes!T$2:T$43,MATCH($A116,SR_mission_minutes!$A$2:$A$43)),"-")</f>
        <v>0</v>
      </c>
      <c r="U116" s="189">
        <f>IFERROR(INDEX(lifespans_all!U$80:U$126,MATCH($A116,lifespans_all!$A$80:$A$126,0))*INDEX(SR_mission_minutes!U$2:U$43,MATCH($A116,SR_mission_minutes!$A$2:$A$43)),"-")</f>
        <v>0</v>
      </c>
      <c r="V116" s="189">
        <f>IFERROR(INDEX(lifespans_all!V$80:V$126,MATCH($A116,lifespans_all!$A$80:$A$126,0))*INDEX(SR_mission_minutes!V$2:V$43,MATCH($A116,SR_mission_minutes!$A$2:$A$43)),"-")</f>
        <v>0</v>
      </c>
      <c r="W116" s="189">
        <f>IFERROR(INDEX(lifespans_all!W$80:W$126,MATCH($A116,lifespans_all!$A$80:$A$126,0))*INDEX(SR_mission_minutes!W$2:W$43,MATCH($A116,SR_mission_minutes!$A$2:$A$43)),"-")</f>
        <v>0</v>
      </c>
    </row>
    <row r="117" spans="1:23" x14ac:dyDescent="0.25">
      <c r="A117" s="89" t="s">
        <v>110</v>
      </c>
      <c r="B117" s="88" t="s">
        <v>59</v>
      </c>
      <c r="C117" s="89" t="s">
        <v>11</v>
      </c>
      <c r="D117" s="189">
        <f>IFERROR((INDEX(lifespans_all!D$127:D$134,MATCH($B117,lifespans_all!$B$127:$B$134,0))*SR_mission_minutes!D44)*POWER(1+(Settings!$D$28/100),D$1-2021),"-")</f>
        <v>2757096</v>
      </c>
      <c r="E117" s="189">
        <f>IFERROR((INDEX(lifespans_all!E$127:E$134,MATCH($B117,lifespans_all!$B$127:$B$134,0))*SR_mission_minutes!E44)*POWER(1+(Settings!$D$28/100),E$1-2021),"-")</f>
        <v>5624475.8399999999</v>
      </c>
      <c r="F117" s="189">
        <f>IFERROR((INDEX(lifespans_all!F$127:F$134,MATCH($B117,lifespans_all!$B$127:$B$134,0))*SR_mission_minutes!F44)*POWER(1+(Settings!$D$28/100),F$1-2021),"-")</f>
        <v>8605448.0352000017</v>
      </c>
      <c r="G117" s="189">
        <f>IFERROR((INDEX(lifespans_all!G$127:G$134,MATCH($B117,lifespans_all!$B$127:$B$134,0))*SR_mission_minutes!G44)*POWER(1+(Settings!$D$28/100),G$1-2021),"-")</f>
        <v>11703409.327871999</v>
      </c>
      <c r="H117" s="189">
        <f>IFERROR((INDEX(lifespans_all!H$127:H$134,MATCH($B117,lifespans_all!$B$127:$B$134,0))*SR_mission_minutes!H44)*POWER(1+(Settings!$D$28/100),H$1-2021),"-")</f>
        <v>14921846.8930368</v>
      </c>
      <c r="I117" s="189">
        <f>IFERROR((INDEX(lifespans_all!I$127:I$134,MATCH($B117,lifespans_all!$B$127:$B$134,0))*SR_mission_minutes!I44)*POWER(1+(Settings!$D$28/100),I$1-2021),"-")</f>
        <v>18264340.597077042</v>
      </c>
      <c r="J117" s="189">
        <f>IFERROR((INDEX(lifespans_all!J$127:J$134,MATCH($B117,lifespans_all!$B$127:$B$134,0))*SR_mission_minutes!J44)*POWER(1+(Settings!$D$28/100),J$1-2021),"-")</f>
        <v>21734565.310521685</v>
      </c>
      <c r="K117" s="189">
        <f>IFERROR((INDEX(lifespans_all!K$127:K$134,MATCH($B117,lifespans_all!$B$127:$B$134,0))*SR_mission_minutes!K44)*POWER(1+(Settings!$D$28/100),K$1-2021),"-")</f>
        <v>25336293.276265271</v>
      </c>
      <c r="L117" s="189">
        <f>IFERROR((INDEX(lifespans_all!L$127:L$134,MATCH($B117,lifespans_all!$B$127:$B$134,0))*SR_mission_minutes!L44)*POWER(1+(Settings!$D$28/100),L$1-2021),"-")</f>
        <v>29073396.534514397</v>
      </c>
      <c r="M117" s="189">
        <f>IFERROR((INDEX(lifespans_all!M$127:M$134,MATCH($B117,lifespans_all!$B$127:$B$134,0))*SR_mission_minutes!M44)*POWER(1+(Settings!$D$28/100),M$1-2021),"-")</f>
        <v>32949849.405782983</v>
      </c>
      <c r="N117" s="189">
        <f>IFERROR((INDEX(lifespans_all!N$127:N$134,MATCH($B117,lifespans_all!$B$127:$B$134,0))*SR_mission_minutes!N44)*POWER(1+(Settings!$D$28/100),N$1-2021),"-")</f>
        <v>50413269.590847969</v>
      </c>
      <c r="O117" s="189">
        <f>IFERROR((INDEX(lifespans_all!O$127:O$134,MATCH($B117,lifespans_all!$B$127:$B$134,0))*SR_mission_minutes!O44)*POWER(1+(Settings!$D$28/100),O$1-2021),"-")</f>
        <v>51421534.98266492</v>
      </c>
      <c r="P117" s="189">
        <f>IFERROR((INDEX(lifespans_all!P$127:P$134,MATCH($B117,lifespans_all!$B$127:$B$134,0))*SR_mission_minutes!P44)*POWER(1+(Settings!$D$28/100),P$1-2021),"-")</f>
        <v>52449965.682318233</v>
      </c>
      <c r="Q117" s="189">
        <f>IFERROR((INDEX(lifespans_all!Q$127:Q$134,MATCH($B117,lifespans_all!$B$127:$B$134,0))*SR_mission_minutes!Q44)*POWER(1+(Settings!$D$28/100),Q$1-2021),"-")</f>
        <v>53498964.995964594</v>
      </c>
      <c r="R117" s="189">
        <f>IFERROR((INDEX(lifespans_all!R$127:R$134,MATCH($B117,lifespans_all!$B$127:$B$134,0))*SR_mission_minutes!R44)*POWER(1+(Settings!$D$28/100),R$1-2021),"-")</f>
        <v>54568944.295883887</v>
      </c>
      <c r="S117" s="189">
        <f>IFERROR((INDEX(lifespans_all!S$127:S$134,MATCH($B117,lifespans_all!$B$127:$B$134,0))*SR_mission_minutes!S44)*POWER(1+(Settings!$D$28/100),S$1-2021),"-")</f>
        <v>55660323.18180155</v>
      </c>
      <c r="T117" s="189">
        <f>IFERROR((INDEX(lifespans_all!T$127:T$134,MATCH($B117,lifespans_all!$B$127:$B$134,0))*SR_mission_minutes!T44)*POWER(1+(Settings!$D$28/100),T$1-2021),"-")</f>
        <v>56773529.645437591</v>
      </c>
      <c r="U117" s="189">
        <f>IFERROR((INDEX(lifespans_all!U$127:U$134,MATCH($B117,lifespans_all!$B$127:$B$134,0))*SR_mission_minutes!U44)*POWER(1+(Settings!$D$28/100),U$1-2021),"-")</f>
        <v>57909000.238346346</v>
      </c>
      <c r="V117" s="189">
        <f>IFERROR((INDEX(lifespans_all!V$127:V$134,MATCH($B117,lifespans_all!$B$127:$B$134,0))*SR_mission_minutes!V44)*POWER(1+(Settings!$D$28/100),V$1-2021),"-")</f>
        <v>59067180.243113272</v>
      </c>
      <c r="W117" s="189">
        <f>IFERROR((INDEX(lifespans_all!W$127:W$134,MATCH($B117,lifespans_all!$B$127:$B$134,0))*SR_mission_minutes!W44)*POWER(1+(Settings!$D$28/100),W$1-2021),"-")</f>
        <v>60248523.84797553</v>
      </c>
    </row>
    <row r="118" spans="1:23" x14ac:dyDescent="0.25">
      <c r="A118" s="89" t="s">
        <v>110</v>
      </c>
      <c r="B118" s="88" t="s">
        <v>57</v>
      </c>
      <c r="C118" s="89" t="s">
        <v>11</v>
      </c>
      <c r="D118" s="189">
        <f>IFERROR((INDEX(lifespans_all!D$127:D$134,MATCH($B118,lifespans_all!$B$127:$B$134,0))*SR_mission_minutes!D45)*POWER(1+(Settings!$D$28/100),D$1-2021),"-")</f>
        <v>5602832.666666667</v>
      </c>
      <c r="E118" s="189">
        <f>IFERROR((INDEX(lifespans_all!E$127:E$134,MATCH($B118,lifespans_all!$B$127:$B$134,0))*SR_mission_minutes!E45)*POWER(1+(Settings!$D$28/100),E$1-2021),"-")</f>
        <v>19593906.240000002</v>
      </c>
      <c r="F118" s="189">
        <f>IFERROR((INDEX(lifespans_all!F$127:F$134,MATCH($B118,lifespans_all!$B$127:$B$134,0))*SR_mission_minutes!F45)*POWER(1+(Settings!$D$28/100),F$1-2021),"-")</f>
        <v>29978676.547199998</v>
      </c>
      <c r="G118" s="189">
        <f>IFERROR((INDEX(lifespans_all!G$127:G$134,MATCH($B118,lifespans_all!$B$127:$B$134,0))*SR_mission_minutes!G45)*POWER(1+(Settings!$D$28/100),G$1-2021),"-")</f>
        <v>45017979.281712003</v>
      </c>
      <c r="H118" s="189">
        <f>IFERROR((INDEX(lifespans_all!H$127:H$134,MATCH($B118,lifespans_all!$B$127:$B$134,0))*SR_mission_minutes!H45)*POWER(1+(Settings!$D$28/100),H$1-2021),"-")</f>
        <v>64978781.416056</v>
      </c>
      <c r="I118" s="189">
        <f>IFERROR((INDEX(lifespans_all!I$127:I$134,MATCH($B118,lifespans_all!$B$127:$B$134,0))*SR_mission_minutes!I45)*POWER(1+(Settings!$D$28/100),I$1-2021),"-")</f>
        <v>85720008.444061071</v>
      </c>
      <c r="J118" s="189">
        <f>IFERROR((INDEX(lifespans_all!J$127:J$134,MATCH($B118,lifespans_all!$B$127:$B$134,0))*SR_mission_minutes!J45)*POWER(1+(Settings!$D$28/100),J$1-2021),"-")</f>
        <v>107264893.04061995</v>
      </c>
      <c r="K118" s="189">
        <f>IFERROR((INDEX(lifespans_all!K$127:K$134,MATCH($B118,lifespans_all!$B$127:$B$134,0))*SR_mission_minutes!K45)*POWER(1+(Settings!$D$28/100),K$1-2021),"-")</f>
        <v>125040218.17306553</v>
      </c>
      <c r="L118" s="189">
        <f>IFERROR((INDEX(lifespans_all!L$127:L$134,MATCH($B118,lifespans_all!$B$127:$B$134,0))*SR_mission_minutes!L45)*POWER(1+(Settings!$D$28/100),L$1-2021),"-")</f>
        <v>134105633.99061278</v>
      </c>
      <c r="M118" s="189">
        <f>IFERROR((INDEX(lifespans_all!M$127:M$134,MATCH($B118,lifespans_all!$B$127:$B$134,0))*SR_mission_minutes!M45)*POWER(1+(Settings!$D$28/100),M$1-2021),"-")</f>
        <v>143483650.35359266</v>
      </c>
      <c r="N118" s="189">
        <f>IFERROR((INDEX(lifespans_all!N$127:N$134,MATCH($B118,lifespans_all!$B$127:$B$134,0))*SR_mission_minutes!N45)*POWER(1+(Settings!$D$28/100),N$1-2021),"-")</f>
        <v>146353323.36066455</v>
      </c>
      <c r="O118" s="189">
        <f>IFERROR((INDEX(lifespans_all!O$127:O$134,MATCH($B118,lifespans_all!$B$127:$B$134,0))*SR_mission_minutes!O45)*POWER(1+(Settings!$D$28/100),O$1-2021),"-")</f>
        <v>149280389.82787779</v>
      </c>
      <c r="P118" s="189">
        <f>IFERROR((INDEX(lifespans_all!P$127:P$134,MATCH($B118,lifespans_all!$B$127:$B$134,0))*SR_mission_minutes!P45)*POWER(1+(Settings!$D$28/100),P$1-2021),"-")</f>
        <v>152265997.62443537</v>
      </c>
      <c r="Q118" s="189">
        <f>IFERROR((INDEX(lifespans_all!Q$127:Q$134,MATCH($B118,lifespans_all!$B$127:$B$134,0))*SR_mission_minutes!Q45)*POWER(1+(Settings!$D$28/100),Q$1-2021),"-")</f>
        <v>155311317.57692409</v>
      </c>
      <c r="R118" s="189">
        <f>IFERROR((INDEX(lifespans_all!R$127:R$134,MATCH($B118,lifespans_all!$B$127:$B$134,0))*SR_mission_minutes!R45)*POWER(1+(Settings!$D$28/100),R$1-2021),"-")</f>
        <v>158417543.92846256</v>
      </c>
      <c r="S118" s="189">
        <f>IFERROR((INDEX(lifespans_all!S$127:S$134,MATCH($B118,lifespans_all!$B$127:$B$134,0))*SR_mission_minutes!S45)*POWER(1+(Settings!$D$28/100),S$1-2021),"-")</f>
        <v>161585894.80703178</v>
      </c>
      <c r="T118" s="189">
        <f>IFERROR((INDEX(lifespans_all!T$127:T$134,MATCH($B118,lifespans_all!$B$127:$B$134,0))*SR_mission_minutes!T45)*POWER(1+(Settings!$D$28/100),T$1-2021),"-")</f>
        <v>164817612.70317245</v>
      </c>
      <c r="U118" s="189">
        <f>IFERROR((INDEX(lifespans_all!U$127:U$134,MATCH($B118,lifespans_all!$B$127:$B$134,0))*SR_mission_minutes!U45)*POWER(1+(Settings!$D$28/100),U$1-2021),"-")</f>
        <v>168113964.9572359</v>
      </c>
      <c r="V118" s="189">
        <f>IFERROR((INDEX(lifespans_all!V$127:V$134,MATCH($B118,lifespans_all!$B$127:$B$134,0))*SR_mission_minutes!V45)*POWER(1+(Settings!$D$28/100),V$1-2021),"-")</f>
        <v>171476244.25638062</v>
      </c>
      <c r="W118" s="189">
        <f>IFERROR((INDEX(lifespans_all!W$127:W$134,MATCH($B118,lifespans_all!$B$127:$B$134,0))*SR_mission_minutes!W45)*POWER(1+(Settings!$D$28/100),W$1-2021),"-")</f>
        <v>174905769.14150822</v>
      </c>
    </row>
    <row r="119" spans="1:23" x14ac:dyDescent="0.25">
      <c r="A119" s="89" t="s">
        <v>110</v>
      </c>
      <c r="B119" s="88" t="s">
        <v>56</v>
      </c>
      <c r="C119" s="89" t="s">
        <v>11</v>
      </c>
      <c r="D119" s="189">
        <f>IFERROR((INDEX(lifespans_all!D$127:D$134,MATCH($B119,lifespans_all!$B$127:$B$134,0))*SR_mission_minutes!D46)*POWER(1+(Settings!$D$28/100),D$1-2021),"-")</f>
        <v>70928.57142857142</v>
      </c>
      <c r="E119" s="189">
        <f>IFERROR((INDEX(lifespans_all!E$127:E$134,MATCH($B119,lifespans_all!$B$127:$B$134,0))*SR_mission_minutes!E46)*POWER(1+(Settings!$D$28/100),E$1-2021),"-")</f>
        <v>144694.28571428571</v>
      </c>
      <c r="F119" s="189">
        <f>IFERROR((INDEX(lifespans_all!F$127:F$134,MATCH($B119,lifespans_all!$B$127:$B$134,0))*SR_mission_minutes!F46)*POWER(1+(Settings!$D$28/100),F$1-2021),"-")</f>
        <v>811734.94285714277</v>
      </c>
      <c r="G119" s="189">
        <f>IFERROR((INDEX(lifespans_all!G$127:G$134,MATCH($B119,lifespans_all!$B$127:$B$134,0))*SR_mission_minutes!G46)*POWER(1+(Settings!$D$28/100),G$1-2021),"-")</f>
        <v>903239.60914285702</v>
      </c>
      <c r="H119" s="189">
        <f>IFERROR((INDEX(lifespans_all!H$127:H$134,MATCH($B119,lifespans_all!$B$127:$B$134,0))*SR_mission_minutes!H46)*POWER(1+(Settings!$D$28/100),H$1-2021),"-")</f>
        <v>998079.76810285694</v>
      </c>
      <c r="I119" s="189">
        <f>IFERROR((INDEX(lifespans_all!I$127:I$134,MATCH($B119,lifespans_all!$B$127:$B$134,0))*SR_mission_minutes!I46)*POWER(1+(Settings!$D$28/100),I$1-2021),"-")</f>
        <v>1096352.2375775999</v>
      </c>
      <c r="J119" s="189">
        <f>IFERROR((INDEX(lifespans_all!J$127:J$134,MATCH($B119,lifespans_all!$B$127:$B$134,0))*SR_mission_minutes!J46)*POWER(1+(Settings!$D$28/100),J$1-2021),"-")</f>
        <v>1198156.3739240915</v>
      </c>
      <c r="K119" s="189">
        <f>IFERROR((INDEX(lifespans_all!K$127:K$134,MATCH($B119,lifespans_all!$B$127:$B$134,0))*SR_mission_minutes!K46)*POWER(1+(Settings!$D$28/100),K$1-2021),"-")</f>
        <v>1303594.1348294111</v>
      </c>
      <c r="L119" s="189">
        <f>IFERROR((INDEX(lifespans_all!L$127:L$134,MATCH($B119,lifespans_all!$B$127:$B$134,0))*SR_mission_minutes!L46)*POWER(1+(Settings!$D$28/100),L$1-2021),"-")</f>
        <v>1412770.1436213744</v>
      </c>
      <c r="M119" s="189">
        <f>IFERROR((INDEX(lifespans_all!M$127:M$134,MATCH($B119,lifespans_all!$B$127:$B$134,0))*SR_mission_minutes!M46)*POWER(1+(Settings!$D$28/100),M$1-2021),"-")</f>
        <v>1525791.7551110843</v>
      </c>
      <c r="N119" s="189">
        <f>IFERROR((INDEX(lifespans_all!N$127:N$134,MATCH($B119,lifespans_all!$B$127:$B$134,0))*SR_mission_minutes!N46)*POWER(1+(Settings!$D$28/100),N$1-2021),"-")</f>
        <v>1556307.590213306</v>
      </c>
      <c r="O119" s="189">
        <f>IFERROR((INDEX(lifespans_all!O$127:O$134,MATCH($B119,lifespans_all!$B$127:$B$134,0))*SR_mission_minutes!O46)*POWER(1+(Settings!$D$28/100),O$1-2021),"-")</f>
        <v>1587433.7420175718</v>
      </c>
      <c r="P119" s="189">
        <f>IFERROR((INDEX(lifespans_all!P$127:P$134,MATCH($B119,lifespans_all!$B$127:$B$134,0))*SR_mission_minutes!P46)*POWER(1+(Settings!$D$28/100),P$1-2021),"-")</f>
        <v>1619182.4168579236</v>
      </c>
      <c r="Q119" s="189">
        <f>IFERROR((INDEX(lifespans_all!Q$127:Q$134,MATCH($B119,lifespans_all!$B$127:$B$134,0))*SR_mission_minutes!Q46)*POWER(1+(Settings!$D$28/100),Q$1-2021),"-")</f>
        <v>1651566.065195082</v>
      </c>
      <c r="R119" s="189">
        <f>IFERROR((INDEX(lifespans_all!R$127:R$134,MATCH($B119,lifespans_all!$B$127:$B$134,0))*SR_mission_minutes!R46)*POWER(1+(Settings!$D$28/100),R$1-2021),"-")</f>
        <v>1684597.3864989837</v>
      </c>
      <c r="S119" s="189">
        <f>IFERROR((INDEX(lifespans_all!S$127:S$134,MATCH($B119,lifespans_all!$B$127:$B$134,0))*SR_mission_minutes!S46)*POWER(1+(Settings!$D$28/100),S$1-2021),"-")</f>
        <v>1718289.3342289629</v>
      </c>
      <c r="T119" s="189">
        <f>IFERROR((INDEX(lifespans_all!T$127:T$134,MATCH($B119,lifespans_all!$B$127:$B$134,0))*SR_mission_minutes!T46)*POWER(1+(Settings!$D$28/100),T$1-2021),"-")</f>
        <v>1752655.1209135426</v>
      </c>
      <c r="U119" s="189">
        <f>IFERROR((INDEX(lifespans_all!U$127:U$134,MATCH($B119,lifespans_all!$B$127:$B$134,0))*SR_mission_minutes!U46)*POWER(1+(Settings!$D$28/100),U$1-2021),"-")</f>
        <v>1787708.2233318135</v>
      </c>
      <c r="V119" s="189">
        <f>IFERROR((INDEX(lifespans_all!V$127:V$134,MATCH($B119,lifespans_all!$B$127:$B$134,0))*SR_mission_minutes!V46)*POWER(1+(Settings!$D$28/100),V$1-2021),"-")</f>
        <v>1823462.3877984495</v>
      </c>
      <c r="W119" s="189">
        <f>IFERROR((INDEX(lifespans_all!W$127:W$134,MATCH($B119,lifespans_all!$B$127:$B$134,0))*SR_mission_minutes!W46)*POWER(1+(Settings!$D$28/100),W$1-2021),"-")</f>
        <v>1859931.6355544184</v>
      </c>
    </row>
    <row r="120" spans="1:23" x14ac:dyDescent="0.25">
      <c r="A120" s="89" t="s">
        <v>110</v>
      </c>
      <c r="B120" s="88" t="s">
        <v>102</v>
      </c>
      <c r="C120" s="89" t="s">
        <v>11</v>
      </c>
      <c r="D120" s="189" t="str">
        <f>IFERROR((INDEX(lifespans_all!D$127:D$134,MATCH($B120,lifespans_all!$B$127:$B$134,0))*SR_mission_minutes!D47)*POWER(1+(Settings!$D$28/100),D$1-2021),"-")</f>
        <v>-</v>
      </c>
      <c r="E120" s="189" t="str">
        <f>IFERROR((INDEX(lifespans_all!E$127:E$134,MATCH($B120,lifespans_all!$B$127:$B$134,0))*SR_mission_minutes!E47)*POWER(1+(Settings!$D$28/100),E$1-2021),"-")</f>
        <v>-</v>
      </c>
      <c r="F120" s="189" t="str">
        <f>IFERROR((INDEX(lifespans_all!F$127:F$134,MATCH($B120,lifespans_all!$B$127:$B$134,0))*SR_mission_minutes!F47)*POWER(1+(Settings!$D$28/100),F$1-2021),"-")</f>
        <v>-</v>
      </c>
      <c r="G120" s="189" t="str">
        <f>IFERROR((INDEX(lifespans_all!G$127:G$134,MATCH($B120,lifespans_all!$B$127:$B$134,0))*SR_mission_minutes!G47)*POWER(1+(Settings!$D$28/100),G$1-2021),"-")</f>
        <v>-</v>
      </c>
      <c r="H120" s="189" t="str">
        <f>IFERROR((INDEX(lifespans_all!H$127:H$134,MATCH($B120,lifespans_all!$B$127:$B$134,0))*SR_mission_minutes!H47)*POWER(1+(Settings!$D$28/100),H$1-2021),"-")</f>
        <v>-</v>
      </c>
      <c r="I120" s="189" t="str">
        <f>IFERROR((INDEX(lifespans_all!I$127:I$134,MATCH($B120,lifespans_all!$B$127:$B$134,0))*SR_mission_minutes!I47)*POWER(1+(Settings!$D$28/100),I$1-2021),"-")</f>
        <v>-</v>
      </c>
      <c r="J120" s="189" t="str">
        <f>IFERROR((INDEX(lifespans_all!J$127:J$134,MATCH($B120,lifespans_all!$B$127:$B$134,0))*SR_mission_minutes!J47)*POWER(1+(Settings!$D$28/100),J$1-2021),"-")</f>
        <v>-</v>
      </c>
      <c r="K120" s="189" t="str">
        <f>IFERROR((INDEX(lifespans_all!K$127:K$134,MATCH($B120,lifespans_all!$B$127:$B$134,0))*SR_mission_minutes!K47)*POWER(1+(Settings!$D$28/100),K$1-2021),"-")</f>
        <v>-</v>
      </c>
      <c r="L120" s="189" t="str">
        <f>IFERROR((INDEX(lifespans_all!L$127:L$134,MATCH($B120,lifespans_all!$B$127:$B$134,0))*SR_mission_minutes!L47)*POWER(1+(Settings!$D$28/100),L$1-2021),"-")</f>
        <v>-</v>
      </c>
      <c r="M120" s="189" t="str">
        <f>IFERROR((INDEX(lifespans_all!M$127:M$134,MATCH($B120,lifespans_all!$B$127:$B$134,0))*SR_mission_minutes!M47)*POWER(1+(Settings!$D$28/100),M$1-2021),"-")</f>
        <v>-</v>
      </c>
      <c r="N120" s="189" t="str">
        <f>IFERROR((INDEX(lifespans_all!N$127:N$134,MATCH($B120,lifespans_all!$B$127:$B$134,0))*SR_mission_minutes!N47)*POWER(1+(Settings!$D$28/100),N$1-2021),"-")</f>
        <v>-</v>
      </c>
      <c r="O120" s="189" t="str">
        <f>IFERROR((INDEX(lifespans_all!O$127:O$134,MATCH($B120,lifespans_all!$B$127:$B$134,0))*SR_mission_minutes!O47)*POWER(1+(Settings!$D$28/100),O$1-2021),"-")</f>
        <v>-</v>
      </c>
      <c r="P120" s="189" t="str">
        <f>IFERROR((INDEX(lifespans_all!P$127:P$134,MATCH($B120,lifespans_all!$B$127:$B$134,0))*SR_mission_minutes!P47)*POWER(1+(Settings!$D$28/100),P$1-2021),"-")</f>
        <v>-</v>
      </c>
      <c r="Q120" s="189" t="str">
        <f>IFERROR((INDEX(lifespans_all!Q$127:Q$134,MATCH($B120,lifespans_all!$B$127:$B$134,0))*SR_mission_minutes!Q47)*POWER(1+(Settings!$D$28/100),Q$1-2021),"-")</f>
        <v>-</v>
      </c>
      <c r="R120" s="189" t="str">
        <f>IFERROR((INDEX(lifespans_all!R$127:R$134,MATCH($B120,lifespans_all!$B$127:$B$134,0))*SR_mission_minutes!R47)*POWER(1+(Settings!$D$28/100),R$1-2021),"-")</f>
        <v>-</v>
      </c>
      <c r="S120" s="189" t="str">
        <f>IFERROR((INDEX(lifespans_all!S$127:S$134,MATCH($B120,lifespans_all!$B$127:$B$134,0))*SR_mission_minutes!S47)*POWER(1+(Settings!$D$28/100),S$1-2021),"-")</f>
        <v>-</v>
      </c>
      <c r="T120" s="189" t="str">
        <f>IFERROR((INDEX(lifespans_all!T$127:T$134,MATCH($B120,lifespans_all!$B$127:$B$134,0))*SR_mission_minutes!T47)*POWER(1+(Settings!$D$28/100),T$1-2021),"-")</f>
        <v>-</v>
      </c>
      <c r="U120" s="189" t="str">
        <f>IFERROR((INDEX(lifespans_all!U$127:U$134,MATCH($B120,lifespans_all!$B$127:$B$134,0))*SR_mission_minutes!U47)*POWER(1+(Settings!$D$28/100),U$1-2021),"-")</f>
        <v>-</v>
      </c>
      <c r="V120" s="189" t="str">
        <f>IFERROR((INDEX(lifespans_all!V$127:V$134,MATCH($B120,lifespans_all!$B$127:$B$134,0))*SR_mission_minutes!V47)*POWER(1+(Settings!$D$28/100),V$1-2021),"-")</f>
        <v>-</v>
      </c>
      <c r="W120" s="189" t="str">
        <f>IFERROR((INDEX(lifespans_all!W$127:W$134,MATCH($B120,lifespans_all!$B$127:$B$134,0))*SR_mission_minutes!W47)*POWER(1+(Settings!$D$28/100),W$1-2021),"-")</f>
        <v>-</v>
      </c>
    </row>
    <row r="121" spans="1:23" x14ac:dyDescent="0.25">
      <c r="A121" s="89" t="s">
        <v>110</v>
      </c>
      <c r="B121" s="88" t="s">
        <v>60</v>
      </c>
      <c r="C121" s="89" t="s">
        <v>11</v>
      </c>
      <c r="D121" s="189">
        <f>IFERROR((INDEX(lifespans_all!D$127:D$134,MATCH($B121,lifespans_all!$B$127:$B$134,0))*SR_mission_minutes!D48)*POWER(1+(Settings!$D$28/100),D$1-2021),"-")</f>
        <v>2763</v>
      </c>
      <c r="E121" s="189">
        <f>IFERROR((INDEX(lifespans_all!E$127:E$134,MATCH($B121,lifespans_all!$B$127:$B$134,0))*SR_mission_minutes!E48)*POWER(1+(Settings!$D$28/100),E$1-2021),"-")</f>
        <v>5636.52</v>
      </c>
      <c r="F121" s="189">
        <f>IFERROR((INDEX(lifespans_all!F$127:F$134,MATCH($B121,lifespans_all!$B$127:$B$134,0))*SR_mission_minutes!F48)*POWER(1+(Settings!$D$28/100),F$1-2021),"-")</f>
        <v>8623.8756000000012</v>
      </c>
      <c r="G121" s="189">
        <f>IFERROR((INDEX(lifespans_all!G$127:G$134,MATCH($B121,lifespans_all!$B$127:$B$134,0))*SR_mission_minutes!G48)*POWER(1+(Settings!$D$28/100),G$1-2021),"-")</f>
        <v>11728.470815999999</v>
      </c>
      <c r="H121" s="189">
        <f>IFERROR((INDEX(lifespans_all!H$127:H$134,MATCH($B121,lifespans_all!$B$127:$B$134,0))*SR_mission_minutes!H48)*POWER(1+(Settings!$D$28/100),H$1-2021),"-")</f>
        <v>44861.4008712</v>
      </c>
      <c r="I121" s="189">
        <f>IFERROR((INDEX(lifespans_all!I$127:I$134,MATCH($B121,lifespans_all!$B$127:$B$134,0))*SR_mission_minutes!I48)*POWER(1+(Settings!$D$28/100),I$1-2021),"-")</f>
        <v>48809.204147865603</v>
      </c>
      <c r="J121" s="189">
        <f>IFERROR((INDEX(lifespans_all!J$127:J$134,MATCH($B121,lifespans_all!$B$127:$B$134,0))*SR_mission_minutes!J48)*POWER(1+(Settings!$D$28/100),J$1-2021),"-")</f>
        <v>52896.974995249344</v>
      </c>
      <c r="K121" s="189">
        <f>IFERROR((INDEX(lifespans_all!K$127:K$134,MATCH($B121,lifespans_all!$B$127:$B$134,0))*SR_mission_minutes!K48)*POWER(1+(Settings!$D$28/100),K$1-2021),"-")</f>
        <v>57128.732994869271</v>
      </c>
      <c r="L121" s="189">
        <f>IFERROR((INDEX(lifespans_all!L$127:L$134,MATCH($B121,lifespans_all!$B$127:$B$134,0))*SR_mission_minutes!L48)*POWER(1+(Settings!$D$28/100),L$1-2021),"-")</f>
        <v>61508.602524475937</v>
      </c>
      <c r="M121" s="189">
        <f>IFERROR((INDEX(lifespans_all!M$127:M$134,MATCH($B121,lifespans_all!$B$127:$B$134,0))*SR_mission_minutes!M48)*POWER(1+(Settings!$D$28/100),M$1-2021),"-")</f>
        <v>66040.81534206889</v>
      </c>
      <c r="N121" s="189">
        <f>IFERROR((INDEX(lifespans_all!N$127:N$134,MATCH($B121,lifespans_all!$B$127:$B$134,0))*SR_mission_minutes!N48)*POWER(1+(Settings!$D$28/100),N$1-2021),"-")</f>
        <v>67361.631648910276</v>
      </c>
      <c r="O121" s="189">
        <f>IFERROR((INDEX(lifespans_all!O$127:O$134,MATCH($B121,lifespans_all!$B$127:$B$134,0))*SR_mission_minutes!O48)*POWER(1+(Settings!$D$28/100),O$1-2021),"-")</f>
        <v>68708.864281888469</v>
      </c>
      <c r="P121" s="189">
        <f>IFERROR((INDEX(lifespans_all!P$127:P$134,MATCH($B121,lifespans_all!$B$127:$B$134,0))*SR_mission_minutes!P48)*POWER(1+(Settings!$D$28/100),P$1-2021),"-")</f>
        <v>70083.041567526248</v>
      </c>
      <c r="Q121" s="189">
        <f>IFERROR((INDEX(lifespans_all!Q$127:Q$134,MATCH($B121,lifespans_all!$B$127:$B$134,0))*SR_mission_minutes!Q48)*POWER(1+(Settings!$D$28/100),Q$1-2021),"-")</f>
        <v>71484.702398876776</v>
      </c>
      <c r="R121" s="189">
        <f>IFERROR((INDEX(lifespans_all!R$127:R$134,MATCH($B121,lifespans_all!$B$127:$B$134,0))*SR_mission_minutes!R48)*POWER(1+(Settings!$D$28/100),R$1-2021),"-")</f>
        <v>72914.396446854313</v>
      </c>
      <c r="S121" s="189">
        <f>IFERROR((INDEX(lifespans_all!S$127:S$134,MATCH($B121,lifespans_all!$B$127:$B$134,0))*SR_mission_minutes!S48)*POWER(1+(Settings!$D$28/100),S$1-2021),"-")</f>
        <v>74372.684375791374</v>
      </c>
      <c r="T121" s="189">
        <f>IFERROR((INDEX(lifespans_all!T$127:T$134,MATCH($B121,lifespans_all!$B$127:$B$134,0))*SR_mission_minutes!T48)*POWER(1+(Settings!$D$28/100),T$1-2021),"-")</f>
        <v>75860.138063307226</v>
      </c>
      <c r="U121" s="189">
        <f>IFERROR((INDEX(lifespans_all!U$127:U$134,MATCH($B121,lifespans_all!$B$127:$B$134,0))*SR_mission_minutes!U48)*POWER(1+(Settings!$D$28/100),U$1-2021),"-")</f>
        <v>77377.340824573374</v>
      </c>
      <c r="V121" s="189">
        <f>IFERROR((INDEX(lifespans_all!V$127:V$134,MATCH($B121,lifespans_all!$B$127:$B$134,0))*SR_mission_minutes!V48)*POWER(1+(Settings!$D$28/100),V$1-2021),"-")</f>
        <v>78924.887641064837</v>
      </c>
      <c r="W121" s="189">
        <f>IFERROR((INDEX(lifespans_all!W$127:W$134,MATCH($B121,lifespans_all!$B$127:$B$134,0))*SR_mission_minutes!W48)*POWER(1+(Settings!$D$28/100),W$1-2021),"-")</f>
        <v>80503.385393886128</v>
      </c>
    </row>
    <row r="122" spans="1:23" x14ac:dyDescent="0.25">
      <c r="A122" s="89" t="s">
        <v>110</v>
      </c>
      <c r="B122" s="88" t="s">
        <v>103</v>
      </c>
      <c r="C122" s="89" t="s">
        <v>11</v>
      </c>
      <c r="D122" s="189" t="str">
        <f>IFERROR((INDEX(lifespans_all!D$127:D$134,MATCH($B122,lifespans_all!$B$127:$B$134,0))*SR_mission_minutes!D49)*POWER(1+(Settings!$D$28/100),D$1-2021),"-")</f>
        <v>-</v>
      </c>
      <c r="E122" s="189" t="str">
        <f>IFERROR((INDEX(lifespans_all!E$127:E$134,MATCH($B122,lifespans_all!$B$127:$B$134,0))*SR_mission_minutes!E49)*POWER(1+(Settings!$D$28/100),E$1-2021),"-")</f>
        <v>-</v>
      </c>
      <c r="F122" s="189" t="str">
        <f>IFERROR((INDEX(lifespans_all!F$127:F$134,MATCH($B122,lifespans_all!$B$127:$B$134,0))*SR_mission_minutes!F49)*POWER(1+(Settings!$D$28/100),F$1-2021),"-")</f>
        <v>-</v>
      </c>
      <c r="G122" s="189" t="str">
        <f>IFERROR((INDEX(lifespans_all!G$127:G$134,MATCH($B122,lifespans_all!$B$127:$B$134,0))*SR_mission_minutes!G49)*POWER(1+(Settings!$D$28/100),G$1-2021),"-")</f>
        <v>-</v>
      </c>
      <c r="H122" s="189" t="str">
        <f>IFERROR((INDEX(lifespans_all!H$127:H$134,MATCH($B122,lifespans_all!$B$127:$B$134,0))*SR_mission_minutes!H49)*POWER(1+(Settings!$D$28/100),H$1-2021),"-")</f>
        <v>-</v>
      </c>
      <c r="I122" s="189" t="str">
        <f>IFERROR((INDEX(lifespans_all!I$127:I$134,MATCH($B122,lifespans_all!$B$127:$B$134,0))*SR_mission_minutes!I49)*POWER(1+(Settings!$D$28/100),I$1-2021),"-")</f>
        <v>-</v>
      </c>
      <c r="J122" s="189" t="str">
        <f>IFERROR((INDEX(lifespans_all!J$127:J$134,MATCH($B122,lifespans_all!$B$127:$B$134,0))*SR_mission_minutes!J49)*POWER(1+(Settings!$D$28/100),J$1-2021),"-")</f>
        <v>-</v>
      </c>
      <c r="K122" s="189" t="str">
        <f>IFERROR((INDEX(lifespans_all!K$127:K$134,MATCH($B122,lifespans_all!$B$127:$B$134,0))*SR_mission_minutes!K49)*POWER(1+(Settings!$D$28/100),K$1-2021),"-")</f>
        <v>-</v>
      </c>
      <c r="L122" s="189" t="str">
        <f>IFERROR((INDEX(lifespans_all!L$127:L$134,MATCH($B122,lifespans_all!$B$127:$B$134,0))*SR_mission_minutes!L49)*POWER(1+(Settings!$D$28/100),L$1-2021),"-")</f>
        <v>-</v>
      </c>
      <c r="M122" s="189" t="str">
        <f>IFERROR((INDEX(lifespans_all!M$127:M$134,MATCH($B122,lifespans_all!$B$127:$B$134,0))*SR_mission_minutes!M49)*POWER(1+(Settings!$D$28/100),M$1-2021),"-")</f>
        <v>-</v>
      </c>
      <c r="N122" s="189" t="str">
        <f>IFERROR((INDEX(lifespans_all!N$127:N$134,MATCH($B122,lifespans_all!$B$127:$B$134,0))*SR_mission_minutes!N49)*POWER(1+(Settings!$D$28/100),N$1-2021),"-")</f>
        <v>-</v>
      </c>
      <c r="O122" s="189" t="str">
        <f>IFERROR((INDEX(lifespans_all!O$127:O$134,MATCH($B122,lifespans_all!$B$127:$B$134,0))*SR_mission_minutes!O49)*POWER(1+(Settings!$D$28/100),O$1-2021),"-")</f>
        <v>-</v>
      </c>
      <c r="P122" s="189" t="str">
        <f>IFERROR((INDEX(lifespans_all!P$127:P$134,MATCH($B122,lifespans_all!$B$127:$B$134,0))*SR_mission_minutes!P49)*POWER(1+(Settings!$D$28/100),P$1-2021),"-")</f>
        <v>-</v>
      </c>
      <c r="Q122" s="189" t="str">
        <f>IFERROR((INDEX(lifespans_all!Q$127:Q$134,MATCH($B122,lifespans_all!$B$127:$B$134,0))*SR_mission_minutes!Q49)*POWER(1+(Settings!$D$28/100),Q$1-2021),"-")</f>
        <v>-</v>
      </c>
      <c r="R122" s="189" t="str">
        <f>IFERROR((INDEX(lifespans_all!R$127:R$134,MATCH($B122,lifespans_all!$B$127:$B$134,0))*SR_mission_minutes!R49)*POWER(1+(Settings!$D$28/100),R$1-2021),"-")</f>
        <v>-</v>
      </c>
      <c r="S122" s="189" t="str">
        <f>IFERROR((INDEX(lifespans_all!S$127:S$134,MATCH($B122,lifespans_all!$B$127:$B$134,0))*SR_mission_minutes!S49)*POWER(1+(Settings!$D$28/100),S$1-2021),"-")</f>
        <v>-</v>
      </c>
      <c r="T122" s="189" t="str">
        <f>IFERROR((INDEX(lifespans_all!T$127:T$134,MATCH($B122,lifespans_all!$B$127:$B$134,0))*SR_mission_minutes!T49)*POWER(1+(Settings!$D$28/100),T$1-2021),"-")</f>
        <v>-</v>
      </c>
      <c r="U122" s="189" t="str">
        <f>IFERROR((INDEX(lifespans_all!U$127:U$134,MATCH($B122,lifespans_all!$B$127:$B$134,0))*SR_mission_minutes!U49)*POWER(1+(Settings!$D$28/100),U$1-2021),"-")</f>
        <v>-</v>
      </c>
      <c r="V122" s="189" t="str">
        <f>IFERROR((INDEX(lifespans_all!V$127:V$134,MATCH($B122,lifespans_all!$B$127:$B$134,0))*SR_mission_minutes!V49)*POWER(1+(Settings!$D$28/100),V$1-2021),"-")</f>
        <v>-</v>
      </c>
      <c r="W122" s="189" t="str">
        <f>IFERROR((INDEX(lifespans_all!W$127:W$134,MATCH($B122,lifespans_all!$B$127:$B$134,0))*SR_mission_minutes!W49)*POWER(1+(Settings!$D$28/100),W$1-2021),"-")</f>
        <v>-</v>
      </c>
    </row>
    <row r="123" spans="1:23" x14ac:dyDescent="0.25">
      <c r="A123" s="89" t="s">
        <v>110</v>
      </c>
      <c r="B123" s="88" t="s">
        <v>58</v>
      </c>
      <c r="C123" s="89" t="s">
        <v>11</v>
      </c>
      <c r="D123" s="189">
        <f>IFERROR((INDEX(lifespans_all!D$127:D$134,MATCH($B123,lifespans_all!$B$127:$B$134,0))*SR_mission_minutes!D50)*POWER(1+(Settings!$D$28/100),D$1-2021),"-")</f>
        <v>55056</v>
      </c>
      <c r="E123" s="189">
        <f>IFERROR((INDEX(lifespans_all!E$127:E$134,MATCH($B123,lifespans_all!$B$127:$B$134,0))*SR_mission_minutes!E50)*POWER(1+(Settings!$D$28/100),E$1-2021),"-")</f>
        <v>112314.24000000001</v>
      </c>
      <c r="F123" s="189">
        <f>IFERROR((INDEX(lifespans_all!F$127:F$134,MATCH($B123,lifespans_all!$B$127:$B$134,0))*SR_mission_minutes!F50)*POWER(1+(Settings!$D$28/100),F$1-2021),"-")</f>
        <v>171840.78720000002</v>
      </c>
      <c r="G123" s="189">
        <f>IFERROR((INDEX(lifespans_all!G$127:G$134,MATCH($B123,lifespans_all!$B$127:$B$134,0))*SR_mission_minutes!G50)*POWER(1+(Settings!$D$28/100),G$1-2021),"-")</f>
        <v>233703.470592</v>
      </c>
      <c r="H123" s="189">
        <f>IFERROR((INDEX(lifespans_all!H$127:H$134,MATCH($B123,lifespans_all!$B$127:$B$134,0))*SR_mission_minutes!H50)*POWER(1+(Settings!$D$28/100),H$1-2021),"-")</f>
        <v>446957.88750720001</v>
      </c>
      <c r="I123" s="189">
        <f>IFERROR((INDEX(lifespans_all!I$127:I$134,MATCH($B123,lifespans_all!$B$127:$B$134,0))*SR_mission_minutes!I50)*POWER(1+(Settings!$D$28/100),I$1-2021),"-")</f>
        <v>516683.31795832323</v>
      </c>
      <c r="J123" s="189">
        <f>IFERROR((INDEX(lifespans_all!J$127:J$134,MATCH($B123,lifespans_all!$B$127:$B$134,0))*SR_mission_minutes!J50)*POWER(1+(Settings!$D$28/100),J$1-2021),"-")</f>
        <v>589018.98247248854</v>
      </c>
      <c r="K123" s="189">
        <f>IFERROR((INDEX(lifespans_all!K$127:K$134,MATCH($B123,lifespans_all!$B$127:$B$134,0))*SR_mission_minutes!K50)*POWER(1+(Settings!$D$28/100),K$1-2021),"-")</f>
        <v>664041.40024003678</v>
      </c>
      <c r="L123" s="189">
        <f>IFERROR((INDEX(lifespans_all!L$127:L$134,MATCH($B123,lifespans_all!$B$127:$B$134,0))*SR_mission_minutes!L50)*POWER(1+(Settings!$D$28/100),L$1-2021),"-")</f>
        <v>741829.10712529835</v>
      </c>
      <c r="M123" s="189">
        <f>IFERROR((INDEX(lifespans_all!M$127:M$134,MATCH($B123,lifespans_all!$B$127:$B$134,0))*SR_mission_minutes!M50)*POWER(1+(Settings!$D$28/100),M$1-2021),"-")</f>
        <v>822462.70572587429</v>
      </c>
      <c r="N123" s="189">
        <f>IFERROR((INDEX(lifespans_all!N$127:N$134,MATCH($B123,lifespans_all!$B$127:$B$134,0))*SR_mission_minutes!N50)*POWER(1+(Settings!$D$28/100),N$1-2021),"-")</f>
        <v>838911.95984039188</v>
      </c>
      <c r="O123" s="189">
        <f>IFERROR((INDEX(lifespans_all!O$127:O$134,MATCH($B123,lifespans_all!$B$127:$B$134,0))*SR_mission_minutes!O50)*POWER(1+(Settings!$D$28/100),O$1-2021),"-")</f>
        <v>855690.19903719949</v>
      </c>
      <c r="P123" s="189">
        <f>IFERROR((INDEX(lifespans_all!P$127:P$134,MATCH($B123,lifespans_all!$B$127:$B$134,0))*SR_mission_minutes!P50)*POWER(1+(Settings!$D$28/100),P$1-2021),"-")</f>
        <v>872804.0030179437</v>
      </c>
      <c r="Q123" s="189">
        <f>IFERROR((INDEX(lifespans_all!Q$127:Q$134,MATCH($B123,lifespans_all!$B$127:$B$134,0))*SR_mission_minutes!Q50)*POWER(1+(Settings!$D$28/100),Q$1-2021),"-")</f>
        <v>890260.08307830244</v>
      </c>
      <c r="R123" s="189">
        <f>IFERROR((INDEX(lifespans_all!R$127:R$134,MATCH($B123,lifespans_all!$B$127:$B$134,0))*SR_mission_minutes!R50)*POWER(1+(Settings!$D$28/100),R$1-2021),"-")</f>
        <v>908065.2847398686</v>
      </c>
      <c r="S123" s="189">
        <f>IFERROR((INDEX(lifespans_all!S$127:S$134,MATCH($B123,lifespans_all!$B$127:$B$134,0))*SR_mission_minutes!S50)*POWER(1+(Settings!$D$28/100),S$1-2021),"-")</f>
        <v>926226.59043466568</v>
      </c>
      <c r="T123" s="189">
        <f>IFERROR((INDEX(lifespans_all!T$127:T$134,MATCH($B123,lifespans_all!$B$127:$B$134,0))*SR_mission_minutes!T50)*POWER(1+(Settings!$D$28/100),T$1-2021),"-")</f>
        <v>944751.12224335922</v>
      </c>
      <c r="U123" s="189">
        <f>IFERROR((INDEX(lifespans_all!U$127:U$134,MATCH($B123,lifespans_all!$B$127:$B$134,0))*SR_mission_minutes!U50)*POWER(1+(Settings!$D$28/100),U$1-2021),"-")</f>
        <v>963646.14468822652</v>
      </c>
      <c r="V123" s="189">
        <f>IFERROR((INDEX(lifespans_all!V$127:V$134,MATCH($B123,lifespans_all!$B$127:$B$134,0))*SR_mission_minutes!V50)*POWER(1+(Settings!$D$28/100),V$1-2021),"-")</f>
        <v>982919.06758199085</v>
      </c>
      <c r="W123" s="189">
        <f>IFERROR((INDEX(lifespans_all!W$127:W$134,MATCH($B123,lifespans_all!$B$127:$B$134,0))*SR_mission_minutes!W50)*POWER(1+(Settings!$D$28/100),W$1-2021),"-")</f>
        <v>1002577.4489336307</v>
      </c>
    </row>
    <row r="124" spans="1:23" x14ac:dyDescent="0.25">
      <c r="A124" s="89" t="s">
        <v>110</v>
      </c>
      <c r="B124" s="88" t="s">
        <v>61</v>
      </c>
      <c r="C124" s="89" t="s">
        <v>11</v>
      </c>
      <c r="D124" s="189">
        <f>IFERROR((INDEX(lifespans_all!D$127:D$134,MATCH($B124,lifespans_all!$B$127:$B$134,0))*SR_mission_minutes!D51)*POWER(1+(Settings!$D$28/100),D$1-2021),"-")</f>
        <v>404872.00000000006</v>
      </c>
      <c r="E124" s="189">
        <f>IFERROR((INDEX(lifespans_all!E$127:E$134,MATCH($B124,lifespans_all!$B$127:$B$134,0))*SR_mission_minutes!E51)*POWER(1+(Settings!$D$28/100),E$1-2021),"-")</f>
        <v>2890786.08</v>
      </c>
      <c r="F124" s="189">
        <f>IFERROR((INDEX(lifespans_all!F$127:F$134,MATCH($B124,lifespans_all!$B$127:$B$134,0))*SR_mission_minutes!F51)*POWER(1+(Settings!$D$28/100),F$1-2021),"-")</f>
        <v>3369830.6304000006</v>
      </c>
      <c r="G124" s="189">
        <f>IFERROR((INDEX(lifespans_all!G$127:G$134,MATCH($B124,lifespans_all!$B$127:$B$134,0))*SR_mission_minutes!G51)*POWER(1+(Settings!$D$28/100),G$1-2021),"-")</f>
        <v>3866880.6483840002</v>
      </c>
      <c r="H124" s="189">
        <f>IFERROR((INDEX(lifespans_all!H$127:H$134,MATCH($B124,lifespans_all!$B$127:$B$134,0))*SR_mission_minutes!H51)*POWER(1+(Settings!$D$28/100),H$1-2021),"-")</f>
        <v>4382464.7348352</v>
      </c>
      <c r="I124" s="189">
        <f>IFERROR((INDEX(lifespans_all!I$127:I$134,MATCH($B124,lifespans_all!$B$127:$B$134,0))*SR_mission_minutes!I51)*POWER(1+(Settings!$D$28/100),I$1-2021),"-")</f>
        <v>7152182.4472510479</v>
      </c>
      <c r="J124" s="189">
        <f>IFERROR((INDEX(lifespans_all!J$127:J$134,MATCH($B124,lifespans_all!$B$127:$B$134,0))*SR_mission_minutes!J51)*POWER(1+(Settings!$D$28/100),J$1-2021),"-")</f>
        <v>7751177.7272083228</v>
      </c>
      <c r="K124" s="189">
        <f>IFERROR((INDEX(lifespans_all!K$127:K$134,MATCH($B124,lifespans_all!$B$127:$B$134,0))*SR_mission_minutes!K51)*POWER(1+(Settings!$D$28/100),K$1-2021),"-")</f>
        <v>8371271.9453849858</v>
      </c>
      <c r="L124" s="189">
        <f>IFERROR((INDEX(lifespans_all!L$127:L$134,MATCH($B124,lifespans_all!$B$127:$B$134,0))*SR_mission_minutes!L51)*POWER(1+(Settings!$D$28/100),L$1-2021),"-")</f>
        <v>9013069.4611978363</v>
      </c>
      <c r="M124" s="189">
        <f>IFERROR((INDEX(lifespans_all!M$127:M$134,MATCH($B124,lifespans_all!$B$127:$B$134,0))*SR_mission_minutes!M51)*POWER(1+(Settings!$D$28/100),M$1-2021),"-")</f>
        <v>9677190.3688650467</v>
      </c>
      <c r="N124" s="189">
        <f>IFERROR((INDEX(lifespans_all!N$127:N$134,MATCH($B124,lifespans_all!$B$127:$B$134,0))*SR_mission_minutes!N51)*POWER(1+(Settings!$D$28/100),N$1-2021),"-")</f>
        <v>9870734.1762423478</v>
      </c>
      <c r="O124" s="189">
        <f>IFERROR((INDEX(lifespans_all!O$127:O$134,MATCH($B124,lifespans_all!$B$127:$B$134,0))*SR_mission_minutes!O51)*POWER(1+(Settings!$D$28/100),O$1-2021),"-")</f>
        <v>10068148.859767193</v>
      </c>
      <c r="P124" s="189">
        <f>IFERROR((INDEX(lifespans_all!P$127:P$134,MATCH($B124,lifespans_all!$B$127:$B$134,0))*SR_mission_minutes!P51)*POWER(1+(Settings!$D$28/100),P$1-2021),"-")</f>
        <v>10269511.836962538</v>
      </c>
      <c r="Q124" s="189">
        <f>IFERROR((INDEX(lifespans_all!Q$127:Q$134,MATCH($B124,lifespans_all!$B$127:$B$134,0))*SR_mission_minutes!Q51)*POWER(1+(Settings!$D$28/100),Q$1-2021),"-")</f>
        <v>10474902.073701788</v>
      </c>
      <c r="R124" s="189">
        <f>IFERROR((INDEX(lifespans_all!R$127:R$134,MATCH($B124,lifespans_all!$B$127:$B$134,0))*SR_mission_minutes!R51)*POWER(1+(Settings!$D$28/100),R$1-2021),"-")</f>
        <v>10684400.115175825</v>
      </c>
      <c r="S124" s="189">
        <f>IFERROR((INDEX(lifespans_all!S$127:S$134,MATCH($B124,lifespans_all!$B$127:$B$134,0))*SR_mission_minutes!S51)*POWER(1+(Settings!$D$28/100),S$1-2021),"-")</f>
        <v>10898088.117479337</v>
      </c>
      <c r="T124" s="189">
        <f>IFERROR((INDEX(lifespans_all!T$127:T$134,MATCH($B124,lifespans_all!$B$127:$B$134,0))*SR_mission_minutes!T51)*POWER(1+(Settings!$D$28/100),T$1-2021),"-")</f>
        <v>11116049.879828926</v>
      </c>
      <c r="U124" s="189">
        <f>IFERROR((INDEX(lifespans_all!U$127:U$134,MATCH($B124,lifespans_all!$B$127:$B$134,0))*SR_mission_minutes!U51)*POWER(1+(Settings!$D$28/100),U$1-2021),"-")</f>
        <v>11338370.877425507</v>
      </c>
      <c r="V124" s="189">
        <f>IFERROR((INDEX(lifespans_all!V$127:V$134,MATCH($B124,lifespans_all!$B$127:$B$134,0))*SR_mission_minutes!V51)*POWER(1+(Settings!$D$28/100),V$1-2021),"-")</f>
        <v>11565138.294974016</v>
      </c>
      <c r="W124" s="189">
        <f>IFERROR((INDEX(lifespans_all!W$127:W$134,MATCH($B124,lifespans_all!$B$127:$B$134,0))*SR_mission_minutes!W51)*POWER(1+(Settings!$D$28/100),W$1-2021),"-")</f>
        <v>11796441.060873495</v>
      </c>
    </row>
    <row r="125" spans="1:23" x14ac:dyDescent="0.25">
      <c r="A125" s="122"/>
      <c r="B125" s="122"/>
      <c r="C125" s="122"/>
      <c r="D125" s="206"/>
      <c r="E125" s="3"/>
      <c r="F125" s="3"/>
      <c r="G125" s="3"/>
      <c r="H125" s="3"/>
      <c r="I125" s="3"/>
      <c r="J125" s="3"/>
      <c r="K125" s="3"/>
      <c r="L125" s="3"/>
      <c r="M125" s="3"/>
      <c r="N125" s="3"/>
      <c r="O125" s="3"/>
      <c r="P125" s="3"/>
      <c r="Q125" s="3"/>
      <c r="R125" s="3"/>
      <c r="S125" s="3"/>
      <c r="T125" s="3"/>
      <c r="U125" s="3"/>
      <c r="V125" s="3"/>
      <c r="W125" s="3"/>
    </row>
    <row r="126" spans="1:23" x14ac:dyDescent="0.25">
      <c r="A126" s="122"/>
      <c r="B126" s="122"/>
      <c r="C126" s="122"/>
      <c r="D126" s="90">
        <f t="shared" ref="D126:V126" si="21">SUM(D75:D124)</f>
        <v>109460443.00000001</v>
      </c>
      <c r="E126" s="90">
        <f t="shared" si="21"/>
        <v>114908277.96761906</v>
      </c>
      <c r="F126" s="90">
        <f t="shared" si="21"/>
        <v>129057048.15179047</v>
      </c>
      <c r="G126" s="90">
        <f t="shared" si="21"/>
        <v>139843787.47518551</v>
      </c>
      <c r="H126" s="90">
        <f t="shared" si="21"/>
        <v>153686162.10040924</v>
      </c>
      <c r="I126" s="90">
        <f t="shared" si="21"/>
        <v>166681116.24807295</v>
      </c>
      <c r="J126" s="90">
        <f t="shared" si="21"/>
        <v>180467378.40974176</v>
      </c>
      <c r="K126" s="90">
        <f t="shared" si="21"/>
        <v>194645170.99611339</v>
      </c>
      <c r="L126" s="90">
        <f t="shared" si="21"/>
        <v>208280831.17292953</v>
      </c>
      <c r="M126" s="90">
        <f t="shared" si="21"/>
        <v>222397608.73775306</v>
      </c>
      <c r="N126" s="90">
        <f t="shared" si="21"/>
        <v>236079791.64279079</v>
      </c>
      <c r="O126" s="90">
        <f t="shared" si="21"/>
        <v>240261789.8089799</v>
      </c>
      <c r="P126" s="90">
        <f t="shared" si="21"/>
        <v>244527427.93849289</v>
      </c>
      <c r="Q126" s="90">
        <f t="shared" si="21"/>
        <v>248878378.83059606</v>
      </c>
      <c r="R126" s="90">
        <f t="shared" si="21"/>
        <v>253316348.74054131</v>
      </c>
      <c r="S126" s="90">
        <f t="shared" si="21"/>
        <v>257843078.04868543</v>
      </c>
      <c r="T126" s="90">
        <f t="shared" si="21"/>
        <v>262460341.94299248</v>
      </c>
      <c r="U126" s="90">
        <f t="shared" si="21"/>
        <v>267169951.11518568</v>
      </c>
      <c r="V126" s="90">
        <f t="shared" si="21"/>
        <v>271973752.47082275</v>
      </c>
      <c r="W126" s="90">
        <f>SUM(W75:W124)</f>
        <v>276873629.85357255</v>
      </c>
    </row>
    <row r="127" spans="1:23" ht="14.4" thickBot="1" x14ac:dyDescent="0.3">
      <c r="B127" s="3" t="s">
        <v>97</v>
      </c>
      <c r="D127" s="91"/>
      <c r="E127" s="91"/>
      <c r="F127" s="91"/>
      <c r="G127" s="91"/>
      <c r="H127" s="91"/>
      <c r="I127" s="91"/>
      <c r="J127" s="91"/>
      <c r="K127" s="91"/>
      <c r="L127" s="91"/>
      <c r="M127" s="3"/>
      <c r="N127" s="3"/>
      <c r="O127" s="91"/>
      <c r="P127" s="91"/>
      <c r="Q127" s="91"/>
      <c r="R127" s="91"/>
      <c r="S127" s="91"/>
      <c r="T127" s="91"/>
      <c r="U127" s="91"/>
      <c r="V127" s="91"/>
      <c r="W127" s="91"/>
    </row>
    <row r="128" spans="1:23" x14ac:dyDescent="0.25">
      <c r="B128" s="132" t="s">
        <v>104</v>
      </c>
      <c r="D128" s="154">
        <v>2021</v>
      </c>
      <c r="E128" s="155">
        <v>2022</v>
      </c>
      <c r="F128" s="154">
        <v>2023</v>
      </c>
      <c r="G128" s="155">
        <v>2024</v>
      </c>
      <c r="H128" s="154">
        <v>2025</v>
      </c>
      <c r="I128" s="155">
        <v>2026</v>
      </c>
      <c r="J128" s="154">
        <v>2027</v>
      </c>
      <c r="K128" s="155">
        <v>2028</v>
      </c>
      <c r="L128" s="154">
        <v>2029</v>
      </c>
      <c r="M128" s="155">
        <v>2030</v>
      </c>
      <c r="N128" s="154">
        <v>2031</v>
      </c>
      <c r="O128" s="155">
        <v>2032</v>
      </c>
      <c r="P128" s="154">
        <v>2033</v>
      </c>
      <c r="Q128" s="155">
        <v>2034</v>
      </c>
      <c r="R128" s="154">
        <v>2035</v>
      </c>
      <c r="S128" s="155">
        <v>2036</v>
      </c>
      <c r="T128" s="154">
        <v>2037</v>
      </c>
      <c r="U128" s="155">
        <v>2038</v>
      </c>
      <c r="V128" s="154">
        <v>2039</v>
      </c>
      <c r="W128" s="155">
        <v>2040</v>
      </c>
    </row>
    <row r="129" spans="2:23" x14ac:dyDescent="0.25">
      <c r="B129" s="101" t="s">
        <v>59</v>
      </c>
      <c r="D129" s="157">
        <f>SUMIF($B75:$B124,$B129,D$75:D$124)</f>
        <v>30328056</v>
      </c>
      <c r="E129" s="157">
        <f t="shared" ref="E129:W129" si="22">SUMIF($B75:$B124,$B129,E$75:E$124)</f>
        <v>33195435.84</v>
      </c>
      <c r="F129" s="157">
        <f t="shared" si="22"/>
        <v>36176408.0352</v>
      </c>
      <c r="G129" s="157">
        <f t="shared" si="22"/>
        <v>39274369.327872001</v>
      </c>
      <c r="H129" s="157">
        <f t="shared" si="22"/>
        <v>42492806.893036798</v>
      </c>
      <c r="I129" s="157">
        <f t="shared" si="22"/>
        <v>45835300.597077042</v>
      </c>
      <c r="J129" s="157">
        <f t="shared" si="22"/>
        <v>49305525.310521685</v>
      </c>
      <c r="K129" s="157">
        <f t="shared" si="22"/>
        <v>52907253.276265271</v>
      </c>
      <c r="L129" s="157">
        <f t="shared" si="22"/>
        <v>56644356.534514397</v>
      </c>
      <c r="M129" s="157">
        <f t="shared" si="22"/>
        <v>60520809.405782983</v>
      </c>
      <c r="N129" s="157">
        <f t="shared" si="22"/>
        <v>71091489.590847969</v>
      </c>
      <c r="O129" s="157">
        <f t="shared" si="22"/>
        <v>72099754.982664913</v>
      </c>
      <c r="P129" s="157">
        <f t="shared" si="22"/>
        <v>73128185.68231824</v>
      </c>
      <c r="Q129" s="157">
        <f t="shared" si="22"/>
        <v>74177184.995964587</v>
      </c>
      <c r="R129" s="157">
        <f t="shared" si="22"/>
        <v>75247164.295883894</v>
      </c>
      <c r="S129" s="157">
        <f t="shared" si="22"/>
        <v>76338543.181801558</v>
      </c>
      <c r="T129" s="157">
        <f t="shared" si="22"/>
        <v>77451749.645437598</v>
      </c>
      <c r="U129" s="157">
        <f t="shared" si="22"/>
        <v>78587220.238346338</v>
      </c>
      <c r="V129" s="157">
        <f t="shared" si="22"/>
        <v>79745400.243113279</v>
      </c>
      <c r="W129" s="157">
        <f t="shared" si="22"/>
        <v>80926743.847975522</v>
      </c>
    </row>
    <row r="130" spans="2:23" x14ac:dyDescent="0.25">
      <c r="B130" s="101" t="s">
        <v>57</v>
      </c>
      <c r="D130" s="157">
        <f>SUMIF($B75:$B124,$B130,D$75:D$124)</f>
        <v>71659566.000000015</v>
      </c>
      <c r="E130" s="157">
        <f t="shared" ref="E130:W130" si="23">SUMIF($B75:$B124,$B130,E$75:E$124)</f>
        <v>73644569.573333353</v>
      </c>
      <c r="F130" s="157">
        <f t="shared" si="23"/>
        <v>84029339.880533338</v>
      </c>
      <c r="G130" s="157">
        <f t="shared" si="23"/>
        <v>91064595.948378682</v>
      </c>
      <c r="H130" s="157">
        <f t="shared" si="23"/>
        <v>100996991.41605601</v>
      </c>
      <c r="I130" s="157">
        <f t="shared" si="23"/>
        <v>109732148.44406107</v>
      </c>
      <c r="J130" s="157">
        <f t="shared" si="23"/>
        <v>119270963.04061995</v>
      </c>
      <c r="K130" s="157">
        <f t="shared" si="23"/>
        <v>129042241.50639886</v>
      </c>
      <c r="L130" s="157">
        <f t="shared" si="23"/>
        <v>138107657.32394612</v>
      </c>
      <c r="M130" s="157">
        <f t="shared" si="23"/>
        <v>147485673.68692601</v>
      </c>
      <c r="N130" s="157">
        <f t="shared" si="23"/>
        <v>150355346.69399789</v>
      </c>
      <c r="O130" s="157">
        <f t="shared" si="23"/>
        <v>153282413.16121113</v>
      </c>
      <c r="P130" s="157">
        <f t="shared" si="23"/>
        <v>156268020.95776871</v>
      </c>
      <c r="Q130" s="157">
        <f t="shared" si="23"/>
        <v>159313340.91025743</v>
      </c>
      <c r="R130" s="157">
        <f t="shared" si="23"/>
        <v>162419567.26179591</v>
      </c>
      <c r="S130" s="157">
        <f t="shared" si="23"/>
        <v>165587918.14036512</v>
      </c>
      <c r="T130" s="157">
        <f t="shared" si="23"/>
        <v>168819636.03650579</v>
      </c>
      <c r="U130" s="157">
        <f t="shared" si="23"/>
        <v>172115988.29056925</v>
      </c>
      <c r="V130" s="157">
        <f t="shared" si="23"/>
        <v>175478267.58971396</v>
      </c>
      <c r="W130" s="157">
        <f t="shared" si="23"/>
        <v>178907792.47484156</v>
      </c>
    </row>
    <row r="131" spans="2:23" x14ac:dyDescent="0.25">
      <c r="B131" s="101" t="s">
        <v>56</v>
      </c>
      <c r="D131" s="157">
        <f>SUMIF($B75:$B124,$B131,D$75:D$124)</f>
        <v>496499.99999999994</v>
      </c>
      <c r="E131" s="157">
        <f t="shared" ref="E131:W131" si="24">SUMIF($B75:$B124,$B131,E$75:E$124)</f>
        <v>570265.7142857142</v>
      </c>
      <c r="F131" s="157">
        <f t="shared" si="24"/>
        <v>811734.94285714277</v>
      </c>
      <c r="G131" s="157">
        <f t="shared" si="24"/>
        <v>903239.60914285702</v>
      </c>
      <c r="H131" s="157">
        <f t="shared" si="24"/>
        <v>998079.76810285694</v>
      </c>
      <c r="I131" s="157">
        <f t="shared" si="24"/>
        <v>1096352.2375775999</v>
      </c>
      <c r="J131" s="157">
        <f t="shared" si="24"/>
        <v>1198156.3739240915</v>
      </c>
      <c r="K131" s="157">
        <f t="shared" si="24"/>
        <v>1303594.1348294111</v>
      </c>
      <c r="L131" s="157">
        <f t="shared" si="24"/>
        <v>1412770.1436213744</v>
      </c>
      <c r="M131" s="157">
        <f t="shared" si="24"/>
        <v>1525791.7551110843</v>
      </c>
      <c r="N131" s="157">
        <f t="shared" si="24"/>
        <v>1556307.590213306</v>
      </c>
      <c r="O131" s="157">
        <f t="shared" si="24"/>
        <v>1587433.7420175718</v>
      </c>
      <c r="P131" s="157">
        <f t="shared" si="24"/>
        <v>1619182.4168579236</v>
      </c>
      <c r="Q131" s="157">
        <f t="shared" si="24"/>
        <v>1651566.065195082</v>
      </c>
      <c r="R131" s="157">
        <f t="shared" si="24"/>
        <v>1684597.3864989837</v>
      </c>
      <c r="S131" s="157">
        <f t="shared" si="24"/>
        <v>1718289.3342289629</v>
      </c>
      <c r="T131" s="157">
        <f t="shared" si="24"/>
        <v>1752655.1209135426</v>
      </c>
      <c r="U131" s="157">
        <f t="shared" si="24"/>
        <v>1787708.2233318135</v>
      </c>
      <c r="V131" s="157">
        <f t="shared" si="24"/>
        <v>1823462.3877984495</v>
      </c>
      <c r="W131" s="157">
        <f t="shared" si="24"/>
        <v>1859931.6355544184</v>
      </c>
    </row>
    <row r="132" spans="2:23" x14ac:dyDescent="0.25">
      <c r="B132" s="101" t="s">
        <v>102</v>
      </c>
      <c r="D132" s="157">
        <f>SUMIF($B75:$B124,$B132,D$75:D$124)</f>
        <v>0</v>
      </c>
      <c r="E132" s="157">
        <f t="shared" ref="E132:W132" si="25">SUMIF($B75:$B124,$B132,E$75:E$124)</f>
        <v>0</v>
      </c>
      <c r="F132" s="157">
        <f t="shared" si="25"/>
        <v>0</v>
      </c>
      <c r="G132" s="157">
        <f t="shared" si="25"/>
        <v>0</v>
      </c>
      <c r="H132" s="157">
        <f t="shared" si="25"/>
        <v>0</v>
      </c>
      <c r="I132" s="157">
        <f t="shared" si="25"/>
        <v>0</v>
      </c>
      <c r="J132" s="157">
        <f t="shared" si="25"/>
        <v>0</v>
      </c>
      <c r="K132" s="157">
        <f t="shared" si="25"/>
        <v>0</v>
      </c>
      <c r="L132" s="157">
        <f t="shared" si="25"/>
        <v>0</v>
      </c>
      <c r="M132" s="157">
        <f t="shared" si="25"/>
        <v>0</v>
      </c>
      <c r="N132" s="157">
        <f t="shared" si="25"/>
        <v>0</v>
      </c>
      <c r="O132" s="157">
        <f t="shared" si="25"/>
        <v>0</v>
      </c>
      <c r="P132" s="157">
        <f t="shared" si="25"/>
        <v>0</v>
      </c>
      <c r="Q132" s="157">
        <f t="shared" si="25"/>
        <v>0</v>
      </c>
      <c r="R132" s="157">
        <f t="shared" si="25"/>
        <v>0</v>
      </c>
      <c r="S132" s="157">
        <f t="shared" si="25"/>
        <v>0</v>
      </c>
      <c r="T132" s="157">
        <f t="shared" si="25"/>
        <v>0</v>
      </c>
      <c r="U132" s="157">
        <f t="shared" si="25"/>
        <v>0</v>
      </c>
      <c r="V132" s="157">
        <f t="shared" si="25"/>
        <v>0</v>
      </c>
      <c r="W132" s="157">
        <f t="shared" si="25"/>
        <v>0</v>
      </c>
    </row>
    <row r="133" spans="2:23" x14ac:dyDescent="0.25">
      <c r="B133" s="101" t="s">
        <v>60</v>
      </c>
      <c r="D133" s="157">
        <f>SUMIF($B75:$B124,$B133,D$75:D$124)</f>
        <v>30393</v>
      </c>
      <c r="E133" s="157">
        <f t="shared" ref="E133:W133" si="26">SUMIF($B75:$B124,$B133,E$75:E$124)</f>
        <v>33266.520000000004</v>
      </c>
      <c r="F133" s="157">
        <f t="shared" si="26"/>
        <v>36253.875599999999</v>
      </c>
      <c r="G133" s="157">
        <f t="shared" si="26"/>
        <v>39358.470816000001</v>
      </c>
      <c r="H133" s="157">
        <f t="shared" si="26"/>
        <v>44861.4008712</v>
      </c>
      <c r="I133" s="157">
        <f t="shared" si="26"/>
        <v>48809.204147865603</v>
      </c>
      <c r="J133" s="157">
        <f t="shared" si="26"/>
        <v>52896.974995249344</v>
      </c>
      <c r="K133" s="157">
        <f t="shared" si="26"/>
        <v>57128.732994869271</v>
      </c>
      <c r="L133" s="157">
        <f t="shared" si="26"/>
        <v>61508.602524475937</v>
      </c>
      <c r="M133" s="157">
        <f t="shared" si="26"/>
        <v>66040.81534206889</v>
      </c>
      <c r="N133" s="157">
        <f t="shared" si="26"/>
        <v>67361.631648910276</v>
      </c>
      <c r="O133" s="157">
        <f t="shared" si="26"/>
        <v>68708.864281888469</v>
      </c>
      <c r="P133" s="157">
        <f t="shared" si="26"/>
        <v>70083.041567526248</v>
      </c>
      <c r="Q133" s="157">
        <f t="shared" si="26"/>
        <v>71484.702398876776</v>
      </c>
      <c r="R133" s="157">
        <f t="shared" si="26"/>
        <v>72914.396446854313</v>
      </c>
      <c r="S133" s="157">
        <f t="shared" si="26"/>
        <v>74372.684375791374</v>
      </c>
      <c r="T133" s="157">
        <f t="shared" si="26"/>
        <v>75860.138063307226</v>
      </c>
      <c r="U133" s="157">
        <f t="shared" si="26"/>
        <v>77377.340824573374</v>
      </c>
      <c r="V133" s="157">
        <f t="shared" si="26"/>
        <v>78924.887641064837</v>
      </c>
      <c r="W133" s="157">
        <f t="shared" si="26"/>
        <v>80503.385393886128</v>
      </c>
    </row>
    <row r="134" spans="2:23" x14ac:dyDescent="0.25">
      <c r="B134" s="101" t="s">
        <v>103</v>
      </c>
      <c r="D134" s="157">
        <f>SUMIF($B75:$B124,$B134,D$75:D$124)</f>
        <v>0</v>
      </c>
      <c r="E134" s="157">
        <f t="shared" ref="E134:W134" si="27">SUMIF($B75:$B124,$B134,E$75:E$124)</f>
        <v>0</v>
      </c>
      <c r="F134" s="157">
        <f t="shared" si="27"/>
        <v>0</v>
      </c>
      <c r="G134" s="157">
        <f t="shared" si="27"/>
        <v>0</v>
      </c>
      <c r="H134" s="157">
        <f t="shared" si="27"/>
        <v>0</v>
      </c>
      <c r="I134" s="157">
        <f t="shared" si="27"/>
        <v>0</v>
      </c>
      <c r="J134" s="157">
        <f t="shared" si="27"/>
        <v>0</v>
      </c>
      <c r="K134" s="157">
        <f t="shared" si="27"/>
        <v>0</v>
      </c>
      <c r="L134" s="157">
        <f t="shared" si="27"/>
        <v>0</v>
      </c>
      <c r="M134" s="157">
        <f t="shared" si="27"/>
        <v>0</v>
      </c>
      <c r="N134" s="157">
        <f t="shared" si="27"/>
        <v>0</v>
      </c>
      <c r="O134" s="157">
        <f t="shared" si="27"/>
        <v>0</v>
      </c>
      <c r="P134" s="157">
        <f t="shared" si="27"/>
        <v>0</v>
      </c>
      <c r="Q134" s="157">
        <f t="shared" si="27"/>
        <v>0</v>
      </c>
      <c r="R134" s="157">
        <f t="shared" si="27"/>
        <v>0</v>
      </c>
      <c r="S134" s="157">
        <f t="shared" si="27"/>
        <v>0</v>
      </c>
      <c r="T134" s="157">
        <f t="shared" si="27"/>
        <v>0</v>
      </c>
      <c r="U134" s="157">
        <f t="shared" si="27"/>
        <v>0</v>
      </c>
      <c r="V134" s="157">
        <f t="shared" si="27"/>
        <v>0</v>
      </c>
      <c r="W134" s="157">
        <f t="shared" si="27"/>
        <v>0</v>
      </c>
    </row>
    <row r="135" spans="2:23" x14ac:dyDescent="0.25">
      <c r="B135" s="101" t="s">
        <v>58</v>
      </c>
      <c r="D135" s="157">
        <f>SUMIF($B75:$B124,$B135,D$75:D$124)</f>
        <v>467976</v>
      </c>
      <c r="E135" s="157">
        <f t="shared" ref="E135:W135" si="28">SUMIF($B75:$B124,$B135,E$75:E$124)</f>
        <v>525234.24</v>
      </c>
      <c r="F135" s="157">
        <f t="shared" si="28"/>
        <v>584760.78720000002</v>
      </c>
      <c r="G135" s="157">
        <f t="shared" si="28"/>
        <v>646623.47059200006</v>
      </c>
      <c r="H135" s="157">
        <f t="shared" si="28"/>
        <v>722237.88750720001</v>
      </c>
      <c r="I135" s="157">
        <f t="shared" si="28"/>
        <v>791963.31795832328</v>
      </c>
      <c r="J135" s="157">
        <f t="shared" si="28"/>
        <v>864298.98247248854</v>
      </c>
      <c r="K135" s="157">
        <f t="shared" si="28"/>
        <v>939321.40024003678</v>
      </c>
      <c r="L135" s="157">
        <f t="shared" si="28"/>
        <v>1017109.1071252984</v>
      </c>
      <c r="M135" s="157">
        <f t="shared" si="28"/>
        <v>1097742.7057258743</v>
      </c>
      <c r="N135" s="157">
        <f t="shared" si="28"/>
        <v>1114191.9598403918</v>
      </c>
      <c r="O135" s="157">
        <f t="shared" si="28"/>
        <v>1130970.1990371994</v>
      </c>
      <c r="P135" s="157">
        <f t="shared" si="28"/>
        <v>1148084.0030179438</v>
      </c>
      <c r="Q135" s="157">
        <f t="shared" si="28"/>
        <v>1165540.0830783024</v>
      </c>
      <c r="R135" s="157">
        <f t="shared" si="28"/>
        <v>1183345.2847398687</v>
      </c>
      <c r="S135" s="157">
        <f t="shared" si="28"/>
        <v>1201506.5904346658</v>
      </c>
      <c r="T135" s="157">
        <f t="shared" si="28"/>
        <v>1220031.1222433592</v>
      </c>
      <c r="U135" s="157">
        <f t="shared" si="28"/>
        <v>1238926.1446882265</v>
      </c>
      <c r="V135" s="157">
        <f t="shared" si="28"/>
        <v>1258199.0675819907</v>
      </c>
      <c r="W135" s="157">
        <f t="shared" si="28"/>
        <v>1277857.4489336307</v>
      </c>
    </row>
    <row r="136" spans="2:23" ht="14.4" thickBot="1" x14ac:dyDescent="0.3">
      <c r="B136" s="107" t="s">
        <v>61</v>
      </c>
      <c r="D136" s="157">
        <f>SUMIF($B75:$B124,$B136,D$75:D$124)</f>
        <v>6477952.0000000009</v>
      </c>
      <c r="E136" s="157">
        <f>SUMIF($B75:$B124,$B136,E$75:E$124)</f>
        <v>6939506.0800000001</v>
      </c>
      <c r="F136" s="157">
        <f>SUMIF($B75:$B124,$B136,F$75:F$124)</f>
        <v>7418550.6304000011</v>
      </c>
      <c r="G136" s="157">
        <f t="shared" ref="G136:W136" si="29">SUMIF($B75:$B124,$B136,G$75:G$124)</f>
        <v>7915600.6483840011</v>
      </c>
      <c r="H136" s="157">
        <f t="shared" si="29"/>
        <v>8431184.7348352</v>
      </c>
      <c r="I136" s="157">
        <f t="shared" si="29"/>
        <v>9176542.4472510479</v>
      </c>
      <c r="J136" s="157">
        <f t="shared" si="29"/>
        <v>9775537.7272083238</v>
      </c>
      <c r="K136" s="157">
        <f t="shared" si="29"/>
        <v>10395631.945384987</v>
      </c>
      <c r="L136" s="157">
        <f t="shared" si="29"/>
        <v>11037429.461197836</v>
      </c>
      <c r="M136" s="157">
        <f t="shared" si="29"/>
        <v>11701550.368865047</v>
      </c>
      <c r="N136" s="157">
        <f t="shared" si="29"/>
        <v>11895094.176242348</v>
      </c>
      <c r="O136" s="157">
        <f t="shared" si="29"/>
        <v>12092508.859767193</v>
      </c>
      <c r="P136" s="157">
        <f t="shared" si="29"/>
        <v>12293871.836962538</v>
      </c>
      <c r="Q136" s="157">
        <f t="shared" si="29"/>
        <v>12499262.073701788</v>
      </c>
      <c r="R136" s="157">
        <f t="shared" si="29"/>
        <v>12708760.115175825</v>
      </c>
      <c r="S136" s="157">
        <f t="shared" si="29"/>
        <v>12922448.117479337</v>
      </c>
      <c r="T136" s="157">
        <f t="shared" si="29"/>
        <v>13140409.879828926</v>
      </c>
      <c r="U136" s="157">
        <f t="shared" si="29"/>
        <v>13362730.877425507</v>
      </c>
      <c r="V136" s="157">
        <f t="shared" si="29"/>
        <v>13589498.294974016</v>
      </c>
      <c r="W136" s="157">
        <f t="shared" si="29"/>
        <v>13820801.060873495</v>
      </c>
    </row>
    <row r="137" spans="2:23" x14ac:dyDescent="0.25">
      <c r="D137" s="91"/>
      <c r="E137" s="91"/>
      <c r="F137" s="91"/>
      <c r="G137" s="91"/>
      <c r="H137" s="91"/>
      <c r="I137" s="91"/>
      <c r="J137" s="91"/>
      <c r="K137" s="91"/>
      <c r="L137" s="91"/>
      <c r="M137" s="92"/>
      <c r="N137" s="91"/>
      <c r="O137" s="91"/>
      <c r="P137" s="91"/>
      <c r="Q137" s="91"/>
      <c r="R137" s="91"/>
      <c r="S137" s="91"/>
      <c r="T137" s="91"/>
      <c r="U137" s="91"/>
      <c r="V137" s="91"/>
      <c r="W137" s="91"/>
    </row>
    <row r="138" spans="2:23" x14ac:dyDescent="0.25">
      <c r="D138" s="91">
        <f>SUM(D129:D136)</f>
        <v>109460443.00000001</v>
      </c>
      <c r="E138" s="91">
        <f t="shared" ref="E138:V138" si="30">SUM(E129:E136)</f>
        <v>114908277.96761906</v>
      </c>
      <c r="F138" s="91">
        <f t="shared" si="30"/>
        <v>129057048.15179048</v>
      </c>
      <c r="G138" s="91">
        <f t="shared" si="30"/>
        <v>139843787.47518554</v>
      </c>
      <c r="H138" s="91">
        <f t="shared" si="30"/>
        <v>153686162.10040927</v>
      </c>
      <c r="I138" s="91">
        <f t="shared" si="30"/>
        <v>166681116.24807295</v>
      </c>
      <c r="J138" s="91">
        <f t="shared" si="30"/>
        <v>180467378.40974176</v>
      </c>
      <c r="K138" s="91">
        <f t="shared" si="30"/>
        <v>194645170.99611339</v>
      </c>
      <c r="L138" s="91">
        <f t="shared" si="30"/>
        <v>208280831.17292953</v>
      </c>
      <c r="M138" s="92">
        <f t="shared" si="30"/>
        <v>222397608.73775309</v>
      </c>
      <c r="N138" s="91">
        <f t="shared" si="30"/>
        <v>236079791.64279079</v>
      </c>
      <c r="O138" s="91">
        <f t="shared" si="30"/>
        <v>240261789.8089799</v>
      </c>
      <c r="P138" s="91">
        <f t="shared" si="30"/>
        <v>244527427.93849289</v>
      </c>
      <c r="Q138" s="91">
        <f t="shared" si="30"/>
        <v>248878378.83059606</v>
      </c>
      <c r="R138" s="91">
        <f t="shared" si="30"/>
        <v>253316348.74054134</v>
      </c>
      <c r="S138" s="91">
        <f t="shared" si="30"/>
        <v>257843078.04868543</v>
      </c>
      <c r="T138" s="91">
        <f t="shared" si="30"/>
        <v>262460341.94299251</v>
      </c>
      <c r="U138" s="91">
        <f t="shared" si="30"/>
        <v>267169951.11518568</v>
      </c>
      <c r="V138" s="91">
        <f t="shared" si="30"/>
        <v>271973752.47082275</v>
      </c>
      <c r="W138" s="91">
        <f>SUM(W129:W136)</f>
        <v>276873629.85357255</v>
      </c>
    </row>
    <row r="139" spans="2:23" x14ac:dyDescent="0.25">
      <c r="D139" s="91"/>
      <c r="E139" s="91"/>
      <c r="F139" s="91"/>
      <c r="G139" s="91"/>
      <c r="H139" s="91"/>
      <c r="I139" s="91"/>
      <c r="J139" s="91"/>
      <c r="K139" s="91"/>
      <c r="L139" s="91"/>
      <c r="M139" s="92"/>
      <c r="N139" s="3"/>
      <c r="O139" s="91"/>
      <c r="P139" s="91"/>
      <c r="Q139" s="91"/>
      <c r="R139" s="91"/>
      <c r="S139" s="91"/>
      <c r="T139" s="91"/>
      <c r="U139" s="91"/>
      <c r="V139" s="91"/>
      <c r="W139" s="91"/>
    </row>
    <row r="140" spans="2:23" ht="14.4" thickBot="1" x14ac:dyDescent="0.3">
      <c r="B140" s="3" t="s">
        <v>97</v>
      </c>
      <c r="D140" s="91"/>
      <c r="E140" s="91"/>
      <c r="F140" s="91"/>
      <c r="G140" s="91"/>
      <c r="H140" s="91"/>
      <c r="I140" s="91"/>
      <c r="J140" s="91"/>
      <c r="K140" s="91"/>
      <c r="L140" s="91"/>
      <c r="M140" s="92"/>
      <c r="N140" s="3"/>
      <c r="O140" s="91"/>
      <c r="P140" s="91"/>
      <c r="Q140" s="91"/>
      <c r="R140" s="91"/>
      <c r="S140" s="91"/>
      <c r="T140" s="91"/>
      <c r="U140" s="91"/>
      <c r="V140" s="91"/>
      <c r="W140" s="91"/>
    </row>
    <row r="141" spans="2:23" x14ac:dyDescent="0.25">
      <c r="B141" s="132" t="s">
        <v>104</v>
      </c>
      <c r="D141" s="154">
        <v>2021</v>
      </c>
      <c r="E141" s="154">
        <v>2022</v>
      </c>
      <c r="F141" s="154">
        <v>2023</v>
      </c>
      <c r="G141" s="154">
        <v>2024</v>
      </c>
      <c r="H141" s="154">
        <v>2025</v>
      </c>
      <c r="I141" s="154">
        <v>2026</v>
      </c>
      <c r="J141" s="154">
        <v>2027</v>
      </c>
      <c r="K141" s="154">
        <v>2028</v>
      </c>
      <c r="L141" s="154">
        <v>2029</v>
      </c>
      <c r="M141" s="154">
        <v>2030</v>
      </c>
      <c r="N141" s="154">
        <v>2031</v>
      </c>
      <c r="O141" s="154">
        <v>2032</v>
      </c>
      <c r="P141" s="154">
        <v>2033</v>
      </c>
      <c r="Q141" s="154">
        <v>2034</v>
      </c>
      <c r="R141" s="154">
        <v>2035</v>
      </c>
      <c r="S141" s="154">
        <v>2036</v>
      </c>
      <c r="T141" s="154">
        <v>2037</v>
      </c>
      <c r="U141" s="154">
        <v>2038</v>
      </c>
      <c r="V141" s="154">
        <v>2039</v>
      </c>
      <c r="W141" s="154">
        <v>2040</v>
      </c>
    </row>
    <row r="142" spans="2:23" x14ac:dyDescent="0.25">
      <c r="B142" s="101" t="s">
        <v>154</v>
      </c>
      <c r="D142" s="93">
        <f>SUM(D75:D116)</f>
        <v>100566894.76190478</v>
      </c>
      <c r="E142" s="93">
        <f t="shared" ref="E142:W142" si="31">SUM(E75:E116)</f>
        <v>86536464.761904776</v>
      </c>
      <c r="F142" s="93">
        <f t="shared" si="31"/>
        <v>86110893.333333328</v>
      </c>
      <c r="G142" s="93">
        <f t="shared" si="31"/>
        <v>78106846.666666672</v>
      </c>
      <c r="H142" s="93">
        <f t="shared" si="31"/>
        <v>67913170</v>
      </c>
      <c r="I142" s="93">
        <f t="shared" si="31"/>
        <v>53882740</v>
      </c>
      <c r="J142" s="93">
        <f t="shared" si="31"/>
        <v>41876670.000000007</v>
      </c>
      <c r="K142" s="93">
        <f t="shared" si="31"/>
        <v>33872623.333333336</v>
      </c>
      <c r="L142" s="93">
        <f t="shared" si="31"/>
        <v>33872623.333333336</v>
      </c>
      <c r="M142" s="93">
        <f t="shared" si="31"/>
        <v>33872623.333333336</v>
      </c>
      <c r="N142" s="93">
        <f t="shared" si="31"/>
        <v>26979883.333333336</v>
      </c>
      <c r="O142" s="93">
        <f t="shared" si="31"/>
        <v>26979883.333333336</v>
      </c>
      <c r="P142" s="93">
        <f t="shared" si="31"/>
        <v>26979883.333333336</v>
      </c>
      <c r="Q142" s="93">
        <f t="shared" si="31"/>
        <v>26979883.333333336</v>
      </c>
      <c r="R142" s="93">
        <f t="shared" si="31"/>
        <v>26979883.333333336</v>
      </c>
      <c r="S142" s="93">
        <f t="shared" si="31"/>
        <v>26979883.333333336</v>
      </c>
      <c r="T142" s="93">
        <f t="shared" si="31"/>
        <v>26979883.333333336</v>
      </c>
      <c r="U142" s="93">
        <f t="shared" si="31"/>
        <v>26979883.333333336</v>
      </c>
      <c r="V142" s="93">
        <f t="shared" si="31"/>
        <v>26979883.333333336</v>
      </c>
      <c r="W142" s="93">
        <f t="shared" si="31"/>
        <v>26979883.333333336</v>
      </c>
    </row>
    <row r="143" spans="2:23" x14ac:dyDescent="0.25">
      <c r="B143" s="101" t="s">
        <v>155</v>
      </c>
      <c r="D143" s="93">
        <f>SUM(D117:D124)</f>
        <v>8893548.2380952388</v>
      </c>
      <c r="E143" s="93">
        <f t="shared" ref="E143:W143" si="32">SUM(E117:E124)</f>
        <v>28371813.205714285</v>
      </c>
      <c r="F143" s="93">
        <f t="shared" si="32"/>
        <v>42946154.818457149</v>
      </c>
      <c r="G143" s="93">
        <f t="shared" si="32"/>
        <v>61736940.808518857</v>
      </c>
      <c r="H143" s="93">
        <f t="shared" si="32"/>
        <v>85772992.100409269</v>
      </c>
      <c r="I143" s="93">
        <f t="shared" si="32"/>
        <v>112798376.24807295</v>
      </c>
      <c r="J143" s="93">
        <f t="shared" si="32"/>
        <v>138590708.40974179</v>
      </c>
      <c r="K143" s="93">
        <f t="shared" si="32"/>
        <v>160772547.66278008</v>
      </c>
      <c r="L143" s="93">
        <f t="shared" si="32"/>
        <v>174408207.83959618</v>
      </c>
      <c r="M143" s="93">
        <f t="shared" si="32"/>
        <v>188524985.40441972</v>
      </c>
      <c r="N143" s="93">
        <f t="shared" si="32"/>
        <v>209099908.30945745</v>
      </c>
      <c r="O143" s="93">
        <f t="shared" si="32"/>
        <v>213281906.47564656</v>
      </c>
      <c r="P143" s="93">
        <f t="shared" si="32"/>
        <v>217547544.60515955</v>
      </c>
      <c r="Q143" s="93">
        <f t="shared" si="32"/>
        <v>221898495.49726272</v>
      </c>
      <c r="R143" s="93">
        <f t="shared" si="32"/>
        <v>226336465.407208</v>
      </c>
      <c r="S143" s="93">
        <f t="shared" si="32"/>
        <v>230863194.71535209</v>
      </c>
      <c r="T143" s="93">
        <f t="shared" si="32"/>
        <v>235480458.60965917</v>
      </c>
      <c r="U143" s="93">
        <f t="shared" si="32"/>
        <v>240190067.78185236</v>
      </c>
      <c r="V143" s="93">
        <f t="shared" si="32"/>
        <v>244993869.13748944</v>
      </c>
      <c r="W143" s="93">
        <f t="shared" si="32"/>
        <v>249893746.5202392</v>
      </c>
    </row>
    <row r="144" spans="2:23" x14ac:dyDescent="0.25">
      <c r="D144" s="3"/>
      <c r="E144" s="3"/>
      <c r="F144" s="3"/>
      <c r="G144" s="3"/>
      <c r="H144" s="3"/>
      <c r="I144" s="3"/>
      <c r="J144" s="3"/>
      <c r="K144" s="3"/>
      <c r="L144" s="3"/>
      <c r="M144" s="3"/>
      <c r="N144" s="3"/>
      <c r="O144" s="3"/>
      <c r="P144" s="3"/>
      <c r="Q144" s="3"/>
      <c r="R144" s="3"/>
      <c r="S144" s="3"/>
      <c r="T144" s="3"/>
      <c r="U144" s="3"/>
      <c r="V144" s="3"/>
      <c r="W144" s="3"/>
    </row>
    <row r="145" spans="1:23" x14ac:dyDescent="0.25">
      <c r="D145" s="90">
        <f>SUM(D142:D143)</f>
        <v>109460443.00000001</v>
      </c>
      <c r="E145" s="90">
        <f t="shared" ref="E145:W145" si="33">SUM(E142:E143)</f>
        <v>114908277.96761906</v>
      </c>
      <c r="F145" s="90">
        <f t="shared" si="33"/>
        <v>129057048.15179047</v>
      </c>
      <c r="G145" s="90">
        <f t="shared" si="33"/>
        <v>139843787.47518551</v>
      </c>
      <c r="H145" s="90">
        <f t="shared" si="33"/>
        <v>153686162.10040927</v>
      </c>
      <c r="I145" s="90">
        <f t="shared" si="33"/>
        <v>166681116.24807295</v>
      </c>
      <c r="J145" s="90">
        <f t="shared" si="33"/>
        <v>180467378.40974179</v>
      </c>
      <c r="K145" s="90">
        <f t="shared" si="33"/>
        <v>194645170.99611342</v>
      </c>
      <c r="L145" s="90">
        <f t="shared" si="33"/>
        <v>208280831.17292953</v>
      </c>
      <c r="M145" s="90">
        <f t="shared" si="33"/>
        <v>222397608.73775306</v>
      </c>
      <c r="N145" s="90">
        <f t="shared" si="33"/>
        <v>236079791.64279079</v>
      </c>
      <c r="O145" s="90">
        <f t="shared" si="33"/>
        <v>240261789.8089799</v>
      </c>
      <c r="P145" s="90">
        <f t="shared" si="33"/>
        <v>244527427.93849289</v>
      </c>
      <c r="Q145" s="90">
        <f t="shared" si="33"/>
        <v>248878378.83059606</v>
      </c>
      <c r="R145" s="90">
        <f t="shared" si="33"/>
        <v>253316348.74054134</v>
      </c>
      <c r="S145" s="90">
        <f t="shared" si="33"/>
        <v>257843078.04868543</v>
      </c>
      <c r="T145" s="90">
        <f t="shared" si="33"/>
        <v>262460341.94299251</v>
      </c>
      <c r="U145" s="90">
        <f t="shared" si="33"/>
        <v>267169951.11518571</v>
      </c>
      <c r="V145" s="90">
        <f t="shared" si="33"/>
        <v>271973752.47082275</v>
      </c>
      <c r="W145" s="90">
        <f t="shared" si="33"/>
        <v>276873629.85357255</v>
      </c>
    </row>
    <row r="147" spans="1:23" x14ac:dyDescent="0.25">
      <c r="A147" s="155" t="s">
        <v>32</v>
      </c>
      <c r="B147" s="155" t="s">
        <v>104</v>
      </c>
      <c r="C147" s="155" t="s">
        <v>90</v>
      </c>
      <c r="D147" s="154">
        <v>2021</v>
      </c>
      <c r="E147" s="155">
        <v>2022</v>
      </c>
      <c r="F147" s="154">
        <v>2023</v>
      </c>
      <c r="G147" s="155">
        <v>2024</v>
      </c>
      <c r="H147" s="154">
        <v>2025</v>
      </c>
      <c r="I147" s="155">
        <v>2026</v>
      </c>
      <c r="J147" s="154">
        <v>2027</v>
      </c>
      <c r="K147" s="155">
        <v>2028</v>
      </c>
      <c r="L147" s="154">
        <v>2029</v>
      </c>
      <c r="M147" s="155">
        <v>2030</v>
      </c>
      <c r="N147" s="154">
        <v>2031</v>
      </c>
      <c r="O147" s="155">
        <v>2032</v>
      </c>
      <c r="P147" s="154">
        <v>2033</v>
      </c>
      <c r="Q147" s="155">
        <v>2034</v>
      </c>
      <c r="R147" s="154">
        <v>2035</v>
      </c>
      <c r="S147" s="155">
        <v>2036</v>
      </c>
      <c r="T147" s="154">
        <v>2037</v>
      </c>
      <c r="U147" s="155">
        <v>2038</v>
      </c>
      <c r="V147" s="154">
        <v>2039</v>
      </c>
      <c r="W147" s="155">
        <v>2040</v>
      </c>
    </row>
    <row r="148" spans="1:23" x14ac:dyDescent="0.25">
      <c r="A148" s="97" t="s">
        <v>33</v>
      </c>
      <c r="B148" s="97" t="s">
        <v>57</v>
      </c>
      <c r="C148" s="198"/>
      <c r="D148" s="189">
        <f>IFERROR(INDEX(lifespans_all!D$158:D$212,MATCH($A148,lifespans_all!$A$158:$A$212,0))*INDEX(SR_mission_minutes!D$2:D$43,MATCH($A148,SR_mission_minutes!$A$2:$A$43)),"-")</f>
        <v>4002023.3333333335</v>
      </c>
      <c r="E148" s="189">
        <f>IFERROR(INDEX(lifespans_all!E$80:E$126,MATCH($A148,lifespans_all!$A$80:$A$126,0))*INDEX(SR_mission_minutes!E$2:E$43,MATCH($A148,SR_mission_minutes!$A$2:$A$43)),"-")</f>
        <v>4002023.3333333335</v>
      </c>
      <c r="F148" s="189">
        <f>IFERROR(INDEX(lifespans_all!F$80:F$126,MATCH($A148,lifespans_all!$A$80:$A$126,0))*INDEX(SR_mission_minutes!F$2:F$43,MATCH($A148,SR_mission_minutes!$A$2:$A$43)),"-")</f>
        <v>4002023.3333333335</v>
      </c>
      <c r="G148" s="189">
        <f>IFERROR(INDEX(lifespans_all!G$80:G$126,MATCH($A148,lifespans_all!$A$80:$A$126,0))*INDEX(SR_mission_minutes!G$2:G$43,MATCH($A148,SR_mission_minutes!$A$2:$A$43)),"-")</f>
        <v>4002023.3333333335</v>
      </c>
      <c r="H148" s="189">
        <f>IFERROR(INDEX(lifespans_all!H$80:H$126,MATCH($A148,lifespans_all!$A$80:$A$126,0))*INDEX(SR_mission_minutes!H$2:H$43,MATCH($A148,SR_mission_minutes!$A$2:$A$43)),"-")</f>
        <v>0</v>
      </c>
      <c r="I148" s="189">
        <f>IFERROR(INDEX(lifespans_all!I$80:I$126,MATCH($A148,lifespans_all!$A$80:$A$126,0))*INDEX(SR_mission_minutes!I$2:I$43,MATCH($A148,SR_mission_minutes!$A$2:$A$43)),"-")</f>
        <v>0</v>
      </c>
      <c r="J148" s="189">
        <f>IFERROR(INDEX(lifespans_all!J$80:J$126,MATCH($A148,lifespans_all!$A$80:$A$126,0))*INDEX(SR_mission_minutes!J$2:J$43,MATCH($A148,SR_mission_minutes!$A$2:$A$43)),"-")</f>
        <v>0</v>
      </c>
      <c r="K148" s="189">
        <f>IFERROR(INDEX(lifespans_all!K$80:K$126,MATCH($A148,lifespans_all!$A$80:$A$126,0))*INDEX(SR_mission_minutes!K$2:K$43,MATCH($A148,SR_mission_minutes!$A$2:$A$43)),"-")</f>
        <v>0</v>
      </c>
      <c r="L148" s="189">
        <f>IFERROR(INDEX(lifespans_all!L$80:L$126,MATCH($A148,lifespans_all!$A$80:$A$126,0))*INDEX(SR_mission_minutes!L$2:L$43,MATCH($A148,SR_mission_minutes!$A$2:$A$43)),"-")</f>
        <v>0</v>
      </c>
      <c r="M148" s="189">
        <f>IFERROR(INDEX(lifespans_all!M$80:M$126,MATCH($A148,lifespans_all!$A$80:$A$126,0))*INDEX(SR_mission_minutes!M$2:M$43,MATCH($A148,SR_mission_minutes!$A$2:$A$43)),"-")</f>
        <v>0</v>
      </c>
      <c r="N148" s="189">
        <f>IFERROR(INDEX(lifespans_all!N$80:N$126,MATCH($A148,lifespans_all!$A$80:$A$126,0))*INDEX(SR_mission_minutes!N$2:N$43,MATCH($A148,SR_mission_minutes!$A$2:$A$43)),"-")</f>
        <v>0</v>
      </c>
      <c r="O148" s="189">
        <f>IFERROR(INDEX(lifespans_all!O$80:O$126,MATCH($A148,lifespans_all!$A$80:$A$126,0))*INDEX(SR_mission_minutes!O$2:O$43,MATCH($A148,SR_mission_minutes!$A$2:$A$43)),"-")</f>
        <v>0</v>
      </c>
      <c r="P148" s="189">
        <f>IFERROR(INDEX(lifespans_all!P$80:P$126,MATCH($A148,lifespans_all!$A$80:$A$126,0))*INDEX(SR_mission_minutes!P$2:P$43,MATCH($A148,SR_mission_minutes!$A$2:$A$43)),"-")</f>
        <v>0</v>
      </c>
      <c r="Q148" s="189">
        <f>IFERROR(INDEX(lifespans_all!Q$80:Q$126,MATCH($A148,lifespans_all!$A$80:$A$126,0))*INDEX(SR_mission_minutes!Q$2:Q$43,MATCH($A148,SR_mission_minutes!$A$2:$A$43)),"-")</f>
        <v>0</v>
      </c>
      <c r="R148" s="189">
        <f>IFERROR(INDEX(lifespans_all!R$80:R$126,MATCH($A148,lifespans_all!$A$80:$A$126,0))*INDEX(SR_mission_minutes!R$2:R$43,MATCH($A148,SR_mission_minutes!$A$2:$A$43)),"-")</f>
        <v>0</v>
      </c>
      <c r="S148" s="189">
        <f>IFERROR(INDEX(lifespans_all!S$80:S$126,MATCH($A148,lifespans_all!$A$80:$A$126,0))*INDEX(SR_mission_minutes!S$2:S$43,MATCH($A148,SR_mission_minutes!$A$2:$A$43)),"-")</f>
        <v>0</v>
      </c>
      <c r="T148" s="189">
        <f>IFERROR(INDEX(lifespans_all!T$80:T$126,MATCH($A148,lifespans_all!$A$80:$A$126,0))*INDEX(SR_mission_minutes!T$2:T$43,MATCH($A148,SR_mission_minutes!$A$2:$A$43)),"-")</f>
        <v>0</v>
      </c>
      <c r="U148" s="189">
        <f>IFERROR(INDEX(lifespans_all!U$80:U$126,MATCH($A148,lifespans_all!$A$80:$A$126,0))*INDEX(SR_mission_minutes!U$2:U$43,MATCH($A148,SR_mission_minutes!$A$2:$A$43)),"-")</f>
        <v>0</v>
      </c>
      <c r="V148" s="189">
        <f>IFERROR(INDEX(lifespans_all!V$80:V$126,MATCH($A148,lifespans_all!$A$80:$A$126,0))*INDEX(SR_mission_minutes!V$2:V$43,MATCH($A148,SR_mission_minutes!$A$2:$A$43)),"-")</f>
        <v>0</v>
      </c>
      <c r="W148" s="189">
        <f>IFERROR(INDEX(lifespans_all!W$80:W$126,MATCH($A148,lifespans_all!$A$80:$A$126,0))*INDEX(SR_mission_minutes!W$2:W$43,MATCH($A148,SR_mission_minutes!$A$2:$A$43)),"-")</f>
        <v>0</v>
      </c>
    </row>
    <row r="149" spans="1:23" x14ac:dyDescent="0.25">
      <c r="A149" s="97" t="s">
        <v>65</v>
      </c>
      <c r="B149" s="97" t="s">
        <v>57</v>
      </c>
      <c r="C149" s="198"/>
      <c r="D149" s="189">
        <f>IFERROR(INDEX(lifespans_all!D$158:D$212,MATCH($A149,lifespans_all!$A$158:$A$212,0))*INDEX(SR_mission_minutes!D$2:D$43,MATCH($A149,SR_mission_minutes!$A$2:$A$43)),"-")</f>
        <v>4002023.3333333335</v>
      </c>
      <c r="E149" s="189">
        <f>IFERROR(INDEX(lifespans_all!E$80:E$126,MATCH($A149,lifespans_all!$A$80:$A$126,0))*INDEX(SR_mission_minutes!E$2:E$43,MATCH($A149,SR_mission_minutes!$A$2:$A$43)),"-")</f>
        <v>4002023.3333333335</v>
      </c>
      <c r="F149" s="189">
        <f>IFERROR(INDEX(lifespans_all!F$80:F$126,MATCH($A149,lifespans_all!$A$80:$A$126,0))*INDEX(SR_mission_minutes!F$2:F$43,MATCH($A149,SR_mission_minutes!$A$2:$A$43)),"-")</f>
        <v>4002023.3333333335</v>
      </c>
      <c r="G149" s="189">
        <f>IFERROR(INDEX(lifespans_all!G$80:G$126,MATCH($A149,lifespans_all!$A$80:$A$126,0))*INDEX(SR_mission_minutes!G$2:G$43,MATCH($A149,SR_mission_minutes!$A$2:$A$43)),"-")</f>
        <v>4002023.3333333335</v>
      </c>
      <c r="H149" s="189">
        <f>IFERROR(INDEX(lifespans_all!H$80:H$126,MATCH($A149,lifespans_all!$A$80:$A$126,0))*INDEX(SR_mission_minutes!H$2:H$43,MATCH($A149,SR_mission_minutes!$A$2:$A$43)),"-")</f>
        <v>4002023.3333333335</v>
      </c>
      <c r="I149" s="189">
        <f>IFERROR(INDEX(lifespans_all!I$80:I$126,MATCH($A149,lifespans_all!$A$80:$A$126,0))*INDEX(SR_mission_minutes!I$2:I$43,MATCH($A149,SR_mission_minutes!$A$2:$A$43)),"-")</f>
        <v>4002023.3333333335</v>
      </c>
      <c r="J149" s="189">
        <f>IFERROR(INDEX(lifespans_all!J$80:J$126,MATCH($A149,lifespans_all!$A$80:$A$126,0))*INDEX(SR_mission_minutes!J$2:J$43,MATCH($A149,SR_mission_minutes!$A$2:$A$43)),"-")</f>
        <v>0</v>
      </c>
      <c r="K149" s="189">
        <f>IFERROR(INDEX(lifespans_all!K$80:K$126,MATCH($A149,lifespans_all!$A$80:$A$126,0))*INDEX(SR_mission_minutes!K$2:K$43,MATCH($A149,SR_mission_minutes!$A$2:$A$43)),"-")</f>
        <v>0</v>
      </c>
      <c r="L149" s="189">
        <f>IFERROR(INDEX(lifespans_all!L$80:L$126,MATCH($A149,lifespans_all!$A$80:$A$126,0))*INDEX(SR_mission_minutes!L$2:L$43,MATCH($A149,SR_mission_minutes!$A$2:$A$43)),"-")</f>
        <v>0</v>
      </c>
      <c r="M149" s="189">
        <f>IFERROR(INDEX(lifespans_all!M$80:M$126,MATCH($A149,lifespans_all!$A$80:$A$126,0))*INDEX(SR_mission_minutes!M$2:M$43,MATCH($A149,SR_mission_minutes!$A$2:$A$43)),"-")</f>
        <v>0</v>
      </c>
      <c r="N149" s="189">
        <f>IFERROR(INDEX(lifespans_all!N$80:N$126,MATCH($A149,lifespans_all!$A$80:$A$126,0))*INDEX(SR_mission_minutes!N$2:N$43,MATCH($A149,SR_mission_minutes!$A$2:$A$43)),"-")</f>
        <v>0</v>
      </c>
      <c r="O149" s="189">
        <f>IFERROR(INDEX(lifespans_all!O$80:O$126,MATCH($A149,lifespans_all!$A$80:$A$126,0))*INDEX(SR_mission_minutes!O$2:O$43,MATCH($A149,SR_mission_minutes!$A$2:$A$43)),"-")</f>
        <v>0</v>
      </c>
      <c r="P149" s="189">
        <f>IFERROR(INDEX(lifespans_all!P$80:P$126,MATCH($A149,lifespans_all!$A$80:$A$126,0))*INDEX(SR_mission_minutes!P$2:P$43,MATCH($A149,SR_mission_minutes!$A$2:$A$43)),"-")</f>
        <v>0</v>
      </c>
      <c r="Q149" s="189">
        <f>IFERROR(INDEX(lifespans_all!Q$80:Q$126,MATCH($A149,lifespans_all!$A$80:$A$126,0))*INDEX(SR_mission_minutes!Q$2:Q$43,MATCH($A149,SR_mission_minutes!$A$2:$A$43)),"-")</f>
        <v>0</v>
      </c>
      <c r="R149" s="189">
        <f>IFERROR(INDEX(lifespans_all!R$80:R$126,MATCH($A149,lifespans_all!$A$80:$A$126,0))*INDEX(SR_mission_minutes!R$2:R$43,MATCH($A149,SR_mission_minutes!$A$2:$A$43)),"-")</f>
        <v>0</v>
      </c>
      <c r="S149" s="189">
        <f>IFERROR(INDEX(lifespans_all!S$80:S$126,MATCH($A149,lifespans_all!$A$80:$A$126,0))*INDEX(SR_mission_minutes!S$2:S$43,MATCH($A149,SR_mission_minutes!$A$2:$A$43)),"-")</f>
        <v>0</v>
      </c>
      <c r="T149" s="189">
        <f>IFERROR(INDEX(lifespans_all!T$80:T$126,MATCH($A149,lifespans_all!$A$80:$A$126,0))*INDEX(SR_mission_minutes!T$2:T$43,MATCH($A149,SR_mission_minutes!$A$2:$A$43)),"-")</f>
        <v>0</v>
      </c>
      <c r="U149" s="189">
        <f>IFERROR(INDEX(lifespans_all!U$80:U$126,MATCH($A149,lifespans_all!$A$80:$A$126,0))*INDEX(SR_mission_minutes!U$2:U$43,MATCH($A149,SR_mission_minutes!$A$2:$A$43)),"-")</f>
        <v>0</v>
      </c>
      <c r="V149" s="189">
        <f>IFERROR(INDEX(lifespans_all!V$80:V$126,MATCH($A149,lifespans_all!$A$80:$A$126,0))*INDEX(SR_mission_minutes!V$2:V$43,MATCH($A149,SR_mission_minutes!$A$2:$A$43)),"-")</f>
        <v>0</v>
      </c>
      <c r="W149" s="189">
        <f>IFERROR(INDEX(lifespans_all!W$80:W$126,MATCH($A149,lifespans_all!$A$80:$A$126,0))*INDEX(SR_mission_minutes!W$2:W$43,MATCH($A149,SR_mission_minutes!$A$2:$A$43)),"-")</f>
        <v>0</v>
      </c>
    </row>
    <row r="150" spans="1:23" x14ac:dyDescent="0.25">
      <c r="A150" s="97" t="s">
        <v>67</v>
      </c>
      <c r="B150" s="97" t="s">
        <v>58</v>
      </c>
      <c r="C150" s="198"/>
      <c r="D150" s="189">
        <f>IFERROR(INDEX(lifespans_all!D$158:D$212,MATCH($A150,lifespans_all!$A$158:$A$212,0))*INDEX(SR_mission_minutes!D$2:D$43,MATCH($A150,SR_mission_minutes!$A$2:$A$43)),"-")</f>
        <v>137640</v>
      </c>
      <c r="E150" s="189">
        <f>IFERROR(INDEX(lifespans_all!E$80:E$126,MATCH($A150,lifespans_all!$A$80:$A$126,0))*INDEX(SR_mission_minutes!E$2:E$43,MATCH($A150,SR_mission_minutes!$A$2:$A$43)),"-")</f>
        <v>137640</v>
      </c>
      <c r="F150" s="189">
        <f>IFERROR(INDEX(lifespans_all!F$80:F$126,MATCH($A150,lifespans_all!$A$80:$A$126,0))*INDEX(SR_mission_minutes!F$2:F$43,MATCH($A150,SR_mission_minutes!$A$2:$A$43)),"-")</f>
        <v>137640</v>
      </c>
      <c r="G150" s="189">
        <f>IFERROR(INDEX(lifespans_all!G$80:G$126,MATCH($A150,lifespans_all!$A$80:$A$126,0))*INDEX(SR_mission_minutes!G$2:G$43,MATCH($A150,SR_mission_minutes!$A$2:$A$43)),"-")</f>
        <v>137640</v>
      </c>
      <c r="H150" s="189">
        <f>IFERROR(INDEX(lifespans_all!H$80:H$126,MATCH($A150,lifespans_all!$A$80:$A$126,0))*INDEX(SR_mission_minutes!H$2:H$43,MATCH($A150,SR_mission_minutes!$A$2:$A$43)),"-")</f>
        <v>0</v>
      </c>
      <c r="I150" s="189">
        <f>IFERROR(INDEX(lifespans_all!I$80:I$126,MATCH($A150,lifespans_all!$A$80:$A$126,0))*INDEX(SR_mission_minutes!I$2:I$43,MATCH($A150,SR_mission_minutes!$A$2:$A$43)),"-")</f>
        <v>0</v>
      </c>
      <c r="J150" s="189">
        <f>IFERROR(INDEX(lifespans_all!J$80:J$126,MATCH($A150,lifespans_all!$A$80:$A$126,0))*INDEX(SR_mission_minutes!J$2:J$43,MATCH($A150,SR_mission_minutes!$A$2:$A$43)),"-")</f>
        <v>0</v>
      </c>
      <c r="K150" s="189">
        <f>IFERROR(INDEX(lifespans_all!K$80:K$126,MATCH($A150,lifespans_all!$A$80:$A$126,0))*INDEX(SR_mission_minutes!K$2:K$43,MATCH($A150,SR_mission_minutes!$A$2:$A$43)),"-")</f>
        <v>0</v>
      </c>
      <c r="L150" s="189">
        <f>IFERROR(INDEX(lifespans_all!L$80:L$126,MATCH($A150,lifespans_all!$A$80:$A$126,0))*INDEX(SR_mission_minutes!L$2:L$43,MATCH($A150,SR_mission_minutes!$A$2:$A$43)),"-")</f>
        <v>0</v>
      </c>
      <c r="M150" s="189">
        <f>IFERROR(INDEX(lifespans_all!M$80:M$126,MATCH($A150,lifespans_all!$A$80:$A$126,0))*INDEX(SR_mission_minutes!M$2:M$43,MATCH($A150,SR_mission_minutes!$A$2:$A$43)),"-")</f>
        <v>0</v>
      </c>
      <c r="N150" s="189">
        <f>IFERROR(INDEX(lifespans_all!N$80:N$126,MATCH($A150,lifespans_all!$A$80:$A$126,0))*INDEX(SR_mission_minutes!N$2:N$43,MATCH($A150,SR_mission_minutes!$A$2:$A$43)),"-")</f>
        <v>0</v>
      </c>
      <c r="O150" s="189">
        <f>IFERROR(INDEX(lifespans_all!O$80:O$126,MATCH($A150,lifespans_all!$A$80:$A$126,0))*INDEX(SR_mission_minutes!O$2:O$43,MATCH($A150,SR_mission_minutes!$A$2:$A$43)),"-")</f>
        <v>0</v>
      </c>
      <c r="P150" s="189">
        <f>IFERROR(INDEX(lifespans_all!P$80:P$126,MATCH($A150,lifespans_all!$A$80:$A$126,0))*INDEX(SR_mission_minutes!P$2:P$43,MATCH($A150,SR_mission_minutes!$A$2:$A$43)),"-")</f>
        <v>0</v>
      </c>
      <c r="Q150" s="189">
        <f>IFERROR(INDEX(lifespans_all!Q$80:Q$126,MATCH($A150,lifespans_all!$A$80:$A$126,0))*INDEX(SR_mission_minutes!Q$2:Q$43,MATCH($A150,SR_mission_minutes!$A$2:$A$43)),"-")</f>
        <v>0</v>
      </c>
      <c r="R150" s="189">
        <f>IFERROR(INDEX(lifespans_all!R$80:R$126,MATCH($A150,lifespans_all!$A$80:$A$126,0))*INDEX(SR_mission_minutes!R$2:R$43,MATCH($A150,SR_mission_minutes!$A$2:$A$43)),"-")</f>
        <v>0</v>
      </c>
      <c r="S150" s="189">
        <f>IFERROR(INDEX(lifespans_all!S$80:S$126,MATCH($A150,lifespans_all!$A$80:$A$126,0))*INDEX(SR_mission_minutes!S$2:S$43,MATCH($A150,SR_mission_minutes!$A$2:$A$43)),"-")</f>
        <v>0</v>
      </c>
      <c r="T150" s="189">
        <f>IFERROR(INDEX(lifespans_all!T$80:T$126,MATCH($A150,lifespans_all!$A$80:$A$126,0))*INDEX(SR_mission_minutes!T$2:T$43,MATCH($A150,SR_mission_minutes!$A$2:$A$43)),"-")</f>
        <v>0</v>
      </c>
      <c r="U150" s="189">
        <f>IFERROR(INDEX(lifespans_all!U$80:U$126,MATCH($A150,lifespans_all!$A$80:$A$126,0))*INDEX(SR_mission_minutes!U$2:U$43,MATCH($A150,SR_mission_minutes!$A$2:$A$43)),"-")</f>
        <v>0</v>
      </c>
      <c r="V150" s="189">
        <f>IFERROR(INDEX(lifespans_all!V$80:V$126,MATCH($A150,lifespans_all!$A$80:$A$126,0))*INDEX(SR_mission_minutes!V$2:V$43,MATCH($A150,SR_mission_minutes!$A$2:$A$43)),"-")</f>
        <v>0</v>
      </c>
      <c r="W150" s="189">
        <f>IFERROR(INDEX(lifespans_all!W$80:W$126,MATCH($A150,lifespans_all!$A$80:$A$126,0))*INDEX(SR_mission_minutes!W$2:W$43,MATCH($A150,SR_mission_minutes!$A$2:$A$43)),"-")</f>
        <v>0</v>
      </c>
    </row>
    <row r="151" spans="1:23" x14ac:dyDescent="0.25">
      <c r="A151" s="97" t="s">
        <v>68</v>
      </c>
      <c r="B151" s="97" t="s">
        <v>57</v>
      </c>
      <c r="C151" s="198"/>
      <c r="D151" s="189">
        <f>IFERROR(INDEX(lifespans_all!D$158:D$212,MATCH($A151,lifespans_all!$A$158:$A$212,0))*INDEX(SR_mission_minutes!D$2:D$43,MATCH($A151,SR_mission_minutes!$A$2:$A$43)),"-")</f>
        <v>4002023.3333333335</v>
      </c>
      <c r="E151" s="189">
        <f>IFERROR(INDEX(lifespans_all!E$80:E$126,MATCH($A151,lifespans_all!$A$80:$A$126,0))*INDEX(SR_mission_minutes!E$2:E$43,MATCH($A151,SR_mission_minutes!$A$2:$A$43)),"-")</f>
        <v>4002023.3333333335</v>
      </c>
      <c r="F151" s="189">
        <f>IFERROR(INDEX(lifespans_all!F$80:F$126,MATCH($A151,lifespans_all!$A$80:$A$126,0))*INDEX(SR_mission_minutes!F$2:F$43,MATCH($A151,SR_mission_minutes!$A$2:$A$43)),"-")</f>
        <v>4002023.3333333335</v>
      </c>
      <c r="G151" s="189">
        <f>IFERROR(INDEX(lifespans_all!G$80:G$126,MATCH($A151,lifespans_all!$A$80:$A$126,0))*INDEX(SR_mission_minutes!G$2:G$43,MATCH($A151,SR_mission_minutes!$A$2:$A$43)),"-")</f>
        <v>4002023.3333333335</v>
      </c>
      <c r="H151" s="189">
        <f>IFERROR(INDEX(lifespans_all!H$80:H$126,MATCH($A151,lifespans_all!$A$80:$A$126,0))*INDEX(SR_mission_minutes!H$2:H$43,MATCH($A151,SR_mission_minutes!$A$2:$A$43)),"-")</f>
        <v>4002023.3333333335</v>
      </c>
      <c r="I151" s="189">
        <f>IFERROR(INDEX(lifespans_all!I$80:I$126,MATCH($A151,lifespans_all!$A$80:$A$126,0))*INDEX(SR_mission_minutes!I$2:I$43,MATCH($A151,SR_mission_minutes!$A$2:$A$43)),"-")</f>
        <v>4002023.3333333335</v>
      </c>
      <c r="J151" s="189">
        <f>IFERROR(INDEX(lifespans_all!J$80:J$126,MATCH($A151,lifespans_all!$A$80:$A$126,0))*INDEX(SR_mission_minutes!J$2:J$43,MATCH($A151,SR_mission_minutes!$A$2:$A$43)),"-")</f>
        <v>0</v>
      </c>
      <c r="K151" s="189">
        <f>IFERROR(INDEX(lifespans_all!K$80:K$126,MATCH($A151,lifespans_all!$A$80:$A$126,0))*INDEX(SR_mission_minutes!K$2:K$43,MATCH($A151,SR_mission_minutes!$A$2:$A$43)),"-")</f>
        <v>0</v>
      </c>
      <c r="L151" s="189">
        <f>IFERROR(INDEX(lifespans_all!L$80:L$126,MATCH($A151,lifespans_all!$A$80:$A$126,0))*INDEX(SR_mission_minutes!L$2:L$43,MATCH($A151,SR_mission_minutes!$A$2:$A$43)),"-")</f>
        <v>0</v>
      </c>
      <c r="M151" s="189">
        <f>IFERROR(INDEX(lifespans_all!M$80:M$126,MATCH($A151,lifespans_all!$A$80:$A$126,0))*INDEX(SR_mission_minutes!M$2:M$43,MATCH($A151,SR_mission_minutes!$A$2:$A$43)),"-")</f>
        <v>0</v>
      </c>
      <c r="N151" s="189">
        <f>IFERROR(INDEX(lifespans_all!N$80:N$126,MATCH($A151,lifespans_all!$A$80:$A$126,0))*INDEX(SR_mission_minutes!N$2:N$43,MATCH($A151,SR_mission_minutes!$A$2:$A$43)),"-")</f>
        <v>0</v>
      </c>
      <c r="O151" s="189">
        <f>IFERROR(INDEX(lifespans_all!O$80:O$126,MATCH($A151,lifespans_all!$A$80:$A$126,0))*INDEX(SR_mission_minutes!O$2:O$43,MATCH($A151,SR_mission_minutes!$A$2:$A$43)),"-")</f>
        <v>0</v>
      </c>
      <c r="P151" s="189">
        <f>IFERROR(INDEX(lifespans_all!P$80:P$126,MATCH($A151,lifespans_all!$A$80:$A$126,0))*INDEX(SR_mission_minutes!P$2:P$43,MATCH($A151,SR_mission_minutes!$A$2:$A$43)),"-")</f>
        <v>0</v>
      </c>
      <c r="Q151" s="189">
        <f>IFERROR(INDEX(lifespans_all!Q$80:Q$126,MATCH($A151,lifespans_all!$A$80:$A$126,0))*INDEX(SR_mission_minutes!Q$2:Q$43,MATCH($A151,SR_mission_minutes!$A$2:$A$43)),"-")</f>
        <v>0</v>
      </c>
      <c r="R151" s="189">
        <f>IFERROR(INDEX(lifespans_all!R$80:R$126,MATCH($A151,lifespans_all!$A$80:$A$126,0))*INDEX(SR_mission_minutes!R$2:R$43,MATCH($A151,SR_mission_minutes!$A$2:$A$43)),"-")</f>
        <v>0</v>
      </c>
      <c r="S151" s="189">
        <f>IFERROR(INDEX(lifespans_all!S$80:S$126,MATCH($A151,lifespans_all!$A$80:$A$126,0))*INDEX(SR_mission_minutes!S$2:S$43,MATCH($A151,SR_mission_minutes!$A$2:$A$43)),"-")</f>
        <v>0</v>
      </c>
      <c r="T151" s="189">
        <f>IFERROR(INDEX(lifespans_all!T$80:T$126,MATCH($A151,lifespans_all!$A$80:$A$126,0))*INDEX(SR_mission_minutes!T$2:T$43,MATCH($A151,SR_mission_minutes!$A$2:$A$43)),"-")</f>
        <v>0</v>
      </c>
      <c r="U151" s="189">
        <f>IFERROR(INDEX(lifespans_all!U$80:U$126,MATCH($A151,lifespans_all!$A$80:$A$126,0))*INDEX(SR_mission_minutes!U$2:U$43,MATCH($A151,SR_mission_minutes!$A$2:$A$43)),"-")</f>
        <v>0</v>
      </c>
      <c r="V151" s="189">
        <f>IFERROR(INDEX(lifespans_all!V$80:V$126,MATCH($A151,lifespans_all!$A$80:$A$126,0))*INDEX(SR_mission_minutes!V$2:V$43,MATCH($A151,SR_mission_minutes!$A$2:$A$43)),"-")</f>
        <v>0</v>
      </c>
      <c r="W151" s="189">
        <f>IFERROR(INDEX(lifespans_all!W$80:W$126,MATCH($A151,lifespans_all!$A$80:$A$126,0))*INDEX(SR_mission_minutes!W$2:W$43,MATCH($A151,SR_mission_minutes!$A$2:$A$43)),"-")</f>
        <v>0</v>
      </c>
    </row>
    <row r="152" spans="1:23" x14ac:dyDescent="0.25">
      <c r="A152" s="97" t="s">
        <v>34</v>
      </c>
      <c r="B152" s="97" t="s">
        <v>64</v>
      </c>
      <c r="C152" s="198"/>
      <c r="D152" s="189" t="str">
        <f>IFERROR(INDEX(lifespans_all!D$158:D$212,MATCH($A152,lifespans_all!$A$158:$A$212,0))*INDEX(SR_mission_minutes!D$2:D$43,MATCH($A152,SR_mission_minutes!$A$2:$A$43)),"-")</f>
        <v>-</v>
      </c>
      <c r="E152" s="189" t="str">
        <f>IFERROR(INDEX(lifespans_all!E$80:E$126,MATCH($A152,lifespans_all!$A$80:$A$126,0))*INDEX(SR_mission_minutes!E$2:E$43,MATCH($A152,SR_mission_minutes!$A$2:$A$43)),"-")</f>
        <v>-</v>
      </c>
      <c r="F152" s="189" t="str">
        <f>IFERROR(INDEX(lifespans_all!F$80:F$126,MATCH($A152,lifespans_all!$A$80:$A$126,0))*INDEX(SR_mission_minutes!F$2:F$43,MATCH($A152,SR_mission_minutes!$A$2:$A$43)),"-")</f>
        <v>-</v>
      </c>
      <c r="G152" s="189" t="str">
        <f>IFERROR(INDEX(lifespans_all!G$80:G$126,MATCH($A152,lifespans_all!$A$80:$A$126,0))*INDEX(SR_mission_minutes!G$2:G$43,MATCH($A152,SR_mission_minutes!$A$2:$A$43)),"-")</f>
        <v>-</v>
      </c>
      <c r="H152" s="189" t="str">
        <f>IFERROR(INDEX(lifespans_all!H$80:H$126,MATCH($A152,lifespans_all!$A$80:$A$126,0))*INDEX(SR_mission_minutes!H$2:H$43,MATCH($A152,SR_mission_minutes!$A$2:$A$43)),"-")</f>
        <v>-</v>
      </c>
      <c r="I152" s="189" t="str">
        <f>IFERROR(INDEX(lifespans_all!I$80:I$126,MATCH($A152,lifespans_all!$A$80:$A$126,0))*INDEX(SR_mission_minutes!I$2:I$43,MATCH($A152,SR_mission_minutes!$A$2:$A$43)),"-")</f>
        <v>-</v>
      </c>
      <c r="J152" s="189" t="str">
        <f>IFERROR(INDEX(lifespans_all!J$80:J$126,MATCH($A152,lifespans_all!$A$80:$A$126,0))*INDEX(SR_mission_minutes!J$2:J$43,MATCH($A152,SR_mission_minutes!$A$2:$A$43)),"-")</f>
        <v>-</v>
      </c>
      <c r="K152" s="189" t="str">
        <f>IFERROR(INDEX(lifespans_all!K$80:K$126,MATCH($A152,lifespans_all!$A$80:$A$126,0))*INDEX(SR_mission_minutes!K$2:K$43,MATCH($A152,SR_mission_minutes!$A$2:$A$43)),"-")</f>
        <v>-</v>
      </c>
      <c r="L152" s="189" t="str">
        <f>IFERROR(INDEX(lifespans_all!L$80:L$126,MATCH($A152,lifespans_all!$A$80:$A$126,0))*INDEX(SR_mission_minutes!L$2:L$43,MATCH($A152,SR_mission_minutes!$A$2:$A$43)),"-")</f>
        <v>-</v>
      </c>
      <c r="M152" s="189" t="str">
        <f>IFERROR(INDEX(lifespans_all!M$80:M$126,MATCH($A152,lifespans_all!$A$80:$A$126,0))*INDEX(SR_mission_minutes!M$2:M$43,MATCH($A152,SR_mission_minutes!$A$2:$A$43)),"-")</f>
        <v>-</v>
      </c>
      <c r="N152" s="189" t="str">
        <f>IFERROR(INDEX(lifespans_all!N$80:N$126,MATCH($A152,lifespans_all!$A$80:$A$126,0))*INDEX(SR_mission_minutes!N$2:N$43,MATCH($A152,SR_mission_minutes!$A$2:$A$43)),"-")</f>
        <v>-</v>
      </c>
      <c r="O152" s="189" t="str">
        <f>IFERROR(INDEX(lifespans_all!O$80:O$126,MATCH($A152,lifespans_all!$A$80:$A$126,0))*INDEX(SR_mission_minutes!O$2:O$43,MATCH($A152,SR_mission_minutes!$A$2:$A$43)),"-")</f>
        <v>-</v>
      </c>
      <c r="P152" s="189" t="str">
        <f>IFERROR(INDEX(lifespans_all!P$80:P$126,MATCH($A152,lifespans_all!$A$80:$A$126,0))*INDEX(SR_mission_minutes!P$2:P$43,MATCH($A152,SR_mission_minutes!$A$2:$A$43)),"-")</f>
        <v>-</v>
      </c>
      <c r="Q152" s="189" t="str">
        <f>IFERROR(INDEX(lifespans_all!Q$80:Q$126,MATCH($A152,lifespans_all!$A$80:$A$126,0))*INDEX(SR_mission_minutes!Q$2:Q$43,MATCH($A152,SR_mission_minutes!$A$2:$A$43)),"-")</f>
        <v>-</v>
      </c>
      <c r="R152" s="189" t="str">
        <f>IFERROR(INDEX(lifespans_all!R$80:R$126,MATCH($A152,lifespans_all!$A$80:$A$126,0))*INDEX(SR_mission_minutes!R$2:R$43,MATCH($A152,SR_mission_minutes!$A$2:$A$43)),"-")</f>
        <v>-</v>
      </c>
      <c r="S152" s="189" t="str">
        <f>IFERROR(INDEX(lifespans_all!S$80:S$126,MATCH($A152,lifespans_all!$A$80:$A$126,0))*INDEX(SR_mission_minutes!S$2:S$43,MATCH($A152,SR_mission_minutes!$A$2:$A$43)),"-")</f>
        <v>-</v>
      </c>
      <c r="T152" s="189" t="str">
        <f>IFERROR(INDEX(lifespans_all!T$80:T$126,MATCH($A152,lifespans_all!$A$80:$A$126,0))*INDEX(SR_mission_minutes!T$2:T$43,MATCH($A152,SR_mission_minutes!$A$2:$A$43)),"-")</f>
        <v>-</v>
      </c>
      <c r="U152" s="189" t="str">
        <f>IFERROR(INDEX(lifespans_all!U$80:U$126,MATCH($A152,lifespans_all!$A$80:$A$126,0))*INDEX(SR_mission_minutes!U$2:U$43,MATCH($A152,SR_mission_minutes!$A$2:$A$43)),"-")</f>
        <v>-</v>
      </c>
      <c r="V152" s="189" t="str">
        <f>IFERROR(INDEX(lifespans_all!V$80:V$126,MATCH($A152,lifespans_all!$A$80:$A$126,0))*INDEX(SR_mission_minutes!V$2:V$43,MATCH($A152,SR_mission_minutes!$A$2:$A$43)),"-")</f>
        <v>-</v>
      </c>
      <c r="W152" s="189" t="str">
        <f>IFERROR(INDEX(lifespans_all!W$80:W$126,MATCH($A152,lifespans_all!$A$80:$A$126,0))*INDEX(SR_mission_minutes!W$2:W$43,MATCH($A152,SR_mission_minutes!$A$2:$A$43)),"-")</f>
        <v>-</v>
      </c>
    </row>
    <row r="153" spans="1:23" x14ac:dyDescent="0.25">
      <c r="A153" s="97" t="s">
        <v>71</v>
      </c>
      <c r="B153" s="97" t="s">
        <v>58</v>
      </c>
      <c r="C153" s="198"/>
      <c r="D153" s="189">
        <f>IFERROR(INDEX(lifespans_all!D$158:D$212,MATCH($A153,lifespans_all!$A$158:$A$212,0))*INDEX(SR_mission_minutes!D$2:D$43,MATCH($A153,SR_mission_minutes!$A$2:$A$43)),"-")</f>
        <v>137640</v>
      </c>
      <c r="E153" s="189">
        <f>IFERROR(INDEX(lifespans_all!E$80:E$126,MATCH($A153,lifespans_all!$A$80:$A$126,0))*INDEX(SR_mission_minutes!E$2:E$43,MATCH($A153,SR_mission_minutes!$A$2:$A$43)),"-")</f>
        <v>137640</v>
      </c>
      <c r="F153" s="189">
        <f>IFERROR(INDEX(lifespans_all!F$80:F$126,MATCH($A153,lifespans_all!$A$80:$A$126,0))*INDEX(SR_mission_minutes!F$2:F$43,MATCH($A153,SR_mission_minutes!$A$2:$A$43)),"-")</f>
        <v>137640</v>
      </c>
      <c r="G153" s="189">
        <f>IFERROR(INDEX(lifespans_all!G$80:G$126,MATCH($A153,lifespans_all!$A$80:$A$126,0))*INDEX(SR_mission_minutes!G$2:G$43,MATCH($A153,SR_mission_minutes!$A$2:$A$43)),"-")</f>
        <v>137640</v>
      </c>
      <c r="H153" s="189">
        <f>IFERROR(INDEX(lifespans_all!H$80:H$126,MATCH($A153,lifespans_all!$A$80:$A$126,0))*INDEX(SR_mission_minutes!H$2:H$43,MATCH($A153,SR_mission_minutes!$A$2:$A$43)),"-")</f>
        <v>137640</v>
      </c>
      <c r="I153" s="189">
        <f>IFERROR(INDEX(lifespans_all!I$80:I$126,MATCH($A153,lifespans_all!$A$80:$A$126,0))*INDEX(SR_mission_minutes!I$2:I$43,MATCH($A153,SR_mission_minutes!$A$2:$A$43)),"-")</f>
        <v>137640</v>
      </c>
      <c r="J153" s="189">
        <f>IFERROR(INDEX(lifespans_all!J$80:J$126,MATCH($A153,lifespans_all!$A$80:$A$126,0))*INDEX(SR_mission_minutes!J$2:J$43,MATCH($A153,SR_mission_minutes!$A$2:$A$43)),"-")</f>
        <v>137640</v>
      </c>
      <c r="K153" s="189">
        <f>IFERROR(INDEX(lifespans_all!K$80:K$126,MATCH($A153,lifespans_all!$A$80:$A$126,0))*INDEX(SR_mission_minutes!K$2:K$43,MATCH($A153,SR_mission_minutes!$A$2:$A$43)),"-")</f>
        <v>137640</v>
      </c>
      <c r="L153" s="189">
        <f>IFERROR(INDEX(lifespans_all!L$80:L$126,MATCH($A153,lifespans_all!$A$80:$A$126,0))*INDEX(SR_mission_minutes!L$2:L$43,MATCH($A153,SR_mission_minutes!$A$2:$A$43)),"-")</f>
        <v>137640</v>
      </c>
      <c r="M153" s="189">
        <f>IFERROR(INDEX(lifespans_all!M$80:M$126,MATCH($A153,lifespans_all!$A$80:$A$126,0))*INDEX(SR_mission_minutes!M$2:M$43,MATCH($A153,SR_mission_minutes!$A$2:$A$43)),"-")</f>
        <v>137640</v>
      </c>
      <c r="N153" s="189">
        <f>IFERROR(INDEX(lifespans_all!N$80:N$126,MATCH($A153,lifespans_all!$A$80:$A$126,0))*INDEX(SR_mission_minutes!N$2:N$43,MATCH($A153,SR_mission_minutes!$A$2:$A$43)),"-")</f>
        <v>137640</v>
      </c>
      <c r="O153" s="189">
        <f>IFERROR(INDEX(lifespans_all!O$80:O$126,MATCH($A153,lifespans_all!$A$80:$A$126,0))*INDEX(SR_mission_minutes!O$2:O$43,MATCH($A153,SR_mission_minutes!$A$2:$A$43)),"-")</f>
        <v>137640</v>
      </c>
      <c r="P153" s="189">
        <f>IFERROR(INDEX(lifespans_all!P$80:P$126,MATCH($A153,lifespans_all!$A$80:$A$126,0))*INDEX(SR_mission_minutes!P$2:P$43,MATCH($A153,SR_mission_minutes!$A$2:$A$43)),"-")</f>
        <v>137640</v>
      </c>
      <c r="Q153" s="189">
        <f>IFERROR(INDEX(lifespans_all!Q$80:Q$126,MATCH($A153,lifespans_all!$A$80:$A$126,0))*INDEX(SR_mission_minutes!Q$2:Q$43,MATCH($A153,SR_mission_minutes!$A$2:$A$43)),"-")</f>
        <v>137640</v>
      </c>
      <c r="R153" s="189">
        <f>IFERROR(INDEX(lifespans_all!R$80:R$126,MATCH($A153,lifespans_all!$A$80:$A$126,0))*INDEX(SR_mission_minutes!R$2:R$43,MATCH($A153,SR_mission_minutes!$A$2:$A$43)),"-")</f>
        <v>137640</v>
      </c>
      <c r="S153" s="189">
        <f>IFERROR(INDEX(lifespans_all!S$80:S$126,MATCH($A153,lifespans_all!$A$80:$A$126,0))*INDEX(SR_mission_minutes!S$2:S$43,MATCH($A153,SR_mission_minutes!$A$2:$A$43)),"-")</f>
        <v>137640</v>
      </c>
      <c r="T153" s="189">
        <f>IFERROR(INDEX(lifespans_all!T$80:T$126,MATCH($A153,lifespans_all!$A$80:$A$126,0))*INDEX(SR_mission_minutes!T$2:T$43,MATCH($A153,SR_mission_minutes!$A$2:$A$43)),"-")</f>
        <v>137640</v>
      </c>
      <c r="U153" s="189">
        <f>IFERROR(INDEX(lifespans_all!U$80:U$126,MATCH($A153,lifespans_all!$A$80:$A$126,0))*INDEX(SR_mission_minutes!U$2:U$43,MATCH($A153,SR_mission_minutes!$A$2:$A$43)),"-")</f>
        <v>137640</v>
      </c>
      <c r="V153" s="189">
        <f>IFERROR(INDEX(lifespans_all!V$80:V$126,MATCH($A153,lifespans_all!$A$80:$A$126,0))*INDEX(SR_mission_minutes!V$2:V$43,MATCH($A153,SR_mission_minutes!$A$2:$A$43)),"-")</f>
        <v>137640</v>
      </c>
      <c r="W153" s="189">
        <f>IFERROR(INDEX(lifespans_all!W$80:W$126,MATCH($A153,lifespans_all!$A$80:$A$126,0))*INDEX(SR_mission_minutes!W$2:W$43,MATCH($A153,SR_mission_minutes!$A$2:$A$43)),"-")</f>
        <v>137640</v>
      </c>
    </row>
    <row r="154" spans="1:23" x14ac:dyDescent="0.25">
      <c r="A154" s="97" t="s">
        <v>72</v>
      </c>
      <c r="B154" s="97" t="s">
        <v>59</v>
      </c>
      <c r="C154" s="198"/>
      <c r="D154" s="189">
        <f>IFERROR(INDEX(lifespans_all!D$158:D$212,MATCH($A154,lifespans_all!$A$158:$A$212,0))*INDEX(SR_mission_minutes!D$2:D$43,MATCH($A154,SR_mission_minutes!$A$2:$A$43)),"-")</f>
        <v>6892740</v>
      </c>
      <c r="E154" s="189">
        <f>IFERROR(INDEX(lifespans_all!E$80:E$126,MATCH($A154,lifespans_all!$A$80:$A$126,0))*INDEX(SR_mission_minutes!E$2:E$43,MATCH($A154,SR_mission_minutes!$A$2:$A$43)),"-")</f>
        <v>6892740</v>
      </c>
      <c r="F154" s="189">
        <f>IFERROR(INDEX(lifespans_all!F$80:F$126,MATCH($A154,lifespans_all!$A$80:$A$126,0))*INDEX(SR_mission_minutes!F$2:F$43,MATCH($A154,SR_mission_minutes!$A$2:$A$43)),"-")</f>
        <v>6892740</v>
      </c>
      <c r="G154" s="189">
        <f>IFERROR(INDEX(lifespans_all!G$80:G$126,MATCH($A154,lifespans_all!$A$80:$A$126,0))*INDEX(SR_mission_minutes!G$2:G$43,MATCH($A154,SR_mission_minutes!$A$2:$A$43)),"-")</f>
        <v>6892740</v>
      </c>
      <c r="H154" s="189">
        <f>IFERROR(INDEX(lifespans_all!H$80:H$126,MATCH($A154,lifespans_all!$A$80:$A$126,0))*INDEX(SR_mission_minutes!H$2:H$43,MATCH($A154,SR_mission_minutes!$A$2:$A$43)),"-")</f>
        <v>6892740</v>
      </c>
      <c r="I154" s="189">
        <f>IFERROR(INDEX(lifespans_all!I$80:I$126,MATCH($A154,lifespans_all!$A$80:$A$126,0))*INDEX(SR_mission_minutes!I$2:I$43,MATCH($A154,SR_mission_minutes!$A$2:$A$43)),"-")</f>
        <v>6892740</v>
      </c>
      <c r="J154" s="189">
        <f>IFERROR(INDEX(lifespans_all!J$80:J$126,MATCH($A154,lifespans_all!$A$80:$A$126,0))*INDEX(SR_mission_minutes!J$2:J$43,MATCH($A154,SR_mission_minutes!$A$2:$A$43)),"-")</f>
        <v>6892740</v>
      </c>
      <c r="K154" s="189">
        <f>IFERROR(INDEX(lifespans_all!K$80:K$126,MATCH($A154,lifespans_all!$A$80:$A$126,0))*INDEX(SR_mission_minutes!K$2:K$43,MATCH($A154,SR_mission_minutes!$A$2:$A$43)),"-")</f>
        <v>6892740</v>
      </c>
      <c r="L154" s="189">
        <f>IFERROR(INDEX(lifespans_all!L$80:L$126,MATCH($A154,lifespans_all!$A$80:$A$126,0))*INDEX(SR_mission_minutes!L$2:L$43,MATCH($A154,SR_mission_minutes!$A$2:$A$43)),"-")</f>
        <v>6892740</v>
      </c>
      <c r="M154" s="189">
        <f>IFERROR(INDEX(lifespans_all!M$80:M$126,MATCH($A154,lifespans_all!$A$80:$A$126,0))*INDEX(SR_mission_minutes!M$2:M$43,MATCH($A154,SR_mission_minutes!$A$2:$A$43)),"-")</f>
        <v>6892740</v>
      </c>
      <c r="N154" s="189">
        <f>IFERROR(INDEX(lifespans_all!N$80:N$126,MATCH($A154,lifespans_all!$A$80:$A$126,0))*INDEX(SR_mission_minutes!N$2:N$43,MATCH($A154,SR_mission_minutes!$A$2:$A$43)),"-")</f>
        <v>6892740</v>
      </c>
      <c r="O154" s="189">
        <f>IFERROR(INDEX(lifespans_all!O$80:O$126,MATCH($A154,lifespans_all!$A$80:$A$126,0))*INDEX(SR_mission_minutes!O$2:O$43,MATCH($A154,SR_mission_minutes!$A$2:$A$43)),"-")</f>
        <v>6892740</v>
      </c>
      <c r="P154" s="189">
        <f>IFERROR(INDEX(lifespans_all!P$80:P$126,MATCH($A154,lifespans_all!$A$80:$A$126,0))*INDEX(SR_mission_minutes!P$2:P$43,MATCH($A154,SR_mission_minutes!$A$2:$A$43)),"-")</f>
        <v>6892740</v>
      </c>
      <c r="Q154" s="189">
        <f>IFERROR(INDEX(lifespans_all!Q$80:Q$126,MATCH($A154,lifespans_all!$A$80:$A$126,0))*INDEX(SR_mission_minutes!Q$2:Q$43,MATCH($A154,SR_mission_minutes!$A$2:$A$43)),"-")</f>
        <v>6892740</v>
      </c>
      <c r="R154" s="189">
        <f>IFERROR(INDEX(lifespans_all!R$80:R$126,MATCH($A154,lifespans_all!$A$80:$A$126,0))*INDEX(SR_mission_minutes!R$2:R$43,MATCH($A154,SR_mission_minutes!$A$2:$A$43)),"-")</f>
        <v>6892740</v>
      </c>
      <c r="S154" s="189">
        <f>IFERROR(INDEX(lifespans_all!S$80:S$126,MATCH($A154,lifespans_all!$A$80:$A$126,0))*INDEX(SR_mission_minutes!S$2:S$43,MATCH($A154,SR_mission_minutes!$A$2:$A$43)),"-")</f>
        <v>6892740</v>
      </c>
      <c r="T154" s="189">
        <f>IFERROR(INDEX(lifespans_all!T$80:T$126,MATCH($A154,lifespans_all!$A$80:$A$126,0))*INDEX(SR_mission_minutes!T$2:T$43,MATCH($A154,SR_mission_minutes!$A$2:$A$43)),"-")</f>
        <v>6892740</v>
      </c>
      <c r="U154" s="189">
        <f>IFERROR(INDEX(lifespans_all!U$80:U$126,MATCH($A154,lifespans_all!$A$80:$A$126,0))*INDEX(SR_mission_minutes!U$2:U$43,MATCH($A154,SR_mission_minutes!$A$2:$A$43)),"-")</f>
        <v>6892740</v>
      </c>
      <c r="V154" s="189">
        <f>IFERROR(INDEX(lifespans_all!V$80:V$126,MATCH($A154,lifespans_all!$A$80:$A$126,0))*INDEX(SR_mission_minutes!V$2:V$43,MATCH($A154,SR_mission_minutes!$A$2:$A$43)),"-")</f>
        <v>6892740</v>
      </c>
      <c r="W154" s="189">
        <f>IFERROR(INDEX(lifespans_all!W$80:W$126,MATCH($A154,lifespans_all!$A$80:$A$126,0))*INDEX(SR_mission_minutes!W$2:W$43,MATCH($A154,SR_mission_minutes!$A$2:$A$43)),"-")</f>
        <v>6892740</v>
      </c>
    </row>
    <row r="155" spans="1:23" x14ac:dyDescent="0.25">
      <c r="A155" s="97" t="s">
        <v>35</v>
      </c>
      <c r="B155" s="97" t="s">
        <v>57</v>
      </c>
      <c r="C155" s="198"/>
      <c r="D155" s="189">
        <f>IFERROR(INDEX(lifespans_all!D$158:D$212,MATCH($A155,lifespans_all!$A$158:$A$212,0))*INDEX(SR_mission_minutes!D$2:D$43,MATCH($A155,SR_mission_minutes!$A$2:$A$43)),"-")</f>
        <v>4002023.3333333335</v>
      </c>
      <c r="E155" s="189">
        <f>IFERROR(INDEX(lifespans_all!E$80:E$126,MATCH($A155,lifespans_all!$A$80:$A$126,0))*INDEX(SR_mission_minutes!E$2:E$43,MATCH($A155,SR_mission_minutes!$A$2:$A$43)),"-")</f>
        <v>4002023.3333333335</v>
      </c>
      <c r="F155" s="189">
        <f>IFERROR(INDEX(lifespans_all!F$80:F$126,MATCH($A155,lifespans_all!$A$80:$A$126,0))*INDEX(SR_mission_minutes!F$2:F$43,MATCH($A155,SR_mission_minutes!$A$2:$A$43)),"-")</f>
        <v>4002023.3333333335</v>
      </c>
      <c r="G155" s="189">
        <f>IFERROR(INDEX(lifespans_all!G$80:G$126,MATCH($A155,lifespans_all!$A$80:$A$126,0))*INDEX(SR_mission_minutes!G$2:G$43,MATCH($A155,SR_mission_minutes!$A$2:$A$43)),"-")</f>
        <v>4002023.3333333335</v>
      </c>
      <c r="H155" s="189">
        <f>IFERROR(INDEX(lifespans_all!H$80:H$126,MATCH($A155,lifespans_all!$A$80:$A$126,0))*INDEX(SR_mission_minutes!H$2:H$43,MATCH($A155,SR_mission_minutes!$A$2:$A$43)),"-")</f>
        <v>4002023.3333333335</v>
      </c>
      <c r="I155" s="189">
        <f>IFERROR(INDEX(lifespans_all!I$80:I$126,MATCH($A155,lifespans_all!$A$80:$A$126,0))*INDEX(SR_mission_minutes!I$2:I$43,MATCH($A155,SR_mission_minutes!$A$2:$A$43)),"-")</f>
        <v>4002023.3333333335</v>
      </c>
      <c r="J155" s="189">
        <f>IFERROR(INDEX(lifespans_all!J$80:J$126,MATCH($A155,lifespans_all!$A$80:$A$126,0))*INDEX(SR_mission_minutes!J$2:J$43,MATCH($A155,SR_mission_minutes!$A$2:$A$43)),"-")</f>
        <v>4002023.3333333335</v>
      </c>
      <c r="K155" s="189">
        <f>IFERROR(INDEX(lifespans_all!K$80:K$126,MATCH($A155,lifespans_all!$A$80:$A$126,0))*INDEX(SR_mission_minutes!K$2:K$43,MATCH($A155,SR_mission_minutes!$A$2:$A$43)),"-")</f>
        <v>0</v>
      </c>
      <c r="L155" s="189">
        <f>IFERROR(INDEX(lifespans_all!L$80:L$126,MATCH($A155,lifespans_all!$A$80:$A$126,0))*INDEX(SR_mission_minutes!L$2:L$43,MATCH($A155,SR_mission_minutes!$A$2:$A$43)),"-")</f>
        <v>0</v>
      </c>
      <c r="M155" s="189">
        <f>IFERROR(INDEX(lifespans_all!M$80:M$126,MATCH($A155,lifespans_all!$A$80:$A$126,0))*INDEX(SR_mission_minutes!M$2:M$43,MATCH($A155,SR_mission_minutes!$A$2:$A$43)),"-")</f>
        <v>0</v>
      </c>
      <c r="N155" s="189">
        <f>IFERROR(INDEX(lifespans_all!N$80:N$126,MATCH($A155,lifespans_all!$A$80:$A$126,0))*INDEX(SR_mission_minutes!N$2:N$43,MATCH($A155,SR_mission_minutes!$A$2:$A$43)),"-")</f>
        <v>0</v>
      </c>
      <c r="O155" s="189">
        <f>IFERROR(INDEX(lifespans_all!O$80:O$126,MATCH($A155,lifespans_all!$A$80:$A$126,0))*INDEX(SR_mission_minutes!O$2:O$43,MATCH($A155,SR_mission_minutes!$A$2:$A$43)),"-")</f>
        <v>0</v>
      </c>
      <c r="P155" s="189">
        <f>IFERROR(INDEX(lifespans_all!P$80:P$126,MATCH($A155,lifespans_all!$A$80:$A$126,0))*INDEX(SR_mission_minutes!P$2:P$43,MATCH($A155,SR_mission_minutes!$A$2:$A$43)),"-")</f>
        <v>0</v>
      </c>
      <c r="Q155" s="189">
        <f>IFERROR(INDEX(lifespans_all!Q$80:Q$126,MATCH($A155,lifespans_all!$A$80:$A$126,0))*INDEX(SR_mission_minutes!Q$2:Q$43,MATCH($A155,SR_mission_minutes!$A$2:$A$43)),"-")</f>
        <v>0</v>
      </c>
      <c r="R155" s="189">
        <f>IFERROR(INDEX(lifespans_all!R$80:R$126,MATCH($A155,lifespans_all!$A$80:$A$126,0))*INDEX(SR_mission_minutes!R$2:R$43,MATCH($A155,SR_mission_minutes!$A$2:$A$43)),"-")</f>
        <v>0</v>
      </c>
      <c r="S155" s="189">
        <f>IFERROR(INDEX(lifespans_all!S$80:S$126,MATCH($A155,lifespans_all!$A$80:$A$126,0))*INDEX(SR_mission_minutes!S$2:S$43,MATCH($A155,SR_mission_minutes!$A$2:$A$43)),"-")</f>
        <v>0</v>
      </c>
      <c r="T155" s="189">
        <f>IFERROR(INDEX(lifespans_all!T$80:T$126,MATCH($A155,lifespans_all!$A$80:$A$126,0))*INDEX(SR_mission_minutes!T$2:T$43,MATCH($A155,SR_mission_minutes!$A$2:$A$43)),"-")</f>
        <v>0</v>
      </c>
      <c r="U155" s="189">
        <f>IFERROR(INDEX(lifespans_all!U$80:U$126,MATCH($A155,lifespans_all!$A$80:$A$126,0))*INDEX(SR_mission_minutes!U$2:U$43,MATCH($A155,SR_mission_minutes!$A$2:$A$43)),"-")</f>
        <v>0</v>
      </c>
      <c r="V155" s="189">
        <f>IFERROR(INDEX(lifespans_all!V$80:V$126,MATCH($A155,lifespans_all!$A$80:$A$126,0))*INDEX(SR_mission_minutes!V$2:V$43,MATCH($A155,SR_mission_minutes!$A$2:$A$43)),"-")</f>
        <v>0</v>
      </c>
      <c r="W155" s="189">
        <f>IFERROR(INDEX(lifespans_all!W$80:W$126,MATCH($A155,lifespans_all!$A$80:$A$126,0))*INDEX(SR_mission_minutes!W$2:W$43,MATCH($A155,SR_mission_minutes!$A$2:$A$43)),"-")</f>
        <v>0</v>
      </c>
    </row>
    <row r="156" spans="1:23" x14ac:dyDescent="0.25">
      <c r="A156" s="97" t="s">
        <v>36</v>
      </c>
      <c r="B156" s="97" t="s">
        <v>57</v>
      </c>
      <c r="C156" s="198"/>
      <c r="D156" s="189">
        <f>IFERROR(INDEX(lifespans_all!D$158:D$212,MATCH($A156,lifespans_all!$A$158:$A$212,0))*INDEX(SR_mission_minutes!D$2:D$43,MATCH($A156,SR_mission_minutes!$A$2:$A$43)),"-")</f>
        <v>4002023.3333333335</v>
      </c>
      <c r="E156" s="189">
        <f>IFERROR(INDEX(lifespans_all!E$80:E$126,MATCH($A156,lifespans_all!$A$80:$A$126,0))*INDEX(SR_mission_minutes!E$2:E$43,MATCH($A156,SR_mission_minutes!$A$2:$A$43)),"-")</f>
        <v>4002023.3333333335</v>
      </c>
      <c r="F156" s="189">
        <f>IFERROR(INDEX(lifespans_all!F$80:F$126,MATCH($A156,lifespans_all!$A$80:$A$126,0))*INDEX(SR_mission_minutes!F$2:F$43,MATCH($A156,SR_mission_minutes!$A$2:$A$43)),"-")</f>
        <v>4002023.3333333335</v>
      </c>
      <c r="G156" s="189">
        <f>IFERROR(INDEX(lifespans_all!G$80:G$126,MATCH($A156,lifespans_all!$A$80:$A$126,0))*INDEX(SR_mission_minutes!G$2:G$43,MATCH($A156,SR_mission_minutes!$A$2:$A$43)),"-")</f>
        <v>4002023.3333333335</v>
      </c>
      <c r="H156" s="189">
        <f>IFERROR(INDEX(lifespans_all!H$80:H$126,MATCH($A156,lifespans_all!$A$80:$A$126,0))*INDEX(SR_mission_minutes!H$2:H$43,MATCH($A156,SR_mission_minutes!$A$2:$A$43)),"-")</f>
        <v>4002023.3333333335</v>
      </c>
      <c r="I156" s="189">
        <f>IFERROR(INDEX(lifespans_all!I$80:I$126,MATCH($A156,lifespans_all!$A$80:$A$126,0))*INDEX(SR_mission_minutes!I$2:I$43,MATCH($A156,SR_mission_minutes!$A$2:$A$43)),"-")</f>
        <v>4002023.3333333335</v>
      </c>
      <c r="J156" s="189">
        <f>IFERROR(INDEX(lifespans_all!J$80:J$126,MATCH($A156,lifespans_all!$A$80:$A$126,0))*INDEX(SR_mission_minutes!J$2:J$43,MATCH($A156,SR_mission_minutes!$A$2:$A$43)),"-")</f>
        <v>4002023.3333333335</v>
      </c>
      <c r="K156" s="189">
        <f>IFERROR(INDEX(lifespans_all!K$80:K$126,MATCH($A156,lifespans_all!$A$80:$A$126,0))*INDEX(SR_mission_minutes!K$2:K$43,MATCH($A156,SR_mission_minutes!$A$2:$A$43)),"-")</f>
        <v>4002023.3333333335</v>
      </c>
      <c r="L156" s="189">
        <f>IFERROR(INDEX(lifespans_all!L$80:L$126,MATCH($A156,lifespans_all!$A$80:$A$126,0))*INDEX(SR_mission_minutes!L$2:L$43,MATCH($A156,SR_mission_minutes!$A$2:$A$43)),"-")</f>
        <v>4002023.3333333335</v>
      </c>
      <c r="M156" s="189">
        <f>IFERROR(INDEX(lifespans_all!M$80:M$126,MATCH($A156,lifespans_all!$A$80:$A$126,0))*INDEX(SR_mission_minutes!M$2:M$43,MATCH($A156,SR_mission_minutes!$A$2:$A$43)),"-")</f>
        <v>4002023.3333333335</v>
      </c>
      <c r="N156" s="189">
        <f>IFERROR(INDEX(lifespans_all!N$80:N$126,MATCH($A156,lifespans_all!$A$80:$A$126,0))*INDEX(SR_mission_minutes!N$2:N$43,MATCH($A156,SR_mission_minutes!$A$2:$A$43)),"-")</f>
        <v>4002023.3333333335</v>
      </c>
      <c r="O156" s="189">
        <f>IFERROR(INDEX(lifespans_all!O$80:O$126,MATCH($A156,lifespans_all!$A$80:$A$126,0))*INDEX(SR_mission_minutes!O$2:O$43,MATCH($A156,SR_mission_minutes!$A$2:$A$43)),"-")</f>
        <v>4002023.3333333335</v>
      </c>
      <c r="P156" s="189">
        <f>IFERROR(INDEX(lifespans_all!P$80:P$126,MATCH($A156,lifespans_all!$A$80:$A$126,0))*INDEX(SR_mission_minutes!P$2:P$43,MATCH($A156,SR_mission_minutes!$A$2:$A$43)),"-")</f>
        <v>4002023.3333333335</v>
      </c>
      <c r="Q156" s="189">
        <f>IFERROR(INDEX(lifespans_all!Q$80:Q$126,MATCH($A156,lifespans_all!$A$80:$A$126,0))*INDEX(SR_mission_minutes!Q$2:Q$43,MATCH($A156,SR_mission_minutes!$A$2:$A$43)),"-")</f>
        <v>4002023.3333333335</v>
      </c>
      <c r="R156" s="189">
        <f>IFERROR(INDEX(lifespans_all!R$80:R$126,MATCH($A156,lifespans_all!$A$80:$A$126,0))*INDEX(SR_mission_minutes!R$2:R$43,MATCH($A156,SR_mission_minutes!$A$2:$A$43)),"-")</f>
        <v>4002023.3333333335</v>
      </c>
      <c r="S156" s="189">
        <f>IFERROR(INDEX(lifespans_all!S$80:S$126,MATCH($A156,lifespans_all!$A$80:$A$126,0))*INDEX(SR_mission_minutes!S$2:S$43,MATCH($A156,SR_mission_minutes!$A$2:$A$43)),"-")</f>
        <v>4002023.3333333335</v>
      </c>
      <c r="T156" s="189">
        <f>IFERROR(INDEX(lifespans_all!T$80:T$126,MATCH($A156,lifespans_all!$A$80:$A$126,0))*INDEX(SR_mission_minutes!T$2:T$43,MATCH($A156,SR_mission_minutes!$A$2:$A$43)),"-")</f>
        <v>4002023.3333333335</v>
      </c>
      <c r="U156" s="189">
        <f>IFERROR(INDEX(lifespans_all!U$80:U$126,MATCH($A156,lifespans_all!$A$80:$A$126,0))*INDEX(SR_mission_minutes!U$2:U$43,MATCH($A156,SR_mission_minutes!$A$2:$A$43)),"-")</f>
        <v>4002023.3333333335</v>
      </c>
      <c r="V156" s="189">
        <f>IFERROR(INDEX(lifespans_all!V$80:V$126,MATCH($A156,lifespans_all!$A$80:$A$126,0))*INDEX(SR_mission_minutes!V$2:V$43,MATCH($A156,SR_mission_minutes!$A$2:$A$43)),"-")</f>
        <v>4002023.3333333335</v>
      </c>
      <c r="W156" s="189">
        <f>IFERROR(INDEX(lifespans_all!W$80:W$126,MATCH($A156,lifespans_all!$A$80:$A$126,0))*INDEX(SR_mission_minutes!W$2:W$43,MATCH($A156,SR_mission_minutes!$A$2:$A$43)),"-")</f>
        <v>4002023.3333333335</v>
      </c>
    </row>
    <row r="157" spans="1:23" x14ac:dyDescent="0.25">
      <c r="A157" s="97" t="s">
        <v>37</v>
      </c>
      <c r="B157" s="97" t="s">
        <v>57</v>
      </c>
      <c r="C157" s="198"/>
      <c r="D157" s="189">
        <f>IFERROR(INDEX(lifespans_all!D$158:D$212,MATCH($A157,lifespans_all!$A$158:$A$212,0))*INDEX(SR_mission_minutes!D$2:D$43,MATCH($A157,SR_mission_minutes!$A$2:$A$43)),"-")</f>
        <v>4002023.3333333335</v>
      </c>
      <c r="E157" s="189">
        <f>IFERROR(INDEX(lifespans_all!E$80:E$126,MATCH($A157,lifespans_all!$A$80:$A$126,0))*INDEX(SR_mission_minutes!E$2:E$43,MATCH($A157,SR_mission_minutes!$A$2:$A$43)),"-")</f>
        <v>4002023.3333333335</v>
      </c>
      <c r="F157" s="189">
        <f>IFERROR(INDEX(lifespans_all!F$80:F$126,MATCH($A157,lifespans_all!$A$80:$A$126,0))*INDEX(SR_mission_minutes!F$2:F$43,MATCH($A157,SR_mission_minutes!$A$2:$A$43)),"-")</f>
        <v>4002023.3333333335</v>
      </c>
      <c r="G157" s="189">
        <f>IFERROR(INDEX(lifespans_all!G$80:G$126,MATCH($A157,lifespans_all!$A$80:$A$126,0))*INDEX(SR_mission_minutes!G$2:G$43,MATCH($A157,SR_mission_minutes!$A$2:$A$43)),"-")</f>
        <v>4002023.3333333335</v>
      </c>
      <c r="H157" s="189">
        <f>IFERROR(INDEX(lifespans_all!H$80:H$126,MATCH($A157,lifespans_all!$A$80:$A$126,0))*INDEX(SR_mission_minutes!H$2:H$43,MATCH($A157,SR_mission_minutes!$A$2:$A$43)),"-")</f>
        <v>4002023.3333333335</v>
      </c>
      <c r="I157" s="189">
        <f>IFERROR(INDEX(lifespans_all!I$80:I$126,MATCH($A157,lifespans_all!$A$80:$A$126,0))*INDEX(SR_mission_minutes!I$2:I$43,MATCH($A157,SR_mission_minutes!$A$2:$A$43)),"-")</f>
        <v>0</v>
      </c>
      <c r="J157" s="189">
        <f>IFERROR(INDEX(lifespans_all!J$80:J$126,MATCH($A157,lifespans_all!$A$80:$A$126,0))*INDEX(SR_mission_minutes!J$2:J$43,MATCH($A157,SR_mission_minutes!$A$2:$A$43)),"-")</f>
        <v>0</v>
      </c>
      <c r="K157" s="189">
        <f>IFERROR(INDEX(lifespans_all!K$80:K$126,MATCH($A157,lifespans_all!$A$80:$A$126,0))*INDEX(SR_mission_minutes!K$2:K$43,MATCH($A157,SR_mission_minutes!$A$2:$A$43)),"-")</f>
        <v>0</v>
      </c>
      <c r="L157" s="189">
        <f>IFERROR(INDEX(lifespans_all!L$80:L$126,MATCH($A157,lifespans_all!$A$80:$A$126,0))*INDEX(SR_mission_minutes!L$2:L$43,MATCH($A157,SR_mission_minutes!$A$2:$A$43)),"-")</f>
        <v>0</v>
      </c>
      <c r="M157" s="189">
        <f>IFERROR(INDEX(lifespans_all!M$80:M$126,MATCH($A157,lifespans_all!$A$80:$A$126,0))*INDEX(SR_mission_minutes!M$2:M$43,MATCH($A157,SR_mission_minutes!$A$2:$A$43)),"-")</f>
        <v>0</v>
      </c>
      <c r="N157" s="189">
        <f>IFERROR(INDEX(lifespans_all!N$80:N$126,MATCH($A157,lifespans_all!$A$80:$A$126,0))*INDEX(SR_mission_minutes!N$2:N$43,MATCH($A157,SR_mission_minutes!$A$2:$A$43)),"-")</f>
        <v>0</v>
      </c>
      <c r="O157" s="189">
        <f>IFERROR(INDEX(lifespans_all!O$80:O$126,MATCH($A157,lifespans_all!$A$80:$A$126,0))*INDEX(SR_mission_minutes!O$2:O$43,MATCH($A157,SR_mission_minutes!$A$2:$A$43)),"-")</f>
        <v>0</v>
      </c>
      <c r="P157" s="189">
        <f>IFERROR(INDEX(lifespans_all!P$80:P$126,MATCH($A157,lifespans_all!$A$80:$A$126,0))*INDEX(SR_mission_minutes!P$2:P$43,MATCH($A157,SR_mission_minutes!$A$2:$A$43)),"-")</f>
        <v>0</v>
      </c>
      <c r="Q157" s="189">
        <f>IFERROR(INDEX(lifespans_all!Q$80:Q$126,MATCH($A157,lifespans_all!$A$80:$A$126,0))*INDEX(SR_mission_minutes!Q$2:Q$43,MATCH($A157,SR_mission_minutes!$A$2:$A$43)),"-")</f>
        <v>0</v>
      </c>
      <c r="R157" s="189">
        <f>IFERROR(INDEX(lifespans_all!R$80:R$126,MATCH($A157,lifespans_all!$A$80:$A$126,0))*INDEX(SR_mission_minutes!R$2:R$43,MATCH($A157,SR_mission_minutes!$A$2:$A$43)),"-")</f>
        <v>0</v>
      </c>
      <c r="S157" s="189">
        <f>IFERROR(INDEX(lifespans_all!S$80:S$126,MATCH($A157,lifespans_all!$A$80:$A$126,0))*INDEX(SR_mission_minutes!S$2:S$43,MATCH($A157,SR_mission_minutes!$A$2:$A$43)),"-")</f>
        <v>0</v>
      </c>
      <c r="T157" s="189">
        <f>IFERROR(INDEX(lifespans_all!T$80:T$126,MATCH($A157,lifespans_all!$A$80:$A$126,0))*INDEX(SR_mission_minutes!T$2:T$43,MATCH($A157,SR_mission_minutes!$A$2:$A$43)),"-")</f>
        <v>0</v>
      </c>
      <c r="U157" s="189">
        <f>IFERROR(INDEX(lifespans_all!U$80:U$126,MATCH($A157,lifespans_all!$A$80:$A$126,0))*INDEX(SR_mission_minutes!U$2:U$43,MATCH($A157,SR_mission_minutes!$A$2:$A$43)),"-")</f>
        <v>0</v>
      </c>
      <c r="V157" s="189">
        <f>IFERROR(INDEX(lifespans_all!V$80:V$126,MATCH($A157,lifespans_all!$A$80:$A$126,0))*INDEX(SR_mission_minutes!V$2:V$43,MATCH($A157,SR_mission_minutes!$A$2:$A$43)),"-")</f>
        <v>0</v>
      </c>
      <c r="W157" s="189">
        <f>IFERROR(INDEX(lifespans_all!W$80:W$126,MATCH($A157,lifespans_all!$A$80:$A$126,0))*INDEX(SR_mission_minutes!W$2:W$43,MATCH($A157,SR_mission_minutes!$A$2:$A$43)),"-")</f>
        <v>0</v>
      </c>
    </row>
    <row r="158" spans="1:23" x14ac:dyDescent="0.25">
      <c r="A158" s="97" t="s">
        <v>73</v>
      </c>
      <c r="B158" s="97" t="s">
        <v>57</v>
      </c>
      <c r="C158" s="198"/>
      <c r="D158" s="189">
        <f>IFERROR(INDEX(lifespans_all!D$158:D$212,MATCH($A158,lifespans_all!$A$158:$A$212,0))*INDEX(SR_mission_minutes!D$2:D$43,MATCH($A158,SR_mission_minutes!$A$2:$A$43)),"-")</f>
        <v>4002023.3333333335</v>
      </c>
      <c r="E158" s="189">
        <f>IFERROR(INDEX(lifespans_all!E$80:E$126,MATCH($A158,lifespans_all!$A$80:$A$126,0))*INDEX(SR_mission_minutes!E$2:E$43,MATCH($A158,SR_mission_minutes!$A$2:$A$43)),"-")</f>
        <v>4002023.3333333335</v>
      </c>
      <c r="F158" s="189">
        <f>IFERROR(INDEX(lifespans_all!F$80:F$126,MATCH($A158,lifespans_all!$A$80:$A$126,0))*INDEX(SR_mission_minutes!F$2:F$43,MATCH($A158,SR_mission_minutes!$A$2:$A$43)),"-")</f>
        <v>4002023.3333333335</v>
      </c>
      <c r="G158" s="189">
        <f>IFERROR(INDEX(lifespans_all!G$80:G$126,MATCH($A158,lifespans_all!$A$80:$A$126,0))*INDEX(SR_mission_minutes!G$2:G$43,MATCH($A158,SR_mission_minutes!$A$2:$A$43)),"-")</f>
        <v>4002023.3333333335</v>
      </c>
      <c r="H158" s="189">
        <f>IFERROR(INDEX(lifespans_all!H$80:H$126,MATCH($A158,lifespans_all!$A$80:$A$126,0))*INDEX(SR_mission_minutes!H$2:H$43,MATCH($A158,SR_mission_minutes!$A$2:$A$43)),"-")</f>
        <v>4002023.3333333335</v>
      </c>
      <c r="I158" s="189">
        <f>IFERROR(INDEX(lifespans_all!I$80:I$126,MATCH($A158,lifespans_all!$A$80:$A$126,0))*INDEX(SR_mission_minutes!I$2:I$43,MATCH($A158,SR_mission_minutes!$A$2:$A$43)),"-")</f>
        <v>0</v>
      </c>
      <c r="J158" s="189">
        <f>IFERROR(INDEX(lifespans_all!J$80:J$126,MATCH($A158,lifespans_all!$A$80:$A$126,0))*INDEX(SR_mission_minutes!J$2:J$43,MATCH($A158,SR_mission_minutes!$A$2:$A$43)),"-")</f>
        <v>0</v>
      </c>
      <c r="K158" s="189">
        <f>IFERROR(INDEX(lifespans_all!K$80:K$126,MATCH($A158,lifespans_all!$A$80:$A$126,0))*INDEX(SR_mission_minutes!K$2:K$43,MATCH($A158,SR_mission_minutes!$A$2:$A$43)),"-")</f>
        <v>0</v>
      </c>
      <c r="L158" s="189">
        <f>IFERROR(INDEX(lifespans_all!L$80:L$126,MATCH($A158,lifespans_all!$A$80:$A$126,0))*INDEX(SR_mission_minutes!L$2:L$43,MATCH($A158,SR_mission_minutes!$A$2:$A$43)),"-")</f>
        <v>0</v>
      </c>
      <c r="M158" s="189">
        <f>IFERROR(INDEX(lifespans_all!M$80:M$126,MATCH($A158,lifespans_all!$A$80:$A$126,0))*INDEX(SR_mission_minutes!M$2:M$43,MATCH($A158,SR_mission_minutes!$A$2:$A$43)),"-")</f>
        <v>0</v>
      </c>
      <c r="N158" s="189">
        <f>IFERROR(INDEX(lifespans_all!N$80:N$126,MATCH($A158,lifespans_all!$A$80:$A$126,0))*INDEX(SR_mission_minutes!N$2:N$43,MATCH($A158,SR_mission_minutes!$A$2:$A$43)),"-")</f>
        <v>0</v>
      </c>
      <c r="O158" s="189">
        <f>IFERROR(INDEX(lifespans_all!O$80:O$126,MATCH($A158,lifespans_all!$A$80:$A$126,0))*INDEX(SR_mission_minutes!O$2:O$43,MATCH($A158,SR_mission_minutes!$A$2:$A$43)),"-")</f>
        <v>0</v>
      </c>
      <c r="P158" s="189">
        <f>IFERROR(INDEX(lifespans_all!P$80:P$126,MATCH($A158,lifespans_all!$A$80:$A$126,0))*INDEX(SR_mission_minutes!P$2:P$43,MATCH($A158,SR_mission_minutes!$A$2:$A$43)),"-")</f>
        <v>0</v>
      </c>
      <c r="Q158" s="189">
        <f>IFERROR(INDEX(lifespans_all!Q$80:Q$126,MATCH($A158,lifespans_all!$A$80:$A$126,0))*INDEX(SR_mission_minutes!Q$2:Q$43,MATCH($A158,SR_mission_minutes!$A$2:$A$43)),"-")</f>
        <v>0</v>
      </c>
      <c r="R158" s="189">
        <f>IFERROR(INDEX(lifespans_all!R$80:R$126,MATCH($A158,lifespans_all!$A$80:$A$126,0))*INDEX(SR_mission_minutes!R$2:R$43,MATCH($A158,SR_mission_minutes!$A$2:$A$43)),"-")</f>
        <v>0</v>
      </c>
      <c r="S158" s="189">
        <f>IFERROR(INDEX(lifespans_all!S$80:S$126,MATCH($A158,lifespans_all!$A$80:$A$126,0))*INDEX(SR_mission_minutes!S$2:S$43,MATCH($A158,SR_mission_minutes!$A$2:$A$43)),"-")</f>
        <v>0</v>
      </c>
      <c r="T158" s="189">
        <f>IFERROR(INDEX(lifespans_all!T$80:T$126,MATCH($A158,lifespans_all!$A$80:$A$126,0))*INDEX(SR_mission_minutes!T$2:T$43,MATCH($A158,SR_mission_minutes!$A$2:$A$43)),"-")</f>
        <v>0</v>
      </c>
      <c r="U158" s="189">
        <f>IFERROR(INDEX(lifespans_all!U$80:U$126,MATCH($A158,lifespans_all!$A$80:$A$126,0))*INDEX(SR_mission_minutes!U$2:U$43,MATCH($A158,SR_mission_minutes!$A$2:$A$43)),"-")</f>
        <v>0</v>
      </c>
      <c r="V158" s="189">
        <f>IFERROR(INDEX(lifespans_all!V$80:V$126,MATCH($A158,lifespans_all!$A$80:$A$126,0))*INDEX(SR_mission_minutes!V$2:V$43,MATCH($A158,SR_mission_minutes!$A$2:$A$43)),"-")</f>
        <v>0</v>
      </c>
      <c r="W158" s="189">
        <f>IFERROR(INDEX(lifespans_all!W$80:W$126,MATCH($A158,lifespans_all!$A$80:$A$126,0))*INDEX(SR_mission_minutes!W$2:W$43,MATCH($A158,SR_mission_minutes!$A$2:$A$43)),"-")</f>
        <v>0</v>
      </c>
    </row>
    <row r="159" spans="1:23" x14ac:dyDescent="0.25">
      <c r="A159" s="97" t="s">
        <v>38</v>
      </c>
      <c r="B159" s="97" t="s">
        <v>57</v>
      </c>
      <c r="C159" s="198"/>
      <c r="D159" s="189">
        <f>IFERROR(INDEX(lifespans_all!D$158:D$212,MATCH($A159,lifespans_all!$A$158:$A$212,0))*INDEX(SR_mission_minutes!D$2:D$43,MATCH($A159,SR_mission_minutes!$A$2:$A$43)),"-")</f>
        <v>4002023.3333333335</v>
      </c>
      <c r="E159" s="189">
        <f>IFERROR(INDEX(lifespans_all!E$80:E$126,MATCH($A159,lifespans_all!$A$80:$A$126,0))*INDEX(SR_mission_minutes!E$2:E$43,MATCH($A159,SR_mission_minutes!$A$2:$A$43)),"-")</f>
        <v>4002023.3333333335</v>
      </c>
      <c r="F159" s="189">
        <f>IFERROR(INDEX(lifespans_all!F$80:F$126,MATCH($A159,lifespans_all!$A$80:$A$126,0))*INDEX(SR_mission_minutes!F$2:F$43,MATCH($A159,SR_mission_minutes!$A$2:$A$43)),"-")</f>
        <v>4002023.3333333335</v>
      </c>
      <c r="G159" s="189">
        <f>IFERROR(INDEX(lifespans_all!G$80:G$126,MATCH($A159,lifespans_all!$A$80:$A$126,0))*INDEX(SR_mission_minutes!G$2:G$43,MATCH($A159,SR_mission_minutes!$A$2:$A$43)),"-")</f>
        <v>4002023.3333333335</v>
      </c>
      <c r="H159" s="189">
        <f>IFERROR(INDEX(lifespans_all!H$80:H$126,MATCH($A159,lifespans_all!$A$80:$A$126,0))*INDEX(SR_mission_minutes!H$2:H$43,MATCH($A159,SR_mission_minutes!$A$2:$A$43)),"-")</f>
        <v>0</v>
      </c>
      <c r="I159" s="189">
        <f>IFERROR(INDEX(lifespans_all!I$80:I$126,MATCH($A159,lifespans_all!$A$80:$A$126,0))*INDEX(SR_mission_minutes!I$2:I$43,MATCH($A159,SR_mission_minutes!$A$2:$A$43)),"-")</f>
        <v>0</v>
      </c>
      <c r="J159" s="189">
        <f>IFERROR(INDEX(lifespans_all!J$80:J$126,MATCH($A159,lifespans_all!$A$80:$A$126,0))*INDEX(SR_mission_minutes!J$2:J$43,MATCH($A159,SR_mission_minutes!$A$2:$A$43)),"-")</f>
        <v>0</v>
      </c>
      <c r="K159" s="189">
        <f>IFERROR(INDEX(lifespans_all!K$80:K$126,MATCH($A159,lifespans_all!$A$80:$A$126,0))*INDEX(SR_mission_minutes!K$2:K$43,MATCH($A159,SR_mission_minutes!$A$2:$A$43)),"-")</f>
        <v>0</v>
      </c>
      <c r="L159" s="189">
        <f>IFERROR(INDEX(lifespans_all!L$80:L$126,MATCH($A159,lifespans_all!$A$80:$A$126,0))*INDEX(SR_mission_minutes!L$2:L$43,MATCH($A159,SR_mission_minutes!$A$2:$A$43)),"-")</f>
        <v>0</v>
      </c>
      <c r="M159" s="189">
        <f>IFERROR(INDEX(lifespans_all!M$80:M$126,MATCH($A159,lifespans_all!$A$80:$A$126,0))*INDEX(SR_mission_minutes!M$2:M$43,MATCH($A159,SR_mission_minutes!$A$2:$A$43)),"-")</f>
        <v>0</v>
      </c>
      <c r="N159" s="189">
        <f>IFERROR(INDEX(lifespans_all!N$80:N$126,MATCH($A159,lifespans_all!$A$80:$A$126,0))*INDEX(SR_mission_minutes!N$2:N$43,MATCH($A159,SR_mission_minutes!$A$2:$A$43)),"-")</f>
        <v>0</v>
      </c>
      <c r="O159" s="189">
        <f>IFERROR(INDEX(lifespans_all!O$80:O$126,MATCH($A159,lifespans_all!$A$80:$A$126,0))*INDEX(SR_mission_minutes!O$2:O$43,MATCH($A159,SR_mission_minutes!$A$2:$A$43)),"-")</f>
        <v>0</v>
      </c>
      <c r="P159" s="189">
        <f>IFERROR(INDEX(lifespans_all!P$80:P$126,MATCH($A159,lifespans_all!$A$80:$A$126,0))*INDEX(SR_mission_minutes!P$2:P$43,MATCH($A159,SR_mission_minutes!$A$2:$A$43)),"-")</f>
        <v>0</v>
      </c>
      <c r="Q159" s="189">
        <f>IFERROR(INDEX(lifespans_all!Q$80:Q$126,MATCH($A159,lifespans_all!$A$80:$A$126,0))*INDEX(SR_mission_minutes!Q$2:Q$43,MATCH($A159,SR_mission_minutes!$A$2:$A$43)),"-")</f>
        <v>0</v>
      </c>
      <c r="R159" s="189">
        <f>IFERROR(INDEX(lifespans_all!R$80:R$126,MATCH($A159,lifespans_all!$A$80:$A$126,0))*INDEX(SR_mission_minutes!R$2:R$43,MATCH($A159,SR_mission_minutes!$A$2:$A$43)),"-")</f>
        <v>0</v>
      </c>
      <c r="S159" s="189">
        <f>IFERROR(INDEX(lifespans_all!S$80:S$126,MATCH($A159,lifespans_all!$A$80:$A$126,0))*INDEX(SR_mission_minutes!S$2:S$43,MATCH($A159,SR_mission_minutes!$A$2:$A$43)),"-")</f>
        <v>0</v>
      </c>
      <c r="T159" s="189">
        <f>IFERROR(INDEX(lifespans_all!T$80:T$126,MATCH($A159,lifespans_all!$A$80:$A$126,0))*INDEX(SR_mission_minutes!T$2:T$43,MATCH($A159,SR_mission_minutes!$A$2:$A$43)),"-")</f>
        <v>0</v>
      </c>
      <c r="U159" s="189">
        <f>IFERROR(INDEX(lifespans_all!U$80:U$126,MATCH($A159,lifespans_all!$A$80:$A$126,0))*INDEX(SR_mission_minutes!U$2:U$43,MATCH($A159,SR_mission_minutes!$A$2:$A$43)),"-")</f>
        <v>0</v>
      </c>
      <c r="V159" s="189">
        <f>IFERROR(INDEX(lifespans_all!V$80:V$126,MATCH($A159,lifespans_all!$A$80:$A$126,0))*INDEX(SR_mission_minutes!V$2:V$43,MATCH($A159,SR_mission_minutes!$A$2:$A$43)),"-")</f>
        <v>0</v>
      </c>
      <c r="W159" s="189">
        <f>IFERROR(INDEX(lifespans_all!W$80:W$126,MATCH($A159,lifespans_all!$A$80:$A$126,0))*INDEX(SR_mission_minutes!W$2:W$43,MATCH($A159,SR_mission_minutes!$A$2:$A$43)),"-")</f>
        <v>0</v>
      </c>
    </row>
    <row r="160" spans="1:23" x14ac:dyDescent="0.25">
      <c r="A160" s="97" t="s">
        <v>39</v>
      </c>
      <c r="B160" s="97" t="s">
        <v>59</v>
      </c>
      <c r="C160" s="198"/>
      <c r="D160" s="189">
        <f>IFERROR(INDEX(lifespans_all!D$158:D$212,MATCH($A160,lifespans_all!$A$158:$A$212,0))*INDEX(SR_mission_minutes!D$2:D$43,MATCH($A160,SR_mission_minutes!$A$2:$A$43)),"-")</f>
        <v>6892740</v>
      </c>
      <c r="E160" s="189">
        <f>IFERROR(INDEX(lifespans_all!E$80:E$126,MATCH($A160,lifespans_all!$A$80:$A$126,0))*INDEX(SR_mission_minutes!E$2:E$43,MATCH($A160,SR_mission_minutes!$A$2:$A$43)),"-")</f>
        <v>6892740</v>
      </c>
      <c r="F160" s="189">
        <f>IFERROR(INDEX(lifespans_all!F$80:F$126,MATCH($A160,lifespans_all!$A$80:$A$126,0))*INDEX(SR_mission_minutes!F$2:F$43,MATCH($A160,SR_mission_minutes!$A$2:$A$43)),"-")</f>
        <v>6892740</v>
      </c>
      <c r="G160" s="189">
        <f>IFERROR(INDEX(lifespans_all!G$80:G$126,MATCH($A160,lifespans_all!$A$80:$A$126,0))*INDEX(SR_mission_minutes!G$2:G$43,MATCH($A160,SR_mission_minutes!$A$2:$A$43)),"-")</f>
        <v>6892740</v>
      </c>
      <c r="H160" s="189">
        <f>IFERROR(INDEX(lifespans_all!H$80:H$126,MATCH($A160,lifespans_all!$A$80:$A$126,0))*INDEX(SR_mission_minutes!H$2:H$43,MATCH($A160,SR_mission_minutes!$A$2:$A$43)),"-")</f>
        <v>6892740</v>
      </c>
      <c r="I160" s="189">
        <f>IFERROR(INDEX(lifespans_all!I$80:I$126,MATCH($A160,lifespans_all!$A$80:$A$126,0))*INDEX(SR_mission_minutes!I$2:I$43,MATCH($A160,SR_mission_minutes!$A$2:$A$43)),"-")</f>
        <v>6892740</v>
      </c>
      <c r="J160" s="189">
        <f>IFERROR(INDEX(lifespans_all!J$80:J$126,MATCH($A160,lifespans_all!$A$80:$A$126,0))*INDEX(SR_mission_minutes!J$2:J$43,MATCH($A160,SR_mission_minutes!$A$2:$A$43)),"-")</f>
        <v>6892740</v>
      </c>
      <c r="K160" s="189">
        <f>IFERROR(INDEX(lifespans_all!K$80:K$126,MATCH($A160,lifespans_all!$A$80:$A$126,0))*INDEX(SR_mission_minutes!K$2:K$43,MATCH($A160,SR_mission_minutes!$A$2:$A$43)),"-")</f>
        <v>6892740</v>
      </c>
      <c r="L160" s="189">
        <f>IFERROR(INDEX(lifespans_all!L$80:L$126,MATCH($A160,lifespans_all!$A$80:$A$126,0))*INDEX(SR_mission_minutes!L$2:L$43,MATCH($A160,SR_mission_minutes!$A$2:$A$43)),"-")</f>
        <v>6892740</v>
      </c>
      <c r="M160" s="189">
        <f>IFERROR(INDEX(lifespans_all!M$80:M$126,MATCH($A160,lifespans_all!$A$80:$A$126,0))*INDEX(SR_mission_minutes!M$2:M$43,MATCH($A160,SR_mission_minutes!$A$2:$A$43)),"-")</f>
        <v>6892740</v>
      </c>
      <c r="N160" s="189">
        <f>IFERROR(INDEX(lifespans_all!N$80:N$126,MATCH($A160,lifespans_all!$A$80:$A$126,0))*INDEX(SR_mission_minutes!N$2:N$43,MATCH($A160,SR_mission_minutes!$A$2:$A$43)),"-")</f>
        <v>0</v>
      </c>
      <c r="O160" s="189">
        <f>IFERROR(INDEX(lifespans_all!O$80:O$126,MATCH($A160,lifespans_all!$A$80:$A$126,0))*INDEX(SR_mission_minutes!O$2:O$43,MATCH($A160,SR_mission_minutes!$A$2:$A$43)),"-")</f>
        <v>0</v>
      </c>
      <c r="P160" s="189">
        <f>IFERROR(INDEX(lifespans_all!P$80:P$126,MATCH($A160,lifespans_all!$A$80:$A$126,0))*INDEX(SR_mission_minutes!P$2:P$43,MATCH($A160,SR_mission_minutes!$A$2:$A$43)),"-")</f>
        <v>0</v>
      </c>
      <c r="Q160" s="189">
        <f>IFERROR(INDEX(lifespans_all!Q$80:Q$126,MATCH($A160,lifespans_all!$A$80:$A$126,0))*INDEX(SR_mission_minutes!Q$2:Q$43,MATCH($A160,SR_mission_minutes!$A$2:$A$43)),"-")</f>
        <v>0</v>
      </c>
      <c r="R160" s="189">
        <f>IFERROR(INDEX(lifespans_all!R$80:R$126,MATCH($A160,lifespans_all!$A$80:$A$126,0))*INDEX(SR_mission_minutes!R$2:R$43,MATCH($A160,SR_mission_minutes!$A$2:$A$43)),"-")</f>
        <v>0</v>
      </c>
      <c r="S160" s="189">
        <f>IFERROR(INDEX(lifespans_all!S$80:S$126,MATCH($A160,lifespans_all!$A$80:$A$126,0))*INDEX(SR_mission_minutes!S$2:S$43,MATCH($A160,SR_mission_minutes!$A$2:$A$43)),"-")</f>
        <v>0</v>
      </c>
      <c r="T160" s="189">
        <f>IFERROR(INDEX(lifespans_all!T$80:T$126,MATCH($A160,lifespans_all!$A$80:$A$126,0))*INDEX(SR_mission_minutes!T$2:T$43,MATCH($A160,SR_mission_minutes!$A$2:$A$43)),"-")</f>
        <v>0</v>
      </c>
      <c r="U160" s="189">
        <f>IFERROR(INDEX(lifespans_all!U$80:U$126,MATCH($A160,lifespans_all!$A$80:$A$126,0))*INDEX(SR_mission_minutes!U$2:U$43,MATCH($A160,SR_mission_minutes!$A$2:$A$43)),"-")</f>
        <v>0</v>
      </c>
      <c r="V160" s="189">
        <f>IFERROR(INDEX(lifespans_all!V$80:V$126,MATCH($A160,lifespans_all!$A$80:$A$126,0))*INDEX(SR_mission_minutes!V$2:V$43,MATCH($A160,SR_mission_minutes!$A$2:$A$43)),"-")</f>
        <v>0</v>
      </c>
      <c r="W160" s="189">
        <f>IFERROR(INDEX(lifespans_all!W$80:W$126,MATCH($A160,lifespans_all!$A$80:$A$126,0))*INDEX(SR_mission_minutes!W$2:W$43,MATCH($A160,SR_mission_minutes!$A$2:$A$43)),"-")</f>
        <v>0</v>
      </c>
    </row>
    <row r="161" spans="1:23" x14ac:dyDescent="0.25">
      <c r="A161" s="97" t="s">
        <v>40</v>
      </c>
      <c r="B161" s="97" t="s">
        <v>58</v>
      </c>
      <c r="C161" s="198"/>
      <c r="D161" s="189">
        <f>IFERROR(INDEX(lifespans_all!D$158:D$212,MATCH($A161,lifespans_all!$A$158:$A$212,0))*INDEX(SR_mission_minutes!D$2:D$43,MATCH($A161,SR_mission_minutes!$A$2:$A$43)),"-")</f>
        <v>0</v>
      </c>
      <c r="E161" s="189">
        <f>IFERROR(INDEX(lifespans_all!E$80:E$126,MATCH($A161,lifespans_all!$A$80:$A$126,0))*INDEX(SR_mission_minutes!E$2:E$43,MATCH($A161,SR_mission_minutes!$A$2:$A$43)),"-")</f>
        <v>0</v>
      </c>
      <c r="F161" s="189">
        <f>IFERROR(INDEX(lifespans_all!F$80:F$126,MATCH($A161,lifespans_all!$A$80:$A$126,0))*INDEX(SR_mission_minutes!F$2:F$43,MATCH($A161,SR_mission_minutes!$A$2:$A$43)),"-")</f>
        <v>0</v>
      </c>
      <c r="G161" s="189">
        <f>IFERROR(INDEX(lifespans_all!G$80:G$126,MATCH($A161,lifespans_all!$A$80:$A$126,0))*INDEX(SR_mission_minutes!G$2:G$43,MATCH($A161,SR_mission_minutes!$A$2:$A$43)),"-")</f>
        <v>0</v>
      </c>
      <c r="H161" s="189">
        <f>IFERROR(INDEX(lifespans_all!H$80:H$126,MATCH($A161,lifespans_all!$A$80:$A$126,0))*INDEX(SR_mission_minutes!H$2:H$43,MATCH($A161,SR_mission_minutes!$A$2:$A$43)),"-")</f>
        <v>0</v>
      </c>
      <c r="I161" s="189">
        <f>IFERROR(INDEX(lifespans_all!I$80:I$126,MATCH($A161,lifespans_all!$A$80:$A$126,0))*INDEX(SR_mission_minutes!I$2:I$43,MATCH($A161,SR_mission_minutes!$A$2:$A$43)),"-")</f>
        <v>0</v>
      </c>
      <c r="J161" s="189">
        <f>IFERROR(INDEX(lifespans_all!J$80:J$126,MATCH($A161,lifespans_all!$A$80:$A$126,0))*INDEX(SR_mission_minutes!J$2:J$43,MATCH($A161,SR_mission_minutes!$A$2:$A$43)),"-")</f>
        <v>0</v>
      </c>
      <c r="K161" s="189">
        <f>IFERROR(INDEX(lifespans_all!K$80:K$126,MATCH($A161,lifespans_all!$A$80:$A$126,0))*INDEX(SR_mission_minutes!K$2:K$43,MATCH($A161,SR_mission_minutes!$A$2:$A$43)),"-")</f>
        <v>0</v>
      </c>
      <c r="L161" s="189">
        <f>IFERROR(INDEX(lifespans_all!L$80:L$126,MATCH($A161,lifespans_all!$A$80:$A$126,0))*INDEX(SR_mission_minutes!L$2:L$43,MATCH($A161,SR_mission_minutes!$A$2:$A$43)),"-")</f>
        <v>0</v>
      </c>
      <c r="M161" s="189">
        <f>IFERROR(INDEX(lifespans_all!M$80:M$126,MATCH($A161,lifespans_all!$A$80:$A$126,0))*INDEX(SR_mission_minutes!M$2:M$43,MATCH($A161,SR_mission_minutes!$A$2:$A$43)),"-")</f>
        <v>0</v>
      </c>
      <c r="N161" s="189">
        <f>IFERROR(INDEX(lifespans_all!N$80:N$126,MATCH($A161,lifespans_all!$A$80:$A$126,0))*INDEX(SR_mission_minutes!N$2:N$43,MATCH($A161,SR_mission_minutes!$A$2:$A$43)),"-")</f>
        <v>0</v>
      </c>
      <c r="O161" s="189">
        <f>IFERROR(INDEX(lifespans_all!O$80:O$126,MATCH($A161,lifespans_all!$A$80:$A$126,0))*INDEX(SR_mission_minutes!O$2:O$43,MATCH($A161,SR_mission_minutes!$A$2:$A$43)),"-")</f>
        <v>0</v>
      </c>
      <c r="P161" s="189">
        <f>IFERROR(INDEX(lifespans_all!P$80:P$126,MATCH($A161,lifespans_all!$A$80:$A$126,0))*INDEX(SR_mission_minutes!P$2:P$43,MATCH($A161,SR_mission_minutes!$A$2:$A$43)),"-")</f>
        <v>0</v>
      </c>
      <c r="Q161" s="189">
        <f>IFERROR(INDEX(lifespans_all!Q$80:Q$126,MATCH($A161,lifespans_all!$A$80:$A$126,0))*INDEX(SR_mission_minutes!Q$2:Q$43,MATCH($A161,SR_mission_minutes!$A$2:$A$43)),"-")</f>
        <v>0</v>
      </c>
      <c r="R161" s="189">
        <f>IFERROR(INDEX(lifespans_all!R$80:R$126,MATCH($A161,lifespans_all!$A$80:$A$126,0))*INDEX(SR_mission_minutes!R$2:R$43,MATCH($A161,SR_mission_minutes!$A$2:$A$43)),"-")</f>
        <v>0</v>
      </c>
      <c r="S161" s="189">
        <f>IFERROR(INDEX(lifespans_all!S$80:S$126,MATCH($A161,lifespans_all!$A$80:$A$126,0))*INDEX(SR_mission_minutes!S$2:S$43,MATCH($A161,SR_mission_minutes!$A$2:$A$43)),"-")</f>
        <v>0</v>
      </c>
      <c r="T161" s="189">
        <f>IFERROR(INDEX(lifespans_all!T$80:T$126,MATCH($A161,lifespans_all!$A$80:$A$126,0))*INDEX(SR_mission_minutes!T$2:T$43,MATCH($A161,SR_mission_minutes!$A$2:$A$43)),"-")</f>
        <v>0</v>
      </c>
      <c r="U161" s="189">
        <f>IFERROR(INDEX(lifespans_all!U$80:U$126,MATCH($A161,lifespans_all!$A$80:$A$126,0))*INDEX(SR_mission_minutes!U$2:U$43,MATCH($A161,SR_mission_minutes!$A$2:$A$43)),"-")</f>
        <v>0</v>
      </c>
      <c r="V161" s="189">
        <f>IFERROR(INDEX(lifespans_all!V$80:V$126,MATCH($A161,lifespans_all!$A$80:$A$126,0))*INDEX(SR_mission_minutes!V$2:V$43,MATCH($A161,SR_mission_minutes!$A$2:$A$43)),"-")</f>
        <v>0</v>
      </c>
      <c r="W161" s="189">
        <f>IFERROR(INDEX(lifespans_all!W$80:W$126,MATCH($A161,lifespans_all!$A$80:$A$126,0))*INDEX(SR_mission_minutes!W$2:W$43,MATCH($A161,SR_mission_minutes!$A$2:$A$43)),"-")</f>
        <v>0</v>
      </c>
    </row>
    <row r="162" spans="1:23" x14ac:dyDescent="0.25">
      <c r="A162" s="97" t="s">
        <v>41</v>
      </c>
      <c r="B162" s="97" t="s">
        <v>60</v>
      </c>
      <c r="C162" s="198"/>
      <c r="D162" s="189">
        <f>IFERROR(INDEX(lifespans_all!D$158:D$212,MATCH($A162,lifespans_all!$A$158:$A$212,0))*INDEX(SR_mission_minutes!D$2:D$43,MATCH($A162,SR_mission_minutes!$A$2:$A$43)),"-")</f>
        <v>27630</v>
      </c>
      <c r="E162" s="189">
        <f>IFERROR(INDEX(lifespans_all!E$80:E$126,MATCH($A162,lifespans_all!$A$80:$A$126,0))*INDEX(SR_mission_minutes!E$2:E$43,MATCH($A162,SR_mission_minutes!$A$2:$A$43)),"-")</f>
        <v>27630</v>
      </c>
      <c r="F162" s="189">
        <f>IFERROR(INDEX(lifespans_all!F$80:F$126,MATCH($A162,lifespans_all!$A$80:$A$126,0))*INDEX(SR_mission_minutes!F$2:F$43,MATCH($A162,SR_mission_minutes!$A$2:$A$43)),"-")</f>
        <v>27630</v>
      </c>
      <c r="G162" s="189">
        <f>IFERROR(INDEX(lifespans_all!G$80:G$126,MATCH($A162,lifespans_all!$A$80:$A$126,0))*INDEX(SR_mission_minutes!G$2:G$43,MATCH($A162,SR_mission_minutes!$A$2:$A$43)),"-")</f>
        <v>27630</v>
      </c>
      <c r="H162" s="189">
        <f>IFERROR(INDEX(lifespans_all!H$80:H$126,MATCH($A162,lifespans_all!$A$80:$A$126,0))*INDEX(SR_mission_minutes!H$2:H$43,MATCH($A162,SR_mission_minutes!$A$2:$A$43)),"-")</f>
        <v>0</v>
      </c>
      <c r="I162" s="189">
        <f>IFERROR(INDEX(lifespans_all!I$80:I$126,MATCH($A162,lifespans_all!$A$80:$A$126,0))*INDEX(SR_mission_minutes!I$2:I$43,MATCH($A162,SR_mission_minutes!$A$2:$A$43)),"-")</f>
        <v>0</v>
      </c>
      <c r="J162" s="189">
        <f>IFERROR(INDEX(lifespans_all!J$80:J$126,MATCH($A162,lifespans_all!$A$80:$A$126,0))*INDEX(SR_mission_minutes!J$2:J$43,MATCH($A162,SR_mission_minutes!$A$2:$A$43)),"-")</f>
        <v>0</v>
      </c>
      <c r="K162" s="189">
        <f>IFERROR(INDEX(lifespans_all!K$80:K$126,MATCH($A162,lifespans_all!$A$80:$A$126,0))*INDEX(SR_mission_minutes!K$2:K$43,MATCH($A162,SR_mission_minutes!$A$2:$A$43)),"-")</f>
        <v>0</v>
      </c>
      <c r="L162" s="189">
        <f>IFERROR(INDEX(lifespans_all!L$80:L$126,MATCH($A162,lifespans_all!$A$80:$A$126,0))*INDEX(SR_mission_minutes!L$2:L$43,MATCH($A162,SR_mission_minutes!$A$2:$A$43)),"-")</f>
        <v>0</v>
      </c>
      <c r="M162" s="189">
        <f>IFERROR(INDEX(lifespans_all!M$80:M$126,MATCH($A162,lifespans_all!$A$80:$A$126,0))*INDEX(SR_mission_minutes!M$2:M$43,MATCH($A162,SR_mission_minutes!$A$2:$A$43)),"-")</f>
        <v>0</v>
      </c>
      <c r="N162" s="189">
        <f>IFERROR(INDEX(lifespans_all!N$80:N$126,MATCH($A162,lifespans_all!$A$80:$A$126,0))*INDEX(SR_mission_minutes!N$2:N$43,MATCH($A162,SR_mission_minutes!$A$2:$A$43)),"-")</f>
        <v>0</v>
      </c>
      <c r="O162" s="189">
        <f>IFERROR(INDEX(lifespans_all!O$80:O$126,MATCH($A162,lifespans_all!$A$80:$A$126,0))*INDEX(SR_mission_minutes!O$2:O$43,MATCH($A162,SR_mission_minutes!$A$2:$A$43)),"-")</f>
        <v>0</v>
      </c>
      <c r="P162" s="189">
        <f>IFERROR(INDEX(lifespans_all!P$80:P$126,MATCH($A162,lifespans_all!$A$80:$A$126,0))*INDEX(SR_mission_minutes!P$2:P$43,MATCH($A162,SR_mission_minutes!$A$2:$A$43)),"-")</f>
        <v>0</v>
      </c>
      <c r="Q162" s="189">
        <f>IFERROR(INDEX(lifespans_all!Q$80:Q$126,MATCH($A162,lifespans_all!$A$80:$A$126,0))*INDEX(SR_mission_minutes!Q$2:Q$43,MATCH($A162,SR_mission_minutes!$A$2:$A$43)),"-")</f>
        <v>0</v>
      </c>
      <c r="R162" s="189">
        <f>IFERROR(INDEX(lifespans_all!R$80:R$126,MATCH($A162,lifespans_all!$A$80:$A$126,0))*INDEX(SR_mission_minutes!R$2:R$43,MATCH($A162,SR_mission_minutes!$A$2:$A$43)),"-")</f>
        <v>0</v>
      </c>
      <c r="S162" s="189">
        <f>IFERROR(INDEX(lifespans_all!S$80:S$126,MATCH($A162,lifespans_all!$A$80:$A$126,0))*INDEX(SR_mission_minutes!S$2:S$43,MATCH($A162,SR_mission_minutes!$A$2:$A$43)),"-")</f>
        <v>0</v>
      </c>
      <c r="T162" s="189">
        <f>IFERROR(INDEX(lifespans_all!T$80:T$126,MATCH($A162,lifespans_all!$A$80:$A$126,0))*INDEX(SR_mission_minutes!T$2:T$43,MATCH($A162,SR_mission_minutes!$A$2:$A$43)),"-")</f>
        <v>0</v>
      </c>
      <c r="U162" s="189">
        <f>IFERROR(INDEX(lifespans_all!U$80:U$126,MATCH($A162,lifespans_all!$A$80:$A$126,0))*INDEX(SR_mission_minutes!U$2:U$43,MATCH($A162,SR_mission_minutes!$A$2:$A$43)),"-")</f>
        <v>0</v>
      </c>
      <c r="V162" s="189">
        <f>IFERROR(INDEX(lifespans_all!V$80:V$126,MATCH($A162,lifespans_all!$A$80:$A$126,0))*INDEX(SR_mission_minutes!V$2:V$43,MATCH($A162,SR_mission_minutes!$A$2:$A$43)),"-")</f>
        <v>0</v>
      </c>
      <c r="W162" s="189">
        <f>IFERROR(INDEX(lifespans_all!W$80:W$126,MATCH($A162,lifespans_all!$A$80:$A$126,0))*INDEX(SR_mission_minutes!W$2:W$43,MATCH($A162,SR_mission_minutes!$A$2:$A$43)),"-")</f>
        <v>0</v>
      </c>
    </row>
    <row r="163" spans="1:23" x14ac:dyDescent="0.25">
      <c r="A163" s="97" t="s">
        <v>74</v>
      </c>
      <c r="B163" s="97" t="s">
        <v>57</v>
      </c>
      <c r="C163" s="198"/>
      <c r="D163" s="189">
        <f>IFERROR(INDEX(lifespans_all!D$158:D$212,MATCH($A163,lifespans_all!$A$158:$A$212,0))*INDEX(SR_mission_minutes!D$2:D$43,MATCH($A163,SR_mission_minutes!$A$2:$A$43)),"-")</f>
        <v>4002023.3333333335</v>
      </c>
      <c r="E163" s="189">
        <f>IFERROR(INDEX(lifespans_all!E$80:E$126,MATCH($A163,lifespans_all!$A$80:$A$126,0))*INDEX(SR_mission_minutes!E$2:E$43,MATCH($A163,SR_mission_minutes!$A$2:$A$43)),"-")</f>
        <v>0</v>
      </c>
      <c r="F163" s="189">
        <f>IFERROR(INDEX(lifespans_all!F$80:F$126,MATCH($A163,lifespans_all!$A$80:$A$126,0))*INDEX(SR_mission_minutes!F$2:F$43,MATCH($A163,SR_mission_minutes!$A$2:$A$43)),"-")</f>
        <v>0</v>
      </c>
      <c r="G163" s="189">
        <f>IFERROR(INDEX(lifespans_all!G$80:G$126,MATCH($A163,lifespans_all!$A$80:$A$126,0))*INDEX(SR_mission_minutes!G$2:G$43,MATCH($A163,SR_mission_minutes!$A$2:$A$43)),"-")</f>
        <v>0</v>
      </c>
      <c r="H163" s="189">
        <f>IFERROR(INDEX(lifespans_all!H$80:H$126,MATCH($A163,lifespans_all!$A$80:$A$126,0))*INDEX(SR_mission_minutes!H$2:H$43,MATCH($A163,SR_mission_minutes!$A$2:$A$43)),"-")</f>
        <v>0</v>
      </c>
      <c r="I163" s="189">
        <f>IFERROR(INDEX(lifespans_all!I$80:I$126,MATCH($A163,lifespans_all!$A$80:$A$126,0))*INDEX(SR_mission_minutes!I$2:I$43,MATCH($A163,SR_mission_minutes!$A$2:$A$43)),"-")</f>
        <v>0</v>
      </c>
      <c r="J163" s="189">
        <f>IFERROR(INDEX(lifespans_all!J$80:J$126,MATCH($A163,lifespans_all!$A$80:$A$126,0))*INDEX(SR_mission_minutes!J$2:J$43,MATCH($A163,SR_mission_minutes!$A$2:$A$43)),"-")</f>
        <v>0</v>
      </c>
      <c r="K163" s="189">
        <f>IFERROR(INDEX(lifespans_all!K$80:K$126,MATCH($A163,lifespans_all!$A$80:$A$126,0))*INDEX(SR_mission_minutes!K$2:K$43,MATCH($A163,SR_mission_minutes!$A$2:$A$43)),"-")</f>
        <v>0</v>
      </c>
      <c r="L163" s="189">
        <f>IFERROR(INDEX(lifespans_all!L$80:L$126,MATCH($A163,lifespans_all!$A$80:$A$126,0))*INDEX(SR_mission_minutes!L$2:L$43,MATCH($A163,SR_mission_minutes!$A$2:$A$43)),"-")</f>
        <v>0</v>
      </c>
      <c r="M163" s="189">
        <f>IFERROR(INDEX(lifespans_all!M$80:M$126,MATCH($A163,lifespans_all!$A$80:$A$126,0))*INDEX(SR_mission_minutes!M$2:M$43,MATCH($A163,SR_mission_minutes!$A$2:$A$43)),"-")</f>
        <v>0</v>
      </c>
      <c r="N163" s="189">
        <f>IFERROR(INDEX(lifespans_all!N$80:N$126,MATCH($A163,lifespans_all!$A$80:$A$126,0))*INDEX(SR_mission_minutes!N$2:N$43,MATCH($A163,SR_mission_minutes!$A$2:$A$43)),"-")</f>
        <v>0</v>
      </c>
      <c r="O163" s="189">
        <f>IFERROR(INDEX(lifespans_all!O$80:O$126,MATCH($A163,lifespans_all!$A$80:$A$126,0))*INDEX(SR_mission_minutes!O$2:O$43,MATCH($A163,SR_mission_minutes!$A$2:$A$43)),"-")</f>
        <v>0</v>
      </c>
      <c r="P163" s="189">
        <f>IFERROR(INDEX(lifespans_all!P$80:P$126,MATCH($A163,lifespans_all!$A$80:$A$126,0))*INDEX(SR_mission_minutes!P$2:P$43,MATCH($A163,SR_mission_minutes!$A$2:$A$43)),"-")</f>
        <v>0</v>
      </c>
      <c r="Q163" s="189">
        <f>IFERROR(INDEX(lifespans_all!Q$80:Q$126,MATCH($A163,lifespans_all!$A$80:$A$126,0))*INDEX(SR_mission_minutes!Q$2:Q$43,MATCH($A163,SR_mission_minutes!$A$2:$A$43)),"-")</f>
        <v>0</v>
      </c>
      <c r="R163" s="189">
        <f>IFERROR(INDEX(lifespans_all!R$80:R$126,MATCH($A163,lifespans_all!$A$80:$A$126,0))*INDEX(SR_mission_minutes!R$2:R$43,MATCH($A163,SR_mission_minutes!$A$2:$A$43)),"-")</f>
        <v>0</v>
      </c>
      <c r="S163" s="189">
        <f>IFERROR(INDEX(lifespans_all!S$80:S$126,MATCH($A163,lifespans_all!$A$80:$A$126,0))*INDEX(SR_mission_minutes!S$2:S$43,MATCH($A163,SR_mission_minutes!$A$2:$A$43)),"-")</f>
        <v>0</v>
      </c>
      <c r="T163" s="189">
        <f>IFERROR(INDEX(lifespans_all!T$80:T$126,MATCH($A163,lifespans_all!$A$80:$A$126,0))*INDEX(SR_mission_minutes!T$2:T$43,MATCH($A163,SR_mission_minutes!$A$2:$A$43)),"-")</f>
        <v>0</v>
      </c>
      <c r="U163" s="189">
        <f>IFERROR(INDEX(lifespans_all!U$80:U$126,MATCH($A163,lifespans_all!$A$80:$A$126,0))*INDEX(SR_mission_minutes!U$2:U$43,MATCH($A163,SR_mission_minutes!$A$2:$A$43)),"-")</f>
        <v>0</v>
      </c>
      <c r="V163" s="189">
        <f>IFERROR(INDEX(lifespans_all!V$80:V$126,MATCH($A163,lifespans_all!$A$80:$A$126,0))*INDEX(SR_mission_minutes!V$2:V$43,MATCH($A163,SR_mission_minutes!$A$2:$A$43)),"-")</f>
        <v>0</v>
      </c>
      <c r="W163" s="189">
        <f>IFERROR(INDEX(lifespans_all!W$80:W$126,MATCH($A163,lifespans_all!$A$80:$A$126,0))*INDEX(SR_mission_minutes!W$2:W$43,MATCH($A163,SR_mission_minutes!$A$2:$A$43)),"-")</f>
        <v>0</v>
      </c>
    </row>
    <row r="164" spans="1:23" x14ac:dyDescent="0.25">
      <c r="A164" s="97" t="s">
        <v>75</v>
      </c>
      <c r="B164" s="97" t="s">
        <v>57</v>
      </c>
      <c r="C164" s="198"/>
      <c r="D164" s="189">
        <f>IFERROR(INDEX(lifespans_all!D$158:D$212,MATCH($A164,lifespans_all!$A$158:$A$212,0))*INDEX(SR_mission_minutes!D$2:D$43,MATCH($A164,SR_mission_minutes!$A$2:$A$43)),"-")</f>
        <v>4002023.3333333335</v>
      </c>
      <c r="E164" s="189">
        <f>IFERROR(INDEX(lifespans_all!E$80:E$126,MATCH($A164,lifespans_all!$A$80:$A$126,0))*INDEX(SR_mission_minutes!E$2:E$43,MATCH($A164,SR_mission_minutes!$A$2:$A$43)),"-")</f>
        <v>4002023.3333333335</v>
      </c>
      <c r="F164" s="189">
        <f>IFERROR(INDEX(lifespans_all!F$80:F$126,MATCH($A164,lifespans_all!$A$80:$A$126,0))*INDEX(SR_mission_minutes!F$2:F$43,MATCH($A164,SR_mission_minutes!$A$2:$A$43)),"-")</f>
        <v>4002023.3333333335</v>
      </c>
      <c r="G164" s="189">
        <f>IFERROR(INDEX(lifespans_all!G$80:G$126,MATCH($A164,lifespans_all!$A$80:$A$126,0))*INDEX(SR_mission_minutes!G$2:G$43,MATCH($A164,SR_mission_minutes!$A$2:$A$43)),"-")</f>
        <v>0</v>
      </c>
      <c r="H164" s="189">
        <f>IFERROR(INDEX(lifespans_all!H$80:H$126,MATCH($A164,lifespans_all!$A$80:$A$126,0))*INDEX(SR_mission_minutes!H$2:H$43,MATCH($A164,SR_mission_minutes!$A$2:$A$43)),"-")</f>
        <v>0</v>
      </c>
      <c r="I164" s="189">
        <f>IFERROR(INDEX(lifespans_all!I$80:I$126,MATCH($A164,lifespans_all!$A$80:$A$126,0))*INDEX(SR_mission_minutes!I$2:I$43,MATCH($A164,SR_mission_minutes!$A$2:$A$43)),"-")</f>
        <v>0</v>
      </c>
      <c r="J164" s="189">
        <f>IFERROR(INDEX(lifespans_all!J$80:J$126,MATCH($A164,lifespans_all!$A$80:$A$126,0))*INDEX(SR_mission_minutes!J$2:J$43,MATCH($A164,SR_mission_minutes!$A$2:$A$43)),"-")</f>
        <v>0</v>
      </c>
      <c r="K164" s="189">
        <f>IFERROR(INDEX(lifespans_all!K$80:K$126,MATCH($A164,lifespans_all!$A$80:$A$126,0))*INDEX(SR_mission_minutes!K$2:K$43,MATCH($A164,SR_mission_minutes!$A$2:$A$43)),"-")</f>
        <v>0</v>
      </c>
      <c r="L164" s="189">
        <f>IFERROR(INDEX(lifespans_all!L$80:L$126,MATCH($A164,lifespans_all!$A$80:$A$126,0))*INDEX(SR_mission_minutes!L$2:L$43,MATCH($A164,SR_mission_minutes!$A$2:$A$43)),"-")</f>
        <v>0</v>
      </c>
      <c r="M164" s="189">
        <f>IFERROR(INDEX(lifespans_all!M$80:M$126,MATCH($A164,lifespans_all!$A$80:$A$126,0))*INDEX(SR_mission_minutes!M$2:M$43,MATCH($A164,SR_mission_minutes!$A$2:$A$43)),"-")</f>
        <v>0</v>
      </c>
      <c r="N164" s="189">
        <f>IFERROR(INDEX(lifespans_all!N$80:N$126,MATCH($A164,lifespans_all!$A$80:$A$126,0))*INDEX(SR_mission_minutes!N$2:N$43,MATCH($A164,SR_mission_minutes!$A$2:$A$43)),"-")</f>
        <v>0</v>
      </c>
      <c r="O164" s="189">
        <f>IFERROR(INDEX(lifespans_all!O$80:O$126,MATCH($A164,lifespans_all!$A$80:$A$126,0))*INDEX(SR_mission_minutes!O$2:O$43,MATCH($A164,SR_mission_minutes!$A$2:$A$43)),"-")</f>
        <v>0</v>
      </c>
      <c r="P164" s="189">
        <f>IFERROR(INDEX(lifespans_all!P$80:P$126,MATCH($A164,lifespans_all!$A$80:$A$126,0))*INDEX(SR_mission_minutes!P$2:P$43,MATCH($A164,SR_mission_minutes!$A$2:$A$43)),"-")</f>
        <v>0</v>
      </c>
      <c r="Q164" s="189">
        <f>IFERROR(INDEX(lifespans_all!Q$80:Q$126,MATCH($A164,lifespans_all!$A$80:$A$126,0))*INDEX(SR_mission_minutes!Q$2:Q$43,MATCH($A164,SR_mission_minutes!$A$2:$A$43)),"-")</f>
        <v>0</v>
      </c>
      <c r="R164" s="189">
        <f>IFERROR(INDEX(lifespans_all!R$80:R$126,MATCH($A164,lifespans_all!$A$80:$A$126,0))*INDEX(SR_mission_minutes!R$2:R$43,MATCH($A164,SR_mission_minutes!$A$2:$A$43)),"-")</f>
        <v>0</v>
      </c>
      <c r="S164" s="189">
        <f>IFERROR(INDEX(lifespans_all!S$80:S$126,MATCH($A164,lifespans_all!$A$80:$A$126,0))*INDEX(SR_mission_minutes!S$2:S$43,MATCH($A164,SR_mission_minutes!$A$2:$A$43)),"-")</f>
        <v>0</v>
      </c>
      <c r="T164" s="189">
        <f>IFERROR(INDEX(lifespans_all!T$80:T$126,MATCH($A164,lifespans_all!$A$80:$A$126,0))*INDEX(SR_mission_minutes!T$2:T$43,MATCH($A164,SR_mission_minutes!$A$2:$A$43)),"-")</f>
        <v>0</v>
      </c>
      <c r="U164" s="189">
        <f>IFERROR(INDEX(lifespans_all!U$80:U$126,MATCH($A164,lifespans_all!$A$80:$A$126,0))*INDEX(SR_mission_minutes!U$2:U$43,MATCH($A164,SR_mission_minutes!$A$2:$A$43)),"-")</f>
        <v>0</v>
      </c>
      <c r="V164" s="189">
        <f>IFERROR(INDEX(lifespans_all!V$80:V$126,MATCH($A164,lifespans_all!$A$80:$A$126,0))*INDEX(SR_mission_minutes!V$2:V$43,MATCH($A164,SR_mission_minutes!$A$2:$A$43)),"-")</f>
        <v>0</v>
      </c>
      <c r="W164" s="189">
        <f>IFERROR(INDEX(lifespans_all!W$80:W$126,MATCH($A164,lifespans_all!$A$80:$A$126,0))*INDEX(SR_mission_minutes!W$2:W$43,MATCH($A164,SR_mission_minutes!$A$2:$A$43)),"-")</f>
        <v>0</v>
      </c>
    </row>
    <row r="165" spans="1:23" x14ac:dyDescent="0.25">
      <c r="A165" s="97" t="s">
        <v>76</v>
      </c>
      <c r="B165" s="97" t="s">
        <v>57</v>
      </c>
      <c r="C165" s="198"/>
      <c r="D165" s="189">
        <f>IFERROR(INDEX(lifespans_all!D$158:D$212,MATCH($A165,lifespans_all!$A$158:$A$212,0))*INDEX(SR_mission_minutes!D$2:D$43,MATCH($A165,SR_mission_minutes!$A$2:$A$43)),"-")</f>
        <v>4002023.3333333335</v>
      </c>
      <c r="E165" s="189">
        <f>IFERROR(INDEX(lifespans_all!E$80:E$126,MATCH($A165,lifespans_all!$A$80:$A$126,0))*INDEX(SR_mission_minutes!E$2:E$43,MATCH($A165,SR_mission_minutes!$A$2:$A$43)),"-")</f>
        <v>4002023.3333333335</v>
      </c>
      <c r="F165" s="189">
        <f>IFERROR(INDEX(lifespans_all!F$80:F$126,MATCH($A165,lifespans_all!$A$80:$A$126,0))*INDEX(SR_mission_minutes!F$2:F$43,MATCH($A165,SR_mission_minutes!$A$2:$A$43)),"-")</f>
        <v>4002023.3333333335</v>
      </c>
      <c r="G165" s="189">
        <f>IFERROR(INDEX(lifespans_all!G$80:G$126,MATCH($A165,lifespans_all!$A$80:$A$126,0))*INDEX(SR_mission_minutes!G$2:G$43,MATCH($A165,SR_mission_minutes!$A$2:$A$43)),"-")</f>
        <v>4002023.3333333335</v>
      </c>
      <c r="H165" s="189">
        <f>IFERROR(INDEX(lifespans_all!H$80:H$126,MATCH($A165,lifespans_all!$A$80:$A$126,0))*INDEX(SR_mission_minutes!H$2:H$43,MATCH($A165,SR_mission_minutes!$A$2:$A$43)),"-")</f>
        <v>4002023.3333333335</v>
      </c>
      <c r="I165" s="189">
        <f>IFERROR(INDEX(lifespans_all!I$80:I$126,MATCH($A165,lifespans_all!$A$80:$A$126,0))*INDEX(SR_mission_minutes!I$2:I$43,MATCH($A165,SR_mission_minutes!$A$2:$A$43)),"-")</f>
        <v>4002023.3333333335</v>
      </c>
      <c r="J165" s="189">
        <f>IFERROR(INDEX(lifespans_all!J$80:J$126,MATCH($A165,lifespans_all!$A$80:$A$126,0))*INDEX(SR_mission_minutes!J$2:J$43,MATCH($A165,SR_mission_minutes!$A$2:$A$43)),"-")</f>
        <v>0</v>
      </c>
      <c r="K165" s="189">
        <f>IFERROR(INDEX(lifespans_all!K$80:K$126,MATCH($A165,lifespans_all!$A$80:$A$126,0))*INDEX(SR_mission_minutes!K$2:K$43,MATCH($A165,SR_mission_minutes!$A$2:$A$43)),"-")</f>
        <v>0</v>
      </c>
      <c r="L165" s="189">
        <f>IFERROR(INDEX(lifespans_all!L$80:L$126,MATCH($A165,lifespans_all!$A$80:$A$126,0))*INDEX(SR_mission_minutes!L$2:L$43,MATCH($A165,SR_mission_minutes!$A$2:$A$43)),"-")</f>
        <v>0</v>
      </c>
      <c r="M165" s="189">
        <f>IFERROR(INDEX(lifespans_all!M$80:M$126,MATCH($A165,lifespans_all!$A$80:$A$126,0))*INDEX(SR_mission_minutes!M$2:M$43,MATCH($A165,SR_mission_minutes!$A$2:$A$43)),"-")</f>
        <v>0</v>
      </c>
      <c r="N165" s="189">
        <f>IFERROR(INDEX(lifespans_all!N$80:N$126,MATCH($A165,lifespans_all!$A$80:$A$126,0))*INDEX(SR_mission_minutes!N$2:N$43,MATCH($A165,SR_mission_minutes!$A$2:$A$43)),"-")</f>
        <v>0</v>
      </c>
      <c r="O165" s="189">
        <f>IFERROR(INDEX(lifespans_all!O$80:O$126,MATCH($A165,lifespans_all!$A$80:$A$126,0))*INDEX(SR_mission_minutes!O$2:O$43,MATCH($A165,SR_mission_minutes!$A$2:$A$43)),"-")</f>
        <v>0</v>
      </c>
      <c r="P165" s="189">
        <f>IFERROR(INDEX(lifespans_all!P$80:P$126,MATCH($A165,lifespans_all!$A$80:$A$126,0))*INDEX(SR_mission_minutes!P$2:P$43,MATCH($A165,SR_mission_minutes!$A$2:$A$43)),"-")</f>
        <v>0</v>
      </c>
      <c r="Q165" s="189">
        <f>IFERROR(INDEX(lifespans_all!Q$80:Q$126,MATCH($A165,lifespans_all!$A$80:$A$126,0))*INDEX(SR_mission_minutes!Q$2:Q$43,MATCH($A165,SR_mission_minutes!$A$2:$A$43)),"-")</f>
        <v>0</v>
      </c>
      <c r="R165" s="189">
        <f>IFERROR(INDEX(lifespans_all!R$80:R$126,MATCH($A165,lifespans_all!$A$80:$A$126,0))*INDEX(SR_mission_minutes!R$2:R$43,MATCH($A165,SR_mission_minutes!$A$2:$A$43)),"-")</f>
        <v>0</v>
      </c>
      <c r="S165" s="189">
        <f>IFERROR(INDEX(lifespans_all!S$80:S$126,MATCH($A165,lifespans_all!$A$80:$A$126,0))*INDEX(SR_mission_minutes!S$2:S$43,MATCH($A165,SR_mission_minutes!$A$2:$A$43)),"-")</f>
        <v>0</v>
      </c>
      <c r="T165" s="189">
        <f>IFERROR(INDEX(lifespans_all!T$80:T$126,MATCH($A165,lifespans_all!$A$80:$A$126,0))*INDEX(SR_mission_minutes!T$2:T$43,MATCH($A165,SR_mission_minutes!$A$2:$A$43)),"-")</f>
        <v>0</v>
      </c>
      <c r="U165" s="189">
        <f>IFERROR(INDEX(lifespans_all!U$80:U$126,MATCH($A165,lifespans_all!$A$80:$A$126,0))*INDEX(SR_mission_minutes!U$2:U$43,MATCH($A165,SR_mission_minutes!$A$2:$A$43)),"-")</f>
        <v>0</v>
      </c>
      <c r="V165" s="189">
        <f>IFERROR(INDEX(lifespans_all!V$80:V$126,MATCH($A165,lifespans_all!$A$80:$A$126,0))*INDEX(SR_mission_minutes!V$2:V$43,MATCH($A165,SR_mission_minutes!$A$2:$A$43)),"-")</f>
        <v>0</v>
      </c>
      <c r="W165" s="189">
        <f>IFERROR(INDEX(lifespans_all!W$80:W$126,MATCH($A165,lifespans_all!$A$80:$A$126,0))*INDEX(SR_mission_minutes!W$2:W$43,MATCH($A165,SR_mission_minutes!$A$2:$A$43)),"-")</f>
        <v>0</v>
      </c>
    </row>
    <row r="166" spans="1:23" x14ac:dyDescent="0.25">
      <c r="A166" s="97" t="s">
        <v>42</v>
      </c>
      <c r="B166" s="97" t="s">
        <v>61</v>
      </c>
      <c r="C166" s="198"/>
      <c r="D166" s="189">
        <f>IFERROR(INDEX(lifespans_all!D$158:D$212,MATCH($A166,lifespans_all!$A$158:$A$212,0))*INDEX(SR_mission_minutes!D$2:D$43,MATCH($A166,SR_mission_minutes!$A$2:$A$43)),"-")</f>
        <v>2024360.0000000002</v>
      </c>
      <c r="E166" s="189">
        <f>IFERROR(INDEX(lifespans_all!E$80:E$126,MATCH($A166,lifespans_all!$A$80:$A$126,0))*INDEX(SR_mission_minutes!E$2:E$43,MATCH($A166,SR_mission_minutes!$A$2:$A$43)),"-")</f>
        <v>2024360.0000000002</v>
      </c>
      <c r="F166" s="189">
        <f>IFERROR(INDEX(lifespans_all!F$80:F$126,MATCH($A166,lifespans_all!$A$80:$A$126,0))*INDEX(SR_mission_minutes!F$2:F$43,MATCH($A166,SR_mission_minutes!$A$2:$A$43)),"-")</f>
        <v>2024360.0000000002</v>
      </c>
      <c r="G166" s="189">
        <f>IFERROR(INDEX(lifespans_all!G$80:G$126,MATCH($A166,lifespans_all!$A$80:$A$126,0))*INDEX(SR_mission_minutes!G$2:G$43,MATCH($A166,SR_mission_minutes!$A$2:$A$43)),"-")</f>
        <v>2024360.0000000002</v>
      </c>
      <c r="H166" s="189">
        <f>IFERROR(INDEX(lifespans_all!H$80:H$126,MATCH($A166,lifespans_all!$A$80:$A$126,0))*INDEX(SR_mission_minutes!H$2:H$43,MATCH($A166,SR_mission_minutes!$A$2:$A$43)),"-")</f>
        <v>2024360.0000000002</v>
      </c>
      <c r="I166" s="189">
        <f>IFERROR(INDEX(lifespans_all!I$80:I$126,MATCH($A166,lifespans_all!$A$80:$A$126,0))*INDEX(SR_mission_minutes!I$2:I$43,MATCH($A166,SR_mission_minutes!$A$2:$A$43)),"-")</f>
        <v>2024360.0000000002</v>
      </c>
      <c r="J166" s="189">
        <f>IFERROR(INDEX(lifespans_all!J$80:J$126,MATCH($A166,lifespans_all!$A$80:$A$126,0))*INDEX(SR_mission_minutes!J$2:J$43,MATCH($A166,SR_mission_minutes!$A$2:$A$43)),"-")</f>
        <v>2024360.0000000002</v>
      </c>
      <c r="K166" s="189">
        <f>IFERROR(INDEX(lifespans_all!K$80:K$126,MATCH($A166,lifespans_all!$A$80:$A$126,0))*INDEX(SR_mission_minutes!K$2:K$43,MATCH($A166,SR_mission_minutes!$A$2:$A$43)),"-")</f>
        <v>2024360.0000000002</v>
      </c>
      <c r="L166" s="189">
        <f>IFERROR(INDEX(lifespans_all!L$80:L$126,MATCH($A166,lifespans_all!$A$80:$A$126,0))*INDEX(SR_mission_minutes!L$2:L$43,MATCH($A166,SR_mission_minutes!$A$2:$A$43)),"-")</f>
        <v>2024360.0000000002</v>
      </c>
      <c r="M166" s="189">
        <f>IFERROR(INDEX(lifespans_all!M$80:M$126,MATCH($A166,lifespans_all!$A$80:$A$126,0))*INDEX(SR_mission_minutes!M$2:M$43,MATCH($A166,SR_mission_minutes!$A$2:$A$43)),"-")</f>
        <v>2024360.0000000002</v>
      </c>
      <c r="N166" s="189">
        <f>IFERROR(INDEX(lifespans_all!N$80:N$126,MATCH($A166,lifespans_all!$A$80:$A$126,0))*INDEX(SR_mission_minutes!N$2:N$43,MATCH($A166,SR_mission_minutes!$A$2:$A$43)),"-")</f>
        <v>2024360.0000000002</v>
      </c>
      <c r="O166" s="189">
        <f>IFERROR(INDEX(lifespans_all!O$80:O$126,MATCH($A166,lifespans_all!$A$80:$A$126,0))*INDEX(SR_mission_minutes!O$2:O$43,MATCH($A166,SR_mission_minutes!$A$2:$A$43)),"-")</f>
        <v>2024360.0000000002</v>
      </c>
      <c r="P166" s="189">
        <f>IFERROR(INDEX(lifespans_all!P$80:P$126,MATCH($A166,lifespans_all!$A$80:$A$126,0))*INDEX(SR_mission_minutes!P$2:P$43,MATCH($A166,SR_mission_minutes!$A$2:$A$43)),"-")</f>
        <v>2024360.0000000002</v>
      </c>
      <c r="Q166" s="189">
        <f>IFERROR(INDEX(lifespans_all!Q$80:Q$126,MATCH($A166,lifespans_all!$A$80:$A$126,0))*INDEX(SR_mission_minutes!Q$2:Q$43,MATCH($A166,SR_mission_minutes!$A$2:$A$43)),"-")</f>
        <v>2024360.0000000002</v>
      </c>
      <c r="R166" s="189">
        <f>IFERROR(INDEX(lifespans_all!R$80:R$126,MATCH($A166,lifespans_all!$A$80:$A$126,0))*INDEX(SR_mission_minutes!R$2:R$43,MATCH($A166,SR_mission_minutes!$A$2:$A$43)),"-")</f>
        <v>2024360.0000000002</v>
      </c>
      <c r="S166" s="189">
        <f>IFERROR(INDEX(lifespans_all!S$80:S$126,MATCH($A166,lifespans_all!$A$80:$A$126,0))*INDEX(SR_mission_minutes!S$2:S$43,MATCH($A166,SR_mission_minutes!$A$2:$A$43)),"-")</f>
        <v>2024360.0000000002</v>
      </c>
      <c r="T166" s="189">
        <f>IFERROR(INDEX(lifespans_all!T$80:T$126,MATCH($A166,lifespans_all!$A$80:$A$126,0))*INDEX(SR_mission_minutes!T$2:T$43,MATCH($A166,SR_mission_minutes!$A$2:$A$43)),"-")</f>
        <v>2024360.0000000002</v>
      </c>
      <c r="U166" s="189">
        <f>IFERROR(INDEX(lifespans_all!U$80:U$126,MATCH($A166,lifespans_all!$A$80:$A$126,0))*INDEX(SR_mission_minutes!U$2:U$43,MATCH($A166,SR_mission_minutes!$A$2:$A$43)),"-")</f>
        <v>2024360.0000000002</v>
      </c>
      <c r="V166" s="189">
        <f>IFERROR(INDEX(lifespans_all!V$80:V$126,MATCH($A166,lifespans_all!$A$80:$A$126,0))*INDEX(SR_mission_minutes!V$2:V$43,MATCH($A166,SR_mission_minutes!$A$2:$A$43)),"-")</f>
        <v>2024360.0000000002</v>
      </c>
      <c r="W166" s="189">
        <f>IFERROR(INDEX(lifespans_all!W$80:W$126,MATCH($A166,lifespans_all!$A$80:$A$126,0))*INDEX(SR_mission_minutes!W$2:W$43,MATCH($A166,SR_mission_minutes!$A$2:$A$43)),"-")</f>
        <v>2024360.0000000002</v>
      </c>
    </row>
    <row r="167" spans="1:23" x14ac:dyDescent="0.25">
      <c r="A167" s="97" t="s">
        <v>77</v>
      </c>
      <c r="B167" s="97" t="s">
        <v>58</v>
      </c>
      <c r="C167" s="198"/>
      <c r="D167" s="189">
        <f>IFERROR(INDEX(lifespans_all!D$158:D$212,MATCH($A167,lifespans_all!$A$158:$A$212,0))*INDEX(SR_mission_minutes!D$2:D$43,MATCH($A167,SR_mission_minutes!$A$2:$A$43)),"-")</f>
        <v>137640</v>
      </c>
      <c r="E167" s="189">
        <f>IFERROR(INDEX(lifespans_all!E$80:E$126,MATCH($A167,lifespans_all!$A$80:$A$126,0))*INDEX(SR_mission_minutes!E$2:E$43,MATCH($A167,SR_mission_minutes!$A$2:$A$43)),"-")</f>
        <v>137640</v>
      </c>
      <c r="F167" s="189">
        <f>IFERROR(INDEX(lifespans_all!F$80:F$126,MATCH($A167,lifespans_all!$A$80:$A$126,0))*INDEX(SR_mission_minutes!F$2:F$43,MATCH($A167,SR_mission_minutes!$A$2:$A$43)),"-")</f>
        <v>137640</v>
      </c>
      <c r="G167" s="189">
        <f>IFERROR(INDEX(lifespans_all!G$80:G$126,MATCH($A167,lifespans_all!$A$80:$A$126,0))*INDEX(SR_mission_minutes!G$2:G$43,MATCH($A167,SR_mission_minutes!$A$2:$A$43)),"-")</f>
        <v>137640</v>
      </c>
      <c r="H167" s="189">
        <f>IFERROR(INDEX(lifespans_all!H$80:H$126,MATCH($A167,lifespans_all!$A$80:$A$126,0))*INDEX(SR_mission_minutes!H$2:H$43,MATCH($A167,SR_mission_minutes!$A$2:$A$43)),"-")</f>
        <v>137640</v>
      </c>
      <c r="I167" s="189">
        <f>IFERROR(INDEX(lifespans_all!I$80:I$126,MATCH($A167,lifespans_all!$A$80:$A$126,0))*INDEX(SR_mission_minutes!I$2:I$43,MATCH($A167,SR_mission_minutes!$A$2:$A$43)),"-")</f>
        <v>137640</v>
      </c>
      <c r="J167" s="189">
        <f>IFERROR(INDEX(lifespans_all!J$80:J$126,MATCH($A167,lifespans_all!$A$80:$A$126,0))*INDEX(SR_mission_minutes!J$2:J$43,MATCH($A167,SR_mission_minutes!$A$2:$A$43)),"-")</f>
        <v>137640</v>
      </c>
      <c r="K167" s="189">
        <f>IFERROR(INDEX(lifespans_all!K$80:K$126,MATCH($A167,lifespans_all!$A$80:$A$126,0))*INDEX(SR_mission_minutes!K$2:K$43,MATCH($A167,SR_mission_minutes!$A$2:$A$43)),"-")</f>
        <v>137640</v>
      </c>
      <c r="L167" s="189">
        <f>IFERROR(INDEX(lifespans_all!L$80:L$126,MATCH($A167,lifespans_all!$A$80:$A$126,0))*INDEX(SR_mission_minutes!L$2:L$43,MATCH($A167,SR_mission_minutes!$A$2:$A$43)),"-")</f>
        <v>137640</v>
      </c>
      <c r="M167" s="189">
        <f>IFERROR(INDEX(lifespans_all!M$80:M$126,MATCH($A167,lifespans_all!$A$80:$A$126,0))*INDEX(SR_mission_minutes!M$2:M$43,MATCH($A167,SR_mission_minutes!$A$2:$A$43)),"-")</f>
        <v>137640</v>
      </c>
      <c r="N167" s="189">
        <f>IFERROR(INDEX(lifespans_all!N$80:N$126,MATCH($A167,lifespans_all!$A$80:$A$126,0))*INDEX(SR_mission_minutes!N$2:N$43,MATCH($A167,SR_mission_minutes!$A$2:$A$43)),"-")</f>
        <v>137640</v>
      </c>
      <c r="O167" s="189">
        <f>IFERROR(INDEX(lifespans_all!O$80:O$126,MATCH($A167,lifespans_all!$A$80:$A$126,0))*INDEX(SR_mission_minutes!O$2:O$43,MATCH($A167,SR_mission_minutes!$A$2:$A$43)),"-")</f>
        <v>137640</v>
      </c>
      <c r="P167" s="189">
        <f>IFERROR(INDEX(lifespans_all!P$80:P$126,MATCH($A167,lifespans_all!$A$80:$A$126,0))*INDEX(SR_mission_minutes!P$2:P$43,MATCH($A167,SR_mission_minutes!$A$2:$A$43)),"-")</f>
        <v>137640</v>
      </c>
      <c r="Q167" s="189">
        <f>IFERROR(INDEX(lifespans_all!Q$80:Q$126,MATCH($A167,lifespans_all!$A$80:$A$126,0))*INDEX(SR_mission_minutes!Q$2:Q$43,MATCH($A167,SR_mission_minutes!$A$2:$A$43)),"-")</f>
        <v>137640</v>
      </c>
      <c r="R167" s="189">
        <f>IFERROR(INDEX(lifespans_all!R$80:R$126,MATCH($A167,lifespans_all!$A$80:$A$126,0))*INDEX(SR_mission_minutes!R$2:R$43,MATCH($A167,SR_mission_minutes!$A$2:$A$43)),"-")</f>
        <v>137640</v>
      </c>
      <c r="S167" s="189">
        <f>IFERROR(INDEX(lifespans_all!S$80:S$126,MATCH($A167,lifespans_all!$A$80:$A$126,0))*INDEX(SR_mission_minutes!S$2:S$43,MATCH($A167,SR_mission_minutes!$A$2:$A$43)),"-")</f>
        <v>137640</v>
      </c>
      <c r="T167" s="189">
        <f>IFERROR(INDEX(lifespans_all!T$80:T$126,MATCH($A167,lifespans_all!$A$80:$A$126,0))*INDEX(SR_mission_minutes!T$2:T$43,MATCH($A167,SR_mission_minutes!$A$2:$A$43)),"-")</f>
        <v>137640</v>
      </c>
      <c r="U167" s="189">
        <f>IFERROR(INDEX(lifespans_all!U$80:U$126,MATCH($A167,lifespans_all!$A$80:$A$126,0))*INDEX(SR_mission_minutes!U$2:U$43,MATCH($A167,SR_mission_minutes!$A$2:$A$43)),"-")</f>
        <v>137640</v>
      </c>
      <c r="V167" s="189">
        <f>IFERROR(INDEX(lifespans_all!V$80:V$126,MATCH($A167,lifespans_all!$A$80:$A$126,0))*INDEX(SR_mission_minutes!V$2:V$43,MATCH($A167,SR_mission_minutes!$A$2:$A$43)),"-")</f>
        <v>137640</v>
      </c>
      <c r="W167" s="189">
        <f>IFERROR(INDEX(lifespans_all!W$80:W$126,MATCH($A167,lifespans_all!$A$80:$A$126,0))*INDEX(SR_mission_minutes!W$2:W$43,MATCH($A167,SR_mission_minutes!$A$2:$A$43)),"-")</f>
        <v>137640</v>
      </c>
    </row>
    <row r="168" spans="1:23" x14ac:dyDescent="0.25">
      <c r="A168" s="97" t="s">
        <v>174</v>
      </c>
      <c r="B168" s="97" t="s">
        <v>56</v>
      </c>
      <c r="C168" s="198"/>
      <c r="D168" s="189" t="str">
        <f>IFERROR(INDEX(lifespans_all!D$158:D$212,MATCH($A168,lifespans_all!$A$158:$A$212,0))*INDEX(SR_mission_minutes!D$2:D$43,MATCH($A168,SR_mission_minutes!$A$2:$A$43)),"-")</f>
        <v>-</v>
      </c>
      <c r="E168" s="189" t="str">
        <f>IFERROR(INDEX(lifespans_all!E$80:E$126,MATCH($A168,lifespans_all!$A$80:$A$126,0))*INDEX(SR_mission_minutes!E$2:E$43,MATCH($A168,SR_mission_minutes!$A$2:$A$43)),"-")</f>
        <v>-</v>
      </c>
      <c r="F168" s="189" t="str">
        <f>IFERROR(INDEX(lifespans_all!F$80:F$126,MATCH($A168,lifespans_all!$A$80:$A$126,0))*INDEX(SR_mission_minutes!F$2:F$43,MATCH($A168,SR_mission_minutes!$A$2:$A$43)),"-")</f>
        <v>-</v>
      </c>
      <c r="G168" s="189" t="str">
        <f>IFERROR(INDEX(lifespans_all!G$80:G$126,MATCH($A168,lifespans_all!$A$80:$A$126,0))*INDEX(SR_mission_minutes!G$2:G$43,MATCH($A168,SR_mission_minutes!$A$2:$A$43)),"-")</f>
        <v>-</v>
      </c>
      <c r="H168" s="189" t="str">
        <f>IFERROR(INDEX(lifespans_all!H$80:H$126,MATCH($A168,lifespans_all!$A$80:$A$126,0))*INDEX(SR_mission_minutes!H$2:H$43,MATCH($A168,SR_mission_minutes!$A$2:$A$43)),"-")</f>
        <v>-</v>
      </c>
      <c r="I168" s="189" t="str">
        <f>IFERROR(INDEX(lifespans_all!I$80:I$126,MATCH($A168,lifespans_all!$A$80:$A$126,0))*INDEX(SR_mission_minutes!I$2:I$43,MATCH($A168,SR_mission_minutes!$A$2:$A$43)),"-")</f>
        <v>-</v>
      </c>
      <c r="J168" s="189" t="str">
        <f>IFERROR(INDEX(lifespans_all!J$80:J$126,MATCH($A168,lifespans_all!$A$80:$A$126,0))*INDEX(SR_mission_minutes!J$2:J$43,MATCH($A168,SR_mission_minutes!$A$2:$A$43)),"-")</f>
        <v>-</v>
      </c>
      <c r="K168" s="189" t="str">
        <f>IFERROR(INDEX(lifespans_all!K$80:K$126,MATCH($A168,lifespans_all!$A$80:$A$126,0))*INDEX(SR_mission_minutes!K$2:K$43,MATCH($A168,SR_mission_minutes!$A$2:$A$43)),"-")</f>
        <v>-</v>
      </c>
      <c r="L168" s="189" t="str">
        <f>IFERROR(INDEX(lifespans_all!L$80:L$126,MATCH($A168,lifespans_all!$A$80:$A$126,0))*INDEX(SR_mission_minutes!L$2:L$43,MATCH($A168,SR_mission_minutes!$A$2:$A$43)),"-")</f>
        <v>-</v>
      </c>
      <c r="M168" s="189" t="str">
        <f>IFERROR(INDEX(lifespans_all!M$80:M$126,MATCH($A168,lifespans_all!$A$80:$A$126,0))*INDEX(SR_mission_minutes!M$2:M$43,MATCH($A168,SR_mission_minutes!$A$2:$A$43)),"-")</f>
        <v>-</v>
      </c>
      <c r="N168" s="189" t="str">
        <f>IFERROR(INDEX(lifespans_all!N$80:N$126,MATCH($A168,lifespans_all!$A$80:$A$126,0))*INDEX(SR_mission_minutes!N$2:N$43,MATCH($A168,SR_mission_minutes!$A$2:$A$43)),"-")</f>
        <v>-</v>
      </c>
      <c r="O168" s="189" t="str">
        <f>IFERROR(INDEX(lifespans_all!O$80:O$126,MATCH($A168,lifespans_all!$A$80:$A$126,0))*INDEX(SR_mission_minutes!O$2:O$43,MATCH($A168,SR_mission_minutes!$A$2:$A$43)),"-")</f>
        <v>-</v>
      </c>
      <c r="P168" s="189" t="str">
        <f>IFERROR(INDEX(lifespans_all!P$80:P$126,MATCH($A168,lifespans_all!$A$80:$A$126,0))*INDEX(SR_mission_minutes!P$2:P$43,MATCH($A168,SR_mission_minutes!$A$2:$A$43)),"-")</f>
        <v>-</v>
      </c>
      <c r="Q168" s="189" t="str">
        <f>IFERROR(INDEX(lifespans_all!Q$80:Q$126,MATCH($A168,lifespans_all!$A$80:$A$126,0))*INDEX(SR_mission_minutes!Q$2:Q$43,MATCH($A168,SR_mission_minutes!$A$2:$A$43)),"-")</f>
        <v>-</v>
      </c>
      <c r="R168" s="189" t="str">
        <f>IFERROR(INDEX(lifespans_all!R$80:R$126,MATCH($A168,lifespans_all!$A$80:$A$126,0))*INDEX(SR_mission_minutes!R$2:R$43,MATCH($A168,SR_mission_minutes!$A$2:$A$43)),"-")</f>
        <v>-</v>
      </c>
      <c r="S168" s="189" t="str">
        <f>IFERROR(INDEX(lifespans_all!S$80:S$126,MATCH($A168,lifespans_all!$A$80:$A$126,0))*INDEX(SR_mission_minutes!S$2:S$43,MATCH($A168,SR_mission_minutes!$A$2:$A$43)),"-")</f>
        <v>-</v>
      </c>
      <c r="T168" s="189" t="str">
        <f>IFERROR(INDEX(lifespans_all!T$80:T$126,MATCH($A168,lifespans_all!$A$80:$A$126,0))*INDEX(SR_mission_minutes!T$2:T$43,MATCH($A168,SR_mission_minutes!$A$2:$A$43)),"-")</f>
        <v>-</v>
      </c>
      <c r="U168" s="189" t="str">
        <f>IFERROR(INDEX(lifespans_all!U$80:U$126,MATCH($A168,lifespans_all!$A$80:$A$126,0))*INDEX(SR_mission_minutes!U$2:U$43,MATCH($A168,SR_mission_minutes!$A$2:$A$43)),"-")</f>
        <v>-</v>
      </c>
      <c r="V168" s="189" t="str">
        <f>IFERROR(INDEX(lifespans_all!V$80:V$126,MATCH($A168,lifespans_all!$A$80:$A$126,0))*INDEX(SR_mission_minutes!V$2:V$43,MATCH($A168,SR_mission_minutes!$A$2:$A$43)),"-")</f>
        <v>-</v>
      </c>
      <c r="W168" s="189" t="str">
        <f>IFERROR(INDEX(lifespans_all!W$80:W$126,MATCH($A168,lifespans_all!$A$80:$A$126,0))*INDEX(SR_mission_minutes!W$2:W$43,MATCH($A168,SR_mission_minutes!$A$2:$A$43)),"-")</f>
        <v>-</v>
      </c>
    </row>
    <row r="169" spans="1:23" x14ac:dyDescent="0.25">
      <c r="A169" s="97" t="s">
        <v>175</v>
      </c>
      <c r="B169" s="97" t="s">
        <v>56</v>
      </c>
      <c r="C169" s="198"/>
      <c r="D169" s="189" t="str">
        <f>IFERROR(INDEX(lifespans_all!D$158:D$212,MATCH($A169,lifespans_all!$A$158:$A$212,0))*INDEX(SR_mission_minutes!D$2:D$43,MATCH($A169,SR_mission_minutes!$A$2:$A$43)),"-")</f>
        <v>-</v>
      </c>
      <c r="E169" s="189" t="str">
        <f>IFERROR(INDEX(lifespans_all!E$80:E$126,MATCH($A169,lifespans_all!$A$80:$A$126,0))*INDEX(SR_mission_minutes!E$2:E$43,MATCH($A169,SR_mission_minutes!$A$2:$A$43)),"-")</f>
        <v>-</v>
      </c>
      <c r="F169" s="189" t="str">
        <f>IFERROR(INDEX(lifespans_all!F$80:F$126,MATCH($A169,lifespans_all!$A$80:$A$126,0))*INDEX(SR_mission_minutes!F$2:F$43,MATCH($A169,SR_mission_minutes!$A$2:$A$43)),"-")</f>
        <v>-</v>
      </c>
      <c r="G169" s="189" t="str">
        <f>IFERROR(INDEX(lifespans_all!G$80:G$126,MATCH($A169,lifespans_all!$A$80:$A$126,0))*INDEX(SR_mission_minutes!G$2:G$43,MATCH($A169,SR_mission_minutes!$A$2:$A$43)),"-")</f>
        <v>-</v>
      </c>
      <c r="H169" s="189" t="str">
        <f>IFERROR(INDEX(lifespans_all!H$80:H$126,MATCH($A169,lifespans_all!$A$80:$A$126,0))*INDEX(SR_mission_minutes!H$2:H$43,MATCH($A169,SR_mission_minutes!$A$2:$A$43)),"-")</f>
        <v>-</v>
      </c>
      <c r="I169" s="189" t="str">
        <f>IFERROR(INDEX(lifespans_all!I$80:I$126,MATCH($A169,lifespans_all!$A$80:$A$126,0))*INDEX(SR_mission_minutes!I$2:I$43,MATCH($A169,SR_mission_minutes!$A$2:$A$43)),"-")</f>
        <v>-</v>
      </c>
      <c r="J169" s="189" t="str">
        <f>IFERROR(INDEX(lifespans_all!J$80:J$126,MATCH($A169,lifespans_all!$A$80:$A$126,0))*INDEX(SR_mission_minutes!J$2:J$43,MATCH($A169,SR_mission_minutes!$A$2:$A$43)),"-")</f>
        <v>-</v>
      </c>
      <c r="K169" s="189" t="str">
        <f>IFERROR(INDEX(lifespans_all!K$80:K$126,MATCH($A169,lifespans_all!$A$80:$A$126,0))*INDEX(SR_mission_minutes!K$2:K$43,MATCH($A169,SR_mission_minutes!$A$2:$A$43)),"-")</f>
        <v>-</v>
      </c>
      <c r="L169" s="189" t="str">
        <f>IFERROR(INDEX(lifespans_all!L$80:L$126,MATCH($A169,lifespans_all!$A$80:$A$126,0))*INDEX(SR_mission_minutes!L$2:L$43,MATCH($A169,SR_mission_minutes!$A$2:$A$43)),"-")</f>
        <v>-</v>
      </c>
      <c r="M169" s="189" t="str">
        <f>IFERROR(INDEX(lifespans_all!M$80:M$126,MATCH($A169,lifespans_all!$A$80:$A$126,0))*INDEX(SR_mission_minutes!M$2:M$43,MATCH($A169,SR_mission_minutes!$A$2:$A$43)),"-")</f>
        <v>-</v>
      </c>
      <c r="N169" s="189" t="str">
        <f>IFERROR(INDEX(lifespans_all!N$80:N$126,MATCH($A169,lifespans_all!$A$80:$A$126,0))*INDEX(SR_mission_minutes!N$2:N$43,MATCH($A169,SR_mission_minutes!$A$2:$A$43)),"-")</f>
        <v>-</v>
      </c>
      <c r="O169" s="189" t="str">
        <f>IFERROR(INDEX(lifespans_all!O$80:O$126,MATCH($A169,lifespans_all!$A$80:$A$126,0))*INDEX(SR_mission_minutes!O$2:O$43,MATCH($A169,SR_mission_minutes!$A$2:$A$43)),"-")</f>
        <v>-</v>
      </c>
      <c r="P169" s="189" t="str">
        <f>IFERROR(INDEX(lifespans_all!P$80:P$126,MATCH($A169,lifespans_all!$A$80:$A$126,0))*INDEX(SR_mission_minutes!P$2:P$43,MATCH($A169,SR_mission_minutes!$A$2:$A$43)),"-")</f>
        <v>-</v>
      </c>
      <c r="Q169" s="189" t="str">
        <f>IFERROR(INDEX(lifespans_all!Q$80:Q$126,MATCH($A169,lifespans_all!$A$80:$A$126,0))*INDEX(SR_mission_minutes!Q$2:Q$43,MATCH($A169,SR_mission_minutes!$A$2:$A$43)),"-")</f>
        <v>-</v>
      </c>
      <c r="R169" s="189" t="str">
        <f>IFERROR(INDEX(lifespans_all!R$80:R$126,MATCH($A169,lifespans_all!$A$80:$A$126,0))*INDEX(SR_mission_minutes!R$2:R$43,MATCH($A169,SR_mission_minutes!$A$2:$A$43)),"-")</f>
        <v>-</v>
      </c>
      <c r="S169" s="189" t="str">
        <f>IFERROR(INDEX(lifespans_all!S$80:S$126,MATCH($A169,lifespans_all!$A$80:$A$126,0))*INDEX(SR_mission_minutes!S$2:S$43,MATCH($A169,SR_mission_minutes!$A$2:$A$43)),"-")</f>
        <v>-</v>
      </c>
      <c r="T169" s="189" t="str">
        <f>IFERROR(INDEX(lifespans_all!T$80:T$126,MATCH($A169,lifespans_all!$A$80:$A$126,0))*INDEX(SR_mission_minutes!T$2:T$43,MATCH($A169,SR_mission_minutes!$A$2:$A$43)),"-")</f>
        <v>-</v>
      </c>
      <c r="U169" s="189" t="str">
        <f>IFERROR(INDEX(lifespans_all!U$80:U$126,MATCH($A169,lifespans_all!$A$80:$A$126,0))*INDEX(SR_mission_minutes!U$2:U$43,MATCH($A169,SR_mission_minutes!$A$2:$A$43)),"-")</f>
        <v>-</v>
      </c>
      <c r="V169" s="189" t="str">
        <f>IFERROR(INDEX(lifespans_all!V$80:V$126,MATCH($A169,lifespans_all!$A$80:$A$126,0))*INDEX(SR_mission_minutes!V$2:V$43,MATCH($A169,SR_mission_minutes!$A$2:$A$43)),"-")</f>
        <v>-</v>
      </c>
      <c r="W169" s="189" t="str">
        <f>IFERROR(INDEX(lifespans_all!W$80:W$126,MATCH($A169,lifespans_all!$A$80:$A$126,0))*INDEX(SR_mission_minutes!W$2:W$43,MATCH($A169,SR_mission_minutes!$A$2:$A$43)),"-")</f>
        <v>-</v>
      </c>
    </row>
    <row r="170" spans="1:23" x14ac:dyDescent="0.25">
      <c r="A170" s="97" t="s">
        <v>176</v>
      </c>
      <c r="B170" s="97" t="s">
        <v>56</v>
      </c>
      <c r="C170" s="198"/>
      <c r="D170" s="189" t="str">
        <f>IFERROR(INDEX(lifespans_all!D$158:D$212,MATCH($A170,lifespans_all!$A$158:$A$212,0))*INDEX(SR_mission_minutes!D$2:D$43,MATCH($A170,SR_mission_minutes!$A$2:$A$43)),"-")</f>
        <v>-</v>
      </c>
      <c r="E170" s="189" t="str">
        <f>IFERROR(INDEX(lifespans_all!E$80:E$126,MATCH($A170,lifespans_all!$A$80:$A$126,0))*INDEX(SR_mission_minutes!E$2:E$43,MATCH($A170,SR_mission_minutes!$A$2:$A$43)),"-")</f>
        <v>-</v>
      </c>
      <c r="F170" s="189" t="str">
        <f>IFERROR(INDEX(lifespans_all!F$80:F$126,MATCH($A170,lifespans_all!$A$80:$A$126,0))*INDEX(SR_mission_minutes!F$2:F$43,MATCH($A170,SR_mission_minutes!$A$2:$A$43)),"-")</f>
        <v>-</v>
      </c>
      <c r="G170" s="189" t="str">
        <f>IFERROR(INDEX(lifespans_all!G$80:G$126,MATCH($A170,lifespans_all!$A$80:$A$126,0))*INDEX(SR_mission_minutes!G$2:G$43,MATCH($A170,SR_mission_minutes!$A$2:$A$43)),"-")</f>
        <v>-</v>
      </c>
      <c r="H170" s="189" t="str">
        <f>IFERROR(INDEX(lifespans_all!H$80:H$126,MATCH($A170,lifespans_all!$A$80:$A$126,0))*INDEX(SR_mission_minutes!H$2:H$43,MATCH($A170,SR_mission_minutes!$A$2:$A$43)),"-")</f>
        <v>-</v>
      </c>
      <c r="I170" s="189" t="str">
        <f>IFERROR(INDEX(lifespans_all!I$80:I$126,MATCH($A170,lifespans_all!$A$80:$A$126,0))*INDEX(SR_mission_minutes!I$2:I$43,MATCH($A170,SR_mission_minutes!$A$2:$A$43)),"-")</f>
        <v>-</v>
      </c>
      <c r="J170" s="189" t="str">
        <f>IFERROR(INDEX(lifespans_all!J$80:J$126,MATCH($A170,lifespans_all!$A$80:$A$126,0))*INDEX(SR_mission_minutes!J$2:J$43,MATCH($A170,SR_mission_minutes!$A$2:$A$43)),"-")</f>
        <v>-</v>
      </c>
      <c r="K170" s="189" t="str">
        <f>IFERROR(INDEX(lifespans_all!K$80:K$126,MATCH($A170,lifespans_all!$A$80:$A$126,0))*INDEX(SR_mission_minutes!K$2:K$43,MATCH($A170,SR_mission_minutes!$A$2:$A$43)),"-")</f>
        <v>-</v>
      </c>
      <c r="L170" s="189" t="str">
        <f>IFERROR(INDEX(lifespans_all!L$80:L$126,MATCH($A170,lifespans_all!$A$80:$A$126,0))*INDEX(SR_mission_minutes!L$2:L$43,MATCH($A170,SR_mission_minutes!$A$2:$A$43)),"-")</f>
        <v>-</v>
      </c>
      <c r="M170" s="189" t="str">
        <f>IFERROR(INDEX(lifespans_all!M$80:M$126,MATCH($A170,lifespans_all!$A$80:$A$126,0))*INDEX(SR_mission_minutes!M$2:M$43,MATCH($A170,SR_mission_minutes!$A$2:$A$43)),"-")</f>
        <v>-</v>
      </c>
      <c r="N170" s="189" t="str">
        <f>IFERROR(INDEX(lifespans_all!N$80:N$126,MATCH($A170,lifespans_all!$A$80:$A$126,0))*INDEX(SR_mission_minutes!N$2:N$43,MATCH($A170,SR_mission_minutes!$A$2:$A$43)),"-")</f>
        <v>-</v>
      </c>
      <c r="O170" s="189" t="str">
        <f>IFERROR(INDEX(lifespans_all!O$80:O$126,MATCH($A170,lifespans_all!$A$80:$A$126,0))*INDEX(SR_mission_minutes!O$2:O$43,MATCH($A170,SR_mission_minutes!$A$2:$A$43)),"-")</f>
        <v>-</v>
      </c>
      <c r="P170" s="189" t="str">
        <f>IFERROR(INDEX(lifespans_all!P$80:P$126,MATCH($A170,lifespans_all!$A$80:$A$126,0))*INDEX(SR_mission_minutes!P$2:P$43,MATCH($A170,SR_mission_minutes!$A$2:$A$43)),"-")</f>
        <v>-</v>
      </c>
      <c r="Q170" s="189" t="str">
        <f>IFERROR(INDEX(lifespans_all!Q$80:Q$126,MATCH($A170,lifespans_all!$A$80:$A$126,0))*INDEX(SR_mission_minutes!Q$2:Q$43,MATCH($A170,SR_mission_minutes!$A$2:$A$43)),"-")</f>
        <v>-</v>
      </c>
      <c r="R170" s="189" t="str">
        <f>IFERROR(INDEX(lifespans_all!R$80:R$126,MATCH($A170,lifespans_all!$A$80:$A$126,0))*INDEX(SR_mission_minutes!R$2:R$43,MATCH($A170,SR_mission_minutes!$A$2:$A$43)),"-")</f>
        <v>-</v>
      </c>
      <c r="S170" s="189" t="str">
        <f>IFERROR(INDEX(lifespans_all!S$80:S$126,MATCH($A170,lifespans_all!$A$80:$A$126,0))*INDEX(SR_mission_minutes!S$2:S$43,MATCH($A170,SR_mission_minutes!$A$2:$A$43)),"-")</f>
        <v>-</v>
      </c>
      <c r="T170" s="189" t="str">
        <f>IFERROR(INDEX(lifespans_all!T$80:T$126,MATCH($A170,lifespans_all!$A$80:$A$126,0))*INDEX(SR_mission_minutes!T$2:T$43,MATCH($A170,SR_mission_minutes!$A$2:$A$43)),"-")</f>
        <v>-</v>
      </c>
      <c r="U170" s="189" t="str">
        <f>IFERROR(INDEX(lifespans_all!U$80:U$126,MATCH($A170,lifespans_all!$A$80:$A$126,0))*INDEX(SR_mission_minutes!U$2:U$43,MATCH($A170,SR_mission_minutes!$A$2:$A$43)),"-")</f>
        <v>-</v>
      </c>
      <c r="V170" s="189" t="str">
        <f>IFERROR(INDEX(lifespans_all!V$80:V$126,MATCH($A170,lifespans_all!$A$80:$A$126,0))*INDEX(SR_mission_minutes!V$2:V$43,MATCH($A170,SR_mission_minutes!$A$2:$A$43)),"-")</f>
        <v>-</v>
      </c>
      <c r="W170" s="189" t="str">
        <f>IFERROR(INDEX(lifespans_all!W$80:W$126,MATCH($A170,lifespans_all!$A$80:$A$126,0))*INDEX(SR_mission_minutes!W$2:W$43,MATCH($A170,SR_mission_minutes!$A$2:$A$43)),"-")</f>
        <v>-</v>
      </c>
    </row>
    <row r="171" spans="1:23" x14ac:dyDescent="0.25">
      <c r="A171" s="97" t="s">
        <v>177</v>
      </c>
      <c r="B171" s="97" t="s">
        <v>56</v>
      </c>
      <c r="C171" s="198"/>
      <c r="D171" s="189" t="str">
        <f>IFERROR(INDEX(lifespans_all!D$158:D$212,MATCH($A171,lifespans_all!$A$158:$A$212,0))*INDEX(SR_mission_minutes!D$2:D$43,MATCH($A171,SR_mission_minutes!$A$2:$A$43)),"-")</f>
        <v>-</v>
      </c>
      <c r="E171" s="189" t="str">
        <f>IFERROR(INDEX(lifespans_all!E$80:E$126,MATCH($A171,lifespans_all!$A$80:$A$126,0))*INDEX(SR_mission_minutes!E$2:E$43,MATCH($A171,SR_mission_minutes!$A$2:$A$43)),"-")</f>
        <v>-</v>
      </c>
      <c r="F171" s="189" t="str">
        <f>IFERROR(INDEX(lifespans_all!F$80:F$126,MATCH($A171,lifespans_all!$A$80:$A$126,0))*INDEX(SR_mission_minutes!F$2:F$43,MATCH($A171,SR_mission_minutes!$A$2:$A$43)),"-")</f>
        <v>-</v>
      </c>
      <c r="G171" s="189" t="str">
        <f>IFERROR(INDEX(lifespans_all!G$80:G$126,MATCH($A171,lifespans_all!$A$80:$A$126,0))*INDEX(SR_mission_minutes!G$2:G$43,MATCH($A171,SR_mission_minutes!$A$2:$A$43)),"-")</f>
        <v>-</v>
      </c>
      <c r="H171" s="189" t="str">
        <f>IFERROR(INDEX(lifespans_all!H$80:H$126,MATCH($A171,lifespans_all!$A$80:$A$126,0))*INDEX(SR_mission_minutes!H$2:H$43,MATCH($A171,SR_mission_minutes!$A$2:$A$43)),"-")</f>
        <v>-</v>
      </c>
      <c r="I171" s="189" t="str">
        <f>IFERROR(INDEX(lifespans_all!I$80:I$126,MATCH($A171,lifespans_all!$A$80:$A$126,0))*INDEX(SR_mission_minutes!I$2:I$43,MATCH($A171,SR_mission_minutes!$A$2:$A$43)),"-")</f>
        <v>-</v>
      </c>
      <c r="J171" s="189" t="str">
        <f>IFERROR(INDEX(lifespans_all!J$80:J$126,MATCH($A171,lifespans_all!$A$80:$A$126,0))*INDEX(SR_mission_minutes!J$2:J$43,MATCH($A171,SR_mission_minutes!$A$2:$A$43)),"-")</f>
        <v>-</v>
      </c>
      <c r="K171" s="189" t="str">
        <f>IFERROR(INDEX(lifespans_all!K$80:K$126,MATCH($A171,lifespans_all!$A$80:$A$126,0))*INDEX(SR_mission_minutes!K$2:K$43,MATCH($A171,SR_mission_minutes!$A$2:$A$43)),"-")</f>
        <v>-</v>
      </c>
      <c r="L171" s="189" t="str">
        <f>IFERROR(INDEX(lifespans_all!L$80:L$126,MATCH($A171,lifespans_all!$A$80:$A$126,0))*INDEX(SR_mission_minutes!L$2:L$43,MATCH($A171,SR_mission_minutes!$A$2:$A$43)),"-")</f>
        <v>-</v>
      </c>
      <c r="M171" s="189" t="str">
        <f>IFERROR(INDEX(lifespans_all!M$80:M$126,MATCH($A171,lifespans_all!$A$80:$A$126,0))*INDEX(SR_mission_minutes!M$2:M$43,MATCH($A171,SR_mission_minutes!$A$2:$A$43)),"-")</f>
        <v>-</v>
      </c>
      <c r="N171" s="189" t="str">
        <f>IFERROR(INDEX(lifespans_all!N$80:N$126,MATCH($A171,lifespans_all!$A$80:$A$126,0))*INDEX(SR_mission_minutes!N$2:N$43,MATCH($A171,SR_mission_minutes!$A$2:$A$43)),"-")</f>
        <v>-</v>
      </c>
      <c r="O171" s="189" t="str">
        <f>IFERROR(INDEX(lifespans_all!O$80:O$126,MATCH($A171,lifespans_all!$A$80:$A$126,0))*INDEX(SR_mission_minutes!O$2:O$43,MATCH($A171,SR_mission_minutes!$A$2:$A$43)),"-")</f>
        <v>-</v>
      </c>
      <c r="P171" s="189" t="str">
        <f>IFERROR(INDEX(lifespans_all!P$80:P$126,MATCH($A171,lifespans_all!$A$80:$A$126,0))*INDEX(SR_mission_minutes!P$2:P$43,MATCH($A171,SR_mission_minutes!$A$2:$A$43)),"-")</f>
        <v>-</v>
      </c>
      <c r="Q171" s="189" t="str">
        <f>IFERROR(INDEX(lifespans_all!Q$80:Q$126,MATCH($A171,lifespans_all!$A$80:$A$126,0))*INDEX(SR_mission_minutes!Q$2:Q$43,MATCH($A171,SR_mission_minutes!$A$2:$A$43)),"-")</f>
        <v>-</v>
      </c>
      <c r="R171" s="189" t="str">
        <f>IFERROR(INDEX(lifespans_all!R$80:R$126,MATCH($A171,lifespans_all!$A$80:$A$126,0))*INDEX(SR_mission_minutes!R$2:R$43,MATCH($A171,SR_mission_minutes!$A$2:$A$43)),"-")</f>
        <v>-</v>
      </c>
      <c r="S171" s="189" t="str">
        <f>IFERROR(INDEX(lifespans_all!S$80:S$126,MATCH($A171,lifespans_all!$A$80:$A$126,0))*INDEX(SR_mission_minutes!S$2:S$43,MATCH($A171,SR_mission_minutes!$A$2:$A$43)),"-")</f>
        <v>-</v>
      </c>
      <c r="T171" s="189" t="str">
        <f>IFERROR(INDEX(lifespans_all!T$80:T$126,MATCH($A171,lifespans_all!$A$80:$A$126,0))*INDEX(SR_mission_minutes!T$2:T$43,MATCH($A171,SR_mission_minutes!$A$2:$A$43)),"-")</f>
        <v>-</v>
      </c>
      <c r="U171" s="189" t="str">
        <f>IFERROR(INDEX(lifespans_all!U$80:U$126,MATCH($A171,lifespans_all!$A$80:$A$126,0))*INDEX(SR_mission_minutes!U$2:U$43,MATCH($A171,SR_mission_minutes!$A$2:$A$43)),"-")</f>
        <v>-</v>
      </c>
      <c r="V171" s="189" t="str">
        <f>IFERROR(INDEX(lifespans_all!V$80:V$126,MATCH($A171,lifespans_all!$A$80:$A$126,0))*INDEX(SR_mission_minutes!V$2:V$43,MATCH($A171,SR_mission_minutes!$A$2:$A$43)),"-")</f>
        <v>-</v>
      </c>
      <c r="W171" s="189" t="str">
        <f>IFERROR(INDEX(lifespans_all!W$80:W$126,MATCH($A171,lifespans_all!$A$80:$A$126,0))*INDEX(SR_mission_minutes!W$2:W$43,MATCH($A171,SR_mission_minutes!$A$2:$A$43)),"-")</f>
        <v>-</v>
      </c>
    </row>
    <row r="172" spans="1:23" x14ac:dyDescent="0.25">
      <c r="A172" s="97" t="s">
        <v>43</v>
      </c>
      <c r="B172" s="97" t="s">
        <v>61</v>
      </c>
      <c r="C172" s="198"/>
      <c r="D172" s="189">
        <f>IFERROR(INDEX(lifespans_all!D$158:D$212,MATCH($A172,lifespans_all!$A$158:$A$212,0))*INDEX(SR_mission_minutes!D$2:D$43,MATCH($A172,SR_mission_minutes!$A$2:$A$43)),"-")</f>
        <v>2024360.0000000002</v>
      </c>
      <c r="E172" s="189">
        <f>IFERROR(INDEX(lifespans_all!E$80:E$126,MATCH($A172,lifespans_all!$A$80:$A$126,0))*INDEX(SR_mission_minutes!E$2:E$43,MATCH($A172,SR_mission_minutes!$A$2:$A$43)),"-")</f>
        <v>0</v>
      </c>
      <c r="F172" s="189">
        <f>IFERROR(INDEX(lifespans_all!F$80:F$126,MATCH($A172,lifespans_all!$A$80:$A$126,0))*INDEX(SR_mission_minutes!F$2:F$43,MATCH($A172,SR_mission_minutes!$A$2:$A$43)),"-")</f>
        <v>0</v>
      </c>
      <c r="G172" s="189">
        <f>IFERROR(INDEX(lifespans_all!G$80:G$126,MATCH($A172,lifespans_all!$A$80:$A$126,0))*INDEX(SR_mission_minutes!G$2:G$43,MATCH($A172,SR_mission_minutes!$A$2:$A$43)),"-")</f>
        <v>0</v>
      </c>
      <c r="H172" s="189">
        <f>IFERROR(INDEX(lifespans_all!H$80:H$126,MATCH($A172,lifespans_all!$A$80:$A$126,0))*INDEX(SR_mission_minutes!H$2:H$43,MATCH($A172,SR_mission_minutes!$A$2:$A$43)),"-")</f>
        <v>0</v>
      </c>
      <c r="I172" s="189">
        <f>IFERROR(INDEX(lifespans_all!I$80:I$126,MATCH($A172,lifespans_all!$A$80:$A$126,0))*INDEX(SR_mission_minutes!I$2:I$43,MATCH($A172,SR_mission_minutes!$A$2:$A$43)),"-")</f>
        <v>0</v>
      </c>
      <c r="J172" s="189">
        <f>IFERROR(INDEX(lifespans_all!J$80:J$126,MATCH($A172,lifespans_all!$A$80:$A$126,0))*INDEX(SR_mission_minutes!J$2:J$43,MATCH($A172,SR_mission_minutes!$A$2:$A$43)),"-")</f>
        <v>0</v>
      </c>
      <c r="K172" s="189">
        <f>IFERROR(INDEX(lifespans_all!K$80:K$126,MATCH($A172,lifespans_all!$A$80:$A$126,0))*INDEX(SR_mission_minutes!K$2:K$43,MATCH($A172,SR_mission_minutes!$A$2:$A$43)),"-")</f>
        <v>0</v>
      </c>
      <c r="L172" s="189">
        <f>IFERROR(INDEX(lifespans_all!L$80:L$126,MATCH($A172,lifespans_all!$A$80:$A$126,0))*INDEX(SR_mission_minutes!L$2:L$43,MATCH($A172,SR_mission_minutes!$A$2:$A$43)),"-")</f>
        <v>0</v>
      </c>
      <c r="M172" s="189">
        <f>IFERROR(INDEX(lifespans_all!M$80:M$126,MATCH($A172,lifespans_all!$A$80:$A$126,0))*INDEX(SR_mission_minutes!M$2:M$43,MATCH($A172,SR_mission_minutes!$A$2:$A$43)),"-")</f>
        <v>0</v>
      </c>
      <c r="N172" s="189">
        <f>IFERROR(INDEX(lifespans_all!N$80:N$126,MATCH($A172,lifespans_all!$A$80:$A$126,0))*INDEX(SR_mission_minutes!N$2:N$43,MATCH($A172,SR_mission_minutes!$A$2:$A$43)),"-")</f>
        <v>0</v>
      </c>
      <c r="O172" s="189">
        <f>IFERROR(INDEX(lifespans_all!O$80:O$126,MATCH($A172,lifespans_all!$A$80:$A$126,0))*INDEX(SR_mission_minutes!O$2:O$43,MATCH($A172,SR_mission_minutes!$A$2:$A$43)),"-")</f>
        <v>0</v>
      </c>
      <c r="P172" s="189">
        <f>IFERROR(INDEX(lifespans_all!P$80:P$126,MATCH($A172,lifespans_all!$A$80:$A$126,0))*INDEX(SR_mission_minutes!P$2:P$43,MATCH($A172,SR_mission_minutes!$A$2:$A$43)),"-")</f>
        <v>0</v>
      </c>
      <c r="Q172" s="189">
        <f>IFERROR(INDEX(lifespans_all!Q$80:Q$126,MATCH($A172,lifespans_all!$A$80:$A$126,0))*INDEX(SR_mission_minutes!Q$2:Q$43,MATCH($A172,SR_mission_minutes!$A$2:$A$43)),"-")</f>
        <v>0</v>
      </c>
      <c r="R172" s="189">
        <f>IFERROR(INDEX(lifespans_all!R$80:R$126,MATCH($A172,lifespans_all!$A$80:$A$126,0))*INDEX(SR_mission_minutes!R$2:R$43,MATCH($A172,SR_mission_minutes!$A$2:$A$43)),"-")</f>
        <v>0</v>
      </c>
      <c r="S172" s="189">
        <f>IFERROR(INDEX(lifespans_all!S$80:S$126,MATCH($A172,lifespans_all!$A$80:$A$126,0))*INDEX(SR_mission_minutes!S$2:S$43,MATCH($A172,SR_mission_minutes!$A$2:$A$43)),"-")</f>
        <v>0</v>
      </c>
      <c r="T172" s="189">
        <f>IFERROR(INDEX(lifespans_all!T$80:T$126,MATCH($A172,lifespans_all!$A$80:$A$126,0))*INDEX(SR_mission_minutes!T$2:T$43,MATCH($A172,SR_mission_minutes!$A$2:$A$43)),"-")</f>
        <v>0</v>
      </c>
      <c r="U172" s="189">
        <f>IFERROR(INDEX(lifespans_all!U$80:U$126,MATCH($A172,lifespans_all!$A$80:$A$126,0))*INDEX(SR_mission_minutes!U$2:U$43,MATCH($A172,SR_mission_minutes!$A$2:$A$43)),"-")</f>
        <v>0</v>
      </c>
      <c r="V172" s="189">
        <f>IFERROR(INDEX(lifespans_all!V$80:V$126,MATCH($A172,lifespans_all!$A$80:$A$126,0))*INDEX(SR_mission_minutes!V$2:V$43,MATCH($A172,SR_mission_minutes!$A$2:$A$43)),"-")</f>
        <v>0</v>
      </c>
      <c r="W172" s="189">
        <f>IFERROR(INDEX(lifespans_all!W$80:W$126,MATCH($A172,lifespans_all!$A$80:$A$126,0))*INDEX(SR_mission_minutes!W$2:W$43,MATCH($A172,SR_mission_minutes!$A$2:$A$43)),"-")</f>
        <v>0</v>
      </c>
    </row>
    <row r="173" spans="1:23" x14ac:dyDescent="0.25">
      <c r="A173" s="97" t="s">
        <v>44</v>
      </c>
      <c r="B173" s="97" t="s">
        <v>57</v>
      </c>
      <c r="C173" s="198"/>
      <c r="D173" s="189">
        <f>IFERROR(INDEX(lifespans_all!D$158:D$212,MATCH($A173,lifespans_all!$A$158:$A$212,0))*INDEX(SR_mission_minutes!D$2:D$43,MATCH($A173,SR_mission_minutes!$A$2:$A$43)),"-")</f>
        <v>4002023.3333333335</v>
      </c>
      <c r="E173" s="189">
        <f>IFERROR(INDEX(lifespans_all!E$80:E$126,MATCH($A173,lifespans_all!$A$80:$A$126,0))*INDEX(SR_mission_minutes!E$2:E$43,MATCH($A173,SR_mission_minutes!$A$2:$A$43)),"-")</f>
        <v>0</v>
      </c>
      <c r="F173" s="189">
        <f>IFERROR(INDEX(lifespans_all!F$80:F$126,MATCH($A173,lifespans_all!$A$80:$A$126,0))*INDEX(SR_mission_minutes!F$2:F$43,MATCH($A173,SR_mission_minutes!$A$2:$A$43)),"-")</f>
        <v>0</v>
      </c>
      <c r="G173" s="189">
        <f>IFERROR(INDEX(lifespans_all!G$80:G$126,MATCH($A173,lifespans_all!$A$80:$A$126,0))*INDEX(SR_mission_minutes!G$2:G$43,MATCH($A173,SR_mission_minutes!$A$2:$A$43)),"-")</f>
        <v>0</v>
      </c>
      <c r="H173" s="189">
        <f>IFERROR(INDEX(lifespans_all!H$80:H$126,MATCH($A173,lifespans_all!$A$80:$A$126,0))*INDEX(SR_mission_minutes!H$2:H$43,MATCH($A173,SR_mission_minutes!$A$2:$A$43)),"-")</f>
        <v>0</v>
      </c>
      <c r="I173" s="189">
        <f>IFERROR(INDEX(lifespans_all!I$80:I$126,MATCH($A173,lifespans_all!$A$80:$A$126,0))*INDEX(SR_mission_minutes!I$2:I$43,MATCH($A173,SR_mission_minutes!$A$2:$A$43)),"-")</f>
        <v>0</v>
      </c>
      <c r="J173" s="189">
        <f>IFERROR(INDEX(lifespans_all!J$80:J$126,MATCH($A173,lifespans_all!$A$80:$A$126,0))*INDEX(SR_mission_minutes!J$2:J$43,MATCH($A173,SR_mission_minutes!$A$2:$A$43)),"-")</f>
        <v>0</v>
      </c>
      <c r="K173" s="189">
        <f>IFERROR(INDEX(lifespans_all!K$80:K$126,MATCH($A173,lifespans_all!$A$80:$A$126,0))*INDEX(SR_mission_minutes!K$2:K$43,MATCH($A173,SR_mission_minutes!$A$2:$A$43)),"-")</f>
        <v>0</v>
      </c>
      <c r="L173" s="189">
        <f>IFERROR(INDEX(lifespans_all!L$80:L$126,MATCH($A173,lifespans_all!$A$80:$A$126,0))*INDEX(SR_mission_minutes!L$2:L$43,MATCH($A173,SR_mission_minutes!$A$2:$A$43)),"-")</f>
        <v>0</v>
      </c>
      <c r="M173" s="189">
        <f>IFERROR(INDEX(lifespans_all!M$80:M$126,MATCH($A173,lifespans_all!$A$80:$A$126,0))*INDEX(SR_mission_minutes!M$2:M$43,MATCH($A173,SR_mission_minutes!$A$2:$A$43)),"-")</f>
        <v>0</v>
      </c>
      <c r="N173" s="189">
        <f>IFERROR(INDEX(lifespans_all!N$80:N$126,MATCH($A173,lifespans_all!$A$80:$A$126,0))*INDEX(SR_mission_minutes!N$2:N$43,MATCH($A173,SR_mission_minutes!$A$2:$A$43)),"-")</f>
        <v>0</v>
      </c>
      <c r="O173" s="189">
        <f>IFERROR(INDEX(lifespans_all!O$80:O$126,MATCH($A173,lifespans_all!$A$80:$A$126,0))*INDEX(SR_mission_minutes!O$2:O$43,MATCH($A173,SR_mission_minutes!$A$2:$A$43)),"-")</f>
        <v>0</v>
      </c>
      <c r="P173" s="189">
        <f>IFERROR(INDEX(lifespans_all!P$80:P$126,MATCH($A173,lifespans_all!$A$80:$A$126,0))*INDEX(SR_mission_minutes!P$2:P$43,MATCH($A173,SR_mission_minutes!$A$2:$A$43)),"-")</f>
        <v>0</v>
      </c>
      <c r="Q173" s="189">
        <f>IFERROR(INDEX(lifespans_all!Q$80:Q$126,MATCH($A173,lifespans_all!$A$80:$A$126,0))*INDEX(SR_mission_minutes!Q$2:Q$43,MATCH($A173,SR_mission_minutes!$A$2:$A$43)),"-")</f>
        <v>0</v>
      </c>
      <c r="R173" s="189">
        <f>IFERROR(INDEX(lifespans_all!R$80:R$126,MATCH($A173,lifespans_all!$A$80:$A$126,0))*INDEX(SR_mission_minutes!R$2:R$43,MATCH($A173,SR_mission_minutes!$A$2:$A$43)),"-")</f>
        <v>0</v>
      </c>
      <c r="S173" s="189">
        <f>IFERROR(INDEX(lifespans_all!S$80:S$126,MATCH($A173,lifespans_all!$A$80:$A$126,0))*INDEX(SR_mission_minutes!S$2:S$43,MATCH($A173,SR_mission_minutes!$A$2:$A$43)),"-")</f>
        <v>0</v>
      </c>
      <c r="T173" s="189">
        <f>IFERROR(INDEX(lifespans_all!T$80:T$126,MATCH($A173,lifespans_all!$A$80:$A$126,0))*INDEX(SR_mission_minutes!T$2:T$43,MATCH($A173,SR_mission_minutes!$A$2:$A$43)),"-")</f>
        <v>0</v>
      </c>
      <c r="U173" s="189">
        <f>IFERROR(INDEX(lifespans_all!U$80:U$126,MATCH($A173,lifespans_all!$A$80:$A$126,0))*INDEX(SR_mission_minutes!U$2:U$43,MATCH($A173,SR_mission_minutes!$A$2:$A$43)),"-")</f>
        <v>0</v>
      </c>
      <c r="V173" s="189">
        <f>IFERROR(INDEX(lifespans_all!V$80:V$126,MATCH($A173,lifespans_all!$A$80:$A$126,0))*INDEX(SR_mission_minutes!V$2:V$43,MATCH($A173,SR_mission_minutes!$A$2:$A$43)),"-")</f>
        <v>0</v>
      </c>
      <c r="W173" s="189">
        <f>IFERROR(INDEX(lifespans_all!W$80:W$126,MATCH($A173,lifespans_all!$A$80:$A$126,0))*INDEX(SR_mission_minutes!W$2:W$43,MATCH($A173,SR_mission_minutes!$A$2:$A$43)),"-")</f>
        <v>0</v>
      </c>
    </row>
    <row r="174" spans="1:23" x14ac:dyDescent="0.25">
      <c r="A174" s="97" t="s">
        <v>78</v>
      </c>
      <c r="B174" s="97" t="s">
        <v>57</v>
      </c>
      <c r="C174" s="198"/>
      <c r="D174" s="189">
        <f>IFERROR(INDEX(lifespans_all!D$158:D$212,MATCH($A174,lifespans_all!$A$158:$A$212,0))*INDEX(SR_mission_minutes!D$2:D$43,MATCH($A174,SR_mission_minutes!$A$2:$A$43)),"-")</f>
        <v>4002023.3333333335</v>
      </c>
      <c r="E174" s="189">
        <f>IFERROR(INDEX(lifespans_all!E$80:E$126,MATCH($A174,lifespans_all!$A$80:$A$126,0))*INDEX(SR_mission_minutes!E$2:E$43,MATCH($A174,SR_mission_minutes!$A$2:$A$43)),"-")</f>
        <v>4002023.3333333335</v>
      </c>
      <c r="F174" s="189">
        <f>IFERROR(INDEX(lifespans_all!F$80:F$126,MATCH($A174,lifespans_all!$A$80:$A$126,0))*INDEX(SR_mission_minutes!F$2:F$43,MATCH($A174,SR_mission_minutes!$A$2:$A$43)),"-")</f>
        <v>4002023.3333333335</v>
      </c>
      <c r="G174" s="189">
        <f>IFERROR(INDEX(lifespans_all!G$80:G$126,MATCH($A174,lifespans_all!$A$80:$A$126,0))*INDEX(SR_mission_minutes!G$2:G$43,MATCH($A174,SR_mission_minutes!$A$2:$A$43)),"-")</f>
        <v>4002023.3333333335</v>
      </c>
      <c r="H174" s="189">
        <f>IFERROR(INDEX(lifespans_all!H$80:H$126,MATCH($A174,lifespans_all!$A$80:$A$126,0))*INDEX(SR_mission_minutes!H$2:H$43,MATCH($A174,SR_mission_minutes!$A$2:$A$43)),"-")</f>
        <v>4002023.3333333335</v>
      </c>
      <c r="I174" s="189">
        <f>IFERROR(INDEX(lifespans_all!I$80:I$126,MATCH($A174,lifespans_all!$A$80:$A$126,0))*INDEX(SR_mission_minutes!I$2:I$43,MATCH($A174,SR_mission_minutes!$A$2:$A$43)),"-")</f>
        <v>0</v>
      </c>
      <c r="J174" s="189">
        <f>IFERROR(INDEX(lifespans_all!J$80:J$126,MATCH($A174,lifespans_all!$A$80:$A$126,0))*INDEX(SR_mission_minutes!J$2:J$43,MATCH($A174,SR_mission_minutes!$A$2:$A$43)),"-")</f>
        <v>0</v>
      </c>
      <c r="K174" s="189">
        <f>IFERROR(INDEX(lifespans_all!K$80:K$126,MATCH($A174,lifespans_all!$A$80:$A$126,0))*INDEX(SR_mission_minutes!K$2:K$43,MATCH($A174,SR_mission_minutes!$A$2:$A$43)),"-")</f>
        <v>0</v>
      </c>
      <c r="L174" s="189">
        <f>IFERROR(INDEX(lifespans_all!L$80:L$126,MATCH($A174,lifespans_all!$A$80:$A$126,0))*INDEX(SR_mission_minutes!L$2:L$43,MATCH($A174,SR_mission_minutes!$A$2:$A$43)),"-")</f>
        <v>0</v>
      </c>
      <c r="M174" s="189">
        <f>IFERROR(INDEX(lifespans_all!M$80:M$126,MATCH($A174,lifespans_all!$A$80:$A$126,0))*INDEX(SR_mission_minutes!M$2:M$43,MATCH($A174,SR_mission_minutes!$A$2:$A$43)),"-")</f>
        <v>0</v>
      </c>
      <c r="N174" s="189">
        <f>IFERROR(INDEX(lifespans_all!N$80:N$126,MATCH($A174,lifespans_all!$A$80:$A$126,0))*INDEX(SR_mission_minutes!N$2:N$43,MATCH($A174,SR_mission_minutes!$A$2:$A$43)),"-")</f>
        <v>0</v>
      </c>
      <c r="O174" s="189">
        <f>IFERROR(INDEX(lifespans_all!O$80:O$126,MATCH($A174,lifespans_all!$A$80:$A$126,0))*INDEX(SR_mission_minutes!O$2:O$43,MATCH($A174,SR_mission_minutes!$A$2:$A$43)),"-")</f>
        <v>0</v>
      </c>
      <c r="P174" s="189">
        <f>IFERROR(INDEX(lifespans_all!P$80:P$126,MATCH($A174,lifespans_all!$A$80:$A$126,0))*INDEX(SR_mission_minutes!P$2:P$43,MATCH($A174,SR_mission_minutes!$A$2:$A$43)),"-")</f>
        <v>0</v>
      </c>
      <c r="Q174" s="189">
        <f>IFERROR(INDEX(lifespans_all!Q$80:Q$126,MATCH($A174,lifespans_all!$A$80:$A$126,0))*INDEX(SR_mission_minutes!Q$2:Q$43,MATCH($A174,SR_mission_minutes!$A$2:$A$43)),"-")</f>
        <v>0</v>
      </c>
      <c r="R174" s="189">
        <f>IFERROR(INDEX(lifespans_all!R$80:R$126,MATCH($A174,lifespans_all!$A$80:$A$126,0))*INDEX(SR_mission_minutes!R$2:R$43,MATCH($A174,SR_mission_minutes!$A$2:$A$43)),"-")</f>
        <v>0</v>
      </c>
      <c r="S174" s="189">
        <f>IFERROR(INDEX(lifespans_all!S$80:S$126,MATCH($A174,lifespans_all!$A$80:$A$126,0))*INDEX(SR_mission_minutes!S$2:S$43,MATCH($A174,SR_mission_minutes!$A$2:$A$43)),"-")</f>
        <v>0</v>
      </c>
      <c r="T174" s="189">
        <f>IFERROR(INDEX(lifespans_all!T$80:T$126,MATCH($A174,lifespans_all!$A$80:$A$126,0))*INDEX(SR_mission_minutes!T$2:T$43,MATCH($A174,SR_mission_minutes!$A$2:$A$43)),"-")</f>
        <v>0</v>
      </c>
      <c r="U174" s="189">
        <f>IFERROR(INDEX(lifespans_all!U$80:U$126,MATCH($A174,lifespans_all!$A$80:$A$126,0))*INDEX(SR_mission_minutes!U$2:U$43,MATCH($A174,SR_mission_minutes!$A$2:$A$43)),"-")</f>
        <v>0</v>
      </c>
      <c r="V174" s="189">
        <f>IFERROR(INDEX(lifespans_all!V$80:V$126,MATCH($A174,lifespans_all!$A$80:$A$126,0))*INDEX(SR_mission_minutes!V$2:V$43,MATCH($A174,SR_mission_minutes!$A$2:$A$43)),"-")</f>
        <v>0</v>
      </c>
      <c r="W174" s="189">
        <f>IFERROR(INDEX(lifespans_all!W$80:W$126,MATCH($A174,lifespans_all!$A$80:$A$126,0))*INDEX(SR_mission_minutes!W$2:W$43,MATCH($A174,SR_mission_minutes!$A$2:$A$43)),"-")</f>
        <v>0</v>
      </c>
    </row>
    <row r="175" spans="1:23" x14ac:dyDescent="0.25">
      <c r="A175" s="97" t="s">
        <v>45</v>
      </c>
      <c r="B175" s="97" t="s">
        <v>57</v>
      </c>
      <c r="C175" s="198"/>
      <c r="D175" s="189">
        <f>IFERROR(INDEX(lifespans_all!D$158:D$212,MATCH($A175,lifespans_all!$A$158:$A$212,0))*INDEX(SR_mission_minutes!D$2:D$43,MATCH($A175,SR_mission_minutes!$A$2:$A$43)),"-")</f>
        <v>4002023.3333333335</v>
      </c>
      <c r="E175" s="189">
        <f>IFERROR(INDEX(lifespans_all!E$80:E$126,MATCH($A175,lifespans_all!$A$80:$A$126,0))*INDEX(SR_mission_minutes!E$2:E$43,MATCH($A175,SR_mission_minutes!$A$2:$A$43)),"-")</f>
        <v>4002023.3333333335</v>
      </c>
      <c r="F175" s="189">
        <f>IFERROR(INDEX(lifespans_all!F$80:F$126,MATCH($A175,lifespans_all!$A$80:$A$126,0))*INDEX(SR_mission_minutes!F$2:F$43,MATCH($A175,SR_mission_minutes!$A$2:$A$43)),"-")</f>
        <v>4002023.3333333335</v>
      </c>
      <c r="G175" s="189">
        <f>IFERROR(INDEX(lifespans_all!G$80:G$126,MATCH($A175,lifespans_all!$A$80:$A$126,0))*INDEX(SR_mission_minutes!G$2:G$43,MATCH($A175,SR_mission_minutes!$A$2:$A$43)),"-")</f>
        <v>0</v>
      </c>
      <c r="H175" s="189">
        <f>IFERROR(INDEX(lifespans_all!H$80:H$126,MATCH($A175,lifespans_all!$A$80:$A$126,0))*INDEX(SR_mission_minutes!H$2:H$43,MATCH($A175,SR_mission_minutes!$A$2:$A$43)),"-")</f>
        <v>0</v>
      </c>
      <c r="I175" s="189">
        <f>IFERROR(INDEX(lifespans_all!I$80:I$126,MATCH($A175,lifespans_all!$A$80:$A$126,0))*INDEX(SR_mission_minutes!I$2:I$43,MATCH($A175,SR_mission_minutes!$A$2:$A$43)),"-")</f>
        <v>0</v>
      </c>
      <c r="J175" s="189">
        <f>IFERROR(INDEX(lifespans_all!J$80:J$126,MATCH($A175,lifespans_all!$A$80:$A$126,0))*INDEX(SR_mission_minutes!J$2:J$43,MATCH($A175,SR_mission_minutes!$A$2:$A$43)),"-")</f>
        <v>0</v>
      </c>
      <c r="K175" s="189">
        <f>IFERROR(INDEX(lifespans_all!K$80:K$126,MATCH($A175,lifespans_all!$A$80:$A$126,0))*INDEX(SR_mission_minutes!K$2:K$43,MATCH($A175,SR_mission_minutes!$A$2:$A$43)),"-")</f>
        <v>0</v>
      </c>
      <c r="L175" s="189">
        <f>IFERROR(INDEX(lifespans_all!L$80:L$126,MATCH($A175,lifespans_all!$A$80:$A$126,0))*INDEX(SR_mission_minutes!L$2:L$43,MATCH($A175,SR_mission_minutes!$A$2:$A$43)),"-")</f>
        <v>0</v>
      </c>
      <c r="M175" s="189">
        <f>IFERROR(INDEX(lifespans_all!M$80:M$126,MATCH($A175,lifespans_all!$A$80:$A$126,0))*INDEX(SR_mission_minutes!M$2:M$43,MATCH($A175,SR_mission_minutes!$A$2:$A$43)),"-")</f>
        <v>0</v>
      </c>
      <c r="N175" s="189">
        <f>IFERROR(INDEX(lifespans_all!N$80:N$126,MATCH($A175,lifespans_all!$A$80:$A$126,0))*INDEX(SR_mission_minutes!N$2:N$43,MATCH($A175,SR_mission_minutes!$A$2:$A$43)),"-")</f>
        <v>0</v>
      </c>
      <c r="O175" s="189">
        <f>IFERROR(INDEX(lifespans_all!O$80:O$126,MATCH($A175,lifespans_all!$A$80:$A$126,0))*INDEX(SR_mission_minutes!O$2:O$43,MATCH($A175,SR_mission_minutes!$A$2:$A$43)),"-")</f>
        <v>0</v>
      </c>
      <c r="P175" s="189">
        <f>IFERROR(INDEX(lifespans_all!P$80:P$126,MATCH($A175,lifespans_all!$A$80:$A$126,0))*INDEX(SR_mission_minutes!P$2:P$43,MATCH($A175,SR_mission_minutes!$A$2:$A$43)),"-")</f>
        <v>0</v>
      </c>
      <c r="Q175" s="189">
        <f>IFERROR(INDEX(lifespans_all!Q$80:Q$126,MATCH($A175,lifespans_all!$A$80:$A$126,0))*INDEX(SR_mission_minutes!Q$2:Q$43,MATCH($A175,SR_mission_minutes!$A$2:$A$43)),"-")</f>
        <v>0</v>
      </c>
      <c r="R175" s="189">
        <f>IFERROR(INDEX(lifespans_all!R$80:R$126,MATCH($A175,lifespans_all!$A$80:$A$126,0))*INDEX(SR_mission_minutes!R$2:R$43,MATCH($A175,SR_mission_minutes!$A$2:$A$43)),"-")</f>
        <v>0</v>
      </c>
      <c r="S175" s="189">
        <f>IFERROR(INDEX(lifespans_all!S$80:S$126,MATCH($A175,lifespans_all!$A$80:$A$126,0))*INDEX(SR_mission_minutes!S$2:S$43,MATCH($A175,SR_mission_minutes!$A$2:$A$43)),"-")</f>
        <v>0</v>
      </c>
      <c r="T175" s="189">
        <f>IFERROR(INDEX(lifespans_all!T$80:T$126,MATCH($A175,lifespans_all!$A$80:$A$126,0))*INDEX(SR_mission_minutes!T$2:T$43,MATCH($A175,SR_mission_minutes!$A$2:$A$43)),"-")</f>
        <v>0</v>
      </c>
      <c r="U175" s="189">
        <f>IFERROR(INDEX(lifespans_all!U$80:U$126,MATCH($A175,lifespans_all!$A$80:$A$126,0))*INDEX(SR_mission_minutes!U$2:U$43,MATCH($A175,SR_mission_minutes!$A$2:$A$43)),"-")</f>
        <v>0</v>
      </c>
      <c r="V175" s="189">
        <f>IFERROR(INDEX(lifespans_all!V$80:V$126,MATCH($A175,lifespans_all!$A$80:$A$126,0))*INDEX(SR_mission_minutes!V$2:V$43,MATCH($A175,SR_mission_minutes!$A$2:$A$43)),"-")</f>
        <v>0</v>
      </c>
      <c r="W175" s="189">
        <f>IFERROR(INDEX(lifespans_all!W$80:W$126,MATCH($A175,lifespans_all!$A$80:$A$126,0))*INDEX(SR_mission_minutes!W$2:W$43,MATCH($A175,SR_mission_minutes!$A$2:$A$43)),"-")</f>
        <v>0</v>
      </c>
    </row>
    <row r="176" spans="1:23" x14ac:dyDescent="0.25">
      <c r="A176" s="97" t="s">
        <v>46</v>
      </c>
      <c r="B176" s="97" t="s">
        <v>59</v>
      </c>
      <c r="C176" s="198"/>
      <c r="D176" s="189">
        <f>IFERROR(INDEX(lifespans_all!D$158:D$212,MATCH($A176,lifespans_all!$A$158:$A$212,0))*INDEX(SR_mission_minutes!D$2:D$43,MATCH($A176,SR_mission_minutes!$A$2:$A$43)),"-")</f>
        <v>6892740</v>
      </c>
      <c r="E176" s="189">
        <f>IFERROR(INDEX(lifespans_all!E$80:E$126,MATCH($A176,lifespans_all!$A$80:$A$126,0))*INDEX(SR_mission_minutes!E$2:E$43,MATCH($A176,SR_mission_minutes!$A$2:$A$43)),"-")</f>
        <v>6892740</v>
      </c>
      <c r="F176" s="189">
        <f>IFERROR(INDEX(lifespans_all!F$80:F$126,MATCH($A176,lifespans_all!$A$80:$A$126,0))*INDEX(SR_mission_minutes!F$2:F$43,MATCH($A176,SR_mission_minutes!$A$2:$A$43)),"-")</f>
        <v>6892740</v>
      </c>
      <c r="G176" s="189">
        <f>IFERROR(INDEX(lifespans_all!G$80:G$126,MATCH($A176,lifespans_all!$A$80:$A$126,0))*INDEX(SR_mission_minutes!G$2:G$43,MATCH($A176,SR_mission_minutes!$A$2:$A$43)),"-")</f>
        <v>6892740</v>
      </c>
      <c r="H176" s="189">
        <f>IFERROR(INDEX(lifespans_all!H$80:H$126,MATCH($A176,lifespans_all!$A$80:$A$126,0))*INDEX(SR_mission_minutes!H$2:H$43,MATCH($A176,SR_mission_minutes!$A$2:$A$43)),"-")</f>
        <v>6892740</v>
      </c>
      <c r="I176" s="189">
        <f>IFERROR(INDEX(lifespans_all!I$80:I$126,MATCH($A176,lifespans_all!$A$80:$A$126,0))*INDEX(SR_mission_minutes!I$2:I$43,MATCH($A176,SR_mission_minutes!$A$2:$A$43)),"-")</f>
        <v>6892740</v>
      </c>
      <c r="J176" s="189">
        <f>IFERROR(INDEX(lifespans_all!J$80:J$126,MATCH($A176,lifespans_all!$A$80:$A$126,0))*INDEX(SR_mission_minutes!J$2:J$43,MATCH($A176,SR_mission_minutes!$A$2:$A$43)),"-")</f>
        <v>6892740</v>
      </c>
      <c r="K176" s="189">
        <f>IFERROR(INDEX(lifespans_all!K$80:K$126,MATCH($A176,lifespans_all!$A$80:$A$126,0))*INDEX(SR_mission_minutes!K$2:K$43,MATCH($A176,SR_mission_minutes!$A$2:$A$43)),"-")</f>
        <v>6892740</v>
      </c>
      <c r="L176" s="189">
        <f>IFERROR(INDEX(lifespans_all!L$80:L$126,MATCH($A176,lifespans_all!$A$80:$A$126,0))*INDEX(SR_mission_minutes!L$2:L$43,MATCH($A176,SR_mission_minutes!$A$2:$A$43)),"-")</f>
        <v>6892740</v>
      </c>
      <c r="M176" s="189">
        <f>IFERROR(INDEX(lifespans_all!M$80:M$126,MATCH($A176,lifespans_all!$A$80:$A$126,0))*INDEX(SR_mission_minutes!M$2:M$43,MATCH($A176,SR_mission_minutes!$A$2:$A$43)),"-")</f>
        <v>6892740</v>
      </c>
      <c r="N176" s="189">
        <f>IFERROR(INDEX(lifespans_all!N$80:N$126,MATCH($A176,lifespans_all!$A$80:$A$126,0))*INDEX(SR_mission_minutes!N$2:N$43,MATCH($A176,SR_mission_minutes!$A$2:$A$43)),"-")</f>
        <v>6892740</v>
      </c>
      <c r="O176" s="189">
        <f>IFERROR(INDEX(lifespans_all!O$80:O$126,MATCH($A176,lifespans_all!$A$80:$A$126,0))*INDEX(SR_mission_minutes!O$2:O$43,MATCH($A176,SR_mission_minutes!$A$2:$A$43)),"-")</f>
        <v>6892740</v>
      </c>
      <c r="P176" s="189">
        <f>IFERROR(INDEX(lifespans_all!P$80:P$126,MATCH($A176,lifespans_all!$A$80:$A$126,0))*INDEX(SR_mission_minutes!P$2:P$43,MATCH($A176,SR_mission_minutes!$A$2:$A$43)),"-")</f>
        <v>6892740</v>
      </c>
      <c r="Q176" s="189">
        <f>IFERROR(INDEX(lifespans_all!Q$80:Q$126,MATCH($A176,lifespans_all!$A$80:$A$126,0))*INDEX(SR_mission_minutes!Q$2:Q$43,MATCH($A176,SR_mission_minutes!$A$2:$A$43)),"-")</f>
        <v>6892740</v>
      </c>
      <c r="R176" s="189">
        <f>IFERROR(INDEX(lifespans_all!R$80:R$126,MATCH($A176,lifespans_all!$A$80:$A$126,0))*INDEX(SR_mission_minutes!R$2:R$43,MATCH($A176,SR_mission_minutes!$A$2:$A$43)),"-")</f>
        <v>6892740</v>
      </c>
      <c r="S176" s="189">
        <f>IFERROR(INDEX(lifespans_all!S$80:S$126,MATCH($A176,lifespans_all!$A$80:$A$126,0))*INDEX(SR_mission_minutes!S$2:S$43,MATCH($A176,SR_mission_minutes!$A$2:$A$43)),"-")</f>
        <v>6892740</v>
      </c>
      <c r="T176" s="189">
        <f>IFERROR(INDEX(lifespans_all!T$80:T$126,MATCH($A176,lifespans_all!$A$80:$A$126,0))*INDEX(SR_mission_minutes!T$2:T$43,MATCH($A176,SR_mission_minutes!$A$2:$A$43)),"-")</f>
        <v>6892740</v>
      </c>
      <c r="U176" s="189">
        <f>IFERROR(INDEX(lifespans_all!U$80:U$126,MATCH($A176,lifespans_all!$A$80:$A$126,0))*INDEX(SR_mission_minutes!U$2:U$43,MATCH($A176,SR_mission_minutes!$A$2:$A$43)),"-")</f>
        <v>6892740</v>
      </c>
      <c r="V176" s="189">
        <f>IFERROR(INDEX(lifespans_all!V$80:V$126,MATCH($A176,lifespans_all!$A$80:$A$126,0))*INDEX(SR_mission_minutes!V$2:V$43,MATCH($A176,SR_mission_minutes!$A$2:$A$43)),"-")</f>
        <v>6892740</v>
      </c>
      <c r="W176" s="189">
        <f>IFERROR(INDEX(lifespans_all!W$80:W$126,MATCH($A176,lifespans_all!$A$80:$A$126,0))*INDEX(SR_mission_minutes!W$2:W$43,MATCH($A176,SR_mission_minutes!$A$2:$A$43)),"-")</f>
        <v>6892740</v>
      </c>
    </row>
    <row r="177" spans="1:23" x14ac:dyDescent="0.25">
      <c r="A177" s="97" t="s">
        <v>70</v>
      </c>
      <c r="B177" s="97" t="s">
        <v>59</v>
      </c>
      <c r="C177" s="198"/>
      <c r="D177" s="189" t="str">
        <f>IFERROR(INDEX(lifespans_all!D$158:D$212,MATCH($A177,lifespans_all!$A$158:$A$212,0))*INDEX(SR_mission_minutes!D$2:D$43,MATCH($A177,SR_mission_minutes!$A$2:$A$43)),"-")</f>
        <v>-</v>
      </c>
      <c r="E177" s="189" t="str">
        <f>IFERROR(INDEX(lifespans_all!E$80:E$126,MATCH($A177,lifespans_all!$A$80:$A$126,0))*INDEX(SR_mission_minutes!E$2:E$43,MATCH($A177,SR_mission_minutes!$A$2:$A$43)),"-")</f>
        <v>-</v>
      </c>
      <c r="F177" s="189" t="str">
        <f>IFERROR(INDEX(lifespans_all!F$80:F$126,MATCH($A177,lifespans_all!$A$80:$A$126,0))*INDEX(SR_mission_minutes!F$2:F$43,MATCH($A177,SR_mission_minutes!$A$2:$A$43)),"-")</f>
        <v>-</v>
      </c>
      <c r="G177" s="189" t="str">
        <f>IFERROR(INDEX(lifespans_all!G$80:G$126,MATCH($A177,lifespans_all!$A$80:$A$126,0))*INDEX(SR_mission_minutes!G$2:G$43,MATCH($A177,SR_mission_minutes!$A$2:$A$43)),"-")</f>
        <v>-</v>
      </c>
      <c r="H177" s="189" t="str">
        <f>IFERROR(INDEX(lifespans_all!H$80:H$126,MATCH($A177,lifespans_all!$A$80:$A$126,0))*INDEX(SR_mission_minutes!H$2:H$43,MATCH($A177,SR_mission_minutes!$A$2:$A$43)),"-")</f>
        <v>-</v>
      </c>
      <c r="I177" s="189" t="str">
        <f>IFERROR(INDEX(lifespans_all!I$80:I$126,MATCH($A177,lifespans_all!$A$80:$A$126,0))*INDEX(SR_mission_minutes!I$2:I$43,MATCH($A177,SR_mission_minutes!$A$2:$A$43)),"-")</f>
        <v>-</v>
      </c>
      <c r="J177" s="189" t="str">
        <f>IFERROR(INDEX(lifespans_all!J$80:J$126,MATCH($A177,lifespans_all!$A$80:$A$126,0))*INDEX(SR_mission_minutes!J$2:J$43,MATCH($A177,SR_mission_minutes!$A$2:$A$43)),"-")</f>
        <v>-</v>
      </c>
      <c r="K177" s="189" t="str">
        <f>IFERROR(INDEX(lifespans_all!K$80:K$126,MATCH($A177,lifespans_all!$A$80:$A$126,0))*INDEX(SR_mission_minutes!K$2:K$43,MATCH($A177,SR_mission_minutes!$A$2:$A$43)),"-")</f>
        <v>-</v>
      </c>
      <c r="L177" s="189" t="str">
        <f>IFERROR(INDEX(lifespans_all!L$80:L$126,MATCH($A177,lifespans_all!$A$80:$A$126,0))*INDEX(SR_mission_minutes!L$2:L$43,MATCH($A177,SR_mission_minutes!$A$2:$A$43)),"-")</f>
        <v>-</v>
      </c>
      <c r="M177" s="189" t="str">
        <f>IFERROR(INDEX(lifespans_all!M$80:M$126,MATCH($A177,lifespans_all!$A$80:$A$126,0))*INDEX(SR_mission_minutes!M$2:M$43,MATCH($A177,SR_mission_minutes!$A$2:$A$43)),"-")</f>
        <v>-</v>
      </c>
      <c r="N177" s="189" t="str">
        <f>IFERROR(INDEX(lifespans_all!N$80:N$126,MATCH($A177,lifespans_all!$A$80:$A$126,0))*INDEX(SR_mission_minutes!N$2:N$43,MATCH($A177,SR_mission_minutes!$A$2:$A$43)),"-")</f>
        <v>-</v>
      </c>
      <c r="O177" s="189" t="str">
        <f>IFERROR(INDEX(lifespans_all!O$80:O$126,MATCH($A177,lifespans_all!$A$80:$A$126,0))*INDEX(SR_mission_minutes!O$2:O$43,MATCH($A177,SR_mission_minutes!$A$2:$A$43)),"-")</f>
        <v>-</v>
      </c>
      <c r="P177" s="189" t="str">
        <f>IFERROR(INDEX(lifespans_all!P$80:P$126,MATCH($A177,lifespans_all!$A$80:$A$126,0))*INDEX(SR_mission_minutes!P$2:P$43,MATCH($A177,SR_mission_minutes!$A$2:$A$43)),"-")</f>
        <v>-</v>
      </c>
      <c r="Q177" s="189" t="str">
        <f>IFERROR(INDEX(lifespans_all!Q$80:Q$126,MATCH($A177,lifespans_all!$A$80:$A$126,0))*INDEX(SR_mission_minutes!Q$2:Q$43,MATCH($A177,SR_mission_minutes!$A$2:$A$43)),"-")</f>
        <v>-</v>
      </c>
      <c r="R177" s="189" t="str">
        <f>IFERROR(INDEX(lifespans_all!R$80:R$126,MATCH($A177,lifespans_all!$A$80:$A$126,0))*INDEX(SR_mission_minutes!R$2:R$43,MATCH($A177,SR_mission_minutes!$A$2:$A$43)),"-")</f>
        <v>-</v>
      </c>
      <c r="S177" s="189" t="str">
        <f>IFERROR(INDEX(lifespans_all!S$80:S$126,MATCH($A177,lifespans_all!$A$80:$A$126,0))*INDEX(SR_mission_minutes!S$2:S$43,MATCH($A177,SR_mission_minutes!$A$2:$A$43)),"-")</f>
        <v>-</v>
      </c>
      <c r="T177" s="189" t="str">
        <f>IFERROR(INDEX(lifespans_all!T$80:T$126,MATCH($A177,lifespans_all!$A$80:$A$126,0))*INDEX(SR_mission_minutes!T$2:T$43,MATCH($A177,SR_mission_minutes!$A$2:$A$43)),"-")</f>
        <v>-</v>
      </c>
      <c r="U177" s="189" t="str">
        <f>IFERROR(INDEX(lifespans_all!U$80:U$126,MATCH($A177,lifespans_all!$A$80:$A$126,0))*INDEX(SR_mission_minutes!U$2:U$43,MATCH($A177,SR_mission_minutes!$A$2:$A$43)),"-")</f>
        <v>-</v>
      </c>
      <c r="V177" s="189" t="str">
        <f>IFERROR(INDEX(lifespans_all!V$80:V$126,MATCH($A177,lifespans_all!$A$80:$A$126,0))*INDEX(SR_mission_minutes!V$2:V$43,MATCH($A177,SR_mission_minutes!$A$2:$A$43)),"-")</f>
        <v>-</v>
      </c>
      <c r="W177" s="189" t="str">
        <f>IFERROR(INDEX(lifespans_all!W$80:W$126,MATCH($A177,lifespans_all!$A$80:$A$126,0))*INDEX(SR_mission_minutes!W$2:W$43,MATCH($A177,SR_mission_minutes!$A$2:$A$43)),"-")</f>
        <v>-</v>
      </c>
    </row>
    <row r="178" spans="1:23" x14ac:dyDescent="0.25">
      <c r="A178" s="97" t="s">
        <v>47</v>
      </c>
      <c r="B178" s="97" t="s">
        <v>64</v>
      </c>
      <c r="C178" s="198"/>
      <c r="D178" s="189" t="str">
        <f>IFERROR(INDEX(lifespans_all!D$158:D$212,MATCH($A178,lifespans_all!$A$158:$A$212,0))*INDEX(SR_mission_minutes!D$2:D$43,MATCH($A178,SR_mission_minutes!$A$2:$A$43)),"-")</f>
        <v>-</v>
      </c>
      <c r="E178" s="189" t="str">
        <f>IFERROR(INDEX(lifespans_all!E$80:E$126,MATCH($A178,lifespans_all!$A$80:$A$126,0))*INDEX(SR_mission_minutes!E$2:E$43,MATCH($A178,SR_mission_minutes!$A$2:$A$43)),"-")</f>
        <v>-</v>
      </c>
      <c r="F178" s="189" t="str">
        <f>IFERROR(INDEX(lifespans_all!F$80:F$126,MATCH($A178,lifespans_all!$A$80:$A$126,0))*INDEX(SR_mission_minutes!F$2:F$43,MATCH($A178,SR_mission_minutes!$A$2:$A$43)),"-")</f>
        <v>-</v>
      </c>
      <c r="G178" s="189" t="str">
        <f>IFERROR(INDEX(lifespans_all!G$80:G$126,MATCH($A178,lifespans_all!$A$80:$A$126,0))*INDEX(SR_mission_minutes!G$2:G$43,MATCH($A178,SR_mission_minutes!$A$2:$A$43)),"-")</f>
        <v>-</v>
      </c>
      <c r="H178" s="189" t="str">
        <f>IFERROR(INDEX(lifespans_all!H$80:H$126,MATCH($A178,lifespans_all!$A$80:$A$126,0))*INDEX(SR_mission_minutes!H$2:H$43,MATCH($A178,SR_mission_minutes!$A$2:$A$43)),"-")</f>
        <v>-</v>
      </c>
      <c r="I178" s="189" t="str">
        <f>IFERROR(INDEX(lifespans_all!I$80:I$126,MATCH($A178,lifespans_all!$A$80:$A$126,0))*INDEX(SR_mission_minutes!I$2:I$43,MATCH($A178,SR_mission_minutes!$A$2:$A$43)),"-")</f>
        <v>-</v>
      </c>
      <c r="J178" s="189" t="str">
        <f>IFERROR(INDEX(lifespans_all!J$80:J$126,MATCH($A178,lifespans_all!$A$80:$A$126,0))*INDEX(SR_mission_minutes!J$2:J$43,MATCH($A178,SR_mission_minutes!$A$2:$A$43)),"-")</f>
        <v>-</v>
      </c>
      <c r="K178" s="189" t="str">
        <f>IFERROR(INDEX(lifespans_all!K$80:K$126,MATCH($A178,lifespans_all!$A$80:$A$126,0))*INDEX(SR_mission_minutes!K$2:K$43,MATCH($A178,SR_mission_minutes!$A$2:$A$43)),"-")</f>
        <v>-</v>
      </c>
      <c r="L178" s="189" t="str">
        <f>IFERROR(INDEX(lifespans_all!L$80:L$126,MATCH($A178,lifespans_all!$A$80:$A$126,0))*INDEX(SR_mission_minutes!L$2:L$43,MATCH($A178,SR_mission_minutes!$A$2:$A$43)),"-")</f>
        <v>-</v>
      </c>
      <c r="M178" s="189" t="str">
        <f>IFERROR(INDEX(lifespans_all!M$80:M$126,MATCH($A178,lifespans_all!$A$80:$A$126,0))*INDEX(SR_mission_minutes!M$2:M$43,MATCH($A178,SR_mission_minutes!$A$2:$A$43)),"-")</f>
        <v>-</v>
      </c>
      <c r="N178" s="189" t="str">
        <f>IFERROR(INDEX(lifespans_all!N$80:N$126,MATCH($A178,lifespans_all!$A$80:$A$126,0))*INDEX(SR_mission_minutes!N$2:N$43,MATCH($A178,SR_mission_minutes!$A$2:$A$43)),"-")</f>
        <v>-</v>
      </c>
      <c r="O178" s="189" t="str">
        <f>IFERROR(INDEX(lifespans_all!O$80:O$126,MATCH($A178,lifespans_all!$A$80:$A$126,0))*INDEX(SR_mission_minutes!O$2:O$43,MATCH($A178,SR_mission_minutes!$A$2:$A$43)),"-")</f>
        <v>-</v>
      </c>
      <c r="P178" s="189" t="str">
        <f>IFERROR(INDEX(lifespans_all!P$80:P$126,MATCH($A178,lifespans_all!$A$80:$A$126,0))*INDEX(SR_mission_minutes!P$2:P$43,MATCH($A178,SR_mission_minutes!$A$2:$A$43)),"-")</f>
        <v>-</v>
      </c>
      <c r="Q178" s="189" t="str">
        <f>IFERROR(INDEX(lifespans_all!Q$80:Q$126,MATCH($A178,lifespans_all!$A$80:$A$126,0))*INDEX(SR_mission_minutes!Q$2:Q$43,MATCH($A178,SR_mission_minutes!$A$2:$A$43)),"-")</f>
        <v>-</v>
      </c>
      <c r="R178" s="189" t="str">
        <f>IFERROR(INDEX(lifespans_all!R$80:R$126,MATCH($A178,lifespans_all!$A$80:$A$126,0))*INDEX(SR_mission_minutes!R$2:R$43,MATCH($A178,SR_mission_minutes!$A$2:$A$43)),"-")</f>
        <v>-</v>
      </c>
      <c r="S178" s="189" t="str">
        <f>IFERROR(INDEX(lifespans_all!S$80:S$126,MATCH($A178,lifespans_all!$A$80:$A$126,0))*INDEX(SR_mission_minutes!S$2:S$43,MATCH($A178,SR_mission_minutes!$A$2:$A$43)),"-")</f>
        <v>-</v>
      </c>
      <c r="T178" s="189" t="str">
        <f>IFERROR(INDEX(lifespans_all!T$80:T$126,MATCH($A178,lifespans_all!$A$80:$A$126,0))*INDEX(SR_mission_minutes!T$2:T$43,MATCH($A178,SR_mission_minutes!$A$2:$A$43)),"-")</f>
        <v>-</v>
      </c>
      <c r="U178" s="189" t="str">
        <f>IFERROR(INDEX(lifespans_all!U$80:U$126,MATCH($A178,lifespans_all!$A$80:$A$126,0))*INDEX(SR_mission_minutes!U$2:U$43,MATCH($A178,SR_mission_minutes!$A$2:$A$43)),"-")</f>
        <v>-</v>
      </c>
      <c r="V178" s="189" t="str">
        <f>IFERROR(INDEX(lifespans_all!V$80:V$126,MATCH($A178,lifespans_all!$A$80:$A$126,0))*INDEX(SR_mission_minutes!V$2:V$43,MATCH($A178,SR_mission_minutes!$A$2:$A$43)),"-")</f>
        <v>-</v>
      </c>
      <c r="W178" s="189" t="str">
        <f>IFERROR(INDEX(lifespans_all!W$80:W$126,MATCH($A178,lifespans_all!$A$80:$A$126,0))*INDEX(SR_mission_minutes!W$2:W$43,MATCH($A178,SR_mission_minutes!$A$2:$A$43)),"-")</f>
        <v>-</v>
      </c>
    </row>
    <row r="179" spans="1:23" x14ac:dyDescent="0.25">
      <c r="A179" s="97" t="s">
        <v>48</v>
      </c>
      <c r="B179" s="97" t="s">
        <v>64</v>
      </c>
      <c r="C179" s="198"/>
      <c r="D179" s="189" t="str">
        <f>IFERROR(INDEX(lifespans_all!D$158:D$212,MATCH($A179,lifespans_all!$A$158:$A$212,0))*INDEX(SR_mission_minutes!D$2:D$43,MATCH($A179,SR_mission_minutes!$A$2:$A$43)),"-")</f>
        <v>-</v>
      </c>
      <c r="E179" s="189" t="str">
        <f>IFERROR(INDEX(lifespans_all!E$80:E$126,MATCH($A179,lifespans_all!$A$80:$A$126,0))*INDEX(SR_mission_minutes!E$2:E$43,MATCH($A179,SR_mission_minutes!$A$2:$A$43)),"-")</f>
        <v>-</v>
      </c>
      <c r="F179" s="189" t="str">
        <f>IFERROR(INDEX(lifespans_all!F$80:F$126,MATCH($A179,lifespans_all!$A$80:$A$126,0))*INDEX(SR_mission_minutes!F$2:F$43,MATCH($A179,SR_mission_minutes!$A$2:$A$43)),"-")</f>
        <v>-</v>
      </c>
      <c r="G179" s="189" t="str">
        <f>IFERROR(INDEX(lifespans_all!G$80:G$126,MATCH($A179,lifespans_all!$A$80:$A$126,0))*INDEX(SR_mission_minutes!G$2:G$43,MATCH($A179,SR_mission_minutes!$A$2:$A$43)),"-")</f>
        <v>-</v>
      </c>
      <c r="H179" s="189" t="str">
        <f>IFERROR(INDEX(lifespans_all!H$80:H$126,MATCH($A179,lifespans_all!$A$80:$A$126,0))*INDEX(SR_mission_minutes!H$2:H$43,MATCH($A179,SR_mission_minutes!$A$2:$A$43)),"-")</f>
        <v>-</v>
      </c>
      <c r="I179" s="189" t="str">
        <f>IFERROR(INDEX(lifespans_all!I$80:I$126,MATCH($A179,lifespans_all!$A$80:$A$126,0))*INDEX(SR_mission_minutes!I$2:I$43,MATCH($A179,SR_mission_minutes!$A$2:$A$43)),"-")</f>
        <v>-</v>
      </c>
      <c r="J179" s="189" t="str">
        <f>IFERROR(INDEX(lifespans_all!J$80:J$126,MATCH($A179,lifespans_all!$A$80:$A$126,0))*INDEX(SR_mission_minutes!J$2:J$43,MATCH($A179,SR_mission_minutes!$A$2:$A$43)),"-")</f>
        <v>-</v>
      </c>
      <c r="K179" s="189" t="str">
        <f>IFERROR(INDEX(lifespans_all!K$80:K$126,MATCH($A179,lifespans_all!$A$80:$A$126,0))*INDEX(SR_mission_minutes!K$2:K$43,MATCH($A179,SR_mission_minutes!$A$2:$A$43)),"-")</f>
        <v>-</v>
      </c>
      <c r="L179" s="189" t="str">
        <f>IFERROR(INDEX(lifespans_all!L$80:L$126,MATCH($A179,lifespans_all!$A$80:$A$126,0))*INDEX(SR_mission_minutes!L$2:L$43,MATCH($A179,SR_mission_minutes!$A$2:$A$43)),"-")</f>
        <v>-</v>
      </c>
      <c r="M179" s="189" t="str">
        <f>IFERROR(INDEX(lifespans_all!M$80:M$126,MATCH($A179,lifespans_all!$A$80:$A$126,0))*INDEX(SR_mission_minutes!M$2:M$43,MATCH($A179,SR_mission_minutes!$A$2:$A$43)),"-")</f>
        <v>-</v>
      </c>
      <c r="N179" s="189" t="str">
        <f>IFERROR(INDEX(lifespans_all!N$80:N$126,MATCH($A179,lifespans_all!$A$80:$A$126,0))*INDEX(SR_mission_minutes!N$2:N$43,MATCH($A179,SR_mission_minutes!$A$2:$A$43)),"-")</f>
        <v>-</v>
      </c>
      <c r="O179" s="189" t="str">
        <f>IFERROR(INDEX(lifespans_all!O$80:O$126,MATCH($A179,lifespans_all!$A$80:$A$126,0))*INDEX(SR_mission_minutes!O$2:O$43,MATCH($A179,SR_mission_minutes!$A$2:$A$43)),"-")</f>
        <v>-</v>
      </c>
      <c r="P179" s="189" t="str">
        <f>IFERROR(INDEX(lifespans_all!P$80:P$126,MATCH($A179,lifespans_all!$A$80:$A$126,0))*INDEX(SR_mission_minutes!P$2:P$43,MATCH($A179,SR_mission_minutes!$A$2:$A$43)),"-")</f>
        <v>-</v>
      </c>
      <c r="Q179" s="189" t="str">
        <f>IFERROR(INDEX(lifespans_all!Q$80:Q$126,MATCH($A179,lifespans_all!$A$80:$A$126,0))*INDEX(SR_mission_minutes!Q$2:Q$43,MATCH($A179,SR_mission_minutes!$A$2:$A$43)),"-")</f>
        <v>-</v>
      </c>
      <c r="R179" s="189" t="str">
        <f>IFERROR(INDEX(lifespans_all!R$80:R$126,MATCH($A179,lifespans_all!$A$80:$A$126,0))*INDEX(SR_mission_minutes!R$2:R$43,MATCH($A179,SR_mission_minutes!$A$2:$A$43)),"-")</f>
        <v>-</v>
      </c>
      <c r="S179" s="189" t="str">
        <f>IFERROR(INDEX(lifespans_all!S$80:S$126,MATCH($A179,lifespans_all!$A$80:$A$126,0))*INDEX(SR_mission_minutes!S$2:S$43,MATCH($A179,SR_mission_minutes!$A$2:$A$43)),"-")</f>
        <v>-</v>
      </c>
      <c r="T179" s="189" t="str">
        <f>IFERROR(INDEX(lifespans_all!T$80:T$126,MATCH($A179,lifespans_all!$A$80:$A$126,0))*INDEX(SR_mission_minutes!T$2:T$43,MATCH($A179,SR_mission_minutes!$A$2:$A$43)),"-")</f>
        <v>-</v>
      </c>
      <c r="U179" s="189" t="str">
        <f>IFERROR(INDEX(lifespans_all!U$80:U$126,MATCH($A179,lifespans_all!$A$80:$A$126,0))*INDEX(SR_mission_minutes!U$2:U$43,MATCH($A179,SR_mission_minutes!$A$2:$A$43)),"-")</f>
        <v>-</v>
      </c>
      <c r="V179" s="189" t="str">
        <f>IFERROR(INDEX(lifespans_all!V$80:V$126,MATCH($A179,lifespans_all!$A$80:$A$126,0))*INDEX(SR_mission_minutes!V$2:V$43,MATCH($A179,SR_mission_minutes!$A$2:$A$43)),"-")</f>
        <v>-</v>
      </c>
      <c r="W179" s="189" t="str">
        <f>IFERROR(INDEX(lifespans_all!W$80:W$126,MATCH($A179,lifespans_all!$A$80:$A$126,0))*INDEX(SR_mission_minutes!W$2:W$43,MATCH($A179,SR_mission_minutes!$A$2:$A$43)),"-")</f>
        <v>-</v>
      </c>
    </row>
    <row r="180" spans="1:23" x14ac:dyDescent="0.25">
      <c r="A180" s="97" t="s">
        <v>49</v>
      </c>
      <c r="B180" s="97" t="s">
        <v>57</v>
      </c>
      <c r="C180" s="198"/>
      <c r="D180" s="189">
        <f>IFERROR(INDEX(lifespans_all!D$158:D$212,MATCH($A180,lifespans_all!$A$158:$A$212,0))*INDEX(SR_mission_minutes!D$2:D$43,MATCH($A180,SR_mission_minutes!$A$2:$A$43)),"-")</f>
        <v>0</v>
      </c>
      <c r="E180" s="189">
        <f>IFERROR(INDEX(lifespans_all!E$80:E$126,MATCH($A180,lifespans_all!$A$80:$A$126,0))*INDEX(SR_mission_minutes!E$2:E$43,MATCH($A180,SR_mission_minutes!$A$2:$A$43)),"-")</f>
        <v>0</v>
      </c>
      <c r="F180" s="189">
        <f>IFERROR(INDEX(lifespans_all!F$80:F$126,MATCH($A180,lifespans_all!$A$80:$A$126,0))*INDEX(SR_mission_minutes!F$2:F$43,MATCH($A180,SR_mission_minutes!$A$2:$A$43)),"-")</f>
        <v>0</v>
      </c>
      <c r="G180" s="189">
        <f>IFERROR(INDEX(lifespans_all!G$80:G$126,MATCH($A180,lifespans_all!$A$80:$A$126,0))*INDEX(SR_mission_minutes!G$2:G$43,MATCH($A180,SR_mission_minutes!$A$2:$A$43)),"-")</f>
        <v>0</v>
      </c>
      <c r="H180" s="189">
        <f>IFERROR(INDEX(lifespans_all!H$80:H$126,MATCH($A180,lifespans_all!$A$80:$A$126,0))*INDEX(SR_mission_minutes!H$2:H$43,MATCH($A180,SR_mission_minutes!$A$2:$A$43)),"-")</f>
        <v>0</v>
      </c>
      <c r="I180" s="189">
        <f>IFERROR(INDEX(lifespans_all!I$80:I$126,MATCH($A180,lifespans_all!$A$80:$A$126,0))*INDEX(SR_mission_minutes!I$2:I$43,MATCH($A180,SR_mission_minutes!$A$2:$A$43)),"-")</f>
        <v>0</v>
      </c>
      <c r="J180" s="189">
        <f>IFERROR(INDEX(lifespans_all!J$80:J$126,MATCH($A180,lifespans_all!$A$80:$A$126,0))*INDEX(SR_mission_minutes!J$2:J$43,MATCH($A180,SR_mission_minutes!$A$2:$A$43)),"-")</f>
        <v>0</v>
      </c>
      <c r="K180" s="189">
        <f>IFERROR(INDEX(lifespans_all!K$80:K$126,MATCH($A180,lifespans_all!$A$80:$A$126,0))*INDEX(SR_mission_minutes!K$2:K$43,MATCH($A180,SR_mission_minutes!$A$2:$A$43)),"-")</f>
        <v>0</v>
      </c>
      <c r="L180" s="189">
        <f>IFERROR(INDEX(lifespans_all!L$80:L$126,MATCH($A180,lifespans_all!$A$80:$A$126,0))*INDEX(SR_mission_minutes!L$2:L$43,MATCH($A180,SR_mission_minutes!$A$2:$A$43)),"-")</f>
        <v>0</v>
      </c>
      <c r="M180" s="189">
        <f>IFERROR(INDEX(lifespans_all!M$80:M$126,MATCH($A180,lifespans_all!$A$80:$A$126,0))*INDEX(SR_mission_minutes!M$2:M$43,MATCH($A180,SR_mission_minutes!$A$2:$A$43)),"-")</f>
        <v>0</v>
      </c>
      <c r="N180" s="189">
        <f>IFERROR(INDEX(lifespans_all!N$80:N$126,MATCH($A180,lifespans_all!$A$80:$A$126,0))*INDEX(SR_mission_minutes!N$2:N$43,MATCH($A180,SR_mission_minutes!$A$2:$A$43)),"-")</f>
        <v>0</v>
      </c>
      <c r="O180" s="189">
        <f>IFERROR(INDEX(lifespans_all!O$80:O$126,MATCH($A180,lifespans_all!$A$80:$A$126,0))*INDEX(SR_mission_minutes!O$2:O$43,MATCH($A180,SR_mission_minutes!$A$2:$A$43)),"-")</f>
        <v>0</v>
      </c>
      <c r="P180" s="189">
        <f>IFERROR(INDEX(lifespans_all!P$80:P$126,MATCH($A180,lifespans_all!$A$80:$A$126,0))*INDEX(SR_mission_minutes!P$2:P$43,MATCH($A180,SR_mission_minutes!$A$2:$A$43)),"-")</f>
        <v>0</v>
      </c>
      <c r="Q180" s="189">
        <f>IFERROR(INDEX(lifespans_all!Q$80:Q$126,MATCH($A180,lifespans_all!$A$80:$A$126,0))*INDEX(SR_mission_minutes!Q$2:Q$43,MATCH($A180,SR_mission_minutes!$A$2:$A$43)),"-")</f>
        <v>0</v>
      </c>
      <c r="R180" s="189">
        <f>IFERROR(INDEX(lifespans_all!R$80:R$126,MATCH($A180,lifespans_all!$A$80:$A$126,0))*INDEX(SR_mission_minutes!R$2:R$43,MATCH($A180,SR_mission_minutes!$A$2:$A$43)),"-")</f>
        <v>0</v>
      </c>
      <c r="S180" s="189">
        <f>IFERROR(INDEX(lifespans_all!S$80:S$126,MATCH($A180,lifespans_all!$A$80:$A$126,0))*INDEX(SR_mission_minutes!S$2:S$43,MATCH($A180,SR_mission_minutes!$A$2:$A$43)),"-")</f>
        <v>0</v>
      </c>
      <c r="T180" s="189">
        <f>IFERROR(INDEX(lifespans_all!T$80:T$126,MATCH($A180,lifespans_all!$A$80:$A$126,0))*INDEX(SR_mission_minutes!T$2:T$43,MATCH($A180,SR_mission_minutes!$A$2:$A$43)),"-")</f>
        <v>0</v>
      </c>
      <c r="U180" s="189">
        <f>IFERROR(INDEX(lifespans_all!U$80:U$126,MATCH($A180,lifespans_all!$A$80:$A$126,0))*INDEX(SR_mission_minutes!U$2:U$43,MATCH($A180,SR_mission_minutes!$A$2:$A$43)),"-")</f>
        <v>0</v>
      </c>
      <c r="V180" s="189">
        <f>IFERROR(INDEX(lifespans_all!V$80:V$126,MATCH($A180,lifespans_all!$A$80:$A$126,0))*INDEX(SR_mission_minutes!V$2:V$43,MATCH($A180,SR_mission_minutes!$A$2:$A$43)),"-")</f>
        <v>0</v>
      </c>
      <c r="W180" s="189">
        <f>IFERROR(INDEX(lifespans_all!W$80:W$126,MATCH($A180,lifespans_all!$A$80:$A$126,0))*INDEX(SR_mission_minutes!W$2:W$43,MATCH($A180,SR_mission_minutes!$A$2:$A$43)),"-")</f>
        <v>0</v>
      </c>
    </row>
    <row r="181" spans="1:23" x14ac:dyDescent="0.25">
      <c r="A181" s="97" t="s">
        <v>50</v>
      </c>
      <c r="B181" s="97" t="s">
        <v>61</v>
      </c>
      <c r="C181" s="198"/>
      <c r="D181" s="189">
        <f>IFERROR(INDEX(lifespans_all!D$158:D$212,MATCH($A181,lifespans_all!$A$158:$A$212,0))*INDEX(SR_mission_minutes!D$2:D$43,MATCH($A181,SR_mission_minutes!$A$2:$A$43)),"-")</f>
        <v>2024360.0000000002</v>
      </c>
      <c r="E181" s="189">
        <f>IFERROR(INDEX(lifespans_all!E$80:E$126,MATCH($A181,lifespans_all!$A$80:$A$126,0))*INDEX(SR_mission_minutes!E$2:E$43,MATCH($A181,SR_mission_minutes!$A$2:$A$43)),"-")</f>
        <v>2024360.0000000002</v>
      </c>
      <c r="F181" s="189">
        <f>IFERROR(INDEX(lifespans_all!F$80:F$126,MATCH($A181,lifespans_all!$A$80:$A$126,0))*INDEX(SR_mission_minutes!F$2:F$43,MATCH($A181,SR_mission_minutes!$A$2:$A$43)),"-")</f>
        <v>2024360.0000000002</v>
      </c>
      <c r="G181" s="189">
        <f>IFERROR(INDEX(lifespans_all!G$80:G$126,MATCH($A181,lifespans_all!$A$80:$A$126,0))*INDEX(SR_mission_minutes!G$2:G$43,MATCH($A181,SR_mission_minutes!$A$2:$A$43)),"-")</f>
        <v>2024360.0000000002</v>
      </c>
      <c r="H181" s="189">
        <f>IFERROR(INDEX(lifespans_all!H$80:H$126,MATCH($A181,lifespans_all!$A$80:$A$126,0))*INDEX(SR_mission_minutes!H$2:H$43,MATCH($A181,SR_mission_minutes!$A$2:$A$43)),"-")</f>
        <v>2024360.0000000002</v>
      </c>
      <c r="I181" s="189">
        <f>IFERROR(INDEX(lifespans_all!I$80:I$126,MATCH($A181,lifespans_all!$A$80:$A$126,0))*INDEX(SR_mission_minutes!I$2:I$43,MATCH($A181,SR_mission_minutes!$A$2:$A$43)),"-")</f>
        <v>0</v>
      </c>
      <c r="J181" s="189">
        <f>IFERROR(INDEX(lifespans_all!J$80:J$126,MATCH($A181,lifespans_all!$A$80:$A$126,0))*INDEX(SR_mission_minutes!J$2:J$43,MATCH($A181,SR_mission_minutes!$A$2:$A$43)),"-")</f>
        <v>0</v>
      </c>
      <c r="K181" s="189">
        <f>IFERROR(INDEX(lifespans_all!K$80:K$126,MATCH($A181,lifespans_all!$A$80:$A$126,0))*INDEX(SR_mission_minutes!K$2:K$43,MATCH($A181,SR_mission_minutes!$A$2:$A$43)),"-")</f>
        <v>0</v>
      </c>
      <c r="L181" s="189">
        <f>IFERROR(INDEX(lifespans_all!L$80:L$126,MATCH($A181,lifespans_all!$A$80:$A$126,0))*INDEX(SR_mission_minutes!L$2:L$43,MATCH($A181,SR_mission_minutes!$A$2:$A$43)),"-")</f>
        <v>0</v>
      </c>
      <c r="M181" s="189">
        <f>IFERROR(INDEX(lifespans_all!M$80:M$126,MATCH($A181,lifespans_all!$A$80:$A$126,0))*INDEX(SR_mission_minutes!M$2:M$43,MATCH($A181,SR_mission_minutes!$A$2:$A$43)),"-")</f>
        <v>0</v>
      </c>
      <c r="N181" s="189">
        <f>IFERROR(INDEX(lifespans_all!N$80:N$126,MATCH($A181,lifespans_all!$A$80:$A$126,0))*INDEX(SR_mission_minutes!N$2:N$43,MATCH($A181,SR_mission_minutes!$A$2:$A$43)),"-")</f>
        <v>0</v>
      </c>
      <c r="O181" s="189">
        <f>IFERROR(INDEX(lifespans_all!O$80:O$126,MATCH($A181,lifespans_all!$A$80:$A$126,0))*INDEX(SR_mission_minutes!O$2:O$43,MATCH($A181,SR_mission_minutes!$A$2:$A$43)),"-")</f>
        <v>0</v>
      </c>
      <c r="P181" s="189">
        <f>IFERROR(INDEX(lifespans_all!P$80:P$126,MATCH($A181,lifespans_all!$A$80:$A$126,0))*INDEX(SR_mission_minutes!P$2:P$43,MATCH($A181,SR_mission_minutes!$A$2:$A$43)),"-")</f>
        <v>0</v>
      </c>
      <c r="Q181" s="189">
        <f>IFERROR(INDEX(lifespans_all!Q$80:Q$126,MATCH($A181,lifespans_all!$A$80:$A$126,0))*INDEX(SR_mission_minutes!Q$2:Q$43,MATCH($A181,SR_mission_minutes!$A$2:$A$43)),"-")</f>
        <v>0</v>
      </c>
      <c r="R181" s="189">
        <f>IFERROR(INDEX(lifespans_all!R$80:R$126,MATCH($A181,lifespans_all!$A$80:$A$126,0))*INDEX(SR_mission_minutes!R$2:R$43,MATCH($A181,SR_mission_minutes!$A$2:$A$43)),"-")</f>
        <v>0</v>
      </c>
      <c r="S181" s="189">
        <f>IFERROR(INDEX(lifespans_all!S$80:S$126,MATCH($A181,lifespans_all!$A$80:$A$126,0))*INDEX(SR_mission_minutes!S$2:S$43,MATCH($A181,SR_mission_minutes!$A$2:$A$43)),"-")</f>
        <v>0</v>
      </c>
      <c r="T181" s="189">
        <f>IFERROR(INDEX(lifespans_all!T$80:T$126,MATCH($A181,lifespans_all!$A$80:$A$126,0))*INDEX(SR_mission_minutes!T$2:T$43,MATCH($A181,SR_mission_minutes!$A$2:$A$43)),"-")</f>
        <v>0</v>
      </c>
      <c r="U181" s="189">
        <f>IFERROR(INDEX(lifespans_all!U$80:U$126,MATCH($A181,lifespans_all!$A$80:$A$126,0))*INDEX(SR_mission_minutes!U$2:U$43,MATCH($A181,SR_mission_minutes!$A$2:$A$43)),"-")</f>
        <v>0</v>
      </c>
      <c r="V181" s="189">
        <f>IFERROR(INDEX(lifespans_all!V$80:V$126,MATCH($A181,lifespans_all!$A$80:$A$126,0))*INDEX(SR_mission_minutes!V$2:V$43,MATCH($A181,SR_mission_minutes!$A$2:$A$43)),"-")</f>
        <v>0</v>
      </c>
      <c r="W181" s="189">
        <f>IFERROR(INDEX(lifespans_all!W$80:W$126,MATCH($A181,lifespans_all!$A$80:$A$126,0))*INDEX(SR_mission_minutes!W$2:W$43,MATCH($A181,SR_mission_minutes!$A$2:$A$43)),"-")</f>
        <v>0</v>
      </c>
    </row>
    <row r="182" spans="1:23" x14ac:dyDescent="0.25">
      <c r="A182" s="97" t="s">
        <v>79</v>
      </c>
      <c r="B182" s="97" t="s">
        <v>59</v>
      </c>
      <c r="C182" s="198"/>
      <c r="D182" s="189">
        <f>IFERROR(INDEX(lifespans_all!D$158:D$212,MATCH($A182,lifespans_all!$A$158:$A$212,0))*INDEX(SR_mission_minutes!D$2:D$43,MATCH($A182,SR_mission_minutes!$A$2:$A$43)),"-")</f>
        <v>6892740</v>
      </c>
      <c r="E182" s="189">
        <f>IFERROR(INDEX(lifespans_all!E$80:E$126,MATCH($A182,lifespans_all!$A$80:$A$126,0))*INDEX(SR_mission_minutes!E$2:E$43,MATCH($A182,SR_mission_minutes!$A$2:$A$43)),"-")</f>
        <v>6892740</v>
      </c>
      <c r="F182" s="189">
        <f>IFERROR(INDEX(lifespans_all!F$80:F$126,MATCH($A182,lifespans_all!$A$80:$A$126,0))*INDEX(SR_mission_minutes!F$2:F$43,MATCH($A182,SR_mission_minutes!$A$2:$A$43)),"-")</f>
        <v>6892740</v>
      </c>
      <c r="G182" s="189">
        <f>IFERROR(INDEX(lifespans_all!G$80:G$126,MATCH($A182,lifespans_all!$A$80:$A$126,0))*INDEX(SR_mission_minutes!G$2:G$43,MATCH($A182,SR_mission_minutes!$A$2:$A$43)),"-")</f>
        <v>6892740</v>
      </c>
      <c r="H182" s="189">
        <f>IFERROR(INDEX(lifespans_all!H$80:H$126,MATCH($A182,lifespans_all!$A$80:$A$126,0))*INDEX(SR_mission_minutes!H$2:H$43,MATCH($A182,SR_mission_minutes!$A$2:$A$43)),"-")</f>
        <v>6892740</v>
      </c>
      <c r="I182" s="189">
        <f>IFERROR(INDEX(lifespans_all!I$80:I$126,MATCH($A182,lifespans_all!$A$80:$A$126,0))*INDEX(SR_mission_minutes!I$2:I$43,MATCH($A182,SR_mission_minutes!$A$2:$A$43)),"-")</f>
        <v>6892740</v>
      </c>
      <c r="J182" s="189">
        <f>IFERROR(INDEX(lifespans_all!J$80:J$126,MATCH($A182,lifespans_all!$A$80:$A$126,0))*INDEX(SR_mission_minutes!J$2:J$43,MATCH($A182,SR_mission_minutes!$A$2:$A$43)),"-")</f>
        <v>6892740</v>
      </c>
      <c r="K182" s="189">
        <f>IFERROR(INDEX(lifespans_all!K$80:K$126,MATCH($A182,lifespans_all!$A$80:$A$126,0))*INDEX(SR_mission_minutes!K$2:K$43,MATCH($A182,SR_mission_minutes!$A$2:$A$43)),"-")</f>
        <v>6892740</v>
      </c>
      <c r="L182" s="189">
        <f>IFERROR(INDEX(lifespans_all!L$80:L$126,MATCH($A182,lifespans_all!$A$80:$A$126,0))*INDEX(SR_mission_minutes!L$2:L$43,MATCH($A182,SR_mission_minutes!$A$2:$A$43)),"-")</f>
        <v>6892740</v>
      </c>
      <c r="M182" s="189">
        <f>IFERROR(INDEX(lifespans_all!M$80:M$126,MATCH($A182,lifespans_all!$A$80:$A$126,0))*INDEX(SR_mission_minutes!M$2:M$43,MATCH($A182,SR_mission_minutes!$A$2:$A$43)),"-")</f>
        <v>6892740</v>
      </c>
      <c r="N182" s="189">
        <f>IFERROR(INDEX(lifespans_all!N$80:N$126,MATCH($A182,lifespans_all!$A$80:$A$126,0))*INDEX(SR_mission_minutes!N$2:N$43,MATCH($A182,SR_mission_minutes!$A$2:$A$43)),"-")</f>
        <v>6892740</v>
      </c>
      <c r="O182" s="189">
        <f>IFERROR(INDEX(lifespans_all!O$80:O$126,MATCH($A182,lifespans_all!$A$80:$A$126,0))*INDEX(SR_mission_minutes!O$2:O$43,MATCH($A182,SR_mission_minutes!$A$2:$A$43)),"-")</f>
        <v>6892740</v>
      </c>
      <c r="P182" s="189">
        <f>IFERROR(INDEX(lifespans_all!P$80:P$126,MATCH($A182,lifespans_all!$A$80:$A$126,0))*INDEX(SR_mission_minutes!P$2:P$43,MATCH($A182,SR_mission_minutes!$A$2:$A$43)),"-")</f>
        <v>6892740</v>
      </c>
      <c r="Q182" s="189">
        <f>IFERROR(INDEX(lifespans_all!Q$80:Q$126,MATCH($A182,lifespans_all!$A$80:$A$126,0))*INDEX(SR_mission_minutes!Q$2:Q$43,MATCH($A182,SR_mission_minutes!$A$2:$A$43)),"-")</f>
        <v>6892740</v>
      </c>
      <c r="R182" s="189">
        <f>IFERROR(INDEX(lifespans_all!R$80:R$126,MATCH($A182,lifespans_all!$A$80:$A$126,0))*INDEX(SR_mission_minutes!R$2:R$43,MATCH($A182,SR_mission_minutes!$A$2:$A$43)),"-")</f>
        <v>6892740</v>
      </c>
      <c r="S182" s="189">
        <f>IFERROR(INDEX(lifespans_all!S$80:S$126,MATCH($A182,lifespans_all!$A$80:$A$126,0))*INDEX(SR_mission_minutes!S$2:S$43,MATCH($A182,SR_mission_minutes!$A$2:$A$43)),"-")</f>
        <v>6892740</v>
      </c>
      <c r="T182" s="189">
        <f>IFERROR(INDEX(lifespans_all!T$80:T$126,MATCH($A182,lifespans_all!$A$80:$A$126,0))*INDEX(SR_mission_minutes!T$2:T$43,MATCH($A182,SR_mission_minutes!$A$2:$A$43)),"-")</f>
        <v>6892740</v>
      </c>
      <c r="U182" s="189">
        <f>IFERROR(INDEX(lifespans_all!U$80:U$126,MATCH($A182,lifespans_all!$A$80:$A$126,0))*INDEX(SR_mission_minutes!U$2:U$43,MATCH($A182,SR_mission_minutes!$A$2:$A$43)),"-")</f>
        <v>6892740</v>
      </c>
      <c r="V182" s="189">
        <f>IFERROR(INDEX(lifespans_all!V$80:V$126,MATCH($A182,lifespans_all!$A$80:$A$126,0))*INDEX(SR_mission_minutes!V$2:V$43,MATCH($A182,SR_mission_minutes!$A$2:$A$43)),"-")</f>
        <v>6892740</v>
      </c>
      <c r="W182" s="189">
        <f>IFERROR(INDEX(lifespans_all!W$80:W$126,MATCH($A182,lifespans_all!$A$80:$A$126,0))*INDEX(SR_mission_minutes!W$2:W$43,MATCH($A182,SR_mission_minutes!$A$2:$A$43)),"-")</f>
        <v>6892740</v>
      </c>
    </row>
    <row r="183" spans="1:23" x14ac:dyDescent="0.25">
      <c r="A183" s="97" t="s">
        <v>80</v>
      </c>
      <c r="B183" s="97" t="s">
        <v>62</v>
      </c>
      <c r="C183" s="198"/>
      <c r="D183" s="189" t="str">
        <f>IFERROR(INDEX(lifespans_all!D$158:D$212,MATCH($A183,lifespans_all!$A$158:$A$212,0))*INDEX(SR_mission_minutes!D$2:D$43,MATCH($A183,SR_mission_minutes!$A$2:$A$43)),"-")</f>
        <v>-</v>
      </c>
      <c r="E183" s="189" t="str">
        <f>IFERROR(INDEX(lifespans_all!E$80:E$126,MATCH($A183,lifespans_all!$A$80:$A$126,0))*INDEX(SR_mission_minutes!E$2:E$43,MATCH($A183,SR_mission_minutes!$A$2:$A$43)),"-")</f>
        <v>-</v>
      </c>
      <c r="F183" s="189" t="str">
        <f>IFERROR(INDEX(lifespans_all!F$80:F$126,MATCH($A183,lifespans_all!$A$80:$A$126,0))*INDEX(SR_mission_minutes!F$2:F$43,MATCH($A183,SR_mission_minutes!$A$2:$A$43)),"-")</f>
        <v>-</v>
      </c>
      <c r="G183" s="189" t="str">
        <f>IFERROR(INDEX(lifespans_all!G$80:G$126,MATCH($A183,lifespans_all!$A$80:$A$126,0))*INDEX(SR_mission_minutes!G$2:G$43,MATCH($A183,SR_mission_minutes!$A$2:$A$43)),"-")</f>
        <v>-</v>
      </c>
      <c r="H183" s="189" t="str">
        <f>IFERROR(INDEX(lifespans_all!H$80:H$126,MATCH($A183,lifespans_all!$A$80:$A$126,0))*INDEX(SR_mission_minutes!H$2:H$43,MATCH($A183,SR_mission_minutes!$A$2:$A$43)),"-")</f>
        <v>-</v>
      </c>
      <c r="I183" s="189" t="str">
        <f>IFERROR(INDEX(lifespans_all!I$80:I$126,MATCH($A183,lifespans_all!$A$80:$A$126,0))*INDEX(SR_mission_minutes!I$2:I$43,MATCH($A183,SR_mission_minutes!$A$2:$A$43)),"-")</f>
        <v>-</v>
      </c>
      <c r="J183" s="189" t="str">
        <f>IFERROR(INDEX(lifespans_all!J$80:J$126,MATCH($A183,lifespans_all!$A$80:$A$126,0))*INDEX(SR_mission_minutes!J$2:J$43,MATCH($A183,SR_mission_minutes!$A$2:$A$43)),"-")</f>
        <v>-</v>
      </c>
      <c r="K183" s="189" t="str">
        <f>IFERROR(INDEX(lifespans_all!K$80:K$126,MATCH($A183,lifespans_all!$A$80:$A$126,0))*INDEX(SR_mission_minutes!K$2:K$43,MATCH($A183,SR_mission_minutes!$A$2:$A$43)),"-")</f>
        <v>-</v>
      </c>
      <c r="L183" s="189" t="str">
        <f>IFERROR(INDEX(lifespans_all!L$80:L$126,MATCH($A183,lifespans_all!$A$80:$A$126,0))*INDEX(SR_mission_minutes!L$2:L$43,MATCH($A183,SR_mission_minutes!$A$2:$A$43)),"-")</f>
        <v>-</v>
      </c>
      <c r="M183" s="189" t="str">
        <f>IFERROR(INDEX(lifespans_all!M$80:M$126,MATCH($A183,lifespans_all!$A$80:$A$126,0))*INDEX(SR_mission_minutes!M$2:M$43,MATCH($A183,SR_mission_minutes!$A$2:$A$43)),"-")</f>
        <v>-</v>
      </c>
      <c r="N183" s="189" t="str">
        <f>IFERROR(INDEX(lifespans_all!N$80:N$126,MATCH($A183,lifespans_all!$A$80:$A$126,0))*INDEX(SR_mission_minutes!N$2:N$43,MATCH($A183,SR_mission_minutes!$A$2:$A$43)),"-")</f>
        <v>-</v>
      </c>
      <c r="O183" s="189" t="str">
        <f>IFERROR(INDEX(lifespans_all!O$80:O$126,MATCH($A183,lifespans_all!$A$80:$A$126,0))*INDEX(SR_mission_minutes!O$2:O$43,MATCH($A183,SR_mission_minutes!$A$2:$A$43)),"-")</f>
        <v>-</v>
      </c>
      <c r="P183" s="189" t="str">
        <f>IFERROR(INDEX(lifespans_all!P$80:P$126,MATCH($A183,lifespans_all!$A$80:$A$126,0))*INDEX(SR_mission_minutes!P$2:P$43,MATCH($A183,SR_mission_minutes!$A$2:$A$43)),"-")</f>
        <v>-</v>
      </c>
      <c r="Q183" s="189" t="str">
        <f>IFERROR(INDEX(lifespans_all!Q$80:Q$126,MATCH($A183,lifespans_all!$A$80:$A$126,0))*INDEX(SR_mission_minutes!Q$2:Q$43,MATCH($A183,SR_mission_minutes!$A$2:$A$43)),"-")</f>
        <v>-</v>
      </c>
      <c r="R183" s="189" t="str">
        <f>IFERROR(INDEX(lifespans_all!R$80:R$126,MATCH($A183,lifespans_all!$A$80:$A$126,0))*INDEX(SR_mission_minutes!R$2:R$43,MATCH($A183,SR_mission_minutes!$A$2:$A$43)),"-")</f>
        <v>-</v>
      </c>
      <c r="S183" s="189" t="str">
        <f>IFERROR(INDEX(lifespans_all!S$80:S$126,MATCH($A183,lifespans_all!$A$80:$A$126,0))*INDEX(SR_mission_minutes!S$2:S$43,MATCH($A183,SR_mission_minutes!$A$2:$A$43)),"-")</f>
        <v>-</v>
      </c>
      <c r="T183" s="189" t="str">
        <f>IFERROR(INDEX(lifespans_all!T$80:T$126,MATCH($A183,lifespans_all!$A$80:$A$126,0))*INDEX(SR_mission_minutes!T$2:T$43,MATCH($A183,SR_mission_minutes!$A$2:$A$43)),"-")</f>
        <v>-</v>
      </c>
      <c r="U183" s="189" t="str">
        <f>IFERROR(INDEX(lifespans_all!U$80:U$126,MATCH($A183,lifespans_all!$A$80:$A$126,0))*INDEX(SR_mission_minutes!U$2:U$43,MATCH($A183,SR_mission_minutes!$A$2:$A$43)),"-")</f>
        <v>-</v>
      </c>
      <c r="V183" s="189" t="str">
        <f>IFERROR(INDEX(lifespans_all!V$80:V$126,MATCH($A183,lifespans_all!$A$80:$A$126,0))*INDEX(SR_mission_minutes!V$2:V$43,MATCH($A183,SR_mission_minutes!$A$2:$A$43)),"-")</f>
        <v>-</v>
      </c>
      <c r="W183" s="189" t="str">
        <f>IFERROR(INDEX(lifespans_all!W$80:W$126,MATCH($A183,lifespans_all!$A$80:$A$126,0))*INDEX(SR_mission_minutes!W$2:W$43,MATCH($A183,SR_mission_minutes!$A$2:$A$43)),"-")</f>
        <v>-</v>
      </c>
    </row>
    <row r="184" spans="1:23" x14ac:dyDescent="0.25">
      <c r="A184" s="97" t="s">
        <v>81</v>
      </c>
      <c r="B184" s="97" t="s">
        <v>57</v>
      </c>
      <c r="C184" s="198"/>
      <c r="D184" s="189">
        <f>IFERROR(INDEX(lifespans_all!D$158:D$212,MATCH($A184,lifespans_all!$A$158:$A$212,0))*INDEX(SR_mission_minutes!D$2:D$43,MATCH($A184,SR_mission_minutes!$A$2:$A$43)),"-")</f>
        <v>4002023.3333333335</v>
      </c>
      <c r="E184" s="189">
        <f>IFERROR(INDEX(lifespans_all!E$80:E$126,MATCH($A184,lifespans_all!$A$80:$A$126,0))*INDEX(SR_mission_minutes!E$2:E$43,MATCH($A184,SR_mission_minutes!$A$2:$A$43)),"-")</f>
        <v>4002023.3333333335</v>
      </c>
      <c r="F184" s="189">
        <f>IFERROR(INDEX(lifespans_all!F$80:F$126,MATCH($A184,lifespans_all!$A$80:$A$126,0))*INDEX(SR_mission_minutes!F$2:F$43,MATCH($A184,SR_mission_minutes!$A$2:$A$43)),"-")</f>
        <v>4002023.3333333335</v>
      </c>
      <c r="G184" s="189">
        <f>IFERROR(INDEX(lifespans_all!G$80:G$126,MATCH($A184,lifespans_all!$A$80:$A$126,0))*INDEX(SR_mission_minutes!G$2:G$43,MATCH($A184,SR_mission_minutes!$A$2:$A$43)),"-")</f>
        <v>4002023.3333333335</v>
      </c>
      <c r="H184" s="189">
        <f>IFERROR(INDEX(lifespans_all!H$80:H$126,MATCH($A184,lifespans_all!$A$80:$A$126,0))*INDEX(SR_mission_minutes!H$2:H$43,MATCH($A184,SR_mission_minutes!$A$2:$A$43)),"-")</f>
        <v>4002023.3333333335</v>
      </c>
      <c r="I184" s="189">
        <f>IFERROR(INDEX(lifespans_all!I$80:I$126,MATCH($A184,lifespans_all!$A$80:$A$126,0))*INDEX(SR_mission_minutes!I$2:I$43,MATCH($A184,SR_mission_minutes!$A$2:$A$43)),"-")</f>
        <v>4002023.3333333335</v>
      </c>
      <c r="J184" s="189">
        <f>IFERROR(INDEX(lifespans_all!J$80:J$126,MATCH($A184,lifespans_all!$A$80:$A$126,0))*INDEX(SR_mission_minutes!J$2:J$43,MATCH($A184,SR_mission_minutes!$A$2:$A$43)),"-")</f>
        <v>4002023.3333333335</v>
      </c>
      <c r="K184" s="189">
        <f>IFERROR(INDEX(lifespans_all!K$80:K$126,MATCH($A184,lifespans_all!$A$80:$A$126,0))*INDEX(SR_mission_minutes!K$2:K$43,MATCH($A184,SR_mission_minutes!$A$2:$A$43)),"-")</f>
        <v>0</v>
      </c>
      <c r="L184" s="189">
        <f>IFERROR(INDEX(lifespans_all!L$80:L$126,MATCH($A184,lifespans_all!$A$80:$A$126,0))*INDEX(SR_mission_minutes!L$2:L$43,MATCH($A184,SR_mission_minutes!$A$2:$A$43)),"-")</f>
        <v>0</v>
      </c>
      <c r="M184" s="189">
        <f>IFERROR(INDEX(lifespans_all!M$80:M$126,MATCH($A184,lifespans_all!$A$80:$A$126,0))*INDEX(SR_mission_minutes!M$2:M$43,MATCH($A184,SR_mission_minutes!$A$2:$A$43)),"-")</f>
        <v>0</v>
      </c>
      <c r="N184" s="189">
        <f>IFERROR(INDEX(lifespans_all!N$80:N$126,MATCH($A184,lifespans_all!$A$80:$A$126,0))*INDEX(SR_mission_minutes!N$2:N$43,MATCH($A184,SR_mission_minutes!$A$2:$A$43)),"-")</f>
        <v>0</v>
      </c>
      <c r="O184" s="189">
        <f>IFERROR(INDEX(lifespans_all!O$80:O$126,MATCH($A184,lifespans_all!$A$80:$A$126,0))*INDEX(SR_mission_minutes!O$2:O$43,MATCH($A184,SR_mission_minutes!$A$2:$A$43)),"-")</f>
        <v>0</v>
      </c>
      <c r="P184" s="189">
        <f>IFERROR(INDEX(lifespans_all!P$80:P$126,MATCH($A184,lifespans_all!$A$80:$A$126,0))*INDEX(SR_mission_minutes!P$2:P$43,MATCH($A184,SR_mission_minutes!$A$2:$A$43)),"-")</f>
        <v>0</v>
      </c>
      <c r="Q184" s="189">
        <f>IFERROR(INDEX(lifespans_all!Q$80:Q$126,MATCH($A184,lifespans_all!$A$80:$A$126,0))*INDEX(SR_mission_minutes!Q$2:Q$43,MATCH($A184,SR_mission_minutes!$A$2:$A$43)),"-")</f>
        <v>0</v>
      </c>
      <c r="R184" s="189">
        <f>IFERROR(INDEX(lifespans_all!R$80:R$126,MATCH($A184,lifespans_all!$A$80:$A$126,0))*INDEX(SR_mission_minutes!R$2:R$43,MATCH($A184,SR_mission_minutes!$A$2:$A$43)),"-")</f>
        <v>0</v>
      </c>
      <c r="S184" s="189">
        <f>IFERROR(INDEX(lifespans_all!S$80:S$126,MATCH($A184,lifespans_all!$A$80:$A$126,0))*INDEX(SR_mission_minutes!S$2:S$43,MATCH($A184,SR_mission_minutes!$A$2:$A$43)),"-")</f>
        <v>0</v>
      </c>
      <c r="T184" s="189">
        <f>IFERROR(INDEX(lifespans_all!T$80:T$126,MATCH($A184,lifespans_all!$A$80:$A$126,0))*INDEX(SR_mission_minutes!T$2:T$43,MATCH($A184,SR_mission_minutes!$A$2:$A$43)),"-")</f>
        <v>0</v>
      </c>
      <c r="U184" s="189">
        <f>IFERROR(INDEX(lifespans_all!U$80:U$126,MATCH($A184,lifespans_all!$A$80:$A$126,0))*INDEX(SR_mission_minutes!U$2:U$43,MATCH($A184,SR_mission_minutes!$A$2:$A$43)),"-")</f>
        <v>0</v>
      </c>
      <c r="V184" s="189">
        <f>IFERROR(INDEX(lifespans_all!V$80:V$126,MATCH($A184,lifespans_all!$A$80:$A$126,0))*INDEX(SR_mission_minutes!V$2:V$43,MATCH($A184,SR_mission_minutes!$A$2:$A$43)),"-")</f>
        <v>0</v>
      </c>
      <c r="W184" s="189">
        <f>IFERROR(INDEX(lifespans_all!W$80:W$126,MATCH($A184,lifespans_all!$A$80:$A$126,0))*INDEX(SR_mission_minutes!W$2:W$43,MATCH($A184,SR_mission_minutes!$A$2:$A$43)),"-")</f>
        <v>0</v>
      </c>
    </row>
    <row r="185" spans="1:23" x14ac:dyDescent="0.25">
      <c r="A185" s="97" t="s">
        <v>51</v>
      </c>
      <c r="B185" s="97" t="s">
        <v>56</v>
      </c>
      <c r="C185" s="198"/>
      <c r="D185" s="189">
        <f>IFERROR(INDEX(lifespans_all!D$158:D$212,MATCH($A185,lifespans_all!$A$158:$A$212,0))*INDEX(SR_mission_minutes!D$2:D$43,MATCH($A185,SR_mission_minutes!$A$2:$A$43)),"-")</f>
        <v>141857.14285714284</v>
      </c>
      <c r="E185" s="189">
        <f>IFERROR(INDEX(lifespans_all!E$80:E$126,MATCH($A185,lifespans_all!$A$80:$A$126,0))*INDEX(SR_mission_minutes!E$2:E$43,MATCH($A185,SR_mission_minutes!$A$2:$A$43)),"-")</f>
        <v>141857.14285714284</v>
      </c>
      <c r="F185" s="189">
        <f>IFERROR(INDEX(lifespans_all!F$80:F$126,MATCH($A185,lifespans_all!$A$80:$A$126,0))*INDEX(SR_mission_minutes!F$2:F$43,MATCH($A185,SR_mission_minutes!$A$2:$A$43)),"-")</f>
        <v>0</v>
      </c>
      <c r="G185" s="189">
        <f>IFERROR(INDEX(lifespans_all!G$80:G$126,MATCH($A185,lifespans_all!$A$80:$A$126,0))*INDEX(SR_mission_minutes!G$2:G$43,MATCH($A185,SR_mission_minutes!$A$2:$A$43)),"-")</f>
        <v>0</v>
      </c>
      <c r="H185" s="189">
        <f>IFERROR(INDEX(lifespans_all!H$80:H$126,MATCH($A185,lifespans_all!$A$80:$A$126,0))*INDEX(SR_mission_minutes!H$2:H$43,MATCH($A185,SR_mission_minutes!$A$2:$A$43)),"-")</f>
        <v>0</v>
      </c>
      <c r="I185" s="189">
        <f>IFERROR(INDEX(lifespans_all!I$80:I$126,MATCH($A185,lifespans_all!$A$80:$A$126,0))*INDEX(SR_mission_minutes!I$2:I$43,MATCH($A185,SR_mission_minutes!$A$2:$A$43)),"-")</f>
        <v>0</v>
      </c>
      <c r="J185" s="189">
        <f>IFERROR(INDEX(lifespans_all!J$80:J$126,MATCH($A185,lifespans_all!$A$80:$A$126,0))*INDEX(SR_mission_minutes!J$2:J$43,MATCH($A185,SR_mission_minutes!$A$2:$A$43)),"-")</f>
        <v>0</v>
      </c>
      <c r="K185" s="189">
        <f>IFERROR(INDEX(lifespans_all!K$80:K$126,MATCH($A185,lifespans_all!$A$80:$A$126,0))*INDEX(SR_mission_minutes!K$2:K$43,MATCH($A185,SR_mission_minutes!$A$2:$A$43)),"-")</f>
        <v>0</v>
      </c>
      <c r="L185" s="189">
        <f>IFERROR(INDEX(lifespans_all!L$80:L$126,MATCH($A185,lifespans_all!$A$80:$A$126,0))*INDEX(SR_mission_minutes!L$2:L$43,MATCH($A185,SR_mission_minutes!$A$2:$A$43)),"-")</f>
        <v>0</v>
      </c>
      <c r="M185" s="189">
        <f>IFERROR(INDEX(lifespans_all!M$80:M$126,MATCH($A185,lifespans_all!$A$80:$A$126,0))*INDEX(SR_mission_minutes!M$2:M$43,MATCH($A185,SR_mission_minutes!$A$2:$A$43)),"-")</f>
        <v>0</v>
      </c>
      <c r="N185" s="189">
        <f>IFERROR(INDEX(lifespans_all!N$80:N$126,MATCH($A185,lifespans_all!$A$80:$A$126,0))*INDEX(SR_mission_minutes!N$2:N$43,MATCH($A185,SR_mission_minutes!$A$2:$A$43)),"-")</f>
        <v>0</v>
      </c>
      <c r="O185" s="189">
        <f>IFERROR(INDEX(lifespans_all!O$80:O$126,MATCH($A185,lifespans_all!$A$80:$A$126,0))*INDEX(SR_mission_minutes!O$2:O$43,MATCH($A185,SR_mission_minutes!$A$2:$A$43)),"-")</f>
        <v>0</v>
      </c>
      <c r="P185" s="189">
        <f>IFERROR(INDEX(lifespans_all!P$80:P$126,MATCH($A185,lifespans_all!$A$80:$A$126,0))*INDEX(SR_mission_minutes!P$2:P$43,MATCH($A185,SR_mission_minutes!$A$2:$A$43)),"-")</f>
        <v>0</v>
      </c>
      <c r="Q185" s="189">
        <f>IFERROR(INDEX(lifespans_all!Q$80:Q$126,MATCH($A185,lifespans_all!$A$80:$A$126,0))*INDEX(SR_mission_minutes!Q$2:Q$43,MATCH($A185,SR_mission_minutes!$A$2:$A$43)),"-")</f>
        <v>0</v>
      </c>
      <c r="R185" s="189">
        <f>IFERROR(INDEX(lifespans_all!R$80:R$126,MATCH($A185,lifespans_all!$A$80:$A$126,0))*INDEX(SR_mission_minutes!R$2:R$43,MATCH($A185,SR_mission_minutes!$A$2:$A$43)),"-")</f>
        <v>0</v>
      </c>
      <c r="S185" s="189">
        <f>IFERROR(INDEX(lifespans_all!S$80:S$126,MATCH($A185,lifespans_all!$A$80:$A$126,0))*INDEX(SR_mission_minutes!S$2:S$43,MATCH($A185,SR_mission_minutes!$A$2:$A$43)),"-")</f>
        <v>0</v>
      </c>
      <c r="T185" s="189">
        <f>IFERROR(INDEX(lifespans_all!T$80:T$126,MATCH($A185,lifespans_all!$A$80:$A$126,0))*INDEX(SR_mission_minutes!T$2:T$43,MATCH($A185,SR_mission_minutes!$A$2:$A$43)),"-")</f>
        <v>0</v>
      </c>
      <c r="U185" s="189">
        <f>IFERROR(INDEX(lifespans_all!U$80:U$126,MATCH($A185,lifespans_all!$A$80:$A$126,0))*INDEX(SR_mission_minutes!U$2:U$43,MATCH($A185,SR_mission_minutes!$A$2:$A$43)),"-")</f>
        <v>0</v>
      </c>
      <c r="V185" s="189">
        <f>IFERROR(INDEX(lifespans_all!V$80:V$126,MATCH($A185,lifespans_all!$A$80:$A$126,0))*INDEX(SR_mission_minutes!V$2:V$43,MATCH($A185,SR_mission_minutes!$A$2:$A$43)),"-")</f>
        <v>0</v>
      </c>
      <c r="W185" s="189">
        <f>IFERROR(INDEX(lifespans_all!W$80:W$126,MATCH($A185,lifespans_all!$A$80:$A$126,0))*INDEX(SR_mission_minutes!W$2:W$43,MATCH($A185,SR_mission_minutes!$A$2:$A$43)),"-")</f>
        <v>0</v>
      </c>
    </row>
    <row r="186" spans="1:23" x14ac:dyDescent="0.25">
      <c r="A186" s="97" t="s">
        <v>52</v>
      </c>
      <c r="B186" s="97" t="s">
        <v>56</v>
      </c>
      <c r="C186" s="198"/>
      <c r="D186" s="189">
        <f>IFERROR(INDEX(lifespans_all!D$158:D$212,MATCH($A186,lifespans_all!$A$158:$A$212,0))*INDEX(SR_mission_minutes!D$2:D$43,MATCH($A186,SR_mission_minutes!$A$2:$A$43)),"-")</f>
        <v>141857.14285714284</v>
      </c>
      <c r="E186" s="189">
        <f>IFERROR(INDEX(lifespans_all!E$80:E$126,MATCH($A186,lifespans_all!$A$80:$A$126,0))*INDEX(SR_mission_minutes!E$2:E$43,MATCH($A186,SR_mission_minutes!$A$2:$A$43)),"-")</f>
        <v>141857.14285714284</v>
      </c>
      <c r="F186" s="189">
        <f>IFERROR(INDEX(lifespans_all!F$80:F$126,MATCH($A186,lifespans_all!$A$80:$A$126,0))*INDEX(SR_mission_minutes!F$2:F$43,MATCH($A186,SR_mission_minutes!$A$2:$A$43)),"-")</f>
        <v>0</v>
      </c>
      <c r="G186" s="189">
        <f>IFERROR(INDEX(lifespans_all!G$80:G$126,MATCH($A186,lifespans_all!$A$80:$A$126,0))*INDEX(SR_mission_minutes!G$2:G$43,MATCH($A186,SR_mission_minutes!$A$2:$A$43)),"-")</f>
        <v>0</v>
      </c>
      <c r="H186" s="189">
        <f>IFERROR(INDEX(lifespans_all!H$80:H$126,MATCH($A186,lifespans_all!$A$80:$A$126,0))*INDEX(SR_mission_minutes!H$2:H$43,MATCH($A186,SR_mission_minutes!$A$2:$A$43)),"-")</f>
        <v>0</v>
      </c>
      <c r="I186" s="189">
        <f>IFERROR(INDEX(lifespans_all!I$80:I$126,MATCH($A186,lifespans_all!$A$80:$A$126,0))*INDEX(SR_mission_minutes!I$2:I$43,MATCH($A186,SR_mission_minutes!$A$2:$A$43)),"-")</f>
        <v>0</v>
      </c>
      <c r="J186" s="189">
        <f>IFERROR(INDEX(lifespans_all!J$80:J$126,MATCH($A186,lifespans_all!$A$80:$A$126,0))*INDEX(SR_mission_minutes!J$2:J$43,MATCH($A186,SR_mission_minutes!$A$2:$A$43)),"-")</f>
        <v>0</v>
      </c>
      <c r="K186" s="189">
        <f>IFERROR(INDEX(lifespans_all!K$80:K$126,MATCH($A186,lifespans_all!$A$80:$A$126,0))*INDEX(SR_mission_minutes!K$2:K$43,MATCH($A186,SR_mission_minutes!$A$2:$A$43)),"-")</f>
        <v>0</v>
      </c>
      <c r="L186" s="189">
        <f>IFERROR(INDEX(lifespans_all!L$80:L$126,MATCH($A186,lifespans_all!$A$80:$A$126,0))*INDEX(SR_mission_minutes!L$2:L$43,MATCH($A186,SR_mission_minutes!$A$2:$A$43)),"-")</f>
        <v>0</v>
      </c>
      <c r="M186" s="189">
        <f>IFERROR(INDEX(lifespans_all!M$80:M$126,MATCH($A186,lifespans_all!$A$80:$A$126,0))*INDEX(SR_mission_minutes!M$2:M$43,MATCH($A186,SR_mission_minutes!$A$2:$A$43)),"-")</f>
        <v>0</v>
      </c>
      <c r="N186" s="189">
        <f>IFERROR(INDEX(lifespans_all!N$80:N$126,MATCH($A186,lifespans_all!$A$80:$A$126,0))*INDEX(SR_mission_minutes!N$2:N$43,MATCH($A186,SR_mission_minutes!$A$2:$A$43)),"-")</f>
        <v>0</v>
      </c>
      <c r="O186" s="189">
        <f>IFERROR(INDEX(lifespans_all!O$80:O$126,MATCH($A186,lifespans_all!$A$80:$A$126,0))*INDEX(SR_mission_minutes!O$2:O$43,MATCH($A186,SR_mission_minutes!$A$2:$A$43)),"-")</f>
        <v>0</v>
      </c>
      <c r="P186" s="189">
        <f>IFERROR(INDEX(lifespans_all!P$80:P$126,MATCH($A186,lifespans_all!$A$80:$A$126,0))*INDEX(SR_mission_minutes!P$2:P$43,MATCH($A186,SR_mission_minutes!$A$2:$A$43)),"-")</f>
        <v>0</v>
      </c>
      <c r="Q186" s="189">
        <f>IFERROR(INDEX(lifespans_all!Q$80:Q$126,MATCH($A186,lifespans_all!$A$80:$A$126,0))*INDEX(SR_mission_minutes!Q$2:Q$43,MATCH($A186,SR_mission_minutes!$A$2:$A$43)),"-")</f>
        <v>0</v>
      </c>
      <c r="R186" s="189">
        <f>IFERROR(INDEX(lifespans_all!R$80:R$126,MATCH($A186,lifespans_all!$A$80:$A$126,0))*INDEX(SR_mission_minutes!R$2:R$43,MATCH($A186,SR_mission_minutes!$A$2:$A$43)),"-")</f>
        <v>0</v>
      </c>
      <c r="S186" s="189">
        <f>IFERROR(INDEX(lifespans_all!S$80:S$126,MATCH($A186,lifespans_all!$A$80:$A$126,0))*INDEX(SR_mission_minutes!S$2:S$43,MATCH($A186,SR_mission_minutes!$A$2:$A$43)),"-")</f>
        <v>0</v>
      </c>
      <c r="T186" s="189">
        <f>IFERROR(INDEX(lifespans_all!T$80:T$126,MATCH($A186,lifespans_all!$A$80:$A$126,0))*INDEX(SR_mission_minutes!T$2:T$43,MATCH($A186,SR_mission_minutes!$A$2:$A$43)),"-")</f>
        <v>0</v>
      </c>
      <c r="U186" s="189">
        <f>IFERROR(INDEX(lifespans_all!U$80:U$126,MATCH($A186,lifespans_all!$A$80:$A$126,0))*INDEX(SR_mission_minutes!U$2:U$43,MATCH($A186,SR_mission_minutes!$A$2:$A$43)),"-")</f>
        <v>0</v>
      </c>
      <c r="V186" s="189">
        <f>IFERROR(INDEX(lifespans_all!V$80:V$126,MATCH($A186,lifespans_all!$A$80:$A$126,0))*INDEX(SR_mission_minutes!V$2:V$43,MATCH($A186,SR_mission_minutes!$A$2:$A$43)),"-")</f>
        <v>0</v>
      </c>
      <c r="W186" s="189">
        <f>IFERROR(INDEX(lifespans_all!W$80:W$126,MATCH($A186,lifespans_all!$A$80:$A$126,0))*INDEX(SR_mission_minutes!W$2:W$43,MATCH($A186,SR_mission_minutes!$A$2:$A$43)),"-")</f>
        <v>0</v>
      </c>
    </row>
    <row r="187" spans="1:23" x14ac:dyDescent="0.25">
      <c r="A187" s="97" t="s">
        <v>53</v>
      </c>
      <c r="B187" s="97" t="s">
        <v>56</v>
      </c>
      <c r="C187" s="198"/>
      <c r="D187" s="189">
        <f>IFERROR(INDEX(lifespans_all!D$158:D$212,MATCH($A187,lifespans_all!$A$158:$A$212,0))*INDEX(SR_mission_minutes!D$2:D$43,MATCH($A187,SR_mission_minutes!$A$2:$A$43)),"-")</f>
        <v>141857.14285714284</v>
      </c>
      <c r="E187" s="189">
        <f>IFERROR(INDEX(lifespans_all!E$80:E$126,MATCH($A187,lifespans_all!$A$80:$A$126,0))*INDEX(SR_mission_minutes!E$2:E$43,MATCH($A187,SR_mission_minutes!$A$2:$A$43)),"-")</f>
        <v>141857.14285714284</v>
      </c>
      <c r="F187" s="189">
        <f>IFERROR(INDEX(lifespans_all!F$80:F$126,MATCH($A187,lifespans_all!$A$80:$A$126,0))*INDEX(SR_mission_minutes!F$2:F$43,MATCH($A187,SR_mission_minutes!$A$2:$A$43)),"-")</f>
        <v>0</v>
      </c>
      <c r="G187" s="189">
        <f>IFERROR(INDEX(lifespans_all!G$80:G$126,MATCH($A187,lifespans_all!$A$80:$A$126,0))*INDEX(SR_mission_minutes!G$2:G$43,MATCH($A187,SR_mission_minutes!$A$2:$A$43)),"-")</f>
        <v>0</v>
      </c>
      <c r="H187" s="189">
        <f>IFERROR(INDEX(lifespans_all!H$80:H$126,MATCH($A187,lifespans_all!$A$80:$A$126,0))*INDEX(SR_mission_minutes!H$2:H$43,MATCH($A187,SR_mission_minutes!$A$2:$A$43)),"-")</f>
        <v>0</v>
      </c>
      <c r="I187" s="189">
        <f>IFERROR(INDEX(lifespans_all!I$80:I$126,MATCH($A187,lifespans_all!$A$80:$A$126,0))*INDEX(SR_mission_minutes!I$2:I$43,MATCH($A187,SR_mission_minutes!$A$2:$A$43)),"-")</f>
        <v>0</v>
      </c>
      <c r="J187" s="189">
        <f>IFERROR(INDEX(lifespans_all!J$80:J$126,MATCH($A187,lifespans_all!$A$80:$A$126,0))*INDEX(SR_mission_minutes!J$2:J$43,MATCH($A187,SR_mission_minutes!$A$2:$A$43)),"-")</f>
        <v>0</v>
      </c>
      <c r="K187" s="189">
        <f>IFERROR(INDEX(lifespans_all!K$80:K$126,MATCH($A187,lifespans_all!$A$80:$A$126,0))*INDEX(SR_mission_minutes!K$2:K$43,MATCH($A187,SR_mission_minutes!$A$2:$A$43)),"-")</f>
        <v>0</v>
      </c>
      <c r="L187" s="189">
        <f>IFERROR(INDEX(lifespans_all!L$80:L$126,MATCH($A187,lifespans_all!$A$80:$A$126,0))*INDEX(SR_mission_minutes!L$2:L$43,MATCH($A187,SR_mission_minutes!$A$2:$A$43)),"-")</f>
        <v>0</v>
      </c>
      <c r="M187" s="189">
        <f>IFERROR(INDEX(lifespans_all!M$80:M$126,MATCH($A187,lifespans_all!$A$80:$A$126,0))*INDEX(SR_mission_minutes!M$2:M$43,MATCH($A187,SR_mission_minutes!$A$2:$A$43)),"-")</f>
        <v>0</v>
      </c>
      <c r="N187" s="189">
        <f>IFERROR(INDEX(lifespans_all!N$80:N$126,MATCH($A187,lifespans_all!$A$80:$A$126,0))*INDEX(SR_mission_minutes!N$2:N$43,MATCH($A187,SR_mission_minutes!$A$2:$A$43)),"-")</f>
        <v>0</v>
      </c>
      <c r="O187" s="189">
        <f>IFERROR(INDEX(lifespans_all!O$80:O$126,MATCH($A187,lifespans_all!$A$80:$A$126,0))*INDEX(SR_mission_minutes!O$2:O$43,MATCH($A187,SR_mission_minutes!$A$2:$A$43)),"-")</f>
        <v>0</v>
      </c>
      <c r="P187" s="189">
        <f>IFERROR(INDEX(lifespans_all!P$80:P$126,MATCH($A187,lifespans_all!$A$80:$A$126,0))*INDEX(SR_mission_minutes!P$2:P$43,MATCH($A187,SR_mission_minutes!$A$2:$A$43)),"-")</f>
        <v>0</v>
      </c>
      <c r="Q187" s="189">
        <f>IFERROR(INDEX(lifespans_all!Q$80:Q$126,MATCH($A187,lifespans_all!$A$80:$A$126,0))*INDEX(SR_mission_minutes!Q$2:Q$43,MATCH($A187,SR_mission_minutes!$A$2:$A$43)),"-")</f>
        <v>0</v>
      </c>
      <c r="R187" s="189">
        <f>IFERROR(INDEX(lifespans_all!R$80:R$126,MATCH($A187,lifespans_all!$A$80:$A$126,0))*INDEX(SR_mission_minutes!R$2:R$43,MATCH($A187,SR_mission_minutes!$A$2:$A$43)),"-")</f>
        <v>0</v>
      </c>
      <c r="S187" s="189">
        <f>IFERROR(INDEX(lifespans_all!S$80:S$126,MATCH($A187,lifespans_all!$A$80:$A$126,0))*INDEX(SR_mission_minutes!S$2:S$43,MATCH($A187,SR_mission_minutes!$A$2:$A$43)),"-")</f>
        <v>0</v>
      </c>
      <c r="T187" s="189">
        <f>IFERROR(INDEX(lifespans_all!T$80:T$126,MATCH($A187,lifespans_all!$A$80:$A$126,0))*INDEX(SR_mission_minutes!T$2:T$43,MATCH($A187,SR_mission_minutes!$A$2:$A$43)),"-")</f>
        <v>0</v>
      </c>
      <c r="U187" s="189">
        <f>IFERROR(INDEX(lifespans_all!U$80:U$126,MATCH($A187,lifespans_all!$A$80:$A$126,0))*INDEX(SR_mission_minutes!U$2:U$43,MATCH($A187,SR_mission_minutes!$A$2:$A$43)),"-")</f>
        <v>0</v>
      </c>
      <c r="V187" s="189">
        <f>IFERROR(INDEX(lifespans_all!V$80:V$126,MATCH($A187,lifespans_all!$A$80:$A$126,0))*INDEX(SR_mission_minutes!V$2:V$43,MATCH($A187,SR_mission_minutes!$A$2:$A$43)),"-")</f>
        <v>0</v>
      </c>
      <c r="W187" s="189">
        <f>IFERROR(INDEX(lifespans_all!W$80:W$126,MATCH($A187,lifespans_all!$A$80:$A$126,0))*INDEX(SR_mission_minutes!W$2:W$43,MATCH($A187,SR_mission_minutes!$A$2:$A$43)),"-")</f>
        <v>0</v>
      </c>
    </row>
    <row r="188" spans="1:23" x14ac:dyDescent="0.25">
      <c r="A188" s="97" t="s">
        <v>54</v>
      </c>
      <c r="B188" s="97" t="s">
        <v>57</v>
      </c>
      <c r="C188" s="198"/>
      <c r="D188" s="189">
        <f>IFERROR(INDEX(lifespans_all!D$158:D$212,MATCH($A188,lifespans_all!$A$158:$A$212,0))*INDEX(SR_mission_minutes!D$2:D$43,MATCH($A188,SR_mission_minutes!$A$2:$A$43)),"-")</f>
        <v>4002023.3333333335</v>
      </c>
      <c r="E188" s="189">
        <f>IFERROR(INDEX(lifespans_all!E$80:E$126,MATCH($A188,lifespans_all!$A$80:$A$126,0))*INDEX(SR_mission_minutes!E$2:E$43,MATCH($A188,SR_mission_minutes!$A$2:$A$43)),"-")</f>
        <v>0</v>
      </c>
      <c r="F188" s="189">
        <f>IFERROR(INDEX(lifespans_all!F$80:F$126,MATCH($A188,lifespans_all!$A$80:$A$126,0))*INDEX(SR_mission_minutes!F$2:F$43,MATCH($A188,SR_mission_minutes!$A$2:$A$43)),"-")</f>
        <v>0</v>
      </c>
      <c r="G188" s="189">
        <f>IFERROR(INDEX(lifespans_all!G$80:G$126,MATCH($A188,lifespans_all!$A$80:$A$126,0))*INDEX(SR_mission_minutes!G$2:G$43,MATCH($A188,SR_mission_minutes!$A$2:$A$43)),"-")</f>
        <v>0</v>
      </c>
      <c r="H188" s="189">
        <f>IFERROR(INDEX(lifespans_all!H$80:H$126,MATCH($A188,lifespans_all!$A$80:$A$126,0))*INDEX(SR_mission_minutes!H$2:H$43,MATCH($A188,SR_mission_minutes!$A$2:$A$43)),"-")</f>
        <v>0</v>
      </c>
      <c r="I188" s="189">
        <f>IFERROR(INDEX(lifespans_all!I$80:I$126,MATCH($A188,lifespans_all!$A$80:$A$126,0))*INDEX(SR_mission_minutes!I$2:I$43,MATCH($A188,SR_mission_minutes!$A$2:$A$43)),"-")</f>
        <v>0</v>
      </c>
      <c r="J188" s="189">
        <f>IFERROR(INDEX(lifespans_all!J$80:J$126,MATCH($A188,lifespans_all!$A$80:$A$126,0))*INDEX(SR_mission_minutes!J$2:J$43,MATCH($A188,SR_mission_minutes!$A$2:$A$43)),"-")</f>
        <v>0</v>
      </c>
      <c r="K188" s="189">
        <f>IFERROR(INDEX(lifespans_all!K$80:K$126,MATCH($A188,lifespans_all!$A$80:$A$126,0))*INDEX(SR_mission_minutes!K$2:K$43,MATCH($A188,SR_mission_minutes!$A$2:$A$43)),"-")</f>
        <v>0</v>
      </c>
      <c r="L188" s="189">
        <f>IFERROR(INDEX(lifespans_all!L$80:L$126,MATCH($A188,lifespans_all!$A$80:$A$126,0))*INDEX(SR_mission_minutes!L$2:L$43,MATCH($A188,SR_mission_minutes!$A$2:$A$43)),"-")</f>
        <v>0</v>
      </c>
      <c r="M188" s="189">
        <f>IFERROR(INDEX(lifespans_all!M$80:M$126,MATCH($A188,lifespans_all!$A$80:$A$126,0))*INDEX(SR_mission_minutes!M$2:M$43,MATCH($A188,SR_mission_minutes!$A$2:$A$43)),"-")</f>
        <v>0</v>
      </c>
      <c r="N188" s="189">
        <f>IFERROR(INDEX(lifespans_all!N$80:N$126,MATCH($A188,lifespans_all!$A$80:$A$126,0))*INDEX(SR_mission_minutes!N$2:N$43,MATCH($A188,SR_mission_minutes!$A$2:$A$43)),"-")</f>
        <v>0</v>
      </c>
      <c r="O188" s="189">
        <f>IFERROR(INDEX(lifespans_all!O$80:O$126,MATCH($A188,lifespans_all!$A$80:$A$126,0))*INDEX(SR_mission_minutes!O$2:O$43,MATCH($A188,SR_mission_minutes!$A$2:$A$43)),"-")</f>
        <v>0</v>
      </c>
      <c r="P188" s="189">
        <f>IFERROR(INDEX(lifespans_all!P$80:P$126,MATCH($A188,lifespans_all!$A$80:$A$126,0))*INDEX(SR_mission_minutes!P$2:P$43,MATCH($A188,SR_mission_minutes!$A$2:$A$43)),"-")</f>
        <v>0</v>
      </c>
      <c r="Q188" s="189">
        <f>IFERROR(INDEX(lifespans_all!Q$80:Q$126,MATCH($A188,lifespans_all!$A$80:$A$126,0))*INDEX(SR_mission_minutes!Q$2:Q$43,MATCH($A188,SR_mission_minutes!$A$2:$A$43)),"-")</f>
        <v>0</v>
      </c>
      <c r="R188" s="189">
        <f>IFERROR(INDEX(lifespans_all!R$80:R$126,MATCH($A188,lifespans_all!$A$80:$A$126,0))*INDEX(SR_mission_minutes!R$2:R$43,MATCH($A188,SR_mission_minutes!$A$2:$A$43)),"-")</f>
        <v>0</v>
      </c>
      <c r="S188" s="189">
        <f>IFERROR(INDEX(lifespans_all!S$80:S$126,MATCH($A188,lifespans_all!$A$80:$A$126,0))*INDEX(SR_mission_minutes!S$2:S$43,MATCH($A188,SR_mission_minutes!$A$2:$A$43)),"-")</f>
        <v>0</v>
      </c>
      <c r="T188" s="189">
        <f>IFERROR(INDEX(lifespans_all!T$80:T$126,MATCH($A188,lifespans_all!$A$80:$A$126,0))*INDEX(SR_mission_minutes!T$2:T$43,MATCH($A188,SR_mission_minutes!$A$2:$A$43)),"-")</f>
        <v>0</v>
      </c>
      <c r="U188" s="189">
        <f>IFERROR(INDEX(lifespans_all!U$80:U$126,MATCH($A188,lifespans_all!$A$80:$A$126,0))*INDEX(SR_mission_minutes!U$2:U$43,MATCH($A188,SR_mission_minutes!$A$2:$A$43)),"-")</f>
        <v>0</v>
      </c>
      <c r="V188" s="189">
        <f>IFERROR(INDEX(lifespans_all!V$80:V$126,MATCH($A188,lifespans_all!$A$80:$A$126,0))*INDEX(SR_mission_minutes!V$2:V$43,MATCH($A188,SR_mission_minutes!$A$2:$A$43)),"-")</f>
        <v>0</v>
      </c>
      <c r="W188" s="189">
        <f>IFERROR(INDEX(lifespans_all!W$80:W$126,MATCH($A188,lifespans_all!$A$80:$A$126,0))*INDEX(SR_mission_minutes!W$2:W$43,MATCH($A188,SR_mission_minutes!$A$2:$A$43)),"-")</f>
        <v>0</v>
      </c>
    </row>
    <row r="189" spans="1:23" x14ac:dyDescent="0.25">
      <c r="A189" s="97" t="s">
        <v>55</v>
      </c>
      <c r="B189" s="97" t="s">
        <v>57</v>
      </c>
      <c r="C189" s="198"/>
      <c r="D189" s="189">
        <f>IFERROR(INDEX(lifespans_all!D$158:D$212,MATCH($A189,lifespans_all!$A$158:$A$212,0))*INDEX(SR_mission_minutes!D$2:D$43,MATCH($A189,SR_mission_minutes!$A$2:$A$43)),"-")</f>
        <v>2024360.0000000002</v>
      </c>
      <c r="E189" s="189">
        <f>IFERROR(INDEX(lifespans_all!E$80:E$126,MATCH($A189,lifespans_all!$A$80:$A$126,0))*INDEX(SR_mission_minutes!E$2:E$43,MATCH($A189,SR_mission_minutes!$A$2:$A$43)),"-")</f>
        <v>2024360.0000000002</v>
      </c>
      <c r="F189" s="189">
        <f>IFERROR(INDEX(lifespans_all!F$80:F$126,MATCH($A189,lifespans_all!$A$80:$A$126,0))*INDEX(SR_mission_minutes!F$2:F$43,MATCH($A189,SR_mission_minutes!$A$2:$A$43)),"-")</f>
        <v>2024360.0000000002</v>
      </c>
      <c r="G189" s="189">
        <f>IFERROR(INDEX(lifespans_all!G$80:G$126,MATCH($A189,lifespans_all!$A$80:$A$126,0))*INDEX(SR_mission_minutes!G$2:G$43,MATCH($A189,SR_mission_minutes!$A$2:$A$43)),"-")</f>
        <v>2024360.0000000002</v>
      </c>
      <c r="H189" s="189">
        <f>IFERROR(INDEX(lifespans_all!H$80:H$126,MATCH($A189,lifespans_all!$A$80:$A$126,0))*INDEX(SR_mission_minutes!H$2:H$43,MATCH($A189,SR_mission_minutes!$A$2:$A$43)),"-")</f>
        <v>0</v>
      </c>
      <c r="I189" s="189">
        <f>IFERROR(INDEX(lifespans_all!I$80:I$126,MATCH($A189,lifespans_all!$A$80:$A$126,0))*INDEX(SR_mission_minutes!I$2:I$43,MATCH($A189,SR_mission_minutes!$A$2:$A$43)),"-")</f>
        <v>0</v>
      </c>
      <c r="J189" s="189">
        <f>IFERROR(INDEX(lifespans_all!J$80:J$126,MATCH($A189,lifespans_all!$A$80:$A$126,0))*INDEX(SR_mission_minutes!J$2:J$43,MATCH($A189,SR_mission_minutes!$A$2:$A$43)),"-")</f>
        <v>0</v>
      </c>
      <c r="K189" s="189">
        <f>IFERROR(INDEX(lifespans_all!K$80:K$126,MATCH($A189,lifespans_all!$A$80:$A$126,0))*INDEX(SR_mission_minutes!K$2:K$43,MATCH($A189,SR_mission_minutes!$A$2:$A$43)),"-")</f>
        <v>0</v>
      </c>
      <c r="L189" s="189">
        <f>IFERROR(INDEX(lifespans_all!L$80:L$126,MATCH($A189,lifespans_all!$A$80:$A$126,0))*INDEX(SR_mission_minutes!L$2:L$43,MATCH($A189,SR_mission_minutes!$A$2:$A$43)),"-")</f>
        <v>0</v>
      </c>
      <c r="M189" s="189">
        <f>IFERROR(INDEX(lifespans_all!M$80:M$126,MATCH($A189,lifespans_all!$A$80:$A$126,0))*INDEX(SR_mission_minutes!M$2:M$43,MATCH($A189,SR_mission_minutes!$A$2:$A$43)),"-")</f>
        <v>0</v>
      </c>
      <c r="N189" s="189">
        <f>IFERROR(INDEX(lifespans_all!N$80:N$126,MATCH($A189,lifespans_all!$A$80:$A$126,0))*INDEX(SR_mission_minutes!N$2:N$43,MATCH($A189,SR_mission_minutes!$A$2:$A$43)),"-")</f>
        <v>0</v>
      </c>
      <c r="O189" s="189">
        <f>IFERROR(INDEX(lifespans_all!O$80:O$126,MATCH($A189,lifespans_all!$A$80:$A$126,0))*INDEX(SR_mission_minutes!O$2:O$43,MATCH($A189,SR_mission_minutes!$A$2:$A$43)),"-")</f>
        <v>0</v>
      </c>
      <c r="P189" s="189">
        <f>IFERROR(INDEX(lifespans_all!P$80:P$126,MATCH($A189,lifespans_all!$A$80:$A$126,0))*INDEX(SR_mission_minutes!P$2:P$43,MATCH($A189,SR_mission_minutes!$A$2:$A$43)),"-")</f>
        <v>0</v>
      </c>
      <c r="Q189" s="189">
        <f>IFERROR(INDEX(lifespans_all!Q$80:Q$126,MATCH($A189,lifespans_all!$A$80:$A$126,0))*INDEX(SR_mission_minutes!Q$2:Q$43,MATCH($A189,SR_mission_minutes!$A$2:$A$43)),"-")</f>
        <v>0</v>
      </c>
      <c r="R189" s="189">
        <f>IFERROR(INDEX(lifespans_all!R$80:R$126,MATCH($A189,lifespans_all!$A$80:$A$126,0))*INDEX(SR_mission_minutes!R$2:R$43,MATCH($A189,SR_mission_minutes!$A$2:$A$43)),"-")</f>
        <v>0</v>
      </c>
      <c r="S189" s="189">
        <f>IFERROR(INDEX(lifespans_all!S$80:S$126,MATCH($A189,lifespans_all!$A$80:$A$126,0))*INDEX(SR_mission_minutes!S$2:S$43,MATCH($A189,SR_mission_minutes!$A$2:$A$43)),"-")</f>
        <v>0</v>
      </c>
      <c r="T189" s="189">
        <f>IFERROR(INDEX(lifespans_all!T$80:T$126,MATCH($A189,lifespans_all!$A$80:$A$126,0))*INDEX(SR_mission_minutes!T$2:T$43,MATCH($A189,SR_mission_minutes!$A$2:$A$43)),"-")</f>
        <v>0</v>
      </c>
      <c r="U189" s="189">
        <f>IFERROR(INDEX(lifespans_all!U$80:U$126,MATCH($A189,lifespans_all!$A$80:$A$126,0))*INDEX(SR_mission_minutes!U$2:U$43,MATCH($A189,SR_mission_minutes!$A$2:$A$43)),"-")</f>
        <v>0</v>
      </c>
      <c r="V189" s="189">
        <f>IFERROR(INDEX(lifespans_all!V$80:V$126,MATCH($A189,lifespans_all!$A$80:$A$126,0))*INDEX(SR_mission_minutes!V$2:V$43,MATCH($A189,SR_mission_minutes!$A$2:$A$43)),"-")</f>
        <v>0</v>
      </c>
      <c r="W189" s="189">
        <f>IFERROR(INDEX(lifespans_all!W$80:W$126,MATCH($A189,lifespans_all!$A$80:$A$126,0))*INDEX(SR_mission_minutes!W$2:W$43,MATCH($A189,SR_mission_minutes!$A$2:$A$43)),"-")</f>
        <v>0</v>
      </c>
    </row>
    <row r="190" spans="1:23" x14ac:dyDescent="0.25">
      <c r="A190" s="89" t="s">
        <v>110</v>
      </c>
      <c r="B190" s="88" t="s">
        <v>59</v>
      </c>
      <c r="C190" s="89" t="s">
        <v>11</v>
      </c>
      <c r="D190" s="189">
        <f>IFERROR((INDEX(lifespans_all!D$205:D$212,MATCH($B190,lifespans_all!$B$205:$B$212,0))*SR_mission_minutes!D44)*POWER(1+(Settings!$D$28/100),D$1-2021),"-")</f>
        <v>4135644</v>
      </c>
      <c r="E190" s="189">
        <f>IFERROR((INDEX(lifespans_all!E$205:E$212,MATCH($B190,lifespans_all!$B$205:$B$212,0))*SR_mission_minutes!E44)*POWER(1+(Settings!$D$28/100),E$1-2021),"-")</f>
        <v>8436713.7599999998</v>
      </c>
      <c r="F190" s="189">
        <f>IFERROR((INDEX(lifespans_all!F$205:F$212,MATCH($B190,lifespans_all!$B$205:$B$212,0))*SR_mission_minutes!F44)*POWER(1+(Settings!$D$28/100),F$1-2021),"-")</f>
        <v>12908172.052799998</v>
      </c>
      <c r="G190" s="189">
        <f>IFERROR((INDEX(lifespans_all!G$205:G$212,MATCH($B190,lifespans_all!$B$205:$B$212,0))*SR_mission_minutes!G44)*POWER(1+(Settings!$D$28/100),G$1-2021),"-")</f>
        <v>17555113.991807997</v>
      </c>
      <c r="H190" s="189">
        <f>IFERROR((INDEX(lifespans_all!H$205:H$212,MATCH($B190,lifespans_all!$B$205:$B$212,0))*SR_mission_minutes!H44)*POWER(1+(Settings!$D$28/100),H$1-2021),"-")</f>
        <v>22382770.3395552</v>
      </c>
      <c r="I190" s="189">
        <f>IFERROR((INDEX(lifespans_all!I$205:I$212,MATCH($B190,lifespans_all!$B$205:$B$212,0))*SR_mission_minutes!I44)*POWER(1+(Settings!$D$28/100),I$1-2021),"-")</f>
        <v>27396510.895615567</v>
      </c>
      <c r="J190" s="189">
        <f>IFERROR((INDEX(lifespans_all!J$205:J$212,MATCH($B190,lifespans_all!$B$205:$B$212,0))*SR_mission_minutes!J44)*POWER(1+(Settings!$D$28/100),J$1-2021),"-")</f>
        <v>32601847.965782523</v>
      </c>
      <c r="K190" s="189">
        <f>IFERROR((INDEX(lifespans_all!K$205:K$212,MATCH($B190,lifespans_all!$B$205:$B$212,0))*SR_mission_minutes!K44)*POWER(1+(Settings!$D$28/100),K$1-2021),"-")</f>
        <v>38004439.914397903</v>
      </c>
      <c r="L190" s="189">
        <f>IFERROR((INDEX(lifespans_all!L$205:L$212,MATCH($B190,lifespans_all!$B$205:$B$212,0))*SR_mission_minutes!L44)*POWER(1+(Settings!$D$28/100),L$1-2021),"-")</f>
        <v>43610094.801771604</v>
      </c>
      <c r="M190" s="189">
        <f>IFERROR((INDEX(lifespans_all!M$205:M$212,MATCH($B190,lifespans_all!$B$205:$B$212,0))*SR_mission_minutes!M44)*POWER(1+(Settings!$D$28/100),M$1-2021),"-")</f>
        <v>49424774.108674474</v>
      </c>
      <c r="N190" s="189">
        <f>IFERROR((INDEX(lifespans_all!N$205:N$212,MATCH($B190,lifespans_all!$B$205:$B$212,0))*SR_mission_minutes!N44)*POWER(1+(Settings!$D$28/100),N$1-2021),"-")</f>
        <v>67217692.787797287</v>
      </c>
      <c r="O190" s="189">
        <f>IFERROR((INDEX(lifespans_all!O$205:O$212,MATCH($B190,lifespans_all!$B$205:$B$212,0))*SR_mission_minutes!O44)*POWER(1+(Settings!$D$28/100),O$1-2021),"-")</f>
        <v>68562046.643553227</v>
      </c>
      <c r="P190" s="189">
        <f>IFERROR((INDEX(lifespans_all!P$205:P$212,MATCH($B190,lifespans_all!$B$205:$B$212,0))*SR_mission_minutes!P44)*POWER(1+(Settings!$D$28/100),P$1-2021),"-")</f>
        <v>69933287.576424301</v>
      </c>
      <c r="Q190" s="189">
        <f>IFERROR((INDEX(lifespans_all!Q$205:Q$212,MATCH($B190,lifespans_all!$B$205:$B$212,0))*SR_mission_minutes!Q44)*POWER(1+(Settings!$D$28/100),Q$1-2021),"-")</f>
        <v>71331953.327952772</v>
      </c>
      <c r="R190" s="189">
        <f>IFERROR((INDEX(lifespans_all!R$205:R$212,MATCH($B190,lifespans_all!$B$205:$B$212,0))*SR_mission_minutes!R44)*POWER(1+(Settings!$D$28/100),R$1-2021),"-")</f>
        <v>72758592.394511849</v>
      </c>
      <c r="S190" s="189">
        <f>IFERROR((INDEX(lifespans_all!S$205:S$212,MATCH($B190,lifespans_all!$B$205:$B$212,0))*SR_mission_minutes!S44)*POWER(1+(Settings!$D$28/100),S$1-2021),"-")</f>
        <v>74213764.242402062</v>
      </c>
      <c r="T190" s="189">
        <f>IFERROR((INDEX(lifespans_all!T$205:T$212,MATCH($B190,lifespans_all!$B$205:$B$212,0))*SR_mission_minutes!T44)*POWER(1+(Settings!$D$28/100),T$1-2021),"-")</f>
        <v>75698039.527250111</v>
      </c>
      <c r="U190" s="189">
        <f>IFERROR((INDEX(lifespans_all!U$205:U$212,MATCH($B190,lifespans_all!$B$205:$B$212,0))*SR_mission_minutes!U44)*POWER(1+(Settings!$D$28/100),U$1-2021),"-")</f>
        <v>77212000.317795128</v>
      </c>
      <c r="V190" s="189">
        <f>IFERROR((INDEX(lifespans_all!V$205:V$212,MATCH($B190,lifespans_all!$B$205:$B$212,0))*SR_mission_minutes!V44)*POWER(1+(Settings!$D$28/100),V$1-2021),"-")</f>
        <v>78756240.324151009</v>
      </c>
      <c r="W190" s="189">
        <f>IFERROR((INDEX(lifespans_all!W$205:W$212,MATCH($B190,lifespans_all!$B$205:$B$212,0))*SR_mission_minutes!W44)*POWER(1+(Settings!$D$28/100),W$1-2021),"-")</f>
        <v>80331365.130634025</v>
      </c>
    </row>
    <row r="191" spans="1:23" x14ac:dyDescent="0.25">
      <c r="A191" s="89" t="s">
        <v>110</v>
      </c>
      <c r="B191" s="88" t="s">
        <v>57</v>
      </c>
      <c r="C191" s="89" t="s">
        <v>11</v>
      </c>
      <c r="D191" s="189">
        <f>IFERROR((INDEX(lifespans_all!D$205:D$212,MATCH($B191,lifespans_all!$B$205:$B$212,0))*SR_mission_minutes!D45)*POWER(1+(Settings!$D$28/100),D$1-2021),"-")</f>
        <v>8804451.333333334</v>
      </c>
      <c r="E191" s="189">
        <f>IFERROR((INDEX(lifespans_all!E$205:E$212,MATCH($B191,lifespans_all!$B$205:$B$212,0))*SR_mission_minutes!E45)*POWER(1+(Settings!$D$28/100),E$1-2021),"-")</f>
        <v>26125208.320000004</v>
      </c>
      <c r="F191" s="189">
        <f>IFERROR((INDEX(lifespans_all!F$205:F$212,MATCH($B191,lifespans_all!$B$205:$B$212,0))*SR_mission_minutes!F45)*POWER(1+(Settings!$D$28/100),F$1-2021),"-")</f>
        <v>39971568.729600005</v>
      </c>
      <c r="G191" s="189">
        <f>IFERROR((INDEX(lifespans_all!G$205:G$212,MATCH($B191,lifespans_all!$B$205:$B$212,0))*SR_mission_minutes!G45)*POWER(1+(Settings!$D$28/100),G$1-2021),"-")</f>
        <v>58608312.649776004</v>
      </c>
      <c r="H191" s="189">
        <f>IFERROR((INDEX(lifespans_all!H$205:H$212,MATCH($B191,lifespans_all!$B$205:$B$212,0))*SR_mission_minutes!H45)*POWER(1+(Settings!$D$28/100),H$1-2021),"-")</f>
        <v>82306456.460337609</v>
      </c>
      <c r="I191" s="189">
        <f>IFERROR((INDEX(lifespans_all!I$205:I$212,MATCH($B191,lifespans_all!$B$205:$B$212,0))*SR_mission_minutes!I45)*POWER(1+(Settings!$D$28/100),I$1-2021),"-")</f>
        <v>106929082.69826177</v>
      </c>
      <c r="J191" s="189">
        <f>IFERROR((INDEX(lifespans_all!J$205:J$212,MATCH($B191,lifespans_all!$B$205:$B$212,0))*SR_mission_minutes!J45)*POWER(1+(Settings!$D$28/100),J$1-2021),"-")</f>
        <v>132503691.40311874</v>
      </c>
      <c r="K191" s="189">
        <f>IFERROR((INDEX(lifespans_all!K$205:K$212,MATCH($B191,lifespans_all!$B$205:$B$212,0))*SR_mission_minutes!K45)*POWER(1+(Settings!$D$28/100),K$1-2021),"-")</f>
        <v>154461445.97849265</v>
      </c>
      <c r="L191" s="189">
        <f>IFERROR((INDEX(lifespans_all!L$205:L$212,MATCH($B191,lifespans_all!$B$205:$B$212,0))*SR_mission_minutes!L45)*POWER(1+(Settings!$D$28/100),L$1-2021),"-")</f>
        <v>167866492.89734042</v>
      </c>
      <c r="M191" s="189">
        <f>IFERROR((INDEX(lifespans_all!M$205:M$212,MATCH($B191,lifespans_all!$B$205:$B$212,0))*SR_mission_minutes!M45)*POWER(1+(Settings!$D$28/100),M$1-2021),"-")</f>
        <v>181745957.11455074</v>
      </c>
      <c r="N191" s="189">
        <f>IFERROR((INDEX(lifespans_all!N$205:N$212,MATCH($B191,lifespans_all!$B$205:$B$212,0))*SR_mission_minutes!N45)*POWER(1+(Settings!$D$28/100),N$1-2021),"-")</f>
        <v>185380876.25684178</v>
      </c>
      <c r="O191" s="189">
        <f>IFERROR((INDEX(lifespans_all!O$205:O$212,MATCH($B191,lifespans_all!$B$205:$B$212,0))*SR_mission_minutes!O45)*POWER(1+(Settings!$D$28/100),O$1-2021),"-")</f>
        <v>189088493.78197858</v>
      </c>
      <c r="P191" s="189">
        <f>IFERROR((INDEX(lifespans_all!P$205:P$212,MATCH($B191,lifespans_all!$B$205:$B$212,0))*SR_mission_minutes!P45)*POWER(1+(Settings!$D$28/100),P$1-2021),"-")</f>
        <v>192870263.65761817</v>
      </c>
      <c r="Q191" s="189">
        <f>IFERROR((INDEX(lifespans_all!Q$205:Q$212,MATCH($B191,lifespans_all!$B$205:$B$212,0))*SR_mission_minutes!Q45)*POWER(1+(Settings!$D$28/100),Q$1-2021),"-")</f>
        <v>196727668.93077052</v>
      </c>
      <c r="R191" s="189">
        <f>IFERROR((INDEX(lifespans_all!R$205:R$212,MATCH($B191,lifespans_all!$B$205:$B$212,0))*SR_mission_minutes!R45)*POWER(1+(Settings!$D$28/100),R$1-2021),"-")</f>
        <v>200662222.30938596</v>
      </c>
      <c r="S191" s="189">
        <f>IFERROR((INDEX(lifespans_all!S$205:S$212,MATCH($B191,lifespans_all!$B$205:$B$212,0))*SR_mission_minutes!S45)*POWER(1+(Settings!$D$28/100),S$1-2021),"-")</f>
        <v>204675466.75557363</v>
      </c>
      <c r="T191" s="189">
        <f>IFERROR((INDEX(lifespans_all!T$205:T$212,MATCH($B191,lifespans_all!$B$205:$B$212,0))*SR_mission_minutes!T45)*POWER(1+(Settings!$D$28/100),T$1-2021),"-")</f>
        <v>208768976.09068513</v>
      </c>
      <c r="U191" s="189">
        <f>IFERROR((INDEX(lifespans_all!U$205:U$212,MATCH($B191,lifespans_all!$B$205:$B$212,0))*SR_mission_minutes!U45)*POWER(1+(Settings!$D$28/100),U$1-2021),"-")</f>
        <v>212944355.61249885</v>
      </c>
      <c r="V191" s="189">
        <f>IFERROR((INDEX(lifespans_all!V$205:V$212,MATCH($B191,lifespans_all!$B$205:$B$212,0))*SR_mission_minutes!V45)*POWER(1+(Settings!$D$28/100),V$1-2021),"-")</f>
        <v>217203242.72474879</v>
      </c>
      <c r="W191" s="189">
        <f>IFERROR((INDEX(lifespans_all!W$205:W$212,MATCH($B191,lifespans_all!$B$205:$B$212,0))*SR_mission_minutes!W45)*POWER(1+(Settings!$D$28/100),W$1-2021),"-")</f>
        <v>221547307.57924378</v>
      </c>
    </row>
    <row r="192" spans="1:23" x14ac:dyDescent="0.25">
      <c r="A192" s="89" t="s">
        <v>110</v>
      </c>
      <c r="B192" s="88" t="s">
        <v>56</v>
      </c>
      <c r="C192" s="89" t="s">
        <v>11</v>
      </c>
      <c r="D192" s="189">
        <f>IFERROR((INDEX(lifespans_all!D$205:D$212,MATCH($B192,lifespans_all!$B$205:$B$212,0))*SR_mission_minutes!D46)*POWER(1+(Settings!$D$28/100),D$1-2021),"-")</f>
        <v>127671.42857142857</v>
      </c>
      <c r="E192" s="189">
        <f>IFERROR((INDEX(lifespans_all!E$205:E$212,MATCH($B192,lifespans_all!$B$205:$B$212,0))*SR_mission_minutes!E46)*POWER(1+(Settings!$D$28/100),E$1-2021),"-")</f>
        <v>260449.71428571429</v>
      </c>
      <c r="F192" s="189">
        <f>IFERROR((INDEX(lifespans_all!F$205:F$212,MATCH($B192,lifespans_all!$B$205:$B$212,0))*SR_mission_minutes!F46)*POWER(1+(Settings!$D$28/100),F$1-2021),"-")</f>
        <v>988840.74857142847</v>
      </c>
      <c r="G192" s="189">
        <f>IFERROR((INDEX(lifespans_all!G$205:G$212,MATCH($B192,lifespans_all!$B$205:$B$212,0))*SR_mission_minutes!G46)*POWER(1+(Settings!$D$28/100),G$1-2021),"-")</f>
        <v>1144103.5049142854</v>
      </c>
      <c r="H192" s="189">
        <f>IFERROR((INDEX(lifespans_all!H$205:H$212,MATCH($B192,lifespans_all!$B$205:$B$212,0))*SR_mission_minutes!H46)*POWER(1+(Settings!$D$28/100),H$1-2021),"-")</f>
        <v>1305181.2352114283</v>
      </c>
      <c r="I192" s="189">
        <f>IFERROR((INDEX(lifespans_all!I$205:I$212,MATCH($B192,lifespans_all!$B$205:$B$212,0))*SR_mission_minutes!I46)*POWER(1+(Settings!$D$28/100),I$1-2021),"-")</f>
        <v>1472244.4333184913</v>
      </c>
      <c r="J192" s="189">
        <f>IFERROR((INDEX(lifespans_all!J$205:J$212,MATCH($B192,lifespans_all!$B$205:$B$212,0))*SR_mission_minutes!J46)*POWER(1+(Settings!$D$28/100),J$1-2021),"-")</f>
        <v>1645468.0868557522</v>
      </c>
      <c r="K192" s="189">
        <f>IFERROR((INDEX(lifespans_all!K$205:K$212,MATCH($B192,lifespans_all!$B$205:$B$212,0))*SR_mission_minutes!K46)*POWER(1+(Settings!$D$28/100),K$1-2021),"-")</f>
        <v>1825031.7887611757</v>
      </c>
      <c r="L192" s="189">
        <f>IFERROR((INDEX(lifespans_all!L$205:L$212,MATCH($B192,lifespans_all!$B$205:$B$212,0))*SR_mission_minutes!L46)*POWER(1+(Settings!$D$28/100),L$1-2021),"-")</f>
        <v>2011119.8515080744</v>
      </c>
      <c r="M192" s="189">
        <f>IFERROR((INDEX(lifespans_all!M$205:M$212,MATCH($B192,lifespans_all!$B$205:$B$212,0))*SR_mission_minutes!M46)*POWER(1+(Settings!$D$28/100),M$1-2021),"-")</f>
        <v>2203921.4240493444</v>
      </c>
      <c r="N192" s="189">
        <f>IFERROR((INDEX(lifespans_all!N$205:N$212,MATCH($B192,lifespans_all!$B$205:$B$212,0))*SR_mission_minutes!N46)*POWER(1+(Settings!$D$28/100),N$1-2021),"-")</f>
        <v>2247999.8525303314</v>
      </c>
      <c r="O192" s="189">
        <f>IFERROR((INDEX(lifespans_all!O$205:O$212,MATCH($B192,lifespans_all!$B$205:$B$212,0))*SR_mission_minutes!O46)*POWER(1+(Settings!$D$28/100),O$1-2021),"-")</f>
        <v>2292959.8495809375</v>
      </c>
      <c r="P192" s="189">
        <f>IFERROR((INDEX(lifespans_all!P$205:P$212,MATCH($B192,lifespans_all!$B$205:$B$212,0))*SR_mission_minutes!P46)*POWER(1+(Settings!$D$28/100),P$1-2021),"-")</f>
        <v>2338819.0465725567</v>
      </c>
      <c r="Q192" s="189">
        <f>IFERROR((INDEX(lifespans_all!Q$205:Q$212,MATCH($B192,lifespans_all!$B$205:$B$212,0))*SR_mission_minutes!Q46)*POWER(1+(Settings!$D$28/100),Q$1-2021),"-")</f>
        <v>2385595.4275040077</v>
      </c>
      <c r="R192" s="189">
        <f>IFERROR((INDEX(lifespans_all!R$205:R$212,MATCH($B192,lifespans_all!$B$205:$B$212,0))*SR_mission_minutes!R46)*POWER(1+(Settings!$D$28/100),R$1-2021),"-")</f>
        <v>2433307.3360540881</v>
      </c>
      <c r="S192" s="189">
        <f>IFERROR((INDEX(lifespans_all!S$205:S$212,MATCH($B192,lifespans_all!$B$205:$B$212,0))*SR_mission_minutes!S46)*POWER(1+(Settings!$D$28/100),S$1-2021),"-")</f>
        <v>2481973.4827751694</v>
      </c>
      <c r="T192" s="189">
        <f>IFERROR((INDEX(lifespans_all!T$205:T$212,MATCH($B192,lifespans_all!$B$205:$B$212,0))*SR_mission_minutes!T46)*POWER(1+(Settings!$D$28/100),T$1-2021),"-")</f>
        <v>2531612.9524306729</v>
      </c>
      <c r="U192" s="189">
        <f>IFERROR((INDEX(lifespans_all!U$205:U$212,MATCH($B192,lifespans_all!$B$205:$B$212,0))*SR_mission_minutes!U46)*POWER(1+(Settings!$D$28/100),U$1-2021),"-")</f>
        <v>2582245.2114792867</v>
      </c>
      <c r="V192" s="189">
        <f>IFERROR((INDEX(lifespans_all!V$205:V$212,MATCH($B192,lifespans_all!$B$205:$B$212,0))*SR_mission_minutes!V46)*POWER(1+(Settings!$D$28/100),V$1-2021),"-")</f>
        <v>2633890.1157088722</v>
      </c>
      <c r="W192" s="189">
        <f>IFERROR((INDEX(lifespans_all!W$205:W$212,MATCH($B192,lifespans_all!$B$205:$B$212,0))*SR_mission_minutes!W46)*POWER(1+(Settings!$D$28/100),W$1-2021),"-")</f>
        <v>2686567.9180230498</v>
      </c>
    </row>
    <row r="193" spans="1:23" x14ac:dyDescent="0.25">
      <c r="A193" s="89" t="s">
        <v>110</v>
      </c>
      <c r="B193" s="88" t="s">
        <v>102</v>
      </c>
      <c r="C193" s="89" t="s">
        <v>11</v>
      </c>
      <c r="D193" s="189" t="str">
        <f>IFERROR((INDEX(lifespans_all!D$205:D$212,MATCH($B193,lifespans_all!$B$205:$B$212,0))*SR_mission_minutes!D47)*POWER(1+(Settings!$D$28/100),D$1-2021),"-")</f>
        <v>-</v>
      </c>
      <c r="E193" s="189" t="str">
        <f>IFERROR((INDEX(lifespans_all!E$205:E$212,MATCH($B193,lifespans_all!$B$205:$B$212,0))*SR_mission_minutes!E47)*POWER(1+(Settings!$D$28/100),E$1-2021),"-")</f>
        <v>-</v>
      </c>
      <c r="F193" s="189" t="str">
        <f>IFERROR((INDEX(lifespans_all!F$205:F$212,MATCH($B193,lifespans_all!$B$205:$B$212,0))*SR_mission_minutes!F47)*POWER(1+(Settings!$D$28/100),F$1-2021),"-")</f>
        <v>-</v>
      </c>
      <c r="G193" s="189" t="str">
        <f>IFERROR((INDEX(lifespans_all!G$205:G$212,MATCH($B193,lifespans_all!$B$205:$B$212,0))*SR_mission_minutes!G47)*POWER(1+(Settings!$D$28/100),G$1-2021),"-")</f>
        <v>-</v>
      </c>
      <c r="H193" s="189" t="str">
        <f>IFERROR((INDEX(lifespans_all!H$205:H$212,MATCH($B193,lifespans_all!$B$205:$B$212,0))*SR_mission_minutes!H47)*POWER(1+(Settings!$D$28/100),H$1-2021),"-")</f>
        <v>-</v>
      </c>
      <c r="I193" s="189" t="str">
        <f>IFERROR((INDEX(lifespans_all!I$205:I$212,MATCH($B193,lifespans_all!$B$205:$B$212,0))*SR_mission_minutes!I47)*POWER(1+(Settings!$D$28/100),I$1-2021),"-")</f>
        <v>-</v>
      </c>
      <c r="J193" s="189" t="str">
        <f>IFERROR((INDEX(lifespans_all!J$205:J$212,MATCH($B193,lifespans_all!$B$205:$B$212,0))*SR_mission_minutes!J47)*POWER(1+(Settings!$D$28/100),J$1-2021),"-")</f>
        <v>-</v>
      </c>
      <c r="K193" s="189" t="str">
        <f>IFERROR((INDEX(lifespans_all!K$205:K$212,MATCH($B193,lifespans_all!$B$205:$B$212,0))*SR_mission_minutes!K47)*POWER(1+(Settings!$D$28/100),K$1-2021),"-")</f>
        <v>-</v>
      </c>
      <c r="L193" s="189" t="str">
        <f>IFERROR((INDEX(lifespans_all!L$205:L$212,MATCH($B193,lifespans_all!$B$205:$B$212,0))*SR_mission_minutes!L47)*POWER(1+(Settings!$D$28/100),L$1-2021),"-")</f>
        <v>-</v>
      </c>
      <c r="M193" s="189" t="str">
        <f>IFERROR((INDEX(lifespans_all!M$205:M$212,MATCH($B193,lifespans_all!$B$205:$B$212,0))*SR_mission_minutes!M47)*POWER(1+(Settings!$D$28/100),M$1-2021),"-")</f>
        <v>-</v>
      </c>
      <c r="N193" s="189" t="str">
        <f>IFERROR((INDEX(lifespans_all!N$205:N$212,MATCH($B193,lifespans_all!$B$205:$B$212,0))*SR_mission_minutes!N47)*POWER(1+(Settings!$D$28/100),N$1-2021),"-")</f>
        <v>-</v>
      </c>
      <c r="O193" s="189" t="str">
        <f>IFERROR((INDEX(lifespans_all!O$205:O$212,MATCH($B193,lifespans_all!$B$205:$B$212,0))*SR_mission_minutes!O47)*POWER(1+(Settings!$D$28/100),O$1-2021),"-")</f>
        <v>-</v>
      </c>
      <c r="P193" s="189" t="str">
        <f>IFERROR((INDEX(lifespans_all!P$205:P$212,MATCH($B193,lifespans_all!$B$205:$B$212,0))*SR_mission_minutes!P47)*POWER(1+(Settings!$D$28/100),P$1-2021),"-")</f>
        <v>-</v>
      </c>
      <c r="Q193" s="189" t="str">
        <f>IFERROR((INDEX(lifespans_all!Q$205:Q$212,MATCH($B193,lifespans_all!$B$205:$B$212,0))*SR_mission_minutes!Q47)*POWER(1+(Settings!$D$28/100),Q$1-2021),"-")</f>
        <v>-</v>
      </c>
      <c r="R193" s="189" t="str">
        <f>IFERROR((INDEX(lifespans_all!R$205:R$212,MATCH($B193,lifespans_all!$B$205:$B$212,0))*SR_mission_minutes!R47)*POWER(1+(Settings!$D$28/100),R$1-2021),"-")</f>
        <v>-</v>
      </c>
      <c r="S193" s="189" t="str">
        <f>IFERROR((INDEX(lifespans_all!S$205:S$212,MATCH($B193,lifespans_all!$B$205:$B$212,0))*SR_mission_minutes!S47)*POWER(1+(Settings!$D$28/100),S$1-2021),"-")</f>
        <v>-</v>
      </c>
      <c r="T193" s="189" t="str">
        <f>IFERROR((INDEX(lifespans_all!T$205:T$212,MATCH($B193,lifespans_all!$B$205:$B$212,0))*SR_mission_minutes!T47)*POWER(1+(Settings!$D$28/100),T$1-2021),"-")</f>
        <v>-</v>
      </c>
      <c r="U193" s="189" t="str">
        <f>IFERROR((INDEX(lifespans_all!U$205:U$212,MATCH($B193,lifespans_all!$B$205:$B$212,0))*SR_mission_minutes!U47)*POWER(1+(Settings!$D$28/100),U$1-2021),"-")</f>
        <v>-</v>
      </c>
      <c r="V193" s="189" t="str">
        <f>IFERROR((INDEX(lifespans_all!V$205:V$212,MATCH($B193,lifespans_all!$B$205:$B$212,0))*SR_mission_minutes!V47)*POWER(1+(Settings!$D$28/100),V$1-2021),"-")</f>
        <v>-</v>
      </c>
      <c r="W193" s="189" t="str">
        <f>IFERROR((INDEX(lifespans_all!W$205:W$212,MATCH($B193,lifespans_all!$B$205:$B$212,0))*SR_mission_minutes!W47)*POWER(1+(Settings!$D$28/100),W$1-2021),"-")</f>
        <v>-</v>
      </c>
    </row>
    <row r="194" spans="1:23" x14ac:dyDescent="0.25">
      <c r="A194" s="89" t="s">
        <v>110</v>
      </c>
      <c r="B194" s="88" t="s">
        <v>60</v>
      </c>
      <c r="C194" s="89" t="s">
        <v>11</v>
      </c>
      <c r="D194" s="189">
        <f>IFERROR((INDEX(lifespans_all!D$205:D$212,MATCH($B194,lifespans_all!$B$205:$B$212,0))*SR_mission_minutes!D48)*POWER(1+(Settings!$D$28/100),D$1-2021),"-")</f>
        <v>5526</v>
      </c>
      <c r="E194" s="189">
        <f>IFERROR((INDEX(lifespans_all!E$205:E$212,MATCH($B194,lifespans_all!$B$205:$B$212,0))*SR_mission_minutes!E48)*POWER(1+(Settings!$D$28/100),E$1-2021),"-")</f>
        <v>11273.04</v>
      </c>
      <c r="F194" s="189">
        <f>IFERROR((INDEX(lifespans_all!F$205:F$212,MATCH($B194,lifespans_all!$B$205:$B$212,0))*SR_mission_minutes!F48)*POWER(1+(Settings!$D$28/100),F$1-2021),"-")</f>
        <v>17247.751200000002</v>
      </c>
      <c r="G194" s="189">
        <f>IFERROR((INDEX(lifespans_all!G$205:G$212,MATCH($B194,lifespans_all!$B$205:$B$212,0))*SR_mission_minutes!G48)*POWER(1+(Settings!$D$28/100),G$1-2021),"-")</f>
        <v>23456.941631999998</v>
      </c>
      <c r="H194" s="189">
        <f>IFERROR((INDEX(lifespans_all!H$205:H$212,MATCH($B194,lifespans_all!$B$205:$B$212,0))*SR_mission_minutes!H48)*POWER(1+(Settings!$D$28/100),H$1-2021),"-")</f>
        <v>59815.201161600002</v>
      </c>
      <c r="I194" s="189">
        <f>IFERROR((INDEX(lifespans_all!I$205:I$212,MATCH($B194,lifespans_all!$B$205:$B$212,0))*SR_mission_minutes!I48)*POWER(1+(Settings!$D$28/100),I$1-2021),"-")</f>
        <v>67112.655703315206</v>
      </c>
      <c r="J194" s="189">
        <f>IFERROR((INDEX(lifespans_all!J$205:J$212,MATCH($B194,lifespans_all!$B$205:$B$212,0))*SR_mission_minutes!J48)*POWER(1+(Settings!$D$28/100),J$1-2021),"-")</f>
        <v>74678.082346234369</v>
      </c>
      <c r="K194" s="189">
        <f>IFERROR((INDEX(lifespans_all!K$205:K$212,MATCH($B194,lifespans_all!$B$205:$B$212,0))*SR_mission_minutes!K48)*POWER(1+(Settings!$D$28/100),K$1-2021),"-")</f>
        <v>82519.280992588945</v>
      </c>
      <c r="L194" s="189">
        <f>IFERROR((INDEX(lifespans_all!L$205:L$212,MATCH($B194,lifespans_all!$B$205:$B$212,0))*SR_mission_minutes!L48)*POWER(1+(Settings!$D$28/100),L$1-2021),"-")</f>
        <v>90644.256351859265</v>
      </c>
      <c r="M194" s="189">
        <f>IFERROR((INDEX(lifespans_all!M$205:M$212,MATCH($B194,lifespans_all!$B$205:$B$212,0))*SR_mission_minutes!M48)*POWER(1+(Settings!$D$28/100),M$1-2021),"-")</f>
        <v>99061.223013103343</v>
      </c>
      <c r="N194" s="189">
        <f>IFERROR((INDEX(lifespans_all!N$205:N$212,MATCH($B194,lifespans_all!$B$205:$B$212,0))*SR_mission_minutes!N48)*POWER(1+(Settings!$D$28/100),N$1-2021),"-")</f>
        <v>101042.44747336542</v>
      </c>
      <c r="O194" s="189">
        <f>IFERROR((INDEX(lifespans_all!O$205:O$212,MATCH($B194,lifespans_all!$B$205:$B$212,0))*SR_mission_minutes!O48)*POWER(1+(Settings!$D$28/100),O$1-2021),"-")</f>
        <v>103063.2964228327</v>
      </c>
      <c r="P194" s="189">
        <f>IFERROR((INDEX(lifespans_all!P$205:P$212,MATCH($B194,lifespans_all!$B$205:$B$212,0))*SR_mission_minutes!P48)*POWER(1+(Settings!$D$28/100),P$1-2021),"-")</f>
        <v>105124.56235128938</v>
      </c>
      <c r="Q194" s="189">
        <f>IFERROR((INDEX(lifespans_all!Q$205:Q$212,MATCH($B194,lifespans_all!$B$205:$B$212,0))*SR_mission_minutes!Q48)*POWER(1+(Settings!$D$28/100),Q$1-2021),"-")</f>
        <v>107227.05359831516</v>
      </c>
      <c r="R194" s="189">
        <f>IFERROR((INDEX(lifespans_all!R$205:R$212,MATCH($B194,lifespans_all!$B$205:$B$212,0))*SR_mission_minutes!R48)*POWER(1+(Settings!$D$28/100),R$1-2021),"-")</f>
        <v>109371.59467028147</v>
      </c>
      <c r="S194" s="189">
        <f>IFERROR((INDEX(lifespans_all!S$205:S$212,MATCH($B194,lifespans_all!$B$205:$B$212,0))*SR_mission_minutes!S48)*POWER(1+(Settings!$D$28/100),S$1-2021),"-")</f>
        <v>111559.02656368708</v>
      </c>
      <c r="T194" s="189">
        <f>IFERROR((INDEX(lifespans_all!T$205:T$212,MATCH($B194,lifespans_all!$B$205:$B$212,0))*SR_mission_minutes!T48)*POWER(1+(Settings!$D$28/100),T$1-2021),"-")</f>
        <v>113790.20709496083</v>
      </c>
      <c r="U194" s="189">
        <f>IFERROR((INDEX(lifespans_all!U$205:U$212,MATCH($B194,lifespans_all!$B$205:$B$212,0))*SR_mission_minutes!U48)*POWER(1+(Settings!$D$28/100),U$1-2021),"-")</f>
        <v>116066.01123686005</v>
      </c>
      <c r="V194" s="189">
        <f>IFERROR((INDEX(lifespans_all!V$205:V$212,MATCH($B194,lifespans_all!$B$205:$B$212,0))*SR_mission_minutes!V48)*POWER(1+(Settings!$D$28/100),V$1-2021),"-")</f>
        <v>118387.33146159725</v>
      </c>
      <c r="W194" s="189">
        <f>IFERROR((INDEX(lifespans_all!W$205:W$212,MATCH($B194,lifespans_all!$B$205:$B$212,0))*SR_mission_minutes!W48)*POWER(1+(Settings!$D$28/100),W$1-2021),"-")</f>
        <v>120755.07809082919</v>
      </c>
    </row>
    <row r="195" spans="1:23" x14ac:dyDescent="0.25">
      <c r="A195" s="89" t="s">
        <v>110</v>
      </c>
      <c r="B195" s="88" t="s">
        <v>103</v>
      </c>
      <c r="C195" s="89" t="s">
        <v>11</v>
      </c>
      <c r="D195" s="189" t="str">
        <f>IFERROR((INDEX(lifespans_all!D$205:D$212,MATCH($B195,lifespans_all!$B$205:$B$212,0))*SR_mission_minutes!D49)*POWER(1+(Settings!$D$28/100),D$1-2021),"-")</f>
        <v>-</v>
      </c>
      <c r="E195" s="189" t="str">
        <f>IFERROR((INDEX(lifespans_all!E$205:E$212,MATCH($B195,lifespans_all!$B$205:$B$212,0))*SR_mission_minutes!E49)*POWER(1+(Settings!$D$28/100),E$1-2021),"-")</f>
        <v>-</v>
      </c>
      <c r="F195" s="189" t="str">
        <f>IFERROR((INDEX(lifespans_all!F$205:F$212,MATCH($B195,lifespans_all!$B$205:$B$212,0))*SR_mission_minutes!F49)*POWER(1+(Settings!$D$28/100),F$1-2021),"-")</f>
        <v>-</v>
      </c>
      <c r="G195" s="189" t="str">
        <f>IFERROR((INDEX(lifespans_all!G$205:G$212,MATCH($B195,lifespans_all!$B$205:$B$212,0))*SR_mission_minutes!G49)*POWER(1+(Settings!$D$28/100),G$1-2021),"-")</f>
        <v>-</v>
      </c>
      <c r="H195" s="189" t="str">
        <f>IFERROR((INDEX(lifespans_all!H$205:H$212,MATCH($B195,lifespans_all!$B$205:$B$212,0))*SR_mission_minutes!H49)*POWER(1+(Settings!$D$28/100),H$1-2021),"-")</f>
        <v>-</v>
      </c>
      <c r="I195" s="189" t="str">
        <f>IFERROR((INDEX(lifespans_all!I$205:I$212,MATCH($B195,lifespans_all!$B$205:$B$212,0))*SR_mission_minutes!I49)*POWER(1+(Settings!$D$28/100),I$1-2021),"-")</f>
        <v>-</v>
      </c>
      <c r="J195" s="189" t="str">
        <f>IFERROR((INDEX(lifespans_all!J$205:J$212,MATCH($B195,lifespans_all!$B$205:$B$212,0))*SR_mission_minutes!J49)*POWER(1+(Settings!$D$28/100),J$1-2021),"-")</f>
        <v>-</v>
      </c>
      <c r="K195" s="189" t="str">
        <f>IFERROR((INDEX(lifespans_all!K$205:K$212,MATCH($B195,lifespans_all!$B$205:$B$212,0))*SR_mission_minutes!K49)*POWER(1+(Settings!$D$28/100),K$1-2021),"-")</f>
        <v>-</v>
      </c>
      <c r="L195" s="189" t="str">
        <f>IFERROR((INDEX(lifespans_all!L$205:L$212,MATCH($B195,lifespans_all!$B$205:$B$212,0))*SR_mission_minutes!L49)*POWER(1+(Settings!$D$28/100),L$1-2021),"-")</f>
        <v>-</v>
      </c>
      <c r="M195" s="189" t="str">
        <f>IFERROR((INDEX(lifespans_all!M$205:M$212,MATCH($B195,lifespans_all!$B$205:$B$212,0))*SR_mission_minutes!M49)*POWER(1+(Settings!$D$28/100),M$1-2021),"-")</f>
        <v>-</v>
      </c>
      <c r="N195" s="189" t="str">
        <f>IFERROR((INDEX(lifespans_all!N$205:N$212,MATCH($B195,lifespans_all!$B$205:$B$212,0))*SR_mission_minutes!N49)*POWER(1+(Settings!$D$28/100),N$1-2021),"-")</f>
        <v>-</v>
      </c>
      <c r="O195" s="189" t="str">
        <f>IFERROR((INDEX(lifespans_all!O$205:O$212,MATCH($B195,lifespans_all!$B$205:$B$212,0))*SR_mission_minutes!O49)*POWER(1+(Settings!$D$28/100),O$1-2021),"-")</f>
        <v>-</v>
      </c>
      <c r="P195" s="189" t="str">
        <f>IFERROR((INDEX(lifespans_all!P$205:P$212,MATCH($B195,lifespans_all!$B$205:$B$212,0))*SR_mission_minutes!P49)*POWER(1+(Settings!$D$28/100),P$1-2021),"-")</f>
        <v>-</v>
      </c>
      <c r="Q195" s="189" t="str">
        <f>IFERROR((INDEX(lifespans_all!Q$205:Q$212,MATCH($B195,lifespans_all!$B$205:$B$212,0))*SR_mission_minutes!Q49)*POWER(1+(Settings!$D$28/100),Q$1-2021),"-")</f>
        <v>-</v>
      </c>
      <c r="R195" s="189" t="str">
        <f>IFERROR((INDEX(lifespans_all!R$205:R$212,MATCH($B195,lifespans_all!$B$205:$B$212,0))*SR_mission_minutes!R49)*POWER(1+(Settings!$D$28/100),R$1-2021),"-")</f>
        <v>-</v>
      </c>
      <c r="S195" s="189" t="str">
        <f>IFERROR((INDEX(lifespans_all!S$205:S$212,MATCH($B195,lifespans_all!$B$205:$B$212,0))*SR_mission_minutes!S49)*POWER(1+(Settings!$D$28/100),S$1-2021),"-")</f>
        <v>-</v>
      </c>
      <c r="T195" s="189" t="str">
        <f>IFERROR((INDEX(lifespans_all!T$205:T$212,MATCH($B195,lifespans_all!$B$205:$B$212,0))*SR_mission_minutes!T49)*POWER(1+(Settings!$D$28/100),T$1-2021),"-")</f>
        <v>-</v>
      </c>
      <c r="U195" s="189" t="str">
        <f>IFERROR((INDEX(lifespans_all!U$205:U$212,MATCH($B195,lifespans_all!$B$205:$B$212,0))*SR_mission_minutes!U49)*POWER(1+(Settings!$D$28/100),U$1-2021),"-")</f>
        <v>-</v>
      </c>
      <c r="V195" s="189" t="str">
        <f>IFERROR((INDEX(lifespans_all!V$205:V$212,MATCH($B195,lifespans_all!$B$205:$B$212,0))*SR_mission_minutes!V49)*POWER(1+(Settings!$D$28/100),V$1-2021),"-")</f>
        <v>-</v>
      </c>
      <c r="W195" s="189" t="str">
        <f>IFERROR((INDEX(lifespans_all!W$205:W$212,MATCH($B195,lifespans_all!$B$205:$B$212,0))*SR_mission_minutes!W49)*POWER(1+(Settings!$D$28/100),W$1-2021),"-")</f>
        <v>-</v>
      </c>
    </row>
    <row r="196" spans="1:23" x14ac:dyDescent="0.25">
      <c r="A196" s="89" t="s">
        <v>110</v>
      </c>
      <c r="B196" s="88" t="s">
        <v>58</v>
      </c>
      <c r="C196" s="89" t="s">
        <v>11</v>
      </c>
      <c r="D196" s="189">
        <f>IFERROR((INDEX(lifespans_all!D$205:D$212,MATCH($B196,lifespans_all!$B$205:$B$212,0))*SR_mission_minutes!D50)*POWER(1+(Settings!$D$28/100),D$1-2021),"-")</f>
        <v>68820</v>
      </c>
      <c r="E196" s="189">
        <f>IFERROR((INDEX(lifespans_all!E$205:E$212,MATCH($B196,lifespans_all!$B$205:$B$212,0))*SR_mission_minutes!E50)*POWER(1+(Settings!$D$28/100),E$1-2021),"-")</f>
        <v>140392.79999999999</v>
      </c>
      <c r="F196" s="189">
        <f>IFERROR((INDEX(lifespans_all!F$205:F$212,MATCH($B196,lifespans_all!$B$205:$B$212,0))*SR_mission_minutes!F50)*POWER(1+(Settings!$D$28/100),F$1-2021),"-")</f>
        <v>214800.984</v>
      </c>
      <c r="G196" s="189">
        <f>IFERROR((INDEX(lifespans_all!G$205:G$212,MATCH($B196,lifespans_all!$B$205:$B$212,0))*SR_mission_minutes!G50)*POWER(1+(Settings!$D$28/100),G$1-2021),"-")</f>
        <v>292129.33823999995</v>
      </c>
      <c r="H196" s="189">
        <f>IFERROR((INDEX(lifespans_all!H$205:H$212,MATCH($B196,lifespans_all!$B$205:$B$212,0))*SR_mission_minutes!H50)*POWER(1+(Settings!$D$28/100),H$1-2021),"-")</f>
        <v>521450.86875839997</v>
      </c>
      <c r="I196" s="189">
        <f>IFERROR((INDEX(lifespans_all!I$205:I$212,MATCH($B196,lifespans_all!$B$205:$B$212,0))*SR_mission_minutes!I50)*POWER(1+(Settings!$D$28/100),I$1-2021),"-")</f>
        <v>607862.727009792</v>
      </c>
      <c r="J196" s="189">
        <f>IFERROR((INDEX(lifespans_all!J$205:J$212,MATCH($B196,lifespans_all!$B$205:$B$212,0))*SR_mission_minutes!J50)*POWER(1+(Settings!$D$28/100),J$1-2021),"-")</f>
        <v>697522.47924373636</v>
      </c>
      <c r="K196" s="189">
        <f>IFERROR((INDEX(lifespans_all!K$205:K$212,MATCH($B196,lifespans_all!$B$205:$B$212,0))*SR_mission_minutes!K50)*POWER(1+(Settings!$D$28/100),K$1-2021),"-")</f>
        <v>790525.47647623438</v>
      </c>
      <c r="L196" s="189">
        <f>IFERROR((INDEX(lifespans_all!L$205:L$212,MATCH($B196,lifespans_all!$B$205:$B$212,0))*SR_mission_minutes!L50)*POWER(1+(Settings!$D$28/100),L$1-2021),"-")</f>
        <v>886969.58460633503</v>
      </c>
      <c r="M196" s="189">
        <f>IFERROR((INDEX(lifespans_all!M$205:M$212,MATCH($B196,lifespans_all!$B$205:$B$212,0))*SR_mission_minutes!M50)*POWER(1+(Settings!$D$28/100),M$1-2021),"-")</f>
        <v>986955.24687104917</v>
      </c>
      <c r="N196" s="189">
        <f>IFERROR((INDEX(lifespans_all!N$205:N$212,MATCH($B196,lifespans_all!$B$205:$B$212,0))*SR_mission_minutes!N50)*POWER(1+(Settings!$D$28/100),N$1-2021),"-")</f>
        <v>1006694.3518084702</v>
      </c>
      <c r="O196" s="189">
        <f>IFERROR((INDEX(lifespans_all!O$205:O$212,MATCH($B196,lifespans_all!$B$205:$B$212,0))*SR_mission_minutes!O50)*POWER(1+(Settings!$D$28/100),O$1-2021),"-")</f>
        <v>1026828.2388446394</v>
      </c>
      <c r="P196" s="189">
        <f>IFERROR((INDEX(lifespans_all!P$205:P$212,MATCH($B196,lifespans_all!$B$205:$B$212,0))*SR_mission_minutes!P50)*POWER(1+(Settings!$D$28/100),P$1-2021),"-")</f>
        <v>1047364.8036215324</v>
      </c>
      <c r="Q196" s="189">
        <f>IFERROR((INDEX(lifespans_all!Q$205:Q$212,MATCH($B196,lifespans_all!$B$205:$B$212,0))*SR_mission_minutes!Q50)*POWER(1+(Settings!$D$28/100),Q$1-2021),"-")</f>
        <v>1068312.0996939631</v>
      </c>
      <c r="R196" s="189">
        <f>IFERROR((INDEX(lifespans_all!R$205:R$212,MATCH($B196,lifespans_all!$B$205:$B$212,0))*SR_mission_minutes!R50)*POWER(1+(Settings!$D$28/100),R$1-2021),"-")</f>
        <v>1089678.3416878423</v>
      </c>
      <c r="S196" s="189">
        <f>IFERROR((INDEX(lifespans_all!S$205:S$212,MATCH($B196,lifespans_all!$B$205:$B$212,0))*SR_mission_minutes!S50)*POWER(1+(Settings!$D$28/100),S$1-2021),"-")</f>
        <v>1111471.9085215989</v>
      </c>
      <c r="T196" s="189">
        <f>IFERROR((INDEX(lifespans_all!T$205:T$212,MATCH($B196,lifespans_all!$B$205:$B$212,0))*SR_mission_minutes!T50)*POWER(1+(Settings!$D$28/100),T$1-2021),"-")</f>
        <v>1133701.346692031</v>
      </c>
      <c r="U196" s="189">
        <f>IFERROR((INDEX(lifespans_all!U$205:U$212,MATCH($B196,lifespans_all!$B$205:$B$212,0))*SR_mission_minutes!U50)*POWER(1+(Settings!$D$28/100),U$1-2021),"-")</f>
        <v>1156375.3736258717</v>
      </c>
      <c r="V196" s="189">
        <f>IFERROR((INDEX(lifespans_all!V$205:V$212,MATCH($B196,lifespans_all!$B$205:$B$212,0))*SR_mission_minutes!V50)*POWER(1+(Settings!$D$28/100),V$1-2021),"-")</f>
        <v>1179502.8810983892</v>
      </c>
      <c r="W196" s="189">
        <f>IFERROR((INDEX(lifespans_all!W$205:W$212,MATCH($B196,lifespans_all!$B$205:$B$212,0))*SR_mission_minutes!W50)*POWER(1+(Settings!$D$28/100),W$1-2021),"-")</f>
        <v>1203092.9387203569</v>
      </c>
    </row>
    <row r="197" spans="1:23" x14ac:dyDescent="0.25">
      <c r="A197" s="89" t="s">
        <v>110</v>
      </c>
      <c r="B197" s="88" t="s">
        <v>61</v>
      </c>
      <c r="C197" s="89" t="s">
        <v>11</v>
      </c>
      <c r="D197" s="189">
        <f>IFERROR((INDEX(lifespans_all!D$205:D$212,MATCH($B197,lifespans_all!$B$205:$B$212,0))*SR_mission_minutes!D51)*POWER(1+(Settings!$D$28/100),D$1-2021),"-")</f>
        <v>607308</v>
      </c>
      <c r="E197" s="189">
        <f>IFERROR((INDEX(lifespans_all!E$205:E$212,MATCH($B197,lifespans_all!$B$205:$B$212,0))*SR_mission_minutes!E51)*POWER(1+(Settings!$D$28/100),E$1-2021),"-")</f>
        <v>3303755.5200000005</v>
      </c>
      <c r="F197" s="189">
        <f>IFERROR((INDEX(lifespans_all!F$205:F$212,MATCH($B197,lifespans_all!$B$205:$B$212,0))*SR_mission_minutes!F51)*POWER(1+(Settings!$D$28/100),F$1-2021),"-")</f>
        <v>4001673.8736000005</v>
      </c>
      <c r="G197" s="189">
        <f>IFERROR((INDEX(lifespans_all!G$205:G$212,MATCH($B197,lifespans_all!$B$205:$B$212,0))*SR_mission_minutes!G51)*POWER(1+(Settings!$D$28/100),G$1-2021),"-")</f>
        <v>4726187.4591360008</v>
      </c>
      <c r="H197" s="189">
        <f>IFERROR((INDEX(lifespans_all!H$205:H$212,MATCH($B197,lifespans_all!$B$205:$B$212,0))*SR_mission_minutes!H51)*POWER(1+(Settings!$D$28/100),H$1-2021),"-")</f>
        <v>5478080.9185440009</v>
      </c>
      <c r="I197" s="189">
        <f>IFERROR((INDEX(lifespans_all!I$205:I$212,MATCH($B197,lifespans_all!$B$205:$B$212,0))*SR_mission_minutes!I51)*POWER(1+(Settings!$D$28/100),I$1-2021),"-")</f>
        <v>8493216.6561106183</v>
      </c>
      <c r="J197" s="189">
        <f>IFERROR((INDEX(lifespans_all!J$205:J$212,MATCH($B197,lifespans_all!$B$205:$B$212,0))*SR_mission_minutes!J51)*POWER(1+(Settings!$D$28/100),J$1-2021),"-")</f>
        <v>9347008.4357512128</v>
      </c>
      <c r="K197" s="189">
        <f>IFERROR((INDEX(lifespans_all!K$205:K$212,MATCH($B197,lifespans_all!$B$205:$B$212,0))*SR_mission_minutes!K51)*POWER(1+(Settings!$D$28/100),K$1-2021),"-")</f>
        <v>10231554.599914985</v>
      </c>
      <c r="L197" s="189">
        <f>IFERROR((INDEX(lifespans_all!L$205:L$212,MATCH($B197,lifespans_all!$B$205:$B$212,0))*SR_mission_minutes!L51)*POWER(1+(Settings!$D$28/100),L$1-2021),"-")</f>
        <v>11147743.807271007</v>
      </c>
      <c r="M197" s="189">
        <f>IFERROR((INDEX(lifespans_all!M$205:M$212,MATCH($B197,lifespans_all!$B$205:$B$212,0))*SR_mission_minutes!M51)*POWER(1+(Settings!$D$28/100),M$1-2021),"-")</f>
        <v>12096487.961081307</v>
      </c>
      <c r="N197" s="189">
        <f>IFERROR((INDEX(lifespans_all!N$205:N$212,MATCH($B197,lifespans_all!$B$205:$B$212,0))*SR_mission_minutes!N51)*POWER(1+(Settings!$D$28/100),N$1-2021),"-")</f>
        <v>12338417.720302934</v>
      </c>
      <c r="O197" s="189">
        <f>IFERROR((INDEX(lifespans_all!O$205:O$212,MATCH($B197,lifespans_all!$B$205:$B$212,0))*SR_mission_minutes!O51)*POWER(1+(Settings!$D$28/100),O$1-2021),"-")</f>
        <v>12585186.074708991</v>
      </c>
      <c r="P197" s="189">
        <f>IFERROR((INDEX(lifespans_all!P$205:P$212,MATCH($B197,lifespans_all!$B$205:$B$212,0))*SR_mission_minutes!P51)*POWER(1+(Settings!$D$28/100),P$1-2021),"-")</f>
        <v>12836889.796203174</v>
      </c>
      <c r="Q197" s="189">
        <f>IFERROR((INDEX(lifespans_all!Q$205:Q$212,MATCH($B197,lifespans_all!$B$205:$B$212,0))*SR_mission_minutes!Q51)*POWER(1+(Settings!$D$28/100),Q$1-2021),"-")</f>
        <v>13093627.592127236</v>
      </c>
      <c r="R197" s="189">
        <f>IFERROR((INDEX(lifespans_all!R$205:R$212,MATCH($B197,lifespans_all!$B$205:$B$212,0))*SR_mission_minutes!R51)*POWER(1+(Settings!$D$28/100),R$1-2021),"-")</f>
        <v>13355500.143969782</v>
      </c>
      <c r="S197" s="189">
        <f>IFERROR((INDEX(lifespans_all!S$205:S$212,MATCH($B197,lifespans_all!$B$205:$B$212,0))*SR_mission_minutes!S51)*POWER(1+(Settings!$D$28/100),S$1-2021),"-")</f>
        <v>13622610.146849174</v>
      </c>
      <c r="T197" s="189">
        <f>IFERROR((INDEX(lifespans_all!T$205:T$212,MATCH($B197,lifespans_all!$B$205:$B$212,0))*SR_mission_minutes!T51)*POWER(1+(Settings!$D$28/100),T$1-2021),"-")</f>
        <v>13895062.349786159</v>
      </c>
      <c r="U197" s="189">
        <f>IFERROR((INDEX(lifespans_all!U$205:U$212,MATCH($B197,lifespans_all!$B$205:$B$212,0))*SR_mission_minutes!U51)*POWER(1+(Settings!$D$28/100),U$1-2021),"-")</f>
        <v>14172963.596781883</v>
      </c>
      <c r="V197" s="189">
        <f>IFERROR((INDEX(lifespans_all!V$205:V$212,MATCH($B197,lifespans_all!$B$205:$B$212,0))*SR_mission_minutes!V51)*POWER(1+(Settings!$D$28/100),V$1-2021),"-")</f>
        <v>14456422.86871752</v>
      </c>
      <c r="W197" s="189">
        <f>IFERROR((INDEX(lifespans_all!W$205:W$212,MATCH($B197,lifespans_all!$B$205:$B$212,0))*SR_mission_minutes!W51)*POWER(1+(Settings!$D$28/100),W$1-2021),"-")</f>
        <v>14745551.326091871</v>
      </c>
    </row>
    <row r="198" spans="1:23" x14ac:dyDescent="0.25">
      <c r="A198" s="122"/>
      <c r="B198" s="122"/>
      <c r="C198" s="122"/>
      <c r="D198" s="206"/>
      <c r="E198" s="3"/>
      <c r="F198" s="3"/>
      <c r="G198" s="3"/>
      <c r="H198" s="3"/>
      <c r="I198" s="3"/>
      <c r="J198" s="3"/>
      <c r="K198" s="3"/>
      <c r="L198" s="3"/>
      <c r="M198" s="3"/>
      <c r="N198" s="3"/>
      <c r="O198" s="3"/>
      <c r="P198" s="3"/>
      <c r="Q198" s="3"/>
      <c r="R198" s="3"/>
      <c r="S198" s="3"/>
      <c r="T198" s="3"/>
      <c r="U198" s="3"/>
      <c r="V198" s="3"/>
      <c r="W198" s="3"/>
    </row>
    <row r="199" spans="1:23" x14ac:dyDescent="0.25">
      <c r="A199" s="122"/>
      <c r="B199" s="122"/>
      <c r="C199" s="122"/>
      <c r="D199" s="90">
        <f t="shared" ref="D199:V199" si="34">SUM(D148:D197)</f>
        <v>114316315.52380954</v>
      </c>
      <c r="E199" s="90">
        <f t="shared" si="34"/>
        <v>124814257.91619051</v>
      </c>
      <c r="F199" s="90">
        <f t="shared" si="34"/>
        <v>144213197.47310475</v>
      </c>
      <c r="G199" s="90">
        <f t="shared" si="34"/>
        <v>160456150.55217296</v>
      </c>
      <c r="H199" s="90">
        <f t="shared" si="34"/>
        <v>179966925.02356824</v>
      </c>
      <c r="I199" s="90">
        <f t="shared" si="34"/>
        <v>198848770.06601954</v>
      </c>
      <c r="J199" s="90">
        <f t="shared" si="34"/>
        <v>218746886.45309815</v>
      </c>
      <c r="K199" s="90">
        <f t="shared" si="34"/>
        <v>239268140.37236887</v>
      </c>
      <c r="L199" s="90">
        <f t="shared" si="34"/>
        <v>259485688.53218266</v>
      </c>
      <c r="M199" s="90">
        <f t="shared" si="34"/>
        <v>280429780.41157335</v>
      </c>
      <c r="N199" s="90">
        <f t="shared" si="34"/>
        <v>295272606.7500875</v>
      </c>
      <c r="O199" s="90">
        <f t="shared" si="34"/>
        <v>300638461.21842253</v>
      </c>
      <c r="P199" s="90">
        <f t="shared" si="34"/>
        <v>306111632.77612436</v>
      </c>
      <c r="Q199" s="90">
        <f t="shared" si="34"/>
        <v>311694267.7649802</v>
      </c>
      <c r="R199" s="90">
        <f t="shared" si="34"/>
        <v>317388555.45361316</v>
      </c>
      <c r="S199" s="90">
        <f t="shared" si="34"/>
        <v>323196728.89601862</v>
      </c>
      <c r="T199" s="90">
        <f t="shared" si="34"/>
        <v>329121065.80727237</v>
      </c>
      <c r="U199" s="90">
        <f t="shared" si="34"/>
        <v>335163889.45675123</v>
      </c>
      <c r="V199" s="90">
        <f t="shared" si="34"/>
        <v>341327569.57921952</v>
      </c>
      <c r="W199" s="90">
        <f>SUM(W148:W197)</f>
        <v>347614523.30413723</v>
      </c>
    </row>
    <row r="200" spans="1:23" ht="14.4" thickBot="1" x14ac:dyDescent="0.3">
      <c r="B200" s="3" t="s">
        <v>97</v>
      </c>
      <c r="D200" s="91"/>
      <c r="E200" s="91"/>
      <c r="F200" s="91"/>
      <c r="G200" s="91"/>
      <c r="H200" s="91"/>
      <c r="I200" s="91"/>
      <c r="J200" s="91"/>
      <c r="K200" s="91"/>
      <c r="L200" s="91"/>
      <c r="M200" s="3"/>
      <c r="N200" s="3"/>
      <c r="O200" s="91"/>
      <c r="P200" s="91"/>
      <c r="Q200" s="91"/>
      <c r="R200" s="91"/>
      <c r="S200" s="91"/>
      <c r="T200" s="91"/>
      <c r="U200" s="91"/>
      <c r="V200" s="91"/>
      <c r="W200" s="91"/>
    </row>
    <row r="201" spans="1:23" x14ac:dyDescent="0.25">
      <c r="B201" s="132" t="s">
        <v>104</v>
      </c>
      <c r="D201" s="154">
        <v>2021</v>
      </c>
      <c r="E201" s="155">
        <v>2022</v>
      </c>
      <c r="F201" s="154">
        <v>2023</v>
      </c>
      <c r="G201" s="155">
        <v>2024</v>
      </c>
      <c r="H201" s="154">
        <v>2025</v>
      </c>
      <c r="I201" s="155">
        <v>2026</v>
      </c>
      <c r="J201" s="154">
        <v>2027</v>
      </c>
      <c r="K201" s="155">
        <v>2028</v>
      </c>
      <c r="L201" s="154">
        <v>2029</v>
      </c>
      <c r="M201" s="155">
        <v>2030</v>
      </c>
      <c r="N201" s="154">
        <v>2031</v>
      </c>
      <c r="O201" s="155">
        <v>2032</v>
      </c>
      <c r="P201" s="154">
        <v>2033</v>
      </c>
      <c r="Q201" s="155">
        <v>2034</v>
      </c>
      <c r="R201" s="154">
        <v>2035</v>
      </c>
      <c r="S201" s="155">
        <v>2036</v>
      </c>
      <c r="T201" s="154">
        <v>2037</v>
      </c>
      <c r="U201" s="155">
        <v>2038</v>
      </c>
      <c r="V201" s="154">
        <v>2039</v>
      </c>
      <c r="W201" s="155">
        <v>2040</v>
      </c>
    </row>
    <row r="202" spans="1:23" x14ac:dyDescent="0.25">
      <c r="B202" s="101" t="s">
        <v>59</v>
      </c>
      <c r="D202" s="157">
        <f>SUMIF($B148:$B197,$B202,D$148:D$197)</f>
        <v>31706604</v>
      </c>
      <c r="E202" s="157">
        <f t="shared" ref="E202:W202" si="35">SUMIF($B148:$B197,$B202,E$148:E$197)</f>
        <v>36007673.759999998</v>
      </c>
      <c r="F202" s="157">
        <f t="shared" si="35"/>
        <v>40479132.0528</v>
      </c>
      <c r="G202" s="157">
        <f t="shared" si="35"/>
        <v>45126073.991807997</v>
      </c>
      <c r="H202" s="157">
        <f t="shared" si="35"/>
        <v>49953730.339555204</v>
      </c>
      <c r="I202" s="157">
        <f t="shared" si="35"/>
        <v>54967470.895615563</v>
      </c>
      <c r="J202" s="157">
        <f t="shared" si="35"/>
        <v>60172807.965782523</v>
      </c>
      <c r="K202" s="157">
        <f t="shared" si="35"/>
        <v>65575399.914397903</v>
      </c>
      <c r="L202" s="157">
        <f t="shared" si="35"/>
        <v>71181054.801771611</v>
      </c>
      <c r="M202" s="157">
        <f t="shared" si="35"/>
        <v>76995734.108674467</v>
      </c>
      <c r="N202" s="157">
        <f t="shared" si="35"/>
        <v>87895912.787797287</v>
      </c>
      <c r="O202" s="157">
        <f t="shared" si="35"/>
        <v>89240266.643553227</v>
      </c>
      <c r="P202" s="157">
        <f t="shared" si="35"/>
        <v>90611507.576424301</v>
      </c>
      <c r="Q202" s="157">
        <f t="shared" si="35"/>
        <v>92010173.327952772</v>
      </c>
      <c r="R202" s="157">
        <f t="shared" si="35"/>
        <v>93436812.394511849</v>
      </c>
      <c r="S202" s="157">
        <f t="shared" si="35"/>
        <v>94891984.242402062</v>
      </c>
      <c r="T202" s="157">
        <f t="shared" si="35"/>
        <v>96376259.527250111</v>
      </c>
      <c r="U202" s="157">
        <f t="shared" si="35"/>
        <v>97890220.317795128</v>
      </c>
      <c r="V202" s="157">
        <f t="shared" si="35"/>
        <v>99434460.324151009</v>
      </c>
      <c r="W202" s="157">
        <f t="shared" si="35"/>
        <v>101009585.13063402</v>
      </c>
    </row>
    <row r="203" spans="1:23" x14ac:dyDescent="0.25">
      <c r="B203" s="101" t="s">
        <v>57</v>
      </c>
      <c r="D203" s="157">
        <f>SUMIF($B148:$B197,$B203,D$148:D$197)</f>
        <v>74861184.666666687</v>
      </c>
      <c r="E203" s="157">
        <f t="shared" ref="E203:W203" si="36">SUMIF($B148:$B197,$B203,E$148:E$197)</f>
        <v>80175871.653333351</v>
      </c>
      <c r="F203" s="157">
        <f t="shared" si="36"/>
        <v>94022232.062933356</v>
      </c>
      <c r="G203" s="157">
        <f t="shared" si="36"/>
        <v>104654929.31644267</v>
      </c>
      <c r="H203" s="157">
        <f t="shared" si="36"/>
        <v>118324666.46033761</v>
      </c>
      <c r="I203" s="157">
        <f t="shared" si="36"/>
        <v>130941222.69826177</v>
      </c>
      <c r="J203" s="157">
        <f t="shared" si="36"/>
        <v>144509761.40311873</v>
      </c>
      <c r="K203" s="157">
        <f t="shared" si="36"/>
        <v>158463469.31182599</v>
      </c>
      <c r="L203" s="157">
        <f t="shared" si="36"/>
        <v>171868516.23067376</v>
      </c>
      <c r="M203" s="157">
        <f t="shared" si="36"/>
        <v>185747980.44788408</v>
      </c>
      <c r="N203" s="157">
        <f t="shared" si="36"/>
        <v>189382899.59017512</v>
      </c>
      <c r="O203" s="157">
        <f t="shared" si="36"/>
        <v>193090517.11531192</v>
      </c>
      <c r="P203" s="157">
        <f t="shared" si="36"/>
        <v>196872286.99095151</v>
      </c>
      <c r="Q203" s="157">
        <f t="shared" si="36"/>
        <v>200729692.26410386</v>
      </c>
      <c r="R203" s="157">
        <f t="shared" si="36"/>
        <v>204664245.6427193</v>
      </c>
      <c r="S203" s="157">
        <f t="shared" si="36"/>
        <v>208677490.08890697</v>
      </c>
      <c r="T203" s="157">
        <f t="shared" si="36"/>
        <v>212770999.42401847</v>
      </c>
      <c r="U203" s="157">
        <f t="shared" si="36"/>
        <v>216946378.94583219</v>
      </c>
      <c r="V203" s="157">
        <f t="shared" si="36"/>
        <v>221205266.05808213</v>
      </c>
      <c r="W203" s="157">
        <f t="shared" si="36"/>
        <v>225549330.91257712</v>
      </c>
    </row>
    <row r="204" spans="1:23" x14ac:dyDescent="0.25">
      <c r="B204" s="101" t="s">
        <v>56</v>
      </c>
      <c r="D204" s="157">
        <f>SUMIF($B148:$B197,$B204,D$148:D$197)</f>
        <v>553242.85714285704</v>
      </c>
      <c r="E204" s="157">
        <f t="shared" ref="E204:W204" si="37">SUMIF($B148:$B197,$B204,E$148:E$197)</f>
        <v>686021.14285714284</v>
      </c>
      <c r="F204" s="157">
        <f t="shared" si="37"/>
        <v>988840.74857142847</v>
      </c>
      <c r="G204" s="157">
        <f t="shared" si="37"/>
        <v>1144103.5049142854</v>
      </c>
      <c r="H204" s="157">
        <f t="shared" si="37"/>
        <v>1305181.2352114283</v>
      </c>
      <c r="I204" s="157">
        <f t="shared" si="37"/>
        <v>1472244.4333184913</v>
      </c>
      <c r="J204" s="157">
        <f t="shared" si="37"/>
        <v>1645468.0868557522</v>
      </c>
      <c r="K204" s="157">
        <f t="shared" si="37"/>
        <v>1825031.7887611757</v>
      </c>
      <c r="L204" s="157">
        <f t="shared" si="37"/>
        <v>2011119.8515080744</v>
      </c>
      <c r="M204" s="157">
        <f t="shared" si="37"/>
        <v>2203921.4240493444</v>
      </c>
      <c r="N204" s="157">
        <f t="shared" si="37"/>
        <v>2247999.8525303314</v>
      </c>
      <c r="O204" s="157">
        <f t="shared" si="37"/>
        <v>2292959.8495809375</v>
      </c>
      <c r="P204" s="157">
        <f t="shared" si="37"/>
        <v>2338819.0465725567</v>
      </c>
      <c r="Q204" s="157">
        <f t="shared" si="37"/>
        <v>2385595.4275040077</v>
      </c>
      <c r="R204" s="157">
        <f t="shared" si="37"/>
        <v>2433307.3360540881</v>
      </c>
      <c r="S204" s="157">
        <f t="shared" si="37"/>
        <v>2481973.4827751694</v>
      </c>
      <c r="T204" s="157">
        <f t="shared" si="37"/>
        <v>2531612.9524306729</v>
      </c>
      <c r="U204" s="157">
        <f t="shared" si="37"/>
        <v>2582245.2114792867</v>
      </c>
      <c r="V204" s="157">
        <f t="shared" si="37"/>
        <v>2633890.1157088722</v>
      </c>
      <c r="W204" s="157">
        <f t="shared" si="37"/>
        <v>2686567.9180230498</v>
      </c>
    </row>
    <row r="205" spans="1:23" x14ac:dyDescent="0.25">
      <c r="B205" s="101" t="s">
        <v>102</v>
      </c>
      <c r="D205" s="157">
        <f>SUMIF($B148:$B197,$B205,D$148:D$197)</f>
        <v>0</v>
      </c>
      <c r="E205" s="157">
        <f t="shared" ref="E205:W205" si="38">SUMIF($B148:$B197,$B205,E$148:E$197)</f>
        <v>0</v>
      </c>
      <c r="F205" s="157">
        <f t="shared" si="38"/>
        <v>0</v>
      </c>
      <c r="G205" s="157">
        <f t="shared" si="38"/>
        <v>0</v>
      </c>
      <c r="H205" s="157">
        <f t="shared" si="38"/>
        <v>0</v>
      </c>
      <c r="I205" s="157">
        <f t="shared" si="38"/>
        <v>0</v>
      </c>
      <c r="J205" s="157">
        <f t="shared" si="38"/>
        <v>0</v>
      </c>
      <c r="K205" s="157">
        <f t="shared" si="38"/>
        <v>0</v>
      </c>
      <c r="L205" s="157">
        <f t="shared" si="38"/>
        <v>0</v>
      </c>
      <c r="M205" s="157">
        <f t="shared" si="38"/>
        <v>0</v>
      </c>
      <c r="N205" s="157">
        <f t="shared" si="38"/>
        <v>0</v>
      </c>
      <c r="O205" s="157">
        <f t="shared" si="38"/>
        <v>0</v>
      </c>
      <c r="P205" s="157">
        <f t="shared" si="38"/>
        <v>0</v>
      </c>
      <c r="Q205" s="157">
        <f t="shared" si="38"/>
        <v>0</v>
      </c>
      <c r="R205" s="157">
        <f t="shared" si="38"/>
        <v>0</v>
      </c>
      <c r="S205" s="157">
        <f t="shared" si="38"/>
        <v>0</v>
      </c>
      <c r="T205" s="157">
        <f t="shared" si="38"/>
        <v>0</v>
      </c>
      <c r="U205" s="157">
        <f t="shared" si="38"/>
        <v>0</v>
      </c>
      <c r="V205" s="157">
        <f t="shared" si="38"/>
        <v>0</v>
      </c>
      <c r="W205" s="157">
        <f t="shared" si="38"/>
        <v>0</v>
      </c>
    </row>
    <row r="206" spans="1:23" x14ac:dyDescent="0.25">
      <c r="B206" s="101" t="s">
        <v>60</v>
      </c>
      <c r="D206" s="157">
        <f>SUMIF($B148:$B197,$B206,D$148:D$197)</f>
        <v>33156</v>
      </c>
      <c r="E206" s="157">
        <f t="shared" ref="E206:W206" si="39">SUMIF($B148:$B197,$B206,E$148:E$197)</f>
        <v>38903.040000000001</v>
      </c>
      <c r="F206" s="157">
        <f t="shared" si="39"/>
        <v>44877.751199999999</v>
      </c>
      <c r="G206" s="157">
        <f t="shared" si="39"/>
        <v>51086.941632000002</v>
      </c>
      <c r="H206" s="157">
        <f t="shared" si="39"/>
        <v>59815.201161600002</v>
      </c>
      <c r="I206" s="157">
        <f t="shared" si="39"/>
        <v>67112.655703315206</v>
      </c>
      <c r="J206" s="157">
        <f t="shared" si="39"/>
        <v>74678.082346234369</v>
      </c>
      <c r="K206" s="157">
        <f t="shared" si="39"/>
        <v>82519.280992588945</v>
      </c>
      <c r="L206" s="157">
        <f t="shared" si="39"/>
        <v>90644.256351859265</v>
      </c>
      <c r="M206" s="157">
        <f t="shared" si="39"/>
        <v>99061.223013103343</v>
      </c>
      <c r="N206" s="157">
        <f t="shared" si="39"/>
        <v>101042.44747336542</v>
      </c>
      <c r="O206" s="157">
        <f t="shared" si="39"/>
        <v>103063.2964228327</v>
      </c>
      <c r="P206" s="157">
        <f t="shared" si="39"/>
        <v>105124.56235128938</v>
      </c>
      <c r="Q206" s="157">
        <f t="shared" si="39"/>
        <v>107227.05359831516</v>
      </c>
      <c r="R206" s="157">
        <f t="shared" si="39"/>
        <v>109371.59467028147</v>
      </c>
      <c r="S206" s="157">
        <f t="shared" si="39"/>
        <v>111559.02656368708</v>
      </c>
      <c r="T206" s="157">
        <f t="shared" si="39"/>
        <v>113790.20709496083</v>
      </c>
      <c r="U206" s="157">
        <f t="shared" si="39"/>
        <v>116066.01123686005</v>
      </c>
      <c r="V206" s="157">
        <f t="shared" si="39"/>
        <v>118387.33146159725</v>
      </c>
      <c r="W206" s="157">
        <f t="shared" si="39"/>
        <v>120755.07809082919</v>
      </c>
    </row>
    <row r="207" spans="1:23" x14ac:dyDescent="0.25">
      <c r="B207" s="101" t="s">
        <v>103</v>
      </c>
      <c r="D207" s="157">
        <f>SUMIF($B148:$B197,$B207,D$148:D$197)</f>
        <v>0</v>
      </c>
      <c r="E207" s="157">
        <f t="shared" ref="E207:W207" si="40">SUMIF($B148:$B197,$B207,E$148:E$197)</f>
        <v>0</v>
      </c>
      <c r="F207" s="157">
        <f t="shared" si="40"/>
        <v>0</v>
      </c>
      <c r="G207" s="157">
        <f t="shared" si="40"/>
        <v>0</v>
      </c>
      <c r="H207" s="157">
        <f t="shared" si="40"/>
        <v>0</v>
      </c>
      <c r="I207" s="157">
        <f t="shared" si="40"/>
        <v>0</v>
      </c>
      <c r="J207" s="157">
        <f t="shared" si="40"/>
        <v>0</v>
      </c>
      <c r="K207" s="157">
        <f t="shared" si="40"/>
        <v>0</v>
      </c>
      <c r="L207" s="157">
        <f t="shared" si="40"/>
        <v>0</v>
      </c>
      <c r="M207" s="157">
        <f t="shared" si="40"/>
        <v>0</v>
      </c>
      <c r="N207" s="157">
        <f t="shared" si="40"/>
        <v>0</v>
      </c>
      <c r="O207" s="157">
        <f t="shared" si="40"/>
        <v>0</v>
      </c>
      <c r="P207" s="157">
        <f t="shared" si="40"/>
        <v>0</v>
      </c>
      <c r="Q207" s="157">
        <f t="shared" si="40"/>
        <v>0</v>
      </c>
      <c r="R207" s="157">
        <f t="shared" si="40"/>
        <v>0</v>
      </c>
      <c r="S207" s="157">
        <f t="shared" si="40"/>
        <v>0</v>
      </c>
      <c r="T207" s="157">
        <f t="shared" si="40"/>
        <v>0</v>
      </c>
      <c r="U207" s="157">
        <f t="shared" si="40"/>
        <v>0</v>
      </c>
      <c r="V207" s="157">
        <f t="shared" si="40"/>
        <v>0</v>
      </c>
      <c r="W207" s="157">
        <f t="shared" si="40"/>
        <v>0</v>
      </c>
    </row>
    <row r="208" spans="1:23" x14ac:dyDescent="0.25">
      <c r="B208" s="101" t="s">
        <v>58</v>
      </c>
      <c r="D208" s="157">
        <f>SUMIF($B148:$B197,$B208,D$148:D$197)</f>
        <v>481740</v>
      </c>
      <c r="E208" s="157">
        <f t="shared" ref="E208:W208" si="41">SUMIF($B148:$B197,$B208,E$148:E$197)</f>
        <v>553312.80000000005</v>
      </c>
      <c r="F208" s="157">
        <f t="shared" si="41"/>
        <v>627720.98399999994</v>
      </c>
      <c r="G208" s="157">
        <f t="shared" si="41"/>
        <v>705049.33823999995</v>
      </c>
      <c r="H208" s="157">
        <f t="shared" si="41"/>
        <v>796730.86875839997</v>
      </c>
      <c r="I208" s="157">
        <f t="shared" si="41"/>
        <v>883142.727009792</v>
      </c>
      <c r="J208" s="157">
        <f t="shared" si="41"/>
        <v>972802.47924373636</v>
      </c>
      <c r="K208" s="157">
        <f t="shared" si="41"/>
        <v>1065805.4764762344</v>
      </c>
      <c r="L208" s="157">
        <f t="shared" si="41"/>
        <v>1162249.584606335</v>
      </c>
      <c r="M208" s="157">
        <f t="shared" si="41"/>
        <v>1262235.2468710491</v>
      </c>
      <c r="N208" s="157">
        <f t="shared" si="41"/>
        <v>1281974.3518084702</v>
      </c>
      <c r="O208" s="157">
        <f t="shared" si="41"/>
        <v>1302108.2388446394</v>
      </c>
      <c r="P208" s="157">
        <f t="shared" si="41"/>
        <v>1322644.8036215324</v>
      </c>
      <c r="Q208" s="157">
        <f t="shared" si="41"/>
        <v>1343592.0996939631</v>
      </c>
      <c r="R208" s="157">
        <f t="shared" si="41"/>
        <v>1364958.3416878423</v>
      </c>
      <c r="S208" s="157">
        <f t="shared" si="41"/>
        <v>1386751.9085215989</v>
      </c>
      <c r="T208" s="157">
        <f t="shared" si="41"/>
        <v>1408981.346692031</v>
      </c>
      <c r="U208" s="157">
        <f t="shared" si="41"/>
        <v>1431655.3736258717</v>
      </c>
      <c r="V208" s="157">
        <f t="shared" si="41"/>
        <v>1454782.8810983892</v>
      </c>
      <c r="W208" s="157">
        <f t="shared" si="41"/>
        <v>1478372.9387203569</v>
      </c>
    </row>
    <row r="209" spans="1:23" ht="14.4" thickBot="1" x14ac:dyDescent="0.3">
      <c r="B209" s="107" t="s">
        <v>61</v>
      </c>
      <c r="D209" s="157">
        <f>SUMIF($B148:$B197,$B209,D$148:D$197)</f>
        <v>6680388.0000000009</v>
      </c>
      <c r="E209" s="157">
        <f t="shared" ref="E209:W209" si="42">SUMIF($B148:$B197,$B209,E$148:E$197)</f>
        <v>7352475.5200000014</v>
      </c>
      <c r="F209" s="157">
        <f t="shared" si="42"/>
        <v>8050393.8736000005</v>
      </c>
      <c r="G209" s="157">
        <f t="shared" si="42"/>
        <v>8774907.4591360018</v>
      </c>
      <c r="H209" s="157">
        <f t="shared" si="42"/>
        <v>9526800.9185440019</v>
      </c>
      <c r="I209" s="157">
        <f t="shared" si="42"/>
        <v>10517576.656110618</v>
      </c>
      <c r="J209" s="157">
        <f t="shared" si="42"/>
        <v>11371368.435751213</v>
      </c>
      <c r="K209" s="157">
        <f t="shared" si="42"/>
        <v>12255914.599914985</v>
      </c>
      <c r="L209" s="157">
        <f t="shared" si="42"/>
        <v>13172103.807271007</v>
      </c>
      <c r="M209" s="157">
        <f t="shared" si="42"/>
        <v>14120847.961081307</v>
      </c>
      <c r="N209" s="157">
        <f t="shared" si="42"/>
        <v>14362777.720302934</v>
      </c>
      <c r="O209" s="157">
        <f t="shared" si="42"/>
        <v>14609546.074708991</v>
      </c>
      <c r="P209" s="157">
        <f t="shared" si="42"/>
        <v>14861249.796203174</v>
      </c>
      <c r="Q209" s="157">
        <f t="shared" si="42"/>
        <v>15117987.592127236</v>
      </c>
      <c r="R209" s="157">
        <f t="shared" si="42"/>
        <v>15379860.143969782</v>
      </c>
      <c r="S209" s="157">
        <f t="shared" si="42"/>
        <v>15646970.146849174</v>
      </c>
      <c r="T209" s="157">
        <f t="shared" si="42"/>
        <v>15919422.349786159</v>
      </c>
      <c r="U209" s="157">
        <f t="shared" si="42"/>
        <v>16197323.596781883</v>
      </c>
      <c r="V209" s="157">
        <f t="shared" si="42"/>
        <v>16480782.86871752</v>
      </c>
      <c r="W209" s="157">
        <f t="shared" si="42"/>
        <v>16769911.326091871</v>
      </c>
    </row>
    <row r="210" spans="1:23" x14ac:dyDescent="0.25">
      <c r="D210" s="91"/>
      <c r="E210" s="91"/>
      <c r="F210" s="91"/>
      <c r="G210" s="91"/>
      <c r="H210" s="91"/>
      <c r="I210" s="91"/>
      <c r="J210" s="91"/>
      <c r="K210" s="91"/>
      <c r="L210" s="91"/>
      <c r="M210" s="92"/>
      <c r="N210" s="91"/>
      <c r="O210" s="91"/>
      <c r="P210" s="91"/>
      <c r="Q210" s="91"/>
      <c r="R210" s="91"/>
      <c r="S210" s="91"/>
      <c r="T210" s="91"/>
      <c r="U210" s="91"/>
      <c r="V210" s="91"/>
      <c r="W210" s="91"/>
    </row>
    <row r="211" spans="1:23" x14ac:dyDescent="0.25">
      <c r="D211" s="91">
        <f>SUM(D202:D209)</f>
        <v>114316315.52380954</v>
      </c>
      <c r="E211" s="91">
        <f t="shared" ref="E211:V211" si="43">SUM(E202:E209)</f>
        <v>124814257.91619051</v>
      </c>
      <c r="F211" s="91">
        <f t="shared" si="43"/>
        <v>144213197.47310477</v>
      </c>
      <c r="G211" s="91">
        <f t="shared" si="43"/>
        <v>160456150.55217296</v>
      </c>
      <c r="H211" s="91">
        <f t="shared" si="43"/>
        <v>179966925.02356824</v>
      </c>
      <c r="I211" s="91">
        <f t="shared" si="43"/>
        <v>198848770.06601954</v>
      </c>
      <c r="J211" s="91">
        <f t="shared" si="43"/>
        <v>218746886.45309815</v>
      </c>
      <c r="K211" s="91">
        <f t="shared" si="43"/>
        <v>239268140.37236887</v>
      </c>
      <c r="L211" s="91">
        <f t="shared" si="43"/>
        <v>259485688.53218266</v>
      </c>
      <c r="M211" s="92">
        <f t="shared" si="43"/>
        <v>280429780.41157335</v>
      </c>
      <c r="N211" s="91">
        <f t="shared" si="43"/>
        <v>295272606.75008756</v>
      </c>
      <c r="O211" s="91">
        <f t="shared" si="43"/>
        <v>300638461.21842253</v>
      </c>
      <c r="P211" s="91">
        <f t="shared" si="43"/>
        <v>306111632.77612436</v>
      </c>
      <c r="Q211" s="91">
        <f t="shared" si="43"/>
        <v>311694267.7649802</v>
      </c>
      <c r="R211" s="91">
        <f t="shared" si="43"/>
        <v>317388555.45361316</v>
      </c>
      <c r="S211" s="91">
        <f t="shared" si="43"/>
        <v>323196728.89601862</v>
      </c>
      <c r="T211" s="91">
        <f t="shared" si="43"/>
        <v>329121065.80727237</v>
      </c>
      <c r="U211" s="91">
        <f t="shared" si="43"/>
        <v>335163889.45675123</v>
      </c>
      <c r="V211" s="91">
        <f t="shared" si="43"/>
        <v>341327569.57921952</v>
      </c>
      <c r="W211" s="91">
        <f>SUM(W202:W209)</f>
        <v>347614523.30413729</v>
      </c>
    </row>
    <row r="212" spans="1:23" x14ac:dyDescent="0.25">
      <c r="D212" s="91"/>
      <c r="E212" s="91"/>
      <c r="F212" s="91"/>
      <c r="G212" s="91"/>
      <c r="H212" s="91"/>
      <c r="I212" s="91"/>
      <c r="J212" s="91"/>
      <c r="K212" s="91"/>
      <c r="L212" s="91"/>
      <c r="M212" s="92"/>
      <c r="N212" s="3"/>
      <c r="O212" s="91"/>
      <c r="P212" s="91"/>
      <c r="Q212" s="91"/>
      <c r="R212" s="91"/>
      <c r="S212" s="91"/>
      <c r="T212" s="91"/>
      <c r="U212" s="91"/>
      <c r="V212" s="91"/>
      <c r="W212" s="91"/>
    </row>
    <row r="213" spans="1:23" ht="14.4" thickBot="1" x14ac:dyDescent="0.3">
      <c r="B213" s="3" t="s">
        <v>97</v>
      </c>
      <c r="D213" s="91"/>
      <c r="E213" s="91"/>
      <c r="F213" s="91"/>
      <c r="G213" s="91"/>
      <c r="H213" s="91"/>
      <c r="I213" s="91"/>
      <c r="J213" s="91"/>
      <c r="K213" s="91"/>
      <c r="L213" s="91"/>
      <c r="M213" s="92"/>
      <c r="N213" s="3"/>
      <c r="O213" s="91"/>
      <c r="P213" s="91"/>
      <c r="Q213" s="91"/>
      <c r="R213" s="91"/>
      <c r="S213" s="91"/>
      <c r="T213" s="91"/>
      <c r="U213" s="91"/>
      <c r="V213" s="91"/>
      <c r="W213" s="91"/>
    </row>
    <row r="214" spans="1:23" x14ac:dyDescent="0.25">
      <c r="B214" s="132" t="s">
        <v>104</v>
      </c>
      <c r="D214" s="154">
        <v>2021</v>
      </c>
      <c r="E214" s="154">
        <v>2022</v>
      </c>
      <c r="F214" s="154">
        <v>2023</v>
      </c>
      <c r="G214" s="154">
        <v>2024</v>
      </c>
      <c r="H214" s="154">
        <v>2025</v>
      </c>
      <c r="I214" s="154">
        <v>2026</v>
      </c>
      <c r="J214" s="154">
        <v>2027</v>
      </c>
      <c r="K214" s="154">
        <v>2028</v>
      </c>
      <c r="L214" s="154">
        <v>2029</v>
      </c>
      <c r="M214" s="154">
        <v>2030</v>
      </c>
      <c r="N214" s="154">
        <v>2031</v>
      </c>
      <c r="O214" s="154">
        <v>2032</v>
      </c>
      <c r="P214" s="154">
        <v>2033</v>
      </c>
      <c r="Q214" s="154">
        <v>2034</v>
      </c>
      <c r="R214" s="154">
        <v>2035</v>
      </c>
      <c r="S214" s="154">
        <v>2036</v>
      </c>
      <c r="T214" s="154">
        <v>2037</v>
      </c>
      <c r="U214" s="154">
        <v>2038</v>
      </c>
      <c r="V214" s="154">
        <v>2039</v>
      </c>
      <c r="W214" s="154">
        <v>2040</v>
      </c>
    </row>
    <row r="215" spans="1:23" x14ac:dyDescent="0.25">
      <c r="B215" s="101" t="s">
        <v>154</v>
      </c>
      <c r="D215" s="93">
        <f>SUM(D148:D189)</f>
        <v>100566894.76190478</v>
      </c>
      <c r="E215" s="93">
        <f t="shared" ref="E215:W215" si="44">SUM(E148:E189)</f>
        <v>86536464.761904776</v>
      </c>
      <c r="F215" s="93">
        <f t="shared" si="44"/>
        <v>86110893.333333328</v>
      </c>
      <c r="G215" s="93">
        <f t="shared" si="44"/>
        <v>78106846.666666672</v>
      </c>
      <c r="H215" s="93">
        <f t="shared" si="44"/>
        <v>67913170</v>
      </c>
      <c r="I215" s="93">
        <f t="shared" si="44"/>
        <v>53882740</v>
      </c>
      <c r="J215" s="93">
        <f t="shared" si="44"/>
        <v>41876670.000000007</v>
      </c>
      <c r="K215" s="93">
        <f t="shared" si="44"/>
        <v>33872623.333333336</v>
      </c>
      <c r="L215" s="93">
        <f t="shared" si="44"/>
        <v>33872623.333333336</v>
      </c>
      <c r="M215" s="93">
        <f t="shared" si="44"/>
        <v>33872623.333333336</v>
      </c>
      <c r="N215" s="93">
        <f t="shared" si="44"/>
        <v>26979883.333333336</v>
      </c>
      <c r="O215" s="93">
        <f t="shared" si="44"/>
        <v>26979883.333333336</v>
      </c>
      <c r="P215" s="93">
        <f t="shared" si="44"/>
        <v>26979883.333333336</v>
      </c>
      <c r="Q215" s="93">
        <f t="shared" si="44"/>
        <v>26979883.333333336</v>
      </c>
      <c r="R215" s="93">
        <f t="shared" si="44"/>
        <v>26979883.333333336</v>
      </c>
      <c r="S215" s="93">
        <f t="shared" si="44"/>
        <v>26979883.333333336</v>
      </c>
      <c r="T215" s="93">
        <f t="shared" si="44"/>
        <v>26979883.333333336</v>
      </c>
      <c r="U215" s="93">
        <f t="shared" si="44"/>
        <v>26979883.333333336</v>
      </c>
      <c r="V215" s="93">
        <f t="shared" si="44"/>
        <v>26979883.333333336</v>
      </c>
      <c r="W215" s="93">
        <f t="shared" si="44"/>
        <v>26979883.333333336</v>
      </c>
    </row>
    <row r="216" spans="1:23" x14ac:dyDescent="0.25">
      <c r="B216" s="101" t="s">
        <v>155</v>
      </c>
      <c r="D216" s="93">
        <f>SUM(D190:D197)</f>
        <v>13749420.761904763</v>
      </c>
      <c r="E216" s="93">
        <f t="shared" ref="E216:W216" si="45">SUM(E190:E197)</f>
        <v>38277793.154285721</v>
      </c>
      <c r="F216" s="93">
        <f t="shared" si="45"/>
        <v>58102304.139771424</v>
      </c>
      <c r="G216" s="93">
        <f t="shared" si="45"/>
        <v>82349303.885506287</v>
      </c>
      <c r="H216" s="93">
        <f t="shared" si="45"/>
        <v>112053755.02356823</v>
      </c>
      <c r="I216" s="93">
        <f t="shared" si="45"/>
        <v>144966030.06601956</v>
      </c>
      <c r="J216" s="93">
        <f t="shared" si="45"/>
        <v>176870216.45309815</v>
      </c>
      <c r="K216" s="93">
        <f t="shared" si="45"/>
        <v>205395517.03903553</v>
      </c>
      <c r="L216" s="93">
        <f t="shared" si="45"/>
        <v>225613065.19884932</v>
      </c>
      <c r="M216" s="93">
        <f t="shared" si="45"/>
        <v>246557157.07824001</v>
      </c>
      <c r="N216" s="93">
        <f t="shared" si="45"/>
        <v>268292723.41675416</v>
      </c>
      <c r="O216" s="93">
        <f t="shared" si="45"/>
        <v>273658577.88508922</v>
      </c>
      <c r="P216" s="93">
        <f t="shared" si="45"/>
        <v>279131749.44279104</v>
      </c>
      <c r="Q216" s="93">
        <f t="shared" si="45"/>
        <v>284714384.43164688</v>
      </c>
      <c r="R216" s="93">
        <f t="shared" si="45"/>
        <v>290408672.12027985</v>
      </c>
      <c r="S216" s="93">
        <f t="shared" si="45"/>
        <v>296216845.56268531</v>
      </c>
      <c r="T216" s="93">
        <f t="shared" si="45"/>
        <v>302141182.47393906</v>
      </c>
      <c r="U216" s="93">
        <f t="shared" si="45"/>
        <v>308184006.12341791</v>
      </c>
      <c r="V216" s="93">
        <f t="shared" si="45"/>
        <v>314347686.24588615</v>
      </c>
      <c r="W216" s="93">
        <f t="shared" si="45"/>
        <v>320634639.97080392</v>
      </c>
    </row>
    <row r="217" spans="1:23" x14ac:dyDescent="0.25">
      <c r="D217" s="3"/>
      <c r="E217" s="3"/>
      <c r="F217" s="3"/>
      <c r="G217" s="3"/>
      <c r="H217" s="3"/>
      <c r="I217" s="3"/>
      <c r="J217" s="3"/>
      <c r="K217" s="3"/>
      <c r="L217" s="3"/>
      <c r="M217" s="3"/>
      <c r="N217" s="3"/>
      <c r="O217" s="3"/>
      <c r="P217" s="3"/>
      <c r="Q217" s="3"/>
      <c r="R217" s="3"/>
      <c r="S217" s="3"/>
      <c r="T217" s="3"/>
      <c r="U217" s="3"/>
      <c r="V217" s="3"/>
      <c r="W217" s="3"/>
    </row>
    <row r="218" spans="1:23" x14ac:dyDescent="0.25">
      <c r="D218" s="90">
        <f>SUM(D215:D216)</f>
        <v>114316315.52380954</v>
      </c>
      <c r="E218" s="90">
        <f t="shared" ref="E218:W218" si="46">SUM(E215:E216)</f>
        <v>124814257.91619051</v>
      </c>
      <c r="F218" s="90">
        <f t="shared" si="46"/>
        <v>144213197.47310475</v>
      </c>
      <c r="G218" s="90">
        <f t="shared" si="46"/>
        <v>160456150.55217296</v>
      </c>
      <c r="H218" s="90">
        <f t="shared" si="46"/>
        <v>179966925.02356821</v>
      </c>
      <c r="I218" s="90">
        <f t="shared" si="46"/>
        <v>198848770.06601956</v>
      </c>
      <c r="J218" s="90">
        <f t="shared" si="46"/>
        <v>218746886.45309815</v>
      </c>
      <c r="K218" s="90">
        <f t="shared" si="46"/>
        <v>239268140.37236887</v>
      </c>
      <c r="L218" s="90">
        <f t="shared" si="46"/>
        <v>259485688.53218266</v>
      </c>
      <c r="M218" s="90">
        <f t="shared" si="46"/>
        <v>280429780.41157335</v>
      </c>
      <c r="N218" s="90">
        <f t="shared" si="46"/>
        <v>295272606.7500875</v>
      </c>
      <c r="O218" s="90">
        <f t="shared" si="46"/>
        <v>300638461.21842253</v>
      </c>
      <c r="P218" s="90">
        <f t="shared" si="46"/>
        <v>306111632.77612436</v>
      </c>
      <c r="Q218" s="90">
        <f t="shared" si="46"/>
        <v>311694267.7649802</v>
      </c>
      <c r="R218" s="90">
        <f t="shared" si="46"/>
        <v>317388555.45361316</v>
      </c>
      <c r="S218" s="90">
        <f t="shared" si="46"/>
        <v>323196728.89601862</v>
      </c>
      <c r="T218" s="90">
        <f t="shared" si="46"/>
        <v>329121065.80727237</v>
      </c>
      <c r="U218" s="90">
        <f t="shared" si="46"/>
        <v>335163889.45675123</v>
      </c>
      <c r="V218" s="90">
        <f t="shared" si="46"/>
        <v>341327569.57921946</v>
      </c>
      <c r="W218" s="90">
        <f t="shared" si="46"/>
        <v>347614523.30413723</v>
      </c>
    </row>
    <row r="220" spans="1:23" ht="14.4" x14ac:dyDescent="0.3">
      <c r="A220" s="175" t="s">
        <v>200</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1370D-3B63-4044-925B-41D6A3330BF4}">
  <sheetPr>
    <tabColor rgb="FF0B3D91"/>
  </sheetPr>
  <dimension ref="A1:X220"/>
  <sheetViews>
    <sheetView topLeftCell="D1" zoomScale="55" zoomScaleNormal="55" workbookViewId="0">
      <selection activeCell="AD28" sqref="AD28"/>
    </sheetView>
  </sheetViews>
  <sheetFormatPr defaultRowHeight="13.8" x14ac:dyDescent="0.25"/>
  <cols>
    <col min="1" max="1" width="21.5546875" style="3" customWidth="1"/>
    <col min="2" max="2" width="55.109375" style="3" customWidth="1"/>
    <col min="3" max="3" width="5.6640625" style="3" bestFit="1" customWidth="1"/>
    <col min="4" max="5" width="17.44140625" style="161" bestFit="1" customWidth="1"/>
    <col min="6" max="9" width="17.88671875" style="161" bestFit="1" customWidth="1"/>
    <col min="10" max="16" width="18.6640625" style="161" bestFit="1" customWidth="1"/>
    <col min="17" max="17" width="18.33203125" style="161" bestFit="1" customWidth="1"/>
    <col min="18" max="18" width="18.6640625" style="161" bestFit="1" customWidth="1"/>
    <col min="19" max="19" width="18.33203125" style="161" bestFit="1" customWidth="1"/>
    <col min="20" max="23" width="18.6640625" style="161" bestFit="1" customWidth="1"/>
    <col min="24" max="24" width="13.21875" style="3" bestFit="1" customWidth="1"/>
    <col min="25" max="16384" width="8.88671875" style="3"/>
  </cols>
  <sheetData>
    <row r="1" spans="1:24" x14ac:dyDescent="0.25">
      <c r="A1" s="155" t="s">
        <v>32</v>
      </c>
      <c r="B1" s="155" t="s">
        <v>104</v>
      </c>
      <c r="C1" s="155" t="s">
        <v>90</v>
      </c>
      <c r="D1" s="154">
        <v>2021</v>
      </c>
      <c r="E1" s="155">
        <v>2022</v>
      </c>
      <c r="F1" s="154">
        <v>2023</v>
      </c>
      <c r="G1" s="155">
        <v>2024</v>
      </c>
      <c r="H1" s="154">
        <v>2025</v>
      </c>
      <c r="I1" s="155">
        <v>2026</v>
      </c>
      <c r="J1" s="154">
        <v>2027</v>
      </c>
      <c r="K1" s="155">
        <v>2028</v>
      </c>
      <c r="L1" s="154">
        <v>2029</v>
      </c>
      <c r="M1" s="155">
        <v>2030</v>
      </c>
      <c r="N1" s="154">
        <v>2031</v>
      </c>
      <c r="O1" s="155">
        <v>2032</v>
      </c>
      <c r="P1" s="154">
        <v>2033</v>
      </c>
      <c r="Q1" s="155">
        <v>2034</v>
      </c>
      <c r="R1" s="154">
        <v>2035</v>
      </c>
      <c r="S1" s="155">
        <v>2036</v>
      </c>
      <c r="T1" s="154">
        <v>2037</v>
      </c>
      <c r="U1" s="155">
        <v>2038</v>
      </c>
      <c r="V1" s="154">
        <v>2039</v>
      </c>
      <c r="W1" s="155">
        <v>2040</v>
      </c>
    </row>
    <row r="2" spans="1:24" x14ac:dyDescent="0.25">
      <c r="A2" s="97" t="s">
        <v>33</v>
      </c>
      <c r="B2" s="97" t="s">
        <v>57</v>
      </c>
      <c r="C2" s="198"/>
      <c r="D2" s="189">
        <f>IFERROR(SR_demand_forecast!D2*Settings!$D$30,"-")</f>
        <v>2001011666.6666667</v>
      </c>
      <c r="E2" s="189">
        <f>IFERROR(SR_demand_forecast!E2*Settings!$D$30,"-")</f>
        <v>2001011666.6666667</v>
      </c>
      <c r="F2" s="189">
        <f>IFERROR(SR_demand_forecast!F2*Settings!$D$30,"-")</f>
        <v>2001011666.6666667</v>
      </c>
      <c r="G2" s="189">
        <f>IFERROR(SR_demand_forecast!G2*Settings!$D$30,"-")</f>
        <v>2001011666.6666667</v>
      </c>
      <c r="H2" s="189">
        <f>IFERROR(SR_demand_forecast!H2*Settings!$D$30,"-")</f>
        <v>0</v>
      </c>
      <c r="I2" s="189">
        <f>IFERROR(SR_demand_forecast!I2*Settings!$D$30,"-")</f>
        <v>0</v>
      </c>
      <c r="J2" s="189">
        <f>IFERROR(SR_demand_forecast!J2*Settings!$D$30,"-")</f>
        <v>0</v>
      </c>
      <c r="K2" s="189">
        <f>IFERROR(SR_demand_forecast!K2*Settings!$D$30,"-")</f>
        <v>0</v>
      </c>
      <c r="L2" s="189">
        <f>IFERROR(SR_demand_forecast!L2*Settings!$D$30,"-")</f>
        <v>0</v>
      </c>
      <c r="M2" s="189">
        <f>IFERROR(SR_demand_forecast!M2*Settings!$D$30,"-")</f>
        <v>0</v>
      </c>
      <c r="N2" s="189">
        <f>IFERROR(SR_demand_forecast!N2*Settings!$D$30,"-")</f>
        <v>0</v>
      </c>
      <c r="O2" s="189">
        <f>IFERROR(SR_demand_forecast!O2*Settings!$D$30,"-")</f>
        <v>0</v>
      </c>
      <c r="P2" s="189">
        <f>IFERROR(SR_demand_forecast!P2*Settings!$D$30,"-")</f>
        <v>0</v>
      </c>
      <c r="Q2" s="189">
        <f>IFERROR(SR_demand_forecast!Q2*Settings!$D$30,"-")</f>
        <v>0</v>
      </c>
      <c r="R2" s="189">
        <f>IFERROR(SR_demand_forecast!R2*Settings!$D$30,"-")</f>
        <v>0</v>
      </c>
      <c r="S2" s="189">
        <f>IFERROR(SR_demand_forecast!S2*Settings!$D$30,"-")</f>
        <v>0</v>
      </c>
      <c r="T2" s="189">
        <f>IFERROR(SR_demand_forecast!T2*Settings!$D$30,"-")</f>
        <v>0</v>
      </c>
      <c r="U2" s="189">
        <f>IFERROR(SR_demand_forecast!U2*Settings!$D$30,"-")</f>
        <v>0</v>
      </c>
      <c r="V2" s="189">
        <f>IFERROR(SR_demand_forecast!V2*Settings!$D$30,"-")</f>
        <v>0</v>
      </c>
      <c r="W2" s="189">
        <f>IFERROR(SR_demand_forecast!W2*Settings!$D$30,"-")</f>
        <v>0</v>
      </c>
      <c r="X2" s="87"/>
    </row>
    <row r="3" spans="1:24" x14ac:dyDescent="0.25">
      <c r="A3" s="97" t="s">
        <v>65</v>
      </c>
      <c r="B3" s="97" t="s">
        <v>57</v>
      </c>
      <c r="C3" s="198"/>
      <c r="D3" s="189">
        <f>IFERROR(SR_demand_forecast!D3*Settings!$D$30,"-")</f>
        <v>2001011666.6666667</v>
      </c>
      <c r="E3" s="189">
        <f>IFERROR(SR_demand_forecast!E3*Settings!$D$30,"-")</f>
        <v>2001011666.6666667</v>
      </c>
      <c r="F3" s="189">
        <f>IFERROR(SR_demand_forecast!F3*Settings!$D$30,"-")</f>
        <v>2001011666.6666667</v>
      </c>
      <c r="G3" s="189">
        <f>IFERROR(SR_demand_forecast!G3*Settings!$D$30,"-")</f>
        <v>2001011666.6666667</v>
      </c>
      <c r="H3" s="189">
        <f>IFERROR(SR_demand_forecast!H3*Settings!$D$30,"-")</f>
        <v>2001011666.6666667</v>
      </c>
      <c r="I3" s="189">
        <f>IFERROR(SR_demand_forecast!I3*Settings!$D$30,"-")</f>
        <v>2001011666.6666667</v>
      </c>
      <c r="J3" s="189">
        <f>IFERROR(SR_demand_forecast!J3*Settings!$D$30,"-")</f>
        <v>0</v>
      </c>
      <c r="K3" s="189">
        <f>IFERROR(SR_demand_forecast!K3*Settings!$D$30,"-")</f>
        <v>0</v>
      </c>
      <c r="L3" s="189">
        <f>IFERROR(SR_demand_forecast!L3*Settings!$D$30,"-")</f>
        <v>0</v>
      </c>
      <c r="M3" s="189">
        <f>IFERROR(SR_demand_forecast!M3*Settings!$D$30,"-")</f>
        <v>0</v>
      </c>
      <c r="N3" s="189">
        <f>IFERROR(SR_demand_forecast!N3*Settings!$D$30,"-")</f>
        <v>0</v>
      </c>
      <c r="O3" s="189">
        <f>IFERROR(SR_demand_forecast!O3*Settings!$D$30,"-")</f>
        <v>0</v>
      </c>
      <c r="P3" s="189">
        <f>IFERROR(SR_demand_forecast!P3*Settings!$D$30,"-")</f>
        <v>0</v>
      </c>
      <c r="Q3" s="189">
        <f>IFERROR(SR_demand_forecast!Q3*Settings!$D$30,"-")</f>
        <v>0</v>
      </c>
      <c r="R3" s="189">
        <f>IFERROR(SR_demand_forecast!R3*Settings!$D$30,"-")</f>
        <v>0</v>
      </c>
      <c r="S3" s="189">
        <f>IFERROR(SR_demand_forecast!S3*Settings!$D$30,"-")</f>
        <v>0</v>
      </c>
      <c r="T3" s="189">
        <f>IFERROR(SR_demand_forecast!T3*Settings!$D$30,"-")</f>
        <v>0</v>
      </c>
      <c r="U3" s="189">
        <f>IFERROR(SR_demand_forecast!U3*Settings!$D$30,"-")</f>
        <v>0</v>
      </c>
      <c r="V3" s="189">
        <f>IFERROR(SR_demand_forecast!V3*Settings!$D$30,"-")</f>
        <v>0</v>
      </c>
      <c r="W3" s="189">
        <f>IFERROR(SR_demand_forecast!W3*Settings!$D$30,"-")</f>
        <v>0</v>
      </c>
    </row>
    <row r="4" spans="1:24" x14ac:dyDescent="0.25">
      <c r="A4" s="97" t="s">
        <v>67</v>
      </c>
      <c r="B4" s="97" t="s">
        <v>58</v>
      </c>
      <c r="C4" s="198"/>
      <c r="D4" s="189">
        <f>IFERROR(SR_demand_forecast!D4*Settings!$D$30,"-")</f>
        <v>68820000</v>
      </c>
      <c r="E4" s="189">
        <f>IFERROR(SR_demand_forecast!E4*Settings!$D$30,"-")</f>
        <v>68820000</v>
      </c>
      <c r="F4" s="189">
        <f>IFERROR(SR_demand_forecast!F4*Settings!$D$30,"-")</f>
        <v>68820000</v>
      </c>
      <c r="G4" s="189">
        <f>IFERROR(SR_demand_forecast!G4*Settings!$D$30,"-")</f>
        <v>68820000</v>
      </c>
      <c r="H4" s="189">
        <f>IFERROR(SR_demand_forecast!H4*Settings!$D$30,"-")</f>
        <v>0</v>
      </c>
      <c r="I4" s="189">
        <f>IFERROR(SR_demand_forecast!I4*Settings!$D$30,"-")</f>
        <v>0</v>
      </c>
      <c r="J4" s="189">
        <f>IFERROR(SR_demand_forecast!J4*Settings!$D$30,"-")</f>
        <v>0</v>
      </c>
      <c r="K4" s="189">
        <f>IFERROR(SR_demand_forecast!K4*Settings!$D$30,"-")</f>
        <v>0</v>
      </c>
      <c r="L4" s="189">
        <f>IFERROR(SR_demand_forecast!L4*Settings!$D$30,"-")</f>
        <v>0</v>
      </c>
      <c r="M4" s="189">
        <f>IFERROR(SR_demand_forecast!M4*Settings!$D$30,"-")</f>
        <v>0</v>
      </c>
      <c r="N4" s="189">
        <f>IFERROR(SR_demand_forecast!N4*Settings!$D$30,"-")</f>
        <v>0</v>
      </c>
      <c r="O4" s="189">
        <f>IFERROR(SR_demand_forecast!O4*Settings!$D$30,"-")</f>
        <v>0</v>
      </c>
      <c r="P4" s="189">
        <f>IFERROR(SR_demand_forecast!P4*Settings!$D$30,"-")</f>
        <v>0</v>
      </c>
      <c r="Q4" s="189">
        <f>IFERROR(SR_demand_forecast!Q4*Settings!$D$30,"-")</f>
        <v>0</v>
      </c>
      <c r="R4" s="189">
        <f>IFERROR(SR_demand_forecast!R4*Settings!$D$30,"-")</f>
        <v>0</v>
      </c>
      <c r="S4" s="189">
        <f>IFERROR(SR_demand_forecast!S4*Settings!$D$30,"-")</f>
        <v>0</v>
      </c>
      <c r="T4" s="189">
        <f>IFERROR(SR_demand_forecast!T4*Settings!$D$30,"-")</f>
        <v>0</v>
      </c>
      <c r="U4" s="189">
        <f>IFERROR(SR_demand_forecast!U4*Settings!$D$30,"-")</f>
        <v>0</v>
      </c>
      <c r="V4" s="189">
        <f>IFERROR(SR_demand_forecast!V4*Settings!$D$30,"-")</f>
        <v>0</v>
      </c>
      <c r="W4" s="189">
        <f>IFERROR(SR_demand_forecast!W4*Settings!$D$30,"-")</f>
        <v>0</v>
      </c>
    </row>
    <row r="5" spans="1:24" x14ac:dyDescent="0.25">
      <c r="A5" s="97" t="s">
        <v>68</v>
      </c>
      <c r="B5" s="97" t="s">
        <v>57</v>
      </c>
      <c r="C5" s="198"/>
      <c r="D5" s="189">
        <f>IFERROR(SR_demand_forecast!D5*Settings!$D$30,"-")</f>
        <v>2001011666.6666667</v>
      </c>
      <c r="E5" s="189">
        <f>IFERROR(SR_demand_forecast!E5*Settings!$D$30,"-")</f>
        <v>2001011666.6666667</v>
      </c>
      <c r="F5" s="189">
        <f>IFERROR(SR_demand_forecast!F5*Settings!$D$30,"-")</f>
        <v>2001011666.6666667</v>
      </c>
      <c r="G5" s="189">
        <f>IFERROR(SR_demand_forecast!G5*Settings!$D$30,"-")</f>
        <v>2001011666.6666667</v>
      </c>
      <c r="H5" s="189">
        <f>IFERROR(SR_demand_forecast!H5*Settings!$D$30,"-")</f>
        <v>2001011666.6666667</v>
      </c>
      <c r="I5" s="189">
        <f>IFERROR(SR_demand_forecast!I5*Settings!$D$30,"-")</f>
        <v>2001011666.6666667</v>
      </c>
      <c r="J5" s="189">
        <f>IFERROR(SR_demand_forecast!J5*Settings!$D$30,"-")</f>
        <v>0</v>
      </c>
      <c r="K5" s="189">
        <f>IFERROR(SR_demand_forecast!K5*Settings!$D$30,"-")</f>
        <v>0</v>
      </c>
      <c r="L5" s="189">
        <f>IFERROR(SR_demand_forecast!L5*Settings!$D$30,"-")</f>
        <v>0</v>
      </c>
      <c r="M5" s="189">
        <f>IFERROR(SR_demand_forecast!M5*Settings!$D$30,"-")</f>
        <v>0</v>
      </c>
      <c r="N5" s="189">
        <f>IFERROR(SR_demand_forecast!N5*Settings!$D$30,"-")</f>
        <v>0</v>
      </c>
      <c r="O5" s="189">
        <f>IFERROR(SR_demand_forecast!O5*Settings!$D$30,"-")</f>
        <v>0</v>
      </c>
      <c r="P5" s="189">
        <f>IFERROR(SR_demand_forecast!P5*Settings!$D$30,"-")</f>
        <v>0</v>
      </c>
      <c r="Q5" s="189">
        <f>IFERROR(SR_demand_forecast!Q5*Settings!$D$30,"-")</f>
        <v>0</v>
      </c>
      <c r="R5" s="189">
        <f>IFERROR(SR_demand_forecast!R5*Settings!$D$30,"-")</f>
        <v>0</v>
      </c>
      <c r="S5" s="189">
        <f>IFERROR(SR_demand_forecast!S5*Settings!$D$30,"-")</f>
        <v>0</v>
      </c>
      <c r="T5" s="189">
        <f>IFERROR(SR_demand_forecast!T5*Settings!$D$30,"-")</f>
        <v>0</v>
      </c>
      <c r="U5" s="189">
        <f>IFERROR(SR_demand_forecast!U5*Settings!$D$30,"-")</f>
        <v>0</v>
      </c>
      <c r="V5" s="189">
        <f>IFERROR(SR_demand_forecast!V5*Settings!$D$30,"-")</f>
        <v>0</v>
      </c>
      <c r="W5" s="189">
        <f>IFERROR(SR_demand_forecast!W5*Settings!$D$30,"-")</f>
        <v>0</v>
      </c>
    </row>
    <row r="6" spans="1:24" x14ac:dyDescent="0.25">
      <c r="A6" s="97" t="s">
        <v>34</v>
      </c>
      <c r="B6" s="97" t="s">
        <v>64</v>
      </c>
      <c r="C6" s="198"/>
      <c r="D6" s="189" t="str">
        <f>IFERROR(SR_demand_forecast!D6*Settings!$D$30,"-")</f>
        <v>-</v>
      </c>
      <c r="E6" s="189" t="str">
        <f>IFERROR(SR_demand_forecast!E6*Settings!$D$30,"-")</f>
        <v>-</v>
      </c>
      <c r="F6" s="189" t="str">
        <f>IFERROR(SR_demand_forecast!F6*Settings!$D$30,"-")</f>
        <v>-</v>
      </c>
      <c r="G6" s="189" t="str">
        <f>IFERROR(SR_demand_forecast!G6*Settings!$D$30,"-")</f>
        <v>-</v>
      </c>
      <c r="H6" s="189" t="str">
        <f>IFERROR(SR_demand_forecast!H6*Settings!$D$30,"-")</f>
        <v>-</v>
      </c>
      <c r="I6" s="189" t="str">
        <f>IFERROR(SR_demand_forecast!I6*Settings!$D$30,"-")</f>
        <v>-</v>
      </c>
      <c r="J6" s="189" t="str">
        <f>IFERROR(SR_demand_forecast!J6*Settings!$D$30,"-")</f>
        <v>-</v>
      </c>
      <c r="K6" s="189" t="str">
        <f>IFERROR(SR_demand_forecast!K6*Settings!$D$30,"-")</f>
        <v>-</v>
      </c>
      <c r="L6" s="189" t="str">
        <f>IFERROR(SR_demand_forecast!L6*Settings!$D$30,"-")</f>
        <v>-</v>
      </c>
      <c r="M6" s="189" t="str">
        <f>IFERROR(SR_demand_forecast!M6*Settings!$D$30,"-")</f>
        <v>-</v>
      </c>
      <c r="N6" s="189" t="str">
        <f>IFERROR(SR_demand_forecast!N6*Settings!$D$30,"-")</f>
        <v>-</v>
      </c>
      <c r="O6" s="189" t="str">
        <f>IFERROR(SR_demand_forecast!O6*Settings!$D$30,"-")</f>
        <v>-</v>
      </c>
      <c r="P6" s="189" t="str">
        <f>IFERROR(SR_demand_forecast!P6*Settings!$D$30,"-")</f>
        <v>-</v>
      </c>
      <c r="Q6" s="189" t="str">
        <f>IFERROR(SR_demand_forecast!Q6*Settings!$D$30,"-")</f>
        <v>-</v>
      </c>
      <c r="R6" s="189" t="str">
        <f>IFERROR(SR_demand_forecast!R6*Settings!$D$30,"-")</f>
        <v>-</v>
      </c>
      <c r="S6" s="189" t="str">
        <f>IFERROR(SR_demand_forecast!S6*Settings!$D$30,"-")</f>
        <v>-</v>
      </c>
      <c r="T6" s="189" t="str">
        <f>IFERROR(SR_demand_forecast!T6*Settings!$D$30,"-")</f>
        <v>-</v>
      </c>
      <c r="U6" s="189" t="str">
        <f>IFERROR(SR_demand_forecast!U6*Settings!$D$30,"-")</f>
        <v>-</v>
      </c>
      <c r="V6" s="189" t="str">
        <f>IFERROR(SR_demand_forecast!V6*Settings!$D$30,"-")</f>
        <v>-</v>
      </c>
      <c r="W6" s="189" t="str">
        <f>IFERROR(SR_demand_forecast!W6*Settings!$D$30,"-")</f>
        <v>-</v>
      </c>
    </row>
    <row r="7" spans="1:24" x14ac:dyDescent="0.25">
      <c r="A7" s="97" t="s">
        <v>71</v>
      </c>
      <c r="B7" s="97" t="s">
        <v>58</v>
      </c>
      <c r="C7" s="198"/>
      <c r="D7" s="189">
        <f>IFERROR(SR_demand_forecast!D7*Settings!$D$30,"-")</f>
        <v>68820000</v>
      </c>
      <c r="E7" s="189">
        <f>IFERROR(SR_demand_forecast!E7*Settings!$D$30,"-")</f>
        <v>68820000</v>
      </c>
      <c r="F7" s="189">
        <f>IFERROR(SR_demand_forecast!F7*Settings!$D$30,"-")</f>
        <v>68820000</v>
      </c>
      <c r="G7" s="189">
        <f>IFERROR(SR_demand_forecast!G7*Settings!$D$30,"-")</f>
        <v>68820000</v>
      </c>
      <c r="H7" s="189">
        <f>IFERROR(SR_demand_forecast!H7*Settings!$D$30,"-")</f>
        <v>68820000</v>
      </c>
      <c r="I7" s="189">
        <f>IFERROR(SR_demand_forecast!I7*Settings!$D$30,"-")</f>
        <v>68820000</v>
      </c>
      <c r="J7" s="189">
        <f>IFERROR(SR_demand_forecast!J7*Settings!$D$30,"-")</f>
        <v>68820000</v>
      </c>
      <c r="K7" s="189">
        <f>IFERROR(SR_demand_forecast!K7*Settings!$D$30,"-")</f>
        <v>68820000</v>
      </c>
      <c r="L7" s="189">
        <f>IFERROR(SR_demand_forecast!L7*Settings!$D$30,"-")</f>
        <v>68820000</v>
      </c>
      <c r="M7" s="189">
        <f>IFERROR(SR_demand_forecast!M7*Settings!$D$30,"-")</f>
        <v>68820000</v>
      </c>
      <c r="N7" s="189">
        <f>IFERROR(SR_demand_forecast!N7*Settings!$D$30,"-")</f>
        <v>68820000</v>
      </c>
      <c r="O7" s="189">
        <f>IFERROR(SR_demand_forecast!O7*Settings!$D$30,"-")</f>
        <v>68820000</v>
      </c>
      <c r="P7" s="189">
        <f>IFERROR(SR_demand_forecast!P7*Settings!$D$30,"-")</f>
        <v>68820000</v>
      </c>
      <c r="Q7" s="189">
        <f>IFERROR(SR_demand_forecast!Q7*Settings!$D$30,"-")</f>
        <v>68820000</v>
      </c>
      <c r="R7" s="189">
        <f>IFERROR(SR_demand_forecast!R7*Settings!$D$30,"-")</f>
        <v>68820000</v>
      </c>
      <c r="S7" s="189">
        <f>IFERROR(SR_demand_forecast!S7*Settings!$D$30,"-")</f>
        <v>68820000</v>
      </c>
      <c r="T7" s="189">
        <f>IFERROR(SR_demand_forecast!T7*Settings!$D$30,"-")</f>
        <v>68820000</v>
      </c>
      <c r="U7" s="189">
        <f>IFERROR(SR_demand_forecast!U7*Settings!$D$30,"-")</f>
        <v>68820000</v>
      </c>
      <c r="V7" s="189">
        <f>IFERROR(SR_demand_forecast!V7*Settings!$D$30,"-")</f>
        <v>68820000</v>
      </c>
      <c r="W7" s="189">
        <f>IFERROR(SR_demand_forecast!W7*Settings!$D$30,"-")</f>
        <v>68820000</v>
      </c>
    </row>
    <row r="8" spans="1:24" x14ac:dyDescent="0.25">
      <c r="A8" s="97" t="s">
        <v>72</v>
      </c>
      <c r="B8" s="97" t="s">
        <v>59</v>
      </c>
      <c r="C8" s="198"/>
      <c r="D8" s="189">
        <f>IFERROR(SR_demand_forecast!D8*Settings!$D$30,"-")</f>
        <v>3446370000</v>
      </c>
      <c r="E8" s="189">
        <f>IFERROR(SR_demand_forecast!E8*Settings!$D$30,"-")</f>
        <v>3446370000</v>
      </c>
      <c r="F8" s="189">
        <f>IFERROR(SR_demand_forecast!F8*Settings!$D$30,"-")</f>
        <v>3446370000</v>
      </c>
      <c r="G8" s="189">
        <f>IFERROR(SR_demand_forecast!G8*Settings!$D$30,"-")</f>
        <v>3446370000</v>
      </c>
      <c r="H8" s="189">
        <f>IFERROR(SR_demand_forecast!H8*Settings!$D$30,"-")</f>
        <v>3446370000</v>
      </c>
      <c r="I8" s="189">
        <f>IFERROR(SR_demand_forecast!I8*Settings!$D$30,"-")</f>
        <v>3446370000</v>
      </c>
      <c r="J8" s="189">
        <f>IFERROR(SR_demand_forecast!J8*Settings!$D$30,"-")</f>
        <v>3446370000</v>
      </c>
      <c r="K8" s="189">
        <f>IFERROR(SR_demand_forecast!K8*Settings!$D$30,"-")</f>
        <v>3446370000</v>
      </c>
      <c r="L8" s="189">
        <f>IFERROR(SR_demand_forecast!L8*Settings!$D$30,"-")</f>
        <v>3446370000</v>
      </c>
      <c r="M8" s="189">
        <f>IFERROR(SR_demand_forecast!M8*Settings!$D$30,"-")</f>
        <v>3446370000</v>
      </c>
      <c r="N8" s="189">
        <f>IFERROR(SR_demand_forecast!N8*Settings!$D$30,"-")</f>
        <v>3446370000</v>
      </c>
      <c r="O8" s="189">
        <f>IFERROR(SR_demand_forecast!O8*Settings!$D$30,"-")</f>
        <v>3446370000</v>
      </c>
      <c r="P8" s="189">
        <f>IFERROR(SR_demand_forecast!P8*Settings!$D$30,"-")</f>
        <v>3446370000</v>
      </c>
      <c r="Q8" s="189">
        <f>IFERROR(SR_demand_forecast!Q8*Settings!$D$30,"-")</f>
        <v>3446370000</v>
      </c>
      <c r="R8" s="189">
        <f>IFERROR(SR_demand_forecast!R8*Settings!$D$30,"-")</f>
        <v>3446370000</v>
      </c>
      <c r="S8" s="189">
        <f>IFERROR(SR_demand_forecast!S8*Settings!$D$30,"-")</f>
        <v>3446370000</v>
      </c>
      <c r="T8" s="189">
        <f>IFERROR(SR_demand_forecast!T8*Settings!$D$30,"-")</f>
        <v>3446370000</v>
      </c>
      <c r="U8" s="189">
        <f>IFERROR(SR_demand_forecast!U8*Settings!$D$30,"-")</f>
        <v>3446370000</v>
      </c>
      <c r="V8" s="189">
        <f>IFERROR(SR_demand_forecast!V8*Settings!$D$30,"-")</f>
        <v>3446370000</v>
      </c>
      <c r="W8" s="189">
        <f>IFERROR(SR_demand_forecast!W8*Settings!$D$30,"-")</f>
        <v>3446370000</v>
      </c>
    </row>
    <row r="9" spans="1:24" x14ac:dyDescent="0.25">
      <c r="A9" s="97" t="s">
        <v>35</v>
      </c>
      <c r="B9" s="97" t="s">
        <v>57</v>
      </c>
      <c r="C9" s="198"/>
      <c r="D9" s="189">
        <f>IFERROR(SR_demand_forecast!D9*Settings!$D$30,"-")</f>
        <v>2001011666.6666667</v>
      </c>
      <c r="E9" s="189">
        <f>IFERROR(SR_demand_forecast!E9*Settings!$D$30,"-")</f>
        <v>2001011666.6666667</v>
      </c>
      <c r="F9" s="189">
        <f>IFERROR(SR_demand_forecast!F9*Settings!$D$30,"-")</f>
        <v>2001011666.6666667</v>
      </c>
      <c r="G9" s="189">
        <f>IFERROR(SR_demand_forecast!G9*Settings!$D$30,"-")</f>
        <v>2001011666.6666667</v>
      </c>
      <c r="H9" s="189">
        <f>IFERROR(SR_demand_forecast!H9*Settings!$D$30,"-")</f>
        <v>2001011666.6666667</v>
      </c>
      <c r="I9" s="189">
        <f>IFERROR(SR_demand_forecast!I9*Settings!$D$30,"-")</f>
        <v>2001011666.6666667</v>
      </c>
      <c r="J9" s="189">
        <f>IFERROR(SR_demand_forecast!J9*Settings!$D$30,"-")</f>
        <v>2001011666.6666667</v>
      </c>
      <c r="K9" s="189">
        <f>IFERROR(SR_demand_forecast!K9*Settings!$D$30,"-")</f>
        <v>0</v>
      </c>
      <c r="L9" s="189">
        <f>IFERROR(SR_demand_forecast!L9*Settings!$D$30,"-")</f>
        <v>0</v>
      </c>
      <c r="M9" s="189">
        <f>IFERROR(SR_demand_forecast!M9*Settings!$D$30,"-")</f>
        <v>0</v>
      </c>
      <c r="N9" s="189">
        <f>IFERROR(SR_demand_forecast!N9*Settings!$D$30,"-")</f>
        <v>0</v>
      </c>
      <c r="O9" s="189">
        <f>IFERROR(SR_demand_forecast!O9*Settings!$D$30,"-")</f>
        <v>0</v>
      </c>
      <c r="P9" s="189">
        <f>IFERROR(SR_demand_forecast!P9*Settings!$D$30,"-")</f>
        <v>0</v>
      </c>
      <c r="Q9" s="189">
        <f>IFERROR(SR_demand_forecast!Q9*Settings!$D$30,"-")</f>
        <v>0</v>
      </c>
      <c r="R9" s="189">
        <f>IFERROR(SR_demand_forecast!R9*Settings!$D$30,"-")</f>
        <v>0</v>
      </c>
      <c r="S9" s="189">
        <f>IFERROR(SR_demand_forecast!S9*Settings!$D$30,"-")</f>
        <v>0</v>
      </c>
      <c r="T9" s="189">
        <f>IFERROR(SR_demand_forecast!T9*Settings!$D$30,"-")</f>
        <v>0</v>
      </c>
      <c r="U9" s="189">
        <f>IFERROR(SR_demand_forecast!U9*Settings!$D$30,"-")</f>
        <v>0</v>
      </c>
      <c r="V9" s="189">
        <f>IFERROR(SR_demand_forecast!V9*Settings!$D$30,"-")</f>
        <v>0</v>
      </c>
      <c r="W9" s="189">
        <f>IFERROR(SR_demand_forecast!W9*Settings!$D$30,"-")</f>
        <v>0</v>
      </c>
    </row>
    <row r="10" spans="1:24" x14ac:dyDescent="0.25">
      <c r="A10" s="97" t="s">
        <v>36</v>
      </c>
      <c r="B10" s="97" t="s">
        <v>57</v>
      </c>
      <c r="C10" s="198"/>
      <c r="D10" s="189">
        <f>IFERROR(SR_demand_forecast!D10*Settings!$D$30,"-")</f>
        <v>2001011666.6666667</v>
      </c>
      <c r="E10" s="189">
        <f>IFERROR(SR_demand_forecast!E10*Settings!$D$30,"-")</f>
        <v>2001011666.6666667</v>
      </c>
      <c r="F10" s="189">
        <f>IFERROR(SR_demand_forecast!F10*Settings!$D$30,"-")</f>
        <v>2001011666.6666667</v>
      </c>
      <c r="G10" s="189">
        <f>IFERROR(SR_demand_forecast!G10*Settings!$D$30,"-")</f>
        <v>2001011666.6666667</v>
      </c>
      <c r="H10" s="189">
        <f>IFERROR(SR_demand_forecast!H10*Settings!$D$30,"-")</f>
        <v>2001011666.6666667</v>
      </c>
      <c r="I10" s="189">
        <f>IFERROR(SR_demand_forecast!I10*Settings!$D$30,"-")</f>
        <v>2001011666.6666667</v>
      </c>
      <c r="J10" s="189">
        <f>IFERROR(SR_demand_forecast!J10*Settings!$D$30,"-")</f>
        <v>2001011666.6666667</v>
      </c>
      <c r="K10" s="189">
        <f>IFERROR(SR_demand_forecast!K10*Settings!$D$30,"-")</f>
        <v>2001011666.6666667</v>
      </c>
      <c r="L10" s="189">
        <f>IFERROR(SR_demand_forecast!L10*Settings!$D$30,"-")</f>
        <v>2001011666.6666667</v>
      </c>
      <c r="M10" s="189">
        <f>IFERROR(SR_demand_forecast!M10*Settings!$D$30,"-")</f>
        <v>2001011666.6666667</v>
      </c>
      <c r="N10" s="189">
        <f>IFERROR(SR_demand_forecast!N10*Settings!$D$30,"-")</f>
        <v>2001011666.6666667</v>
      </c>
      <c r="O10" s="189">
        <f>IFERROR(SR_demand_forecast!O10*Settings!$D$30,"-")</f>
        <v>2001011666.6666667</v>
      </c>
      <c r="P10" s="189">
        <f>IFERROR(SR_demand_forecast!P10*Settings!$D$30,"-")</f>
        <v>2001011666.6666667</v>
      </c>
      <c r="Q10" s="189">
        <f>IFERROR(SR_demand_forecast!Q10*Settings!$D$30,"-")</f>
        <v>2001011666.6666667</v>
      </c>
      <c r="R10" s="189">
        <f>IFERROR(SR_demand_forecast!R10*Settings!$D$30,"-")</f>
        <v>2001011666.6666667</v>
      </c>
      <c r="S10" s="189">
        <f>IFERROR(SR_demand_forecast!S10*Settings!$D$30,"-")</f>
        <v>2001011666.6666667</v>
      </c>
      <c r="T10" s="189">
        <f>IFERROR(SR_demand_forecast!T10*Settings!$D$30,"-")</f>
        <v>2001011666.6666667</v>
      </c>
      <c r="U10" s="189">
        <f>IFERROR(SR_demand_forecast!U10*Settings!$D$30,"-")</f>
        <v>2001011666.6666667</v>
      </c>
      <c r="V10" s="189">
        <f>IFERROR(SR_demand_forecast!V10*Settings!$D$30,"-")</f>
        <v>2001011666.6666667</v>
      </c>
      <c r="W10" s="189">
        <f>IFERROR(SR_demand_forecast!W10*Settings!$D$30,"-")</f>
        <v>2001011666.6666667</v>
      </c>
    </row>
    <row r="11" spans="1:24" x14ac:dyDescent="0.25">
      <c r="A11" s="97" t="s">
        <v>37</v>
      </c>
      <c r="B11" s="97" t="s">
        <v>57</v>
      </c>
      <c r="C11" s="198"/>
      <c r="D11" s="189">
        <f>IFERROR(SR_demand_forecast!D11*Settings!$D$30,"-")</f>
        <v>2001011666.6666667</v>
      </c>
      <c r="E11" s="189">
        <f>IFERROR(SR_demand_forecast!E11*Settings!$D$30,"-")</f>
        <v>2001011666.6666667</v>
      </c>
      <c r="F11" s="189">
        <f>IFERROR(SR_demand_forecast!F11*Settings!$D$30,"-")</f>
        <v>2001011666.6666667</v>
      </c>
      <c r="G11" s="189">
        <f>IFERROR(SR_demand_forecast!G11*Settings!$D$30,"-")</f>
        <v>2001011666.6666667</v>
      </c>
      <c r="H11" s="189">
        <f>IFERROR(SR_demand_forecast!H11*Settings!$D$30,"-")</f>
        <v>2001011666.6666667</v>
      </c>
      <c r="I11" s="189">
        <f>IFERROR(SR_demand_forecast!I11*Settings!$D$30,"-")</f>
        <v>0</v>
      </c>
      <c r="J11" s="189">
        <f>IFERROR(SR_demand_forecast!J11*Settings!$D$30,"-")</f>
        <v>0</v>
      </c>
      <c r="K11" s="189">
        <f>IFERROR(SR_demand_forecast!K11*Settings!$D$30,"-")</f>
        <v>0</v>
      </c>
      <c r="L11" s="189">
        <f>IFERROR(SR_demand_forecast!L11*Settings!$D$30,"-")</f>
        <v>0</v>
      </c>
      <c r="M11" s="189">
        <f>IFERROR(SR_demand_forecast!M11*Settings!$D$30,"-")</f>
        <v>0</v>
      </c>
      <c r="N11" s="189">
        <f>IFERROR(SR_demand_forecast!N11*Settings!$D$30,"-")</f>
        <v>0</v>
      </c>
      <c r="O11" s="189">
        <f>IFERROR(SR_demand_forecast!O11*Settings!$D$30,"-")</f>
        <v>0</v>
      </c>
      <c r="P11" s="189">
        <f>IFERROR(SR_demand_forecast!P11*Settings!$D$30,"-")</f>
        <v>0</v>
      </c>
      <c r="Q11" s="189">
        <f>IFERROR(SR_demand_forecast!Q11*Settings!$D$30,"-")</f>
        <v>0</v>
      </c>
      <c r="R11" s="189">
        <f>IFERROR(SR_demand_forecast!R11*Settings!$D$30,"-")</f>
        <v>0</v>
      </c>
      <c r="S11" s="189">
        <f>IFERROR(SR_demand_forecast!S11*Settings!$D$30,"-")</f>
        <v>0</v>
      </c>
      <c r="T11" s="189">
        <f>IFERROR(SR_demand_forecast!T11*Settings!$D$30,"-")</f>
        <v>0</v>
      </c>
      <c r="U11" s="189">
        <f>IFERROR(SR_demand_forecast!U11*Settings!$D$30,"-")</f>
        <v>0</v>
      </c>
      <c r="V11" s="189">
        <f>IFERROR(SR_demand_forecast!V11*Settings!$D$30,"-")</f>
        <v>0</v>
      </c>
      <c r="W11" s="189">
        <f>IFERROR(SR_demand_forecast!W11*Settings!$D$30,"-")</f>
        <v>0</v>
      </c>
    </row>
    <row r="12" spans="1:24" x14ac:dyDescent="0.25">
      <c r="A12" s="97" t="s">
        <v>73</v>
      </c>
      <c r="B12" s="97" t="s">
        <v>57</v>
      </c>
      <c r="C12" s="198"/>
      <c r="D12" s="189">
        <f>IFERROR(SR_demand_forecast!D12*Settings!$D$30,"-")</f>
        <v>2001011666.6666667</v>
      </c>
      <c r="E12" s="189">
        <f>IFERROR(SR_demand_forecast!E12*Settings!$D$30,"-")</f>
        <v>2001011666.6666667</v>
      </c>
      <c r="F12" s="189">
        <f>IFERROR(SR_demand_forecast!F12*Settings!$D$30,"-")</f>
        <v>2001011666.6666667</v>
      </c>
      <c r="G12" s="189">
        <f>IFERROR(SR_demand_forecast!G12*Settings!$D$30,"-")</f>
        <v>2001011666.6666667</v>
      </c>
      <c r="H12" s="189">
        <f>IFERROR(SR_demand_forecast!H12*Settings!$D$30,"-")</f>
        <v>2001011666.6666667</v>
      </c>
      <c r="I12" s="189">
        <f>IFERROR(SR_demand_forecast!I12*Settings!$D$30,"-")</f>
        <v>0</v>
      </c>
      <c r="J12" s="189">
        <f>IFERROR(SR_demand_forecast!J12*Settings!$D$30,"-")</f>
        <v>0</v>
      </c>
      <c r="K12" s="189">
        <f>IFERROR(SR_demand_forecast!K12*Settings!$D$30,"-")</f>
        <v>0</v>
      </c>
      <c r="L12" s="189">
        <f>IFERROR(SR_demand_forecast!L12*Settings!$D$30,"-")</f>
        <v>0</v>
      </c>
      <c r="M12" s="189">
        <f>IFERROR(SR_demand_forecast!M12*Settings!$D$30,"-")</f>
        <v>0</v>
      </c>
      <c r="N12" s="189">
        <f>IFERROR(SR_demand_forecast!N12*Settings!$D$30,"-")</f>
        <v>0</v>
      </c>
      <c r="O12" s="189">
        <f>IFERROR(SR_demand_forecast!O12*Settings!$D$30,"-")</f>
        <v>0</v>
      </c>
      <c r="P12" s="189">
        <f>IFERROR(SR_demand_forecast!P12*Settings!$D$30,"-")</f>
        <v>0</v>
      </c>
      <c r="Q12" s="189">
        <f>IFERROR(SR_demand_forecast!Q12*Settings!$D$30,"-")</f>
        <v>0</v>
      </c>
      <c r="R12" s="189">
        <f>IFERROR(SR_demand_forecast!R12*Settings!$D$30,"-")</f>
        <v>0</v>
      </c>
      <c r="S12" s="189">
        <f>IFERROR(SR_demand_forecast!S12*Settings!$D$30,"-")</f>
        <v>0</v>
      </c>
      <c r="T12" s="189">
        <f>IFERROR(SR_demand_forecast!T12*Settings!$D$30,"-")</f>
        <v>0</v>
      </c>
      <c r="U12" s="189">
        <f>IFERROR(SR_demand_forecast!U12*Settings!$D$30,"-")</f>
        <v>0</v>
      </c>
      <c r="V12" s="189">
        <f>IFERROR(SR_demand_forecast!V12*Settings!$D$30,"-")</f>
        <v>0</v>
      </c>
      <c r="W12" s="189">
        <f>IFERROR(SR_demand_forecast!W12*Settings!$D$30,"-")</f>
        <v>0</v>
      </c>
    </row>
    <row r="13" spans="1:24" x14ac:dyDescent="0.25">
      <c r="A13" s="97" t="s">
        <v>38</v>
      </c>
      <c r="B13" s="97" t="s">
        <v>57</v>
      </c>
      <c r="C13" s="198"/>
      <c r="D13" s="189">
        <f>IFERROR(SR_demand_forecast!D13*Settings!$D$30,"-")</f>
        <v>2001011666.6666667</v>
      </c>
      <c r="E13" s="189">
        <f>IFERROR(SR_demand_forecast!E13*Settings!$D$30,"-")</f>
        <v>2001011666.6666667</v>
      </c>
      <c r="F13" s="189">
        <f>IFERROR(SR_demand_forecast!F13*Settings!$D$30,"-")</f>
        <v>2001011666.6666667</v>
      </c>
      <c r="G13" s="189">
        <f>IFERROR(SR_demand_forecast!G13*Settings!$D$30,"-")</f>
        <v>2001011666.6666667</v>
      </c>
      <c r="H13" s="189">
        <f>IFERROR(SR_demand_forecast!H13*Settings!$D$30,"-")</f>
        <v>0</v>
      </c>
      <c r="I13" s="189">
        <f>IFERROR(SR_demand_forecast!I13*Settings!$D$30,"-")</f>
        <v>0</v>
      </c>
      <c r="J13" s="189">
        <f>IFERROR(SR_demand_forecast!J13*Settings!$D$30,"-")</f>
        <v>0</v>
      </c>
      <c r="K13" s="189">
        <f>IFERROR(SR_demand_forecast!K13*Settings!$D$30,"-")</f>
        <v>0</v>
      </c>
      <c r="L13" s="189">
        <f>IFERROR(SR_demand_forecast!L13*Settings!$D$30,"-")</f>
        <v>0</v>
      </c>
      <c r="M13" s="189">
        <f>IFERROR(SR_demand_forecast!M13*Settings!$D$30,"-")</f>
        <v>0</v>
      </c>
      <c r="N13" s="189">
        <f>IFERROR(SR_demand_forecast!N13*Settings!$D$30,"-")</f>
        <v>0</v>
      </c>
      <c r="O13" s="189">
        <f>IFERROR(SR_demand_forecast!O13*Settings!$D$30,"-")</f>
        <v>0</v>
      </c>
      <c r="P13" s="189">
        <f>IFERROR(SR_demand_forecast!P13*Settings!$D$30,"-")</f>
        <v>0</v>
      </c>
      <c r="Q13" s="189">
        <f>IFERROR(SR_demand_forecast!Q13*Settings!$D$30,"-")</f>
        <v>0</v>
      </c>
      <c r="R13" s="189">
        <f>IFERROR(SR_demand_forecast!R13*Settings!$D$30,"-")</f>
        <v>0</v>
      </c>
      <c r="S13" s="189">
        <f>IFERROR(SR_demand_forecast!S13*Settings!$D$30,"-")</f>
        <v>0</v>
      </c>
      <c r="T13" s="189">
        <f>IFERROR(SR_demand_forecast!T13*Settings!$D$30,"-")</f>
        <v>0</v>
      </c>
      <c r="U13" s="189">
        <f>IFERROR(SR_demand_forecast!U13*Settings!$D$30,"-")</f>
        <v>0</v>
      </c>
      <c r="V13" s="189">
        <f>IFERROR(SR_demand_forecast!V13*Settings!$D$30,"-")</f>
        <v>0</v>
      </c>
      <c r="W13" s="189">
        <f>IFERROR(SR_demand_forecast!W13*Settings!$D$30,"-")</f>
        <v>0</v>
      </c>
    </row>
    <row r="14" spans="1:24" x14ac:dyDescent="0.25">
      <c r="A14" s="97" t="s">
        <v>39</v>
      </c>
      <c r="B14" s="97" t="s">
        <v>59</v>
      </c>
      <c r="C14" s="198"/>
      <c r="D14" s="189">
        <f>IFERROR(SR_demand_forecast!D14*Settings!$D$30,"-")</f>
        <v>3446370000</v>
      </c>
      <c r="E14" s="189">
        <f>IFERROR(SR_demand_forecast!E14*Settings!$D$30,"-")</f>
        <v>3446370000</v>
      </c>
      <c r="F14" s="189">
        <f>IFERROR(SR_demand_forecast!F14*Settings!$D$30,"-")</f>
        <v>3446370000</v>
      </c>
      <c r="G14" s="189">
        <f>IFERROR(SR_demand_forecast!G14*Settings!$D$30,"-")</f>
        <v>3446370000</v>
      </c>
      <c r="H14" s="189">
        <f>IFERROR(SR_demand_forecast!H14*Settings!$D$30,"-")</f>
        <v>3446370000</v>
      </c>
      <c r="I14" s="189">
        <f>IFERROR(SR_demand_forecast!I14*Settings!$D$30,"-")</f>
        <v>3446370000</v>
      </c>
      <c r="J14" s="189">
        <f>IFERROR(SR_demand_forecast!J14*Settings!$D$30,"-")</f>
        <v>3446370000</v>
      </c>
      <c r="K14" s="189">
        <f>IFERROR(SR_demand_forecast!K14*Settings!$D$30,"-")</f>
        <v>3446370000</v>
      </c>
      <c r="L14" s="189">
        <f>IFERROR(SR_demand_forecast!L14*Settings!$D$30,"-")</f>
        <v>3446370000</v>
      </c>
      <c r="M14" s="189">
        <f>IFERROR(SR_demand_forecast!M14*Settings!$D$30,"-")</f>
        <v>3446370000</v>
      </c>
      <c r="N14" s="189">
        <f>IFERROR(SR_demand_forecast!N14*Settings!$D$30,"-")</f>
        <v>0</v>
      </c>
      <c r="O14" s="189">
        <f>IFERROR(SR_demand_forecast!O14*Settings!$D$30,"-")</f>
        <v>0</v>
      </c>
      <c r="P14" s="189">
        <f>IFERROR(SR_demand_forecast!P14*Settings!$D$30,"-")</f>
        <v>0</v>
      </c>
      <c r="Q14" s="189">
        <f>IFERROR(SR_demand_forecast!Q14*Settings!$D$30,"-")</f>
        <v>0</v>
      </c>
      <c r="R14" s="189">
        <f>IFERROR(SR_demand_forecast!R14*Settings!$D$30,"-")</f>
        <v>0</v>
      </c>
      <c r="S14" s="189">
        <f>IFERROR(SR_demand_forecast!S14*Settings!$D$30,"-")</f>
        <v>0</v>
      </c>
      <c r="T14" s="189">
        <f>IFERROR(SR_demand_forecast!T14*Settings!$D$30,"-")</f>
        <v>0</v>
      </c>
      <c r="U14" s="189">
        <f>IFERROR(SR_demand_forecast!U14*Settings!$D$30,"-")</f>
        <v>0</v>
      </c>
      <c r="V14" s="189">
        <f>IFERROR(SR_demand_forecast!V14*Settings!$D$30,"-")</f>
        <v>0</v>
      </c>
      <c r="W14" s="189">
        <f>IFERROR(SR_demand_forecast!W14*Settings!$D$30,"-")</f>
        <v>0</v>
      </c>
    </row>
    <row r="15" spans="1:24" x14ac:dyDescent="0.25">
      <c r="A15" s="97" t="s">
        <v>40</v>
      </c>
      <c r="B15" s="97" t="s">
        <v>58</v>
      </c>
      <c r="C15" s="198"/>
      <c r="D15" s="189">
        <f>IFERROR(SR_demand_forecast!D15*Settings!$D$30,"-")</f>
        <v>0</v>
      </c>
      <c r="E15" s="189">
        <f>IFERROR(SR_demand_forecast!E15*Settings!$D$30,"-")</f>
        <v>0</v>
      </c>
      <c r="F15" s="189">
        <f>IFERROR(SR_demand_forecast!F15*Settings!$D$30,"-")</f>
        <v>0</v>
      </c>
      <c r="G15" s="189">
        <f>IFERROR(SR_demand_forecast!G15*Settings!$D$30,"-")</f>
        <v>0</v>
      </c>
      <c r="H15" s="189">
        <f>IFERROR(SR_demand_forecast!H15*Settings!$D$30,"-")</f>
        <v>0</v>
      </c>
      <c r="I15" s="189">
        <f>IFERROR(SR_demand_forecast!I15*Settings!$D$30,"-")</f>
        <v>0</v>
      </c>
      <c r="J15" s="189">
        <f>IFERROR(SR_demand_forecast!J15*Settings!$D$30,"-")</f>
        <v>0</v>
      </c>
      <c r="K15" s="189">
        <f>IFERROR(SR_demand_forecast!K15*Settings!$D$30,"-")</f>
        <v>0</v>
      </c>
      <c r="L15" s="189">
        <f>IFERROR(SR_demand_forecast!L15*Settings!$D$30,"-")</f>
        <v>0</v>
      </c>
      <c r="M15" s="189">
        <f>IFERROR(SR_demand_forecast!M15*Settings!$D$30,"-")</f>
        <v>0</v>
      </c>
      <c r="N15" s="189">
        <f>IFERROR(SR_demand_forecast!N15*Settings!$D$30,"-")</f>
        <v>0</v>
      </c>
      <c r="O15" s="189">
        <f>IFERROR(SR_demand_forecast!O15*Settings!$D$30,"-")</f>
        <v>0</v>
      </c>
      <c r="P15" s="189">
        <f>IFERROR(SR_demand_forecast!P15*Settings!$D$30,"-")</f>
        <v>0</v>
      </c>
      <c r="Q15" s="189">
        <f>IFERROR(SR_demand_forecast!Q15*Settings!$D$30,"-")</f>
        <v>0</v>
      </c>
      <c r="R15" s="189">
        <f>IFERROR(SR_demand_forecast!R15*Settings!$D$30,"-")</f>
        <v>0</v>
      </c>
      <c r="S15" s="189">
        <f>IFERROR(SR_demand_forecast!S15*Settings!$D$30,"-")</f>
        <v>0</v>
      </c>
      <c r="T15" s="189">
        <f>IFERROR(SR_demand_forecast!T15*Settings!$D$30,"-")</f>
        <v>0</v>
      </c>
      <c r="U15" s="189">
        <f>IFERROR(SR_demand_forecast!U15*Settings!$D$30,"-")</f>
        <v>0</v>
      </c>
      <c r="V15" s="189">
        <f>IFERROR(SR_demand_forecast!V15*Settings!$D$30,"-")</f>
        <v>0</v>
      </c>
      <c r="W15" s="189">
        <f>IFERROR(SR_demand_forecast!W15*Settings!$D$30,"-")</f>
        <v>0</v>
      </c>
    </row>
    <row r="16" spans="1:24" x14ac:dyDescent="0.25">
      <c r="A16" s="97" t="s">
        <v>41</v>
      </c>
      <c r="B16" s="97" t="s">
        <v>60</v>
      </c>
      <c r="C16" s="198"/>
      <c r="D16" s="189">
        <f>IFERROR(SR_demand_forecast!D16*Settings!$D$30,"-")</f>
        <v>13815000</v>
      </c>
      <c r="E16" s="189">
        <f>IFERROR(SR_demand_forecast!E16*Settings!$D$30,"-")</f>
        <v>13815000</v>
      </c>
      <c r="F16" s="189">
        <f>IFERROR(SR_demand_forecast!F16*Settings!$D$30,"-")</f>
        <v>13815000</v>
      </c>
      <c r="G16" s="189">
        <f>IFERROR(SR_demand_forecast!G16*Settings!$D$30,"-")</f>
        <v>13815000</v>
      </c>
      <c r="H16" s="189">
        <f>IFERROR(SR_demand_forecast!H16*Settings!$D$30,"-")</f>
        <v>0</v>
      </c>
      <c r="I16" s="189">
        <f>IFERROR(SR_demand_forecast!I16*Settings!$D$30,"-")</f>
        <v>0</v>
      </c>
      <c r="J16" s="189">
        <f>IFERROR(SR_demand_forecast!J16*Settings!$D$30,"-")</f>
        <v>0</v>
      </c>
      <c r="K16" s="189">
        <f>IFERROR(SR_demand_forecast!K16*Settings!$D$30,"-")</f>
        <v>0</v>
      </c>
      <c r="L16" s="189">
        <f>IFERROR(SR_demand_forecast!L16*Settings!$D$30,"-")</f>
        <v>0</v>
      </c>
      <c r="M16" s="189">
        <f>IFERROR(SR_demand_forecast!M16*Settings!$D$30,"-")</f>
        <v>0</v>
      </c>
      <c r="N16" s="189">
        <f>IFERROR(SR_demand_forecast!N16*Settings!$D$30,"-")</f>
        <v>0</v>
      </c>
      <c r="O16" s="189">
        <f>IFERROR(SR_demand_forecast!O16*Settings!$D$30,"-")</f>
        <v>0</v>
      </c>
      <c r="P16" s="189">
        <f>IFERROR(SR_demand_forecast!P16*Settings!$D$30,"-")</f>
        <v>0</v>
      </c>
      <c r="Q16" s="189">
        <f>IFERROR(SR_demand_forecast!Q16*Settings!$D$30,"-")</f>
        <v>0</v>
      </c>
      <c r="R16" s="189">
        <f>IFERROR(SR_demand_forecast!R16*Settings!$D$30,"-")</f>
        <v>0</v>
      </c>
      <c r="S16" s="189">
        <f>IFERROR(SR_demand_forecast!S16*Settings!$D$30,"-")</f>
        <v>0</v>
      </c>
      <c r="T16" s="189">
        <f>IFERROR(SR_demand_forecast!T16*Settings!$D$30,"-")</f>
        <v>0</v>
      </c>
      <c r="U16" s="189">
        <f>IFERROR(SR_demand_forecast!U16*Settings!$D$30,"-")</f>
        <v>0</v>
      </c>
      <c r="V16" s="189">
        <f>IFERROR(SR_demand_forecast!V16*Settings!$D$30,"-")</f>
        <v>0</v>
      </c>
      <c r="W16" s="189">
        <f>IFERROR(SR_demand_forecast!W16*Settings!$D$30,"-")</f>
        <v>0</v>
      </c>
    </row>
    <row r="17" spans="1:23" x14ac:dyDescent="0.25">
      <c r="A17" s="97" t="s">
        <v>74</v>
      </c>
      <c r="B17" s="97" t="s">
        <v>57</v>
      </c>
      <c r="C17" s="198"/>
      <c r="D17" s="189">
        <f>IFERROR(SR_demand_forecast!D17*Settings!$D$30,"-")</f>
        <v>2001011666.6666667</v>
      </c>
      <c r="E17" s="189">
        <f>IFERROR(SR_demand_forecast!E17*Settings!$D$30,"-")</f>
        <v>0</v>
      </c>
      <c r="F17" s="189">
        <f>IFERROR(SR_demand_forecast!F17*Settings!$D$30,"-")</f>
        <v>0</v>
      </c>
      <c r="G17" s="189">
        <f>IFERROR(SR_demand_forecast!G17*Settings!$D$30,"-")</f>
        <v>0</v>
      </c>
      <c r="H17" s="189">
        <f>IFERROR(SR_demand_forecast!H17*Settings!$D$30,"-")</f>
        <v>0</v>
      </c>
      <c r="I17" s="189">
        <f>IFERROR(SR_demand_forecast!I17*Settings!$D$30,"-")</f>
        <v>0</v>
      </c>
      <c r="J17" s="189">
        <f>IFERROR(SR_demand_forecast!J17*Settings!$D$30,"-")</f>
        <v>0</v>
      </c>
      <c r="K17" s="189">
        <f>IFERROR(SR_demand_forecast!K17*Settings!$D$30,"-")</f>
        <v>0</v>
      </c>
      <c r="L17" s="189">
        <f>IFERROR(SR_demand_forecast!L17*Settings!$D$30,"-")</f>
        <v>0</v>
      </c>
      <c r="M17" s="189">
        <f>IFERROR(SR_demand_forecast!M17*Settings!$D$30,"-")</f>
        <v>0</v>
      </c>
      <c r="N17" s="189">
        <f>IFERROR(SR_demand_forecast!N17*Settings!$D$30,"-")</f>
        <v>0</v>
      </c>
      <c r="O17" s="189">
        <f>IFERROR(SR_demand_forecast!O17*Settings!$D$30,"-")</f>
        <v>0</v>
      </c>
      <c r="P17" s="189">
        <f>IFERROR(SR_demand_forecast!P17*Settings!$D$30,"-")</f>
        <v>0</v>
      </c>
      <c r="Q17" s="189">
        <f>IFERROR(SR_demand_forecast!Q17*Settings!$D$30,"-")</f>
        <v>0</v>
      </c>
      <c r="R17" s="189">
        <f>IFERROR(SR_demand_forecast!R17*Settings!$D$30,"-")</f>
        <v>0</v>
      </c>
      <c r="S17" s="189">
        <f>IFERROR(SR_demand_forecast!S17*Settings!$D$30,"-")</f>
        <v>0</v>
      </c>
      <c r="T17" s="189">
        <f>IFERROR(SR_demand_forecast!T17*Settings!$D$30,"-")</f>
        <v>0</v>
      </c>
      <c r="U17" s="189">
        <f>IFERROR(SR_demand_forecast!U17*Settings!$D$30,"-")</f>
        <v>0</v>
      </c>
      <c r="V17" s="189">
        <f>IFERROR(SR_demand_forecast!V17*Settings!$D$30,"-")</f>
        <v>0</v>
      </c>
      <c r="W17" s="189">
        <f>IFERROR(SR_demand_forecast!W17*Settings!$D$30,"-")</f>
        <v>0</v>
      </c>
    </row>
    <row r="18" spans="1:23" x14ac:dyDescent="0.25">
      <c r="A18" s="97" t="s">
        <v>75</v>
      </c>
      <c r="B18" s="97" t="s">
        <v>57</v>
      </c>
      <c r="C18" s="198"/>
      <c r="D18" s="189">
        <f>IFERROR(SR_demand_forecast!D18*Settings!$D$30,"-")</f>
        <v>2001011666.6666667</v>
      </c>
      <c r="E18" s="189">
        <f>IFERROR(SR_demand_forecast!E18*Settings!$D$30,"-")</f>
        <v>2001011666.6666667</v>
      </c>
      <c r="F18" s="189">
        <f>IFERROR(SR_demand_forecast!F18*Settings!$D$30,"-")</f>
        <v>2001011666.6666667</v>
      </c>
      <c r="G18" s="189">
        <f>IFERROR(SR_demand_forecast!G18*Settings!$D$30,"-")</f>
        <v>0</v>
      </c>
      <c r="H18" s="189">
        <f>IFERROR(SR_demand_forecast!H18*Settings!$D$30,"-")</f>
        <v>0</v>
      </c>
      <c r="I18" s="189">
        <f>IFERROR(SR_demand_forecast!I18*Settings!$D$30,"-")</f>
        <v>0</v>
      </c>
      <c r="J18" s="189">
        <f>IFERROR(SR_demand_forecast!J18*Settings!$D$30,"-")</f>
        <v>0</v>
      </c>
      <c r="K18" s="189">
        <f>IFERROR(SR_demand_forecast!K18*Settings!$D$30,"-")</f>
        <v>0</v>
      </c>
      <c r="L18" s="189">
        <f>IFERROR(SR_demand_forecast!L18*Settings!$D$30,"-")</f>
        <v>0</v>
      </c>
      <c r="M18" s="189">
        <f>IFERROR(SR_demand_forecast!M18*Settings!$D$30,"-")</f>
        <v>0</v>
      </c>
      <c r="N18" s="189">
        <f>IFERROR(SR_demand_forecast!N18*Settings!$D$30,"-")</f>
        <v>0</v>
      </c>
      <c r="O18" s="189">
        <f>IFERROR(SR_demand_forecast!O18*Settings!$D$30,"-")</f>
        <v>0</v>
      </c>
      <c r="P18" s="189">
        <f>IFERROR(SR_demand_forecast!P18*Settings!$D$30,"-")</f>
        <v>0</v>
      </c>
      <c r="Q18" s="189">
        <f>IFERROR(SR_demand_forecast!Q18*Settings!$D$30,"-")</f>
        <v>0</v>
      </c>
      <c r="R18" s="189">
        <f>IFERROR(SR_demand_forecast!R18*Settings!$D$30,"-")</f>
        <v>0</v>
      </c>
      <c r="S18" s="189">
        <f>IFERROR(SR_demand_forecast!S18*Settings!$D$30,"-")</f>
        <v>0</v>
      </c>
      <c r="T18" s="189">
        <f>IFERROR(SR_demand_forecast!T18*Settings!$D$30,"-")</f>
        <v>0</v>
      </c>
      <c r="U18" s="189">
        <f>IFERROR(SR_demand_forecast!U18*Settings!$D$30,"-")</f>
        <v>0</v>
      </c>
      <c r="V18" s="189">
        <f>IFERROR(SR_demand_forecast!V18*Settings!$D$30,"-")</f>
        <v>0</v>
      </c>
      <c r="W18" s="189">
        <f>IFERROR(SR_demand_forecast!W18*Settings!$D$30,"-")</f>
        <v>0</v>
      </c>
    </row>
    <row r="19" spans="1:23" x14ac:dyDescent="0.25">
      <c r="A19" s="97" t="s">
        <v>76</v>
      </c>
      <c r="B19" s="97" t="s">
        <v>57</v>
      </c>
      <c r="C19" s="198"/>
      <c r="D19" s="189">
        <f>IFERROR(SR_demand_forecast!D19*Settings!$D$30,"-")</f>
        <v>2001011666.6666667</v>
      </c>
      <c r="E19" s="189">
        <f>IFERROR(SR_demand_forecast!E19*Settings!$D$30,"-")</f>
        <v>2001011666.6666667</v>
      </c>
      <c r="F19" s="189">
        <f>IFERROR(SR_demand_forecast!F19*Settings!$D$30,"-")</f>
        <v>2001011666.6666667</v>
      </c>
      <c r="G19" s="189">
        <f>IFERROR(SR_demand_forecast!G19*Settings!$D$30,"-")</f>
        <v>2001011666.6666667</v>
      </c>
      <c r="H19" s="189">
        <f>IFERROR(SR_demand_forecast!H19*Settings!$D$30,"-")</f>
        <v>2001011666.6666667</v>
      </c>
      <c r="I19" s="189">
        <f>IFERROR(SR_demand_forecast!I19*Settings!$D$30,"-")</f>
        <v>2001011666.6666667</v>
      </c>
      <c r="J19" s="189">
        <f>IFERROR(SR_demand_forecast!J19*Settings!$D$30,"-")</f>
        <v>0</v>
      </c>
      <c r="K19" s="189">
        <f>IFERROR(SR_demand_forecast!K19*Settings!$D$30,"-")</f>
        <v>0</v>
      </c>
      <c r="L19" s="189">
        <f>IFERROR(SR_demand_forecast!L19*Settings!$D$30,"-")</f>
        <v>0</v>
      </c>
      <c r="M19" s="189">
        <f>IFERROR(SR_demand_forecast!M19*Settings!$D$30,"-")</f>
        <v>0</v>
      </c>
      <c r="N19" s="189">
        <f>IFERROR(SR_demand_forecast!N19*Settings!$D$30,"-")</f>
        <v>0</v>
      </c>
      <c r="O19" s="189">
        <f>IFERROR(SR_demand_forecast!O19*Settings!$D$30,"-")</f>
        <v>0</v>
      </c>
      <c r="P19" s="189">
        <f>IFERROR(SR_demand_forecast!P19*Settings!$D$30,"-")</f>
        <v>0</v>
      </c>
      <c r="Q19" s="189">
        <f>IFERROR(SR_demand_forecast!Q19*Settings!$D$30,"-")</f>
        <v>0</v>
      </c>
      <c r="R19" s="189">
        <f>IFERROR(SR_demand_forecast!R19*Settings!$D$30,"-")</f>
        <v>0</v>
      </c>
      <c r="S19" s="189">
        <f>IFERROR(SR_demand_forecast!S19*Settings!$D$30,"-")</f>
        <v>0</v>
      </c>
      <c r="T19" s="189">
        <f>IFERROR(SR_demand_forecast!T19*Settings!$D$30,"-")</f>
        <v>0</v>
      </c>
      <c r="U19" s="189">
        <f>IFERROR(SR_demand_forecast!U19*Settings!$D$30,"-")</f>
        <v>0</v>
      </c>
      <c r="V19" s="189">
        <f>IFERROR(SR_demand_forecast!V19*Settings!$D$30,"-")</f>
        <v>0</v>
      </c>
      <c r="W19" s="189">
        <f>IFERROR(SR_demand_forecast!W19*Settings!$D$30,"-")</f>
        <v>0</v>
      </c>
    </row>
    <row r="20" spans="1:23" x14ac:dyDescent="0.25">
      <c r="A20" s="97" t="s">
        <v>42</v>
      </c>
      <c r="B20" s="97" t="s">
        <v>61</v>
      </c>
      <c r="C20" s="198"/>
      <c r="D20" s="189">
        <f>IFERROR(SR_demand_forecast!D20*Settings!$D$30,"-")</f>
        <v>1012180000.0000001</v>
      </c>
      <c r="E20" s="189">
        <f>IFERROR(SR_demand_forecast!E20*Settings!$D$30,"-")</f>
        <v>1012180000.0000001</v>
      </c>
      <c r="F20" s="189">
        <f>IFERROR(SR_demand_forecast!F20*Settings!$D$30,"-")</f>
        <v>1012180000.0000001</v>
      </c>
      <c r="G20" s="189">
        <f>IFERROR(SR_demand_forecast!G20*Settings!$D$30,"-")</f>
        <v>1012180000.0000001</v>
      </c>
      <c r="H20" s="189">
        <f>IFERROR(SR_demand_forecast!H20*Settings!$D$30,"-")</f>
        <v>1012180000.0000001</v>
      </c>
      <c r="I20" s="189">
        <f>IFERROR(SR_demand_forecast!I20*Settings!$D$30,"-")</f>
        <v>1012180000.0000001</v>
      </c>
      <c r="J20" s="189">
        <f>IFERROR(SR_demand_forecast!J20*Settings!$D$30,"-")</f>
        <v>1012180000.0000001</v>
      </c>
      <c r="K20" s="189">
        <f>IFERROR(SR_demand_forecast!K20*Settings!$D$30,"-")</f>
        <v>1012180000.0000001</v>
      </c>
      <c r="L20" s="189">
        <f>IFERROR(SR_demand_forecast!L20*Settings!$D$30,"-")</f>
        <v>1012180000.0000001</v>
      </c>
      <c r="M20" s="189">
        <f>IFERROR(SR_demand_forecast!M20*Settings!$D$30,"-")</f>
        <v>1012180000.0000001</v>
      </c>
      <c r="N20" s="189">
        <f>IFERROR(SR_demand_forecast!N20*Settings!$D$30,"-")</f>
        <v>1012180000.0000001</v>
      </c>
      <c r="O20" s="189">
        <f>IFERROR(SR_demand_forecast!O20*Settings!$D$30,"-")</f>
        <v>1012180000.0000001</v>
      </c>
      <c r="P20" s="189">
        <f>IFERROR(SR_demand_forecast!P20*Settings!$D$30,"-")</f>
        <v>1012180000.0000001</v>
      </c>
      <c r="Q20" s="189">
        <f>IFERROR(SR_demand_forecast!Q20*Settings!$D$30,"-")</f>
        <v>1012180000.0000001</v>
      </c>
      <c r="R20" s="189">
        <f>IFERROR(SR_demand_forecast!R20*Settings!$D$30,"-")</f>
        <v>1012180000.0000001</v>
      </c>
      <c r="S20" s="189">
        <f>IFERROR(SR_demand_forecast!S20*Settings!$D$30,"-")</f>
        <v>1012180000.0000001</v>
      </c>
      <c r="T20" s="189">
        <f>IFERROR(SR_demand_forecast!T20*Settings!$D$30,"-")</f>
        <v>1012180000.0000001</v>
      </c>
      <c r="U20" s="189">
        <f>IFERROR(SR_demand_forecast!U20*Settings!$D$30,"-")</f>
        <v>1012180000.0000001</v>
      </c>
      <c r="V20" s="189">
        <f>IFERROR(SR_demand_forecast!V20*Settings!$D$30,"-")</f>
        <v>1012180000.0000001</v>
      </c>
      <c r="W20" s="189">
        <f>IFERROR(SR_demand_forecast!W20*Settings!$D$30,"-")</f>
        <v>1012180000.0000001</v>
      </c>
    </row>
    <row r="21" spans="1:23" x14ac:dyDescent="0.25">
      <c r="A21" s="97" t="s">
        <v>77</v>
      </c>
      <c r="B21" s="97" t="s">
        <v>58</v>
      </c>
      <c r="C21" s="198"/>
      <c r="D21" s="189">
        <f>IFERROR(SR_demand_forecast!D21*Settings!$D$30,"-")</f>
        <v>68820000</v>
      </c>
      <c r="E21" s="189">
        <f>IFERROR(SR_demand_forecast!E21*Settings!$D$30,"-")</f>
        <v>68820000</v>
      </c>
      <c r="F21" s="189">
        <f>IFERROR(SR_demand_forecast!F21*Settings!$D$30,"-")</f>
        <v>68820000</v>
      </c>
      <c r="G21" s="189">
        <f>IFERROR(SR_demand_forecast!G21*Settings!$D$30,"-")</f>
        <v>68820000</v>
      </c>
      <c r="H21" s="189">
        <f>IFERROR(SR_demand_forecast!H21*Settings!$D$30,"-")</f>
        <v>68820000</v>
      </c>
      <c r="I21" s="189">
        <f>IFERROR(SR_demand_forecast!I21*Settings!$D$30,"-")</f>
        <v>68820000</v>
      </c>
      <c r="J21" s="189">
        <f>IFERROR(SR_demand_forecast!J21*Settings!$D$30,"-")</f>
        <v>68820000</v>
      </c>
      <c r="K21" s="189">
        <f>IFERROR(SR_demand_forecast!K21*Settings!$D$30,"-")</f>
        <v>68820000</v>
      </c>
      <c r="L21" s="189">
        <f>IFERROR(SR_demand_forecast!L21*Settings!$D$30,"-")</f>
        <v>68820000</v>
      </c>
      <c r="M21" s="189">
        <f>IFERROR(SR_demand_forecast!M21*Settings!$D$30,"-")</f>
        <v>68820000</v>
      </c>
      <c r="N21" s="189">
        <f>IFERROR(SR_demand_forecast!N21*Settings!$D$30,"-")</f>
        <v>68820000</v>
      </c>
      <c r="O21" s="189">
        <f>IFERROR(SR_demand_forecast!O21*Settings!$D$30,"-")</f>
        <v>68820000</v>
      </c>
      <c r="P21" s="189">
        <f>IFERROR(SR_demand_forecast!P21*Settings!$D$30,"-")</f>
        <v>68820000</v>
      </c>
      <c r="Q21" s="189">
        <f>IFERROR(SR_demand_forecast!Q21*Settings!$D$30,"-")</f>
        <v>68820000</v>
      </c>
      <c r="R21" s="189">
        <f>IFERROR(SR_demand_forecast!R21*Settings!$D$30,"-")</f>
        <v>68820000</v>
      </c>
      <c r="S21" s="189">
        <f>IFERROR(SR_demand_forecast!S21*Settings!$D$30,"-")</f>
        <v>68820000</v>
      </c>
      <c r="T21" s="189">
        <f>IFERROR(SR_demand_forecast!T21*Settings!$D$30,"-")</f>
        <v>68820000</v>
      </c>
      <c r="U21" s="189">
        <f>IFERROR(SR_demand_forecast!U21*Settings!$D$30,"-")</f>
        <v>68820000</v>
      </c>
      <c r="V21" s="189">
        <f>IFERROR(SR_demand_forecast!V21*Settings!$D$30,"-")</f>
        <v>68820000</v>
      </c>
      <c r="W21" s="189">
        <f>IFERROR(SR_demand_forecast!W21*Settings!$D$30,"-")</f>
        <v>68820000</v>
      </c>
    </row>
    <row r="22" spans="1:23" x14ac:dyDescent="0.25">
      <c r="A22" s="97" t="s">
        <v>174</v>
      </c>
      <c r="B22" s="97" t="s">
        <v>56</v>
      </c>
      <c r="C22" s="198"/>
      <c r="D22" s="189" t="str">
        <f>IFERROR(SR_demand_forecast!D22*Settings!$D$30,"-")</f>
        <v>-</v>
      </c>
      <c r="E22" s="189" t="str">
        <f>IFERROR(SR_demand_forecast!E22*Settings!$D$30,"-")</f>
        <v>-</v>
      </c>
      <c r="F22" s="189" t="str">
        <f>IFERROR(SR_demand_forecast!F22*Settings!$D$30,"-")</f>
        <v>-</v>
      </c>
      <c r="G22" s="189" t="str">
        <f>IFERROR(SR_demand_forecast!G22*Settings!$D$30,"-")</f>
        <v>-</v>
      </c>
      <c r="H22" s="189" t="str">
        <f>IFERROR(SR_demand_forecast!H22*Settings!$D$30,"-")</f>
        <v>-</v>
      </c>
      <c r="I22" s="189" t="str">
        <f>IFERROR(SR_demand_forecast!I22*Settings!$D$30,"-")</f>
        <v>-</v>
      </c>
      <c r="J22" s="189" t="str">
        <f>IFERROR(SR_demand_forecast!J22*Settings!$D$30,"-")</f>
        <v>-</v>
      </c>
      <c r="K22" s="189" t="str">
        <f>IFERROR(SR_demand_forecast!K22*Settings!$D$30,"-")</f>
        <v>-</v>
      </c>
      <c r="L22" s="189" t="str">
        <f>IFERROR(SR_demand_forecast!L22*Settings!$D$30,"-")</f>
        <v>-</v>
      </c>
      <c r="M22" s="189" t="str">
        <f>IFERROR(SR_demand_forecast!M22*Settings!$D$30,"-")</f>
        <v>-</v>
      </c>
      <c r="N22" s="189" t="str">
        <f>IFERROR(SR_demand_forecast!N22*Settings!$D$30,"-")</f>
        <v>-</v>
      </c>
      <c r="O22" s="189" t="str">
        <f>IFERROR(SR_demand_forecast!O22*Settings!$D$30,"-")</f>
        <v>-</v>
      </c>
      <c r="P22" s="189" t="str">
        <f>IFERROR(SR_demand_forecast!P22*Settings!$D$30,"-")</f>
        <v>-</v>
      </c>
      <c r="Q22" s="189" t="str">
        <f>IFERROR(SR_demand_forecast!Q22*Settings!$D$30,"-")</f>
        <v>-</v>
      </c>
      <c r="R22" s="189" t="str">
        <f>IFERROR(SR_demand_forecast!R22*Settings!$D$30,"-")</f>
        <v>-</v>
      </c>
      <c r="S22" s="189" t="str">
        <f>IFERROR(SR_demand_forecast!S22*Settings!$D$30,"-")</f>
        <v>-</v>
      </c>
      <c r="T22" s="189" t="str">
        <f>IFERROR(SR_demand_forecast!T22*Settings!$D$30,"-")</f>
        <v>-</v>
      </c>
      <c r="U22" s="189" t="str">
        <f>IFERROR(SR_demand_forecast!U22*Settings!$D$30,"-")</f>
        <v>-</v>
      </c>
      <c r="V22" s="189" t="str">
        <f>IFERROR(SR_demand_forecast!V22*Settings!$D$30,"-")</f>
        <v>-</v>
      </c>
      <c r="W22" s="189" t="str">
        <f>IFERROR(SR_demand_forecast!W22*Settings!$D$30,"-")</f>
        <v>-</v>
      </c>
    </row>
    <row r="23" spans="1:23" x14ac:dyDescent="0.25">
      <c r="A23" s="97" t="s">
        <v>175</v>
      </c>
      <c r="B23" s="97" t="s">
        <v>56</v>
      </c>
      <c r="C23" s="198"/>
      <c r="D23" s="189" t="str">
        <f>IFERROR(SR_demand_forecast!D23*Settings!$D$30,"-")</f>
        <v>-</v>
      </c>
      <c r="E23" s="189" t="str">
        <f>IFERROR(SR_demand_forecast!E23*Settings!$D$30,"-")</f>
        <v>-</v>
      </c>
      <c r="F23" s="189" t="str">
        <f>IFERROR(SR_demand_forecast!F23*Settings!$D$30,"-")</f>
        <v>-</v>
      </c>
      <c r="G23" s="189" t="str">
        <f>IFERROR(SR_demand_forecast!G23*Settings!$D$30,"-")</f>
        <v>-</v>
      </c>
      <c r="H23" s="189" t="str">
        <f>IFERROR(SR_demand_forecast!H23*Settings!$D$30,"-")</f>
        <v>-</v>
      </c>
      <c r="I23" s="189" t="str">
        <f>IFERROR(SR_demand_forecast!I23*Settings!$D$30,"-")</f>
        <v>-</v>
      </c>
      <c r="J23" s="189" t="str">
        <f>IFERROR(SR_demand_forecast!J23*Settings!$D$30,"-")</f>
        <v>-</v>
      </c>
      <c r="K23" s="189" t="str">
        <f>IFERROR(SR_demand_forecast!K23*Settings!$D$30,"-")</f>
        <v>-</v>
      </c>
      <c r="L23" s="189" t="str">
        <f>IFERROR(SR_demand_forecast!L23*Settings!$D$30,"-")</f>
        <v>-</v>
      </c>
      <c r="M23" s="189" t="str">
        <f>IFERROR(SR_demand_forecast!M23*Settings!$D$30,"-")</f>
        <v>-</v>
      </c>
      <c r="N23" s="189" t="str">
        <f>IFERROR(SR_demand_forecast!N23*Settings!$D$30,"-")</f>
        <v>-</v>
      </c>
      <c r="O23" s="189" t="str">
        <f>IFERROR(SR_demand_forecast!O23*Settings!$D$30,"-")</f>
        <v>-</v>
      </c>
      <c r="P23" s="189" t="str">
        <f>IFERROR(SR_demand_forecast!P23*Settings!$D$30,"-")</f>
        <v>-</v>
      </c>
      <c r="Q23" s="189" t="str">
        <f>IFERROR(SR_demand_forecast!Q23*Settings!$D$30,"-")</f>
        <v>-</v>
      </c>
      <c r="R23" s="189" t="str">
        <f>IFERROR(SR_demand_forecast!R23*Settings!$D$30,"-")</f>
        <v>-</v>
      </c>
      <c r="S23" s="189" t="str">
        <f>IFERROR(SR_demand_forecast!S23*Settings!$D$30,"-")</f>
        <v>-</v>
      </c>
      <c r="T23" s="189" t="str">
        <f>IFERROR(SR_demand_forecast!T23*Settings!$D$30,"-")</f>
        <v>-</v>
      </c>
      <c r="U23" s="189" t="str">
        <f>IFERROR(SR_demand_forecast!U23*Settings!$D$30,"-")</f>
        <v>-</v>
      </c>
      <c r="V23" s="189" t="str">
        <f>IFERROR(SR_demand_forecast!V23*Settings!$D$30,"-")</f>
        <v>-</v>
      </c>
      <c r="W23" s="189" t="str">
        <f>IFERROR(SR_demand_forecast!W23*Settings!$D$30,"-")</f>
        <v>-</v>
      </c>
    </row>
    <row r="24" spans="1:23" x14ac:dyDescent="0.25">
      <c r="A24" s="97" t="s">
        <v>176</v>
      </c>
      <c r="B24" s="97" t="s">
        <v>56</v>
      </c>
      <c r="C24" s="198"/>
      <c r="D24" s="189" t="str">
        <f>IFERROR(SR_demand_forecast!D24*Settings!$D$30,"-")</f>
        <v>-</v>
      </c>
      <c r="E24" s="189" t="str">
        <f>IFERROR(SR_demand_forecast!E24*Settings!$D$30,"-")</f>
        <v>-</v>
      </c>
      <c r="F24" s="189" t="str">
        <f>IFERROR(SR_demand_forecast!F24*Settings!$D$30,"-")</f>
        <v>-</v>
      </c>
      <c r="G24" s="189" t="str">
        <f>IFERROR(SR_demand_forecast!G24*Settings!$D$30,"-")</f>
        <v>-</v>
      </c>
      <c r="H24" s="189" t="str">
        <f>IFERROR(SR_demand_forecast!H24*Settings!$D$30,"-")</f>
        <v>-</v>
      </c>
      <c r="I24" s="189" t="str">
        <f>IFERROR(SR_demand_forecast!I24*Settings!$D$30,"-")</f>
        <v>-</v>
      </c>
      <c r="J24" s="189" t="str">
        <f>IFERROR(SR_demand_forecast!J24*Settings!$D$30,"-")</f>
        <v>-</v>
      </c>
      <c r="K24" s="189" t="str">
        <f>IFERROR(SR_demand_forecast!K24*Settings!$D$30,"-")</f>
        <v>-</v>
      </c>
      <c r="L24" s="189" t="str">
        <f>IFERROR(SR_demand_forecast!L24*Settings!$D$30,"-")</f>
        <v>-</v>
      </c>
      <c r="M24" s="189" t="str">
        <f>IFERROR(SR_demand_forecast!M24*Settings!$D$30,"-")</f>
        <v>-</v>
      </c>
      <c r="N24" s="189" t="str">
        <f>IFERROR(SR_demand_forecast!N24*Settings!$D$30,"-")</f>
        <v>-</v>
      </c>
      <c r="O24" s="189" t="str">
        <f>IFERROR(SR_demand_forecast!O24*Settings!$D$30,"-")</f>
        <v>-</v>
      </c>
      <c r="P24" s="189" t="str">
        <f>IFERROR(SR_demand_forecast!P24*Settings!$D$30,"-")</f>
        <v>-</v>
      </c>
      <c r="Q24" s="189" t="str">
        <f>IFERROR(SR_demand_forecast!Q24*Settings!$D$30,"-")</f>
        <v>-</v>
      </c>
      <c r="R24" s="189" t="str">
        <f>IFERROR(SR_demand_forecast!R24*Settings!$D$30,"-")</f>
        <v>-</v>
      </c>
      <c r="S24" s="189" t="str">
        <f>IFERROR(SR_demand_forecast!S24*Settings!$D$30,"-")</f>
        <v>-</v>
      </c>
      <c r="T24" s="189" t="str">
        <f>IFERROR(SR_demand_forecast!T24*Settings!$D$30,"-")</f>
        <v>-</v>
      </c>
      <c r="U24" s="189" t="str">
        <f>IFERROR(SR_demand_forecast!U24*Settings!$D$30,"-")</f>
        <v>-</v>
      </c>
      <c r="V24" s="189" t="str">
        <f>IFERROR(SR_demand_forecast!V24*Settings!$D$30,"-")</f>
        <v>-</v>
      </c>
      <c r="W24" s="189" t="str">
        <f>IFERROR(SR_demand_forecast!W24*Settings!$D$30,"-")</f>
        <v>-</v>
      </c>
    </row>
    <row r="25" spans="1:23" x14ac:dyDescent="0.25">
      <c r="A25" s="97" t="s">
        <v>177</v>
      </c>
      <c r="B25" s="97" t="s">
        <v>56</v>
      </c>
      <c r="C25" s="198"/>
      <c r="D25" s="189" t="str">
        <f>IFERROR(SR_demand_forecast!D25*Settings!$D$30,"-")</f>
        <v>-</v>
      </c>
      <c r="E25" s="189" t="str">
        <f>IFERROR(SR_demand_forecast!E25*Settings!$D$30,"-")</f>
        <v>-</v>
      </c>
      <c r="F25" s="189" t="str">
        <f>IFERROR(SR_demand_forecast!F25*Settings!$D$30,"-")</f>
        <v>-</v>
      </c>
      <c r="G25" s="189" t="str">
        <f>IFERROR(SR_demand_forecast!G25*Settings!$D$30,"-")</f>
        <v>-</v>
      </c>
      <c r="H25" s="189" t="str">
        <f>IFERROR(SR_demand_forecast!H25*Settings!$D$30,"-")</f>
        <v>-</v>
      </c>
      <c r="I25" s="189" t="str">
        <f>IFERROR(SR_demand_forecast!I25*Settings!$D$30,"-")</f>
        <v>-</v>
      </c>
      <c r="J25" s="189" t="str">
        <f>IFERROR(SR_demand_forecast!J25*Settings!$D$30,"-")</f>
        <v>-</v>
      </c>
      <c r="K25" s="189" t="str">
        <f>IFERROR(SR_demand_forecast!K25*Settings!$D$30,"-")</f>
        <v>-</v>
      </c>
      <c r="L25" s="189" t="str">
        <f>IFERROR(SR_demand_forecast!L25*Settings!$D$30,"-")</f>
        <v>-</v>
      </c>
      <c r="M25" s="189" t="str">
        <f>IFERROR(SR_demand_forecast!M25*Settings!$D$30,"-")</f>
        <v>-</v>
      </c>
      <c r="N25" s="189" t="str">
        <f>IFERROR(SR_demand_forecast!N25*Settings!$D$30,"-")</f>
        <v>-</v>
      </c>
      <c r="O25" s="189" t="str">
        <f>IFERROR(SR_demand_forecast!O25*Settings!$D$30,"-")</f>
        <v>-</v>
      </c>
      <c r="P25" s="189" t="str">
        <f>IFERROR(SR_demand_forecast!P25*Settings!$D$30,"-")</f>
        <v>-</v>
      </c>
      <c r="Q25" s="189" t="str">
        <f>IFERROR(SR_demand_forecast!Q25*Settings!$D$30,"-")</f>
        <v>-</v>
      </c>
      <c r="R25" s="189" t="str">
        <f>IFERROR(SR_demand_forecast!R25*Settings!$D$30,"-")</f>
        <v>-</v>
      </c>
      <c r="S25" s="189" t="str">
        <f>IFERROR(SR_demand_forecast!S25*Settings!$D$30,"-")</f>
        <v>-</v>
      </c>
      <c r="T25" s="189" t="str">
        <f>IFERROR(SR_demand_forecast!T25*Settings!$D$30,"-")</f>
        <v>-</v>
      </c>
      <c r="U25" s="189" t="str">
        <f>IFERROR(SR_demand_forecast!U25*Settings!$D$30,"-")</f>
        <v>-</v>
      </c>
      <c r="V25" s="189" t="str">
        <f>IFERROR(SR_demand_forecast!V25*Settings!$D$30,"-")</f>
        <v>-</v>
      </c>
      <c r="W25" s="189" t="str">
        <f>IFERROR(SR_demand_forecast!W25*Settings!$D$30,"-")</f>
        <v>-</v>
      </c>
    </row>
    <row r="26" spans="1:23" x14ac:dyDescent="0.25">
      <c r="A26" s="97" t="s">
        <v>43</v>
      </c>
      <c r="B26" s="97" t="s">
        <v>61</v>
      </c>
      <c r="C26" s="198"/>
      <c r="D26" s="189">
        <f>IFERROR(SR_demand_forecast!D26*Settings!$D$30,"-")</f>
        <v>1012180000.0000001</v>
      </c>
      <c r="E26" s="189">
        <f>IFERROR(SR_demand_forecast!E26*Settings!$D$30,"-")</f>
        <v>0</v>
      </c>
      <c r="F26" s="189">
        <f>IFERROR(SR_demand_forecast!F26*Settings!$D$30,"-")</f>
        <v>0</v>
      </c>
      <c r="G26" s="189">
        <f>IFERROR(SR_demand_forecast!G26*Settings!$D$30,"-")</f>
        <v>0</v>
      </c>
      <c r="H26" s="189">
        <f>IFERROR(SR_demand_forecast!H26*Settings!$D$30,"-")</f>
        <v>0</v>
      </c>
      <c r="I26" s="189">
        <f>IFERROR(SR_demand_forecast!I26*Settings!$D$30,"-")</f>
        <v>0</v>
      </c>
      <c r="J26" s="189">
        <f>IFERROR(SR_demand_forecast!J26*Settings!$D$30,"-")</f>
        <v>0</v>
      </c>
      <c r="K26" s="189">
        <f>IFERROR(SR_demand_forecast!K26*Settings!$D$30,"-")</f>
        <v>0</v>
      </c>
      <c r="L26" s="189">
        <f>IFERROR(SR_demand_forecast!L26*Settings!$D$30,"-")</f>
        <v>0</v>
      </c>
      <c r="M26" s="189">
        <f>IFERROR(SR_demand_forecast!M26*Settings!$D$30,"-")</f>
        <v>0</v>
      </c>
      <c r="N26" s="189">
        <f>IFERROR(SR_demand_forecast!N26*Settings!$D$30,"-")</f>
        <v>0</v>
      </c>
      <c r="O26" s="189">
        <f>IFERROR(SR_demand_forecast!O26*Settings!$D$30,"-")</f>
        <v>0</v>
      </c>
      <c r="P26" s="189">
        <f>IFERROR(SR_demand_forecast!P26*Settings!$D$30,"-")</f>
        <v>0</v>
      </c>
      <c r="Q26" s="189">
        <f>IFERROR(SR_demand_forecast!Q26*Settings!$D$30,"-")</f>
        <v>0</v>
      </c>
      <c r="R26" s="189">
        <f>IFERROR(SR_demand_forecast!R26*Settings!$D$30,"-")</f>
        <v>0</v>
      </c>
      <c r="S26" s="189">
        <f>IFERROR(SR_demand_forecast!S26*Settings!$D$30,"-")</f>
        <v>0</v>
      </c>
      <c r="T26" s="189">
        <f>IFERROR(SR_demand_forecast!T26*Settings!$D$30,"-")</f>
        <v>0</v>
      </c>
      <c r="U26" s="189">
        <f>IFERROR(SR_demand_forecast!U26*Settings!$D$30,"-")</f>
        <v>0</v>
      </c>
      <c r="V26" s="189">
        <f>IFERROR(SR_demand_forecast!V26*Settings!$D$30,"-")</f>
        <v>0</v>
      </c>
      <c r="W26" s="189">
        <f>IFERROR(SR_demand_forecast!W26*Settings!$D$30,"-")</f>
        <v>0</v>
      </c>
    </row>
    <row r="27" spans="1:23" x14ac:dyDescent="0.25">
      <c r="A27" s="97" t="s">
        <v>44</v>
      </c>
      <c r="B27" s="97" t="s">
        <v>57</v>
      </c>
      <c r="C27" s="198"/>
      <c r="D27" s="189">
        <f>IFERROR(SR_demand_forecast!D27*Settings!$D$30,"-")</f>
        <v>2001011666.6666667</v>
      </c>
      <c r="E27" s="189">
        <f>IFERROR(SR_demand_forecast!E27*Settings!$D$30,"-")</f>
        <v>0</v>
      </c>
      <c r="F27" s="189">
        <f>IFERROR(SR_demand_forecast!F27*Settings!$D$30,"-")</f>
        <v>0</v>
      </c>
      <c r="G27" s="189">
        <f>IFERROR(SR_demand_forecast!G27*Settings!$D$30,"-")</f>
        <v>0</v>
      </c>
      <c r="H27" s="189">
        <f>IFERROR(SR_demand_forecast!H27*Settings!$D$30,"-")</f>
        <v>0</v>
      </c>
      <c r="I27" s="189">
        <f>IFERROR(SR_demand_forecast!I27*Settings!$D$30,"-")</f>
        <v>0</v>
      </c>
      <c r="J27" s="189">
        <f>IFERROR(SR_demand_forecast!J27*Settings!$D$30,"-")</f>
        <v>0</v>
      </c>
      <c r="K27" s="189">
        <f>IFERROR(SR_demand_forecast!K27*Settings!$D$30,"-")</f>
        <v>0</v>
      </c>
      <c r="L27" s="189">
        <f>IFERROR(SR_demand_forecast!L27*Settings!$D$30,"-")</f>
        <v>0</v>
      </c>
      <c r="M27" s="189">
        <f>IFERROR(SR_demand_forecast!M27*Settings!$D$30,"-")</f>
        <v>0</v>
      </c>
      <c r="N27" s="189">
        <f>IFERROR(SR_demand_forecast!N27*Settings!$D$30,"-")</f>
        <v>0</v>
      </c>
      <c r="O27" s="189">
        <f>IFERROR(SR_demand_forecast!O27*Settings!$D$30,"-")</f>
        <v>0</v>
      </c>
      <c r="P27" s="189">
        <f>IFERROR(SR_demand_forecast!P27*Settings!$D$30,"-")</f>
        <v>0</v>
      </c>
      <c r="Q27" s="189">
        <f>IFERROR(SR_demand_forecast!Q27*Settings!$D$30,"-")</f>
        <v>0</v>
      </c>
      <c r="R27" s="189">
        <f>IFERROR(SR_demand_forecast!R27*Settings!$D$30,"-")</f>
        <v>0</v>
      </c>
      <c r="S27" s="189">
        <f>IFERROR(SR_demand_forecast!S27*Settings!$D$30,"-")</f>
        <v>0</v>
      </c>
      <c r="T27" s="189">
        <f>IFERROR(SR_demand_forecast!T27*Settings!$D$30,"-")</f>
        <v>0</v>
      </c>
      <c r="U27" s="189">
        <f>IFERROR(SR_demand_forecast!U27*Settings!$D$30,"-")</f>
        <v>0</v>
      </c>
      <c r="V27" s="189">
        <f>IFERROR(SR_demand_forecast!V27*Settings!$D$30,"-")</f>
        <v>0</v>
      </c>
      <c r="W27" s="189">
        <f>IFERROR(SR_demand_forecast!W27*Settings!$D$30,"-")</f>
        <v>0</v>
      </c>
    </row>
    <row r="28" spans="1:23" x14ac:dyDescent="0.25">
      <c r="A28" s="97" t="s">
        <v>78</v>
      </c>
      <c r="B28" s="97" t="s">
        <v>57</v>
      </c>
      <c r="C28" s="198"/>
      <c r="D28" s="189">
        <f>IFERROR(SR_demand_forecast!D28*Settings!$D$30,"-")</f>
        <v>2001011666.6666667</v>
      </c>
      <c r="E28" s="189">
        <f>IFERROR(SR_demand_forecast!E28*Settings!$D$30,"-")</f>
        <v>2001011666.6666667</v>
      </c>
      <c r="F28" s="189">
        <f>IFERROR(SR_demand_forecast!F28*Settings!$D$30,"-")</f>
        <v>2001011666.6666667</v>
      </c>
      <c r="G28" s="189">
        <f>IFERROR(SR_demand_forecast!G28*Settings!$D$30,"-")</f>
        <v>2001011666.6666667</v>
      </c>
      <c r="H28" s="189">
        <f>IFERROR(SR_demand_forecast!H28*Settings!$D$30,"-")</f>
        <v>2001011666.6666667</v>
      </c>
      <c r="I28" s="189">
        <f>IFERROR(SR_demand_forecast!I28*Settings!$D$30,"-")</f>
        <v>0</v>
      </c>
      <c r="J28" s="189">
        <f>IFERROR(SR_demand_forecast!J28*Settings!$D$30,"-")</f>
        <v>0</v>
      </c>
      <c r="K28" s="189">
        <f>IFERROR(SR_demand_forecast!K28*Settings!$D$30,"-")</f>
        <v>0</v>
      </c>
      <c r="L28" s="189">
        <f>IFERROR(SR_demand_forecast!L28*Settings!$D$30,"-")</f>
        <v>0</v>
      </c>
      <c r="M28" s="189">
        <f>IFERROR(SR_demand_forecast!M28*Settings!$D$30,"-")</f>
        <v>0</v>
      </c>
      <c r="N28" s="189">
        <f>IFERROR(SR_demand_forecast!N28*Settings!$D$30,"-")</f>
        <v>0</v>
      </c>
      <c r="O28" s="189">
        <f>IFERROR(SR_demand_forecast!O28*Settings!$D$30,"-")</f>
        <v>0</v>
      </c>
      <c r="P28" s="189">
        <f>IFERROR(SR_demand_forecast!P28*Settings!$D$30,"-")</f>
        <v>0</v>
      </c>
      <c r="Q28" s="189">
        <f>IFERROR(SR_demand_forecast!Q28*Settings!$D$30,"-")</f>
        <v>0</v>
      </c>
      <c r="R28" s="189">
        <f>IFERROR(SR_demand_forecast!R28*Settings!$D$30,"-")</f>
        <v>0</v>
      </c>
      <c r="S28" s="189">
        <f>IFERROR(SR_demand_forecast!S28*Settings!$D$30,"-")</f>
        <v>0</v>
      </c>
      <c r="T28" s="189">
        <f>IFERROR(SR_demand_forecast!T28*Settings!$D$30,"-")</f>
        <v>0</v>
      </c>
      <c r="U28" s="189">
        <f>IFERROR(SR_demand_forecast!U28*Settings!$D$30,"-")</f>
        <v>0</v>
      </c>
      <c r="V28" s="189">
        <f>IFERROR(SR_demand_forecast!V28*Settings!$D$30,"-")</f>
        <v>0</v>
      </c>
      <c r="W28" s="189">
        <f>IFERROR(SR_demand_forecast!W28*Settings!$D$30,"-")</f>
        <v>0</v>
      </c>
    </row>
    <row r="29" spans="1:23" x14ac:dyDescent="0.25">
      <c r="A29" s="97" t="s">
        <v>45</v>
      </c>
      <c r="B29" s="97" t="s">
        <v>57</v>
      </c>
      <c r="C29" s="198"/>
      <c r="D29" s="189">
        <f>IFERROR(SR_demand_forecast!D29*Settings!$D$30,"-")</f>
        <v>2001011666.6666667</v>
      </c>
      <c r="E29" s="189">
        <f>IFERROR(SR_demand_forecast!E29*Settings!$D$30,"-")</f>
        <v>2001011666.6666667</v>
      </c>
      <c r="F29" s="189">
        <f>IFERROR(SR_demand_forecast!F29*Settings!$D$30,"-")</f>
        <v>2001011666.6666667</v>
      </c>
      <c r="G29" s="189">
        <f>IFERROR(SR_demand_forecast!G29*Settings!$D$30,"-")</f>
        <v>0</v>
      </c>
      <c r="H29" s="189">
        <f>IFERROR(SR_demand_forecast!H29*Settings!$D$30,"-")</f>
        <v>0</v>
      </c>
      <c r="I29" s="189">
        <f>IFERROR(SR_demand_forecast!I29*Settings!$D$30,"-")</f>
        <v>0</v>
      </c>
      <c r="J29" s="189">
        <f>IFERROR(SR_demand_forecast!J29*Settings!$D$30,"-")</f>
        <v>0</v>
      </c>
      <c r="K29" s="189">
        <f>IFERROR(SR_demand_forecast!K29*Settings!$D$30,"-")</f>
        <v>0</v>
      </c>
      <c r="L29" s="189">
        <f>IFERROR(SR_demand_forecast!L29*Settings!$D$30,"-")</f>
        <v>0</v>
      </c>
      <c r="M29" s="189">
        <f>IFERROR(SR_demand_forecast!M29*Settings!$D$30,"-")</f>
        <v>0</v>
      </c>
      <c r="N29" s="189">
        <f>IFERROR(SR_demand_forecast!N29*Settings!$D$30,"-")</f>
        <v>0</v>
      </c>
      <c r="O29" s="189">
        <f>IFERROR(SR_demand_forecast!O29*Settings!$D$30,"-")</f>
        <v>0</v>
      </c>
      <c r="P29" s="189">
        <f>IFERROR(SR_demand_forecast!P29*Settings!$D$30,"-")</f>
        <v>0</v>
      </c>
      <c r="Q29" s="189">
        <f>IFERROR(SR_demand_forecast!Q29*Settings!$D$30,"-")</f>
        <v>0</v>
      </c>
      <c r="R29" s="189">
        <f>IFERROR(SR_demand_forecast!R29*Settings!$D$30,"-")</f>
        <v>0</v>
      </c>
      <c r="S29" s="189">
        <f>IFERROR(SR_demand_forecast!S29*Settings!$D$30,"-")</f>
        <v>0</v>
      </c>
      <c r="T29" s="189">
        <f>IFERROR(SR_demand_forecast!T29*Settings!$D$30,"-")</f>
        <v>0</v>
      </c>
      <c r="U29" s="189">
        <f>IFERROR(SR_demand_forecast!U29*Settings!$D$30,"-")</f>
        <v>0</v>
      </c>
      <c r="V29" s="189">
        <f>IFERROR(SR_demand_forecast!V29*Settings!$D$30,"-")</f>
        <v>0</v>
      </c>
      <c r="W29" s="189">
        <f>IFERROR(SR_demand_forecast!W29*Settings!$D$30,"-")</f>
        <v>0</v>
      </c>
    </row>
    <row r="30" spans="1:23" x14ac:dyDescent="0.25">
      <c r="A30" s="97" t="s">
        <v>46</v>
      </c>
      <c r="B30" s="97" t="s">
        <v>59</v>
      </c>
      <c r="C30" s="198"/>
      <c r="D30" s="189">
        <f>IFERROR(SR_demand_forecast!D30*Settings!$D$30,"-")</f>
        <v>3446370000</v>
      </c>
      <c r="E30" s="189">
        <f>IFERROR(SR_demand_forecast!E30*Settings!$D$30,"-")</f>
        <v>3446370000</v>
      </c>
      <c r="F30" s="189">
        <f>IFERROR(SR_demand_forecast!F30*Settings!$D$30,"-")</f>
        <v>3446370000</v>
      </c>
      <c r="G30" s="189">
        <f>IFERROR(SR_demand_forecast!G30*Settings!$D$30,"-")</f>
        <v>3446370000</v>
      </c>
      <c r="H30" s="189">
        <f>IFERROR(SR_demand_forecast!H30*Settings!$D$30,"-")</f>
        <v>3446370000</v>
      </c>
      <c r="I30" s="189">
        <f>IFERROR(SR_demand_forecast!I30*Settings!$D$30,"-")</f>
        <v>3446370000</v>
      </c>
      <c r="J30" s="189">
        <f>IFERROR(SR_demand_forecast!J30*Settings!$D$30,"-")</f>
        <v>3446370000</v>
      </c>
      <c r="K30" s="189">
        <f>IFERROR(SR_demand_forecast!K30*Settings!$D$30,"-")</f>
        <v>3446370000</v>
      </c>
      <c r="L30" s="189">
        <f>IFERROR(SR_demand_forecast!L30*Settings!$D$30,"-")</f>
        <v>3446370000</v>
      </c>
      <c r="M30" s="189">
        <f>IFERROR(SR_demand_forecast!M30*Settings!$D$30,"-")</f>
        <v>3446370000</v>
      </c>
      <c r="N30" s="189">
        <f>IFERROR(SR_demand_forecast!N30*Settings!$D$30,"-")</f>
        <v>3446370000</v>
      </c>
      <c r="O30" s="189">
        <f>IFERROR(SR_demand_forecast!O30*Settings!$D$30,"-")</f>
        <v>3446370000</v>
      </c>
      <c r="P30" s="189">
        <f>IFERROR(SR_demand_forecast!P30*Settings!$D$30,"-")</f>
        <v>3446370000</v>
      </c>
      <c r="Q30" s="189">
        <f>IFERROR(SR_demand_forecast!Q30*Settings!$D$30,"-")</f>
        <v>3446370000</v>
      </c>
      <c r="R30" s="189">
        <f>IFERROR(SR_demand_forecast!R30*Settings!$D$30,"-")</f>
        <v>3446370000</v>
      </c>
      <c r="S30" s="189">
        <f>IFERROR(SR_demand_forecast!S30*Settings!$D$30,"-")</f>
        <v>3446370000</v>
      </c>
      <c r="T30" s="189">
        <f>IFERROR(SR_demand_forecast!T30*Settings!$D$30,"-")</f>
        <v>3446370000</v>
      </c>
      <c r="U30" s="189">
        <f>IFERROR(SR_demand_forecast!U30*Settings!$D$30,"-")</f>
        <v>3446370000</v>
      </c>
      <c r="V30" s="189">
        <f>IFERROR(SR_demand_forecast!V30*Settings!$D$30,"-")</f>
        <v>3446370000</v>
      </c>
      <c r="W30" s="189">
        <f>IFERROR(SR_demand_forecast!W30*Settings!$D$30,"-")</f>
        <v>3446370000</v>
      </c>
    </row>
    <row r="31" spans="1:23" x14ac:dyDescent="0.25">
      <c r="A31" s="97" t="s">
        <v>70</v>
      </c>
      <c r="B31" s="97" t="s">
        <v>59</v>
      </c>
      <c r="C31" s="198"/>
      <c r="D31" s="189" t="str">
        <f>IFERROR(SR_demand_forecast!D31*Settings!$D$30,"-")</f>
        <v>-</v>
      </c>
      <c r="E31" s="189" t="str">
        <f>IFERROR(SR_demand_forecast!E31*Settings!$D$30,"-")</f>
        <v>-</v>
      </c>
      <c r="F31" s="189" t="str">
        <f>IFERROR(SR_demand_forecast!F31*Settings!$D$30,"-")</f>
        <v>-</v>
      </c>
      <c r="G31" s="189" t="str">
        <f>IFERROR(SR_demand_forecast!G31*Settings!$D$30,"-")</f>
        <v>-</v>
      </c>
      <c r="H31" s="189" t="str">
        <f>IFERROR(SR_demand_forecast!H31*Settings!$D$30,"-")</f>
        <v>-</v>
      </c>
      <c r="I31" s="189" t="str">
        <f>IFERROR(SR_demand_forecast!I31*Settings!$D$30,"-")</f>
        <v>-</v>
      </c>
      <c r="J31" s="189" t="str">
        <f>IFERROR(SR_demand_forecast!J31*Settings!$D$30,"-")</f>
        <v>-</v>
      </c>
      <c r="K31" s="189" t="str">
        <f>IFERROR(SR_demand_forecast!K31*Settings!$D$30,"-")</f>
        <v>-</v>
      </c>
      <c r="L31" s="189" t="str">
        <f>IFERROR(SR_demand_forecast!L31*Settings!$D$30,"-")</f>
        <v>-</v>
      </c>
      <c r="M31" s="189" t="str">
        <f>IFERROR(SR_demand_forecast!M31*Settings!$D$30,"-")</f>
        <v>-</v>
      </c>
      <c r="N31" s="189" t="str">
        <f>IFERROR(SR_demand_forecast!N31*Settings!$D$30,"-")</f>
        <v>-</v>
      </c>
      <c r="O31" s="189" t="str">
        <f>IFERROR(SR_demand_forecast!O31*Settings!$D$30,"-")</f>
        <v>-</v>
      </c>
      <c r="P31" s="189" t="str">
        <f>IFERROR(SR_demand_forecast!P31*Settings!$D$30,"-")</f>
        <v>-</v>
      </c>
      <c r="Q31" s="189" t="str">
        <f>IFERROR(SR_demand_forecast!Q31*Settings!$D$30,"-")</f>
        <v>-</v>
      </c>
      <c r="R31" s="189" t="str">
        <f>IFERROR(SR_demand_forecast!R31*Settings!$D$30,"-")</f>
        <v>-</v>
      </c>
      <c r="S31" s="189" t="str">
        <f>IFERROR(SR_demand_forecast!S31*Settings!$D$30,"-")</f>
        <v>-</v>
      </c>
      <c r="T31" s="189" t="str">
        <f>IFERROR(SR_demand_forecast!T31*Settings!$D$30,"-")</f>
        <v>-</v>
      </c>
      <c r="U31" s="189" t="str">
        <f>IFERROR(SR_demand_forecast!U31*Settings!$D$30,"-")</f>
        <v>-</v>
      </c>
      <c r="V31" s="189" t="str">
        <f>IFERROR(SR_demand_forecast!V31*Settings!$D$30,"-")</f>
        <v>-</v>
      </c>
      <c r="W31" s="189" t="str">
        <f>IFERROR(SR_demand_forecast!W31*Settings!$D$30,"-")</f>
        <v>-</v>
      </c>
    </row>
    <row r="32" spans="1:23" x14ac:dyDescent="0.25">
      <c r="A32" s="97" t="s">
        <v>47</v>
      </c>
      <c r="B32" s="97" t="s">
        <v>64</v>
      </c>
      <c r="C32" s="198"/>
      <c r="D32" s="189" t="str">
        <f>IFERROR(SR_demand_forecast!D32*Settings!$D$30,"-")</f>
        <v>-</v>
      </c>
      <c r="E32" s="189" t="str">
        <f>IFERROR(SR_demand_forecast!E32*Settings!$D$30,"-")</f>
        <v>-</v>
      </c>
      <c r="F32" s="189" t="str">
        <f>IFERROR(SR_demand_forecast!F32*Settings!$D$30,"-")</f>
        <v>-</v>
      </c>
      <c r="G32" s="189" t="str">
        <f>IFERROR(SR_demand_forecast!G32*Settings!$D$30,"-")</f>
        <v>-</v>
      </c>
      <c r="H32" s="189" t="str">
        <f>IFERROR(SR_demand_forecast!H32*Settings!$D$30,"-")</f>
        <v>-</v>
      </c>
      <c r="I32" s="189" t="str">
        <f>IFERROR(SR_demand_forecast!I32*Settings!$D$30,"-")</f>
        <v>-</v>
      </c>
      <c r="J32" s="189" t="str">
        <f>IFERROR(SR_demand_forecast!J32*Settings!$D$30,"-")</f>
        <v>-</v>
      </c>
      <c r="K32" s="189" t="str">
        <f>IFERROR(SR_demand_forecast!K32*Settings!$D$30,"-")</f>
        <v>-</v>
      </c>
      <c r="L32" s="189" t="str">
        <f>IFERROR(SR_demand_forecast!L32*Settings!$D$30,"-")</f>
        <v>-</v>
      </c>
      <c r="M32" s="189" t="str">
        <f>IFERROR(SR_demand_forecast!M32*Settings!$D$30,"-")</f>
        <v>-</v>
      </c>
      <c r="N32" s="189" t="str">
        <f>IFERROR(SR_demand_forecast!N32*Settings!$D$30,"-")</f>
        <v>-</v>
      </c>
      <c r="O32" s="189" t="str">
        <f>IFERROR(SR_demand_forecast!O32*Settings!$D$30,"-")</f>
        <v>-</v>
      </c>
      <c r="P32" s="189" t="str">
        <f>IFERROR(SR_demand_forecast!P32*Settings!$D$30,"-")</f>
        <v>-</v>
      </c>
      <c r="Q32" s="189" t="str">
        <f>IFERROR(SR_demand_forecast!Q32*Settings!$D$30,"-")</f>
        <v>-</v>
      </c>
      <c r="R32" s="189" t="str">
        <f>IFERROR(SR_demand_forecast!R32*Settings!$D$30,"-")</f>
        <v>-</v>
      </c>
      <c r="S32" s="189" t="str">
        <f>IFERROR(SR_demand_forecast!S32*Settings!$D$30,"-")</f>
        <v>-</v>
      </c>
      <c r="T32" s="189" t="str">
        <f>IFERROR(SR_demand_forecast!T32*Settings!$D$30,"-")</f>
        <v>-</v>
      </c>
      <c r="U32" s="189" t="str">
        <f>IFERROR(SR_demand_forecast!U32*Settings!$D$30,"-")</f>
        <v>-</v>
      </c>
      <c r="V32" s="189" t="str">
        <f>IFERROR(SR_demand_forecast!V32*Settings!$D$30,"-")</f>
        <v>-</v>
      </c>
      <c r="W32" s="189" t="str">
        <f>IFERROR(SR_demand_forecast!W32*Settings!$D$30,"-")</f>
        <v>-</v>
      </c>
    </row>
    <row r="33" spans="1:23" x14ac:dyDescent="0.25">
      <c r="A33" s="97" t="s">
        <v>48</v>
      </c>
      <c r="B33" s="97" t="s">
        <v>64</v>
      </c>
      <c r="C33" s="198"/>
      <c r="D33" s="189" t="str">
        <f>IFERROR(SR_demand_forecast!D33*Settings!$D$30,"-")</f>
        <v>-</v>
      </c>
      <c r="E33" s="189" t="str">
        <f>IFERROR(SR_demand_forecast!E33*Settings!$D$30,"-")</f>
        <v>-</v>
      </c>
      <c r="F33" s="189" t="str">
        <f>IFERROR(SR_demand_forecast!F33*Settings!$D$30,"-")</f>
        <v>-</v>
      </c>
      <c r="G33" s="189" t="str">
        <f>IFERROR(SR_demand_forecast!G33*Settings!$D$30,"-")</f>
        <v>-</v>
      </c>
      <c r="H33" s="189" t="str">
        <f>IFERROR(SR_demand_forecast!H33*Settings!$D$30,"-")</f>
        <v>-</v>
      </c>
      <c r="I33" s="189" t="str">
        <f>IFERROR(SR_demand_forecast!I33*Settings!$D$30,"-")</f>
        <v>-</v>
      </c>
      <c r="J33" s="189" t="str">
        <f>IFERROR(SR_demand_forecast!J33*Settings!$D$30,"-")</f>
        <v>-</v>
      </c>
      <c r="K33" s="189" t="str">
        <f>IFERROR(SR_demand_forecast!K33*Settings!$D$30,"-")</f>
        <v>-</v>
      </c>
      <c r="L33" s="189" t="str">
        <f>IFERROR(SR_demand_forecast!L33*Settings!$D$30,"-")</f>
        <v>-</v>
      </c>
      <c r="M33" s="189" t="str">
        <f>IFERROR(SR_demand_forecast!M33*Settings!$D$30,"-")</f>
        <v>-</v>
      </c>
      <c r="N33" s="189" t="str">
        <f>IFERROR(SR_demand_forecast!N33*Settings!$D$30,"-")</f>
        <v>-</v>
      </c>
      <c r="O33" s="189" t="str">
        <f>IFERROR(SR_demand_forecast!O33*Settings!$D$30,"-")</f>
        <v>-</v>
      </c>
      <c r="P33" s="189" t="str">
        <f>IFERROR(SR_demand_forecast!P33*Settings!$D$30,"-")</f>
        <v>-</v>
      </c>
      <c r="Q33" s="189" t="str">
        <f>IFERROR(SR_demand_forecast!Q33*Settings!$D$30,"-")</f>
        <v>-</v>
      </c>
      <c r="R33" s="189" t="str">
        <f>IFERROR(SR_demand_forecast!R33*Settings!$D$30,"-")</f>
        <v>-</v>
      </c>
      <c r="S33" s="189" t="str">
        <f>IFERROR(SR_demand_forecast!S33*Settings!$D$30,"-")</f>
        <v>-</v>
      </c>
      <c r="T33" s="189" t="str">
        <f>IFERROR(SR_demand_forecast!T33*Settings!$D$30,"-")</f>
        <v>-</v>
      </c>
      <c r="U33" s="189" t="str">
        <f>IFERROR(SR_demand_forecast!U33*Settings!$D$30,"-")</f>
        <v>-</v>
      </c>
      <c r="V33" s="189" t="str">
        <f>IFERROR(SR_demand_forecast!V33*Settings!$D$30,"-")</f>
        <v>-</v>
      </c>
      <c r="W33" s="189" t="str">
        <f>IFERROR(SR_demand_forecast!W33*Settings!$D$30,"-")</f>
        <v>-</v>
      </c>
    </row>
    <row r="34" spans="1:23" x14ac:dyDescent="0.25">
      <c r="A34" s="97" t="s">
        <v>49</v>
      </c>
      <c r="B34" s="97" t="s">
        <v>57</v>
      </c>
      <c r="C34" s="198"/>
      <c r="D34" s="189">
        <f>IFERROR(SR_demand_forecast!D34*Settings!$D$30,"-")</f>
        <v>0</v>
      </c>
      <c r="E34" s="189">
        <f>IFERROR(SR_demand_forecast!E34*Settings!$D$30,"-")</f>
        <v>0</v>
      </c>
      <c r="F34" s="189">
        <f>IFERROR(SR_demand_forecast!F34*Settings!$D$30,"-")</f>
        <v>0</v>
      </c>
      <c r="G34" s="189">
        <f>IFERROR(SR_demand_forecast!G34*Settings!$D$30,"-")</f>
        <v>0</v>
      </c>
      <c r="H34" s="189">
        <f>IFERROR(SR_demand_forecast!H34*Settings!$D$30,"-")</f>
        <v>0</v>
      </c>
      <c r="I34" s="189">
        <f>IFERROR(SR_demand_forecast!I34*Settings!$D$30,"-")</f>
        <v>0</v>
      </c>
      <c r="J34" s="189">
        <f>IFERROR(SR_demand_forecast!J34*Settings!$D$30,"-")</f>
        <v>0</v>
      </c>
      <c r="K34" s="189">
        <f>IFERROR(SR_demand_forecast!K34*Settings!$D$30,"-")</f>
        <v>0</v>
      </c>
      <c r="L34" s="189">
        <f>IFERROR(SR_demand_forecast!L34*Settings!$D$30,"-")</f>
        <v>0</v>
      </c>
      <c r="M34" s="189">
        <f>IFERROR(SR_demand_forecast!M34*Settings!$D$30,"-")</f>
        <v>0</v>
      </c>
      <c r="N34" s="189">
        <f>IFERROR(SR_demand_forecast!N34*Settings!$D$30,"-")</f>
        <v>0</v>
      </c>
      <c r="O34" s="189">
        <f>IFERROR(SR_demand_forecast!O34*Settings!$D$30,"-")</f>
        <v>0</v>
      </c>
      <c r="P34" s="189">
        <f>IFERROR(SR_demand_forecast!P34*Settings!$D$30,"-")</f>
        <v>0</v>
      </c>
      <c r="Q34" s="189">
        <f>IFERROR(SR_demand_forecast!Q34*Settings!$D$30,"-")</f>
        <v>0</v>
      </c>
      <c r="R34" s="189">
        <f>IFERROR(SR_demand_forecast!R34*Settings!$D$30,"-")</f>
        <v>0</v>
      </c>
      <c r="S34" s="189">
        <f>IFERROR(SR_demand_forecast!S34*Settings!$D$30,"-")</f>
        <v>0</v>
      </c>
      <c r="T34" s="189">
        <f>IFERROR(SR_demand_forecast!T34*Settings!$D$30,"-")</f>
        <v>0</v>
      </c>
      <c r="U34" s="189">
        <f>IFERROR(SR_demand_forecast!U34*Settings!$D$30,"-")</f>
        <v>0</v>
      </c>
      <c r="V34" s="189">
        <f>IFERROR(SR_demand_forecast!V34*Settings!$D$30,"-")</f>
        <v>0</v>
      </c>
      <c r="W34" s="189">
        <f>IFERROR(SR_demand_forecast!W34*Settings!$D$30,"-")</f>
        <v>0</v>
      </c>
    </row>
    <row r="35" spans="1:23" x14ac:dyDescent="0.25">
      <c r="A35" s="97" t="s">
        <v>50</v>
      </c>
      <c r="B35" s="97" t="s">
        <v>61</v>
      </c>
      <c r="C35" s="198"/>
      <c r="D35" s="189">
        <f>IFERROR(SR_demand_forecast!D35*Settings!$D$30,"-")</f>
        <v>1012180000.0000001</v>
      </c>
      <c r="E35" s="189">
        <f>IFERROR(SR_demand_forecast!E35*Settings!$D$30,"-")</f>
        <v>1012180000.0000001</v>
      </c>
      <c r="F35" s="189">
        <f>IFERROR(SR_demand_forecast!F35*Settings!$D$30,"-")</f>
        <v>1012180000.0000001</v>
      </c>
      <c r="G35" s="189">
        <f>IFERROR(SR_demand_forecast!G35*Settings!$D$30,"-")</f>
        <v>1012180000.0000001</v>
      </c>
      <c r="H35" s="189">
        <f>IFERROR(SR_demand_forecast!H35*Settings!$D$30,"-")</f>
        <v>1012180000.0000001</v>
      </c>
      <c r="I35" s="189">
        <f>IFERROR(SR_demand_forecast!I35*Settings!$D$30,"-")</f>
        <v>0</v>
      </c>
      <c r="J35" s="189">
        <f>IFERROR(SR_demand_forecast!J35*Settings!$D$30,"-")</f>
        <v>0</v>
      </c>
      <c r="K35" s="189">
        <f>IFERROR(SR_demand_forecast!K35*Settings!$D$30,"-")</f>
        <v>0</v>
      </c>
      <c r="L35" s="189">
        <f>IFERROR(SR_demand_forecast!L35*Settings!$D$30,"-")</f>
        <v>0</v>
      </c>
      <c r="M35" s="189">
        <f>IFERROR(SR_demand_forecast!M35*Settings!$D$30,"-")</f>
        <v>0</v>
      </c>
      <c r="N35" s="189">
        <f>IFERROR(SR_demand_forecast!N35*Settings!$D$30,"-")</f>
        <v>0</v>
      </c>
      <c r="O35" s="189">
        <f>IFERROR(SR_demand_forecast!O35*Settings!$D$30,"-")</f>
        <v>0</v>
      </c>
      <c r="P35" s="189">
        <f>IFERROR(SR_demand_forecast!P35*Settings!$D$30,"-")</f>
        <v>0</v>
      </c>
      <c r="Q35" s="189">
        <f>IFERROR(SR_demand_forecast!Q35*Settings!$D$30,"-")</f>
        <v>0</v>
      </c>
      <c r="R35" s="189">
        <f>IFERROR(SR_demand_forecast!R35*Settings!$D$30,"-")</f>
        <v>0</v>
      </c>
      <c r="S35" s="189">
        <f>IFERROR(SR_demand_forecast!S35*Settings!$D$30,"-")</f>
        <v>0</v>
      </c>
      <c r="T35" s="189">
        <f>IFERROR(SR_demand_forecast!T35*Settings!$D$30,"-")</f>
        <v>0</v>
      </c>
      <c r="U35" s="189">
        <f>IFERROR(SR_demand_forecast!U35*Settings!$D$30,"-")</f>
        <v>0</v>
      </c>
      <c r="V35" s="189">
        <f>IFERROR(SR_demand_forecast!V35*Settings!$D$30,"-")</f>
        <v>0</v>
      </c>
      <c r="W35" s="189">
        <f>IFERROR(SR_demand_forecast!W35*Settings!$D$30,"-")</f>
        <v>0</v>
      </c>
    </row>
    <row r="36" spans="1:23" x14ac:dyDescent="0.25">
      <c r="A36" s="97" t="s">
        <v>79</v>
      </c>
      <c r="B36" s="97" t="s">
        <v>59</v>
      </c>
      <c r="C36" s="198"/>
      <c r="D36" s="189">
        <f>IFERROR(SR_demand_forecast!D36*Settings!$D$30,"-")</f>
        <v>3446370000</v>
      </c>
      <c r="E36" s="189">
        <f>IFERROR(SR_demand_forecast!E36*Settings!$D$30,"-")</f>
        <v>3446370000</v>
      </c>
      <c r="F36" s="189">
        <f>IFERROR(SR_demand_forecast!F36*Settings!$D$30,"-")</f>
        <v>3446370000</v>
      </c>
      <c r="G36" s="189">
        <f>IFERROR(SR_demand_forecast!G36*Settings!$D$30,"-")</f>
        <v>3446370000</v>
      </c>
      <c r="H36" s="189">
        <f>IFERROR(SR_demand_forecast!H36*Settings!$D$30,"-")</f>
        <v>3446370000</v>
      </c>
      <c r="I36" s="189">
        <f>IFERROR(SR_demand_forecast!I36*Settings!$D$30,"-")</f>
        <v>3446370000</v>
      </c>
      <c r="J36" s="189">
        <f>IFERROR(SR_demand_forecast!J36*Settings!$D$30,"-")</f>
        <v>3446370000</v>
      </c>
      <c r="K36" s="189">
        <f>IFERROR(SR_demand_forecast!K36*Settings!$D$30,"-")</f>
        <v>3446370000</v>
      </c>
      <c r="L36" s="189">
        <f>IFERROR(SR_demand_forecast!L36*Settings!$D$30,"-")</f>
        <v>3446370000</v>
      </c>
      <c r="M36" s="189">
        <f>IFERROR(SR_demand_forecast!M36*Settings!$D$30,"-")</f>
        <v>3446370000</v>
      </c>
      <c r="N36" s="189">
        <f>IFERROR(SR_demand_forecast!N36*Settings!$D$30,"-")</f>
        <v>3446370000</v>
      </c>
      <c r="O36" s="189">
        <f>IFERROR(SR_demand_forecast!O36*Settings!$D$30,"-")</f>
        <v>3446370000</v>
      </c>
      <c r="P36" s="189">
        <f>IFERROR(SR_demand_forecast!P36*Settings!$D$30,"-")</f>
        <v>3446370000</v>
      </c>
      <c r="Q36" s="189">
        <f>IFERROR(SR_demand_forecast!Q36*Settings!$D$30,"-")</f>
        <v>3446370000</v>
      </c>
      <c r="R36" s="189">
        <f>IFERROR(SR_demand_forecast!R36*Settings!$D$30,"-")</f>
        <v>3446370000</v>
      </c>
      <c r="S36" s="189">
        <f>IFERROR(SR_demand_forecast!S36*Settings!$D$30,"-")</f>
        <v>3446370000</v>
      </c>
      <c r="T36" s="189">
        <f>IFERROR(SR_demand_forecast!T36*Settings!$D$30,"-")</f>
        <v>3446370000</v>
      </c>
      <c r="U36" s="189">
        <f>IFERROR(SR_demand_forecast!U36*Settings!$D$30,"-")</f>
        <v>3446370000</v>
      </c>
      <c r="V36" s="189">
        <f>IFERROR(SR_demand_forecast!V36*Settings!$D$30,"-")</f>
        <v>3446370000</v>
      </c>
      <c r="W36" s="189">
        <f>IFERROR(SR_demand_forecast!W36*Settings!$D$30,"-")</f>
        <v>3446370000</v>
      </c>
    </row>
    <row r="37" spans="1:23" x14ac:dyDescent="0.25">
      <c r="A37" s="97" t="s">
        <v>80</v>
      </c>
      <c r="B37" s="97" t="s">
        <v>62</v>
      </c>
      <c r="C37" s="198"/>
      <c r="D37" s="189" t="str">
        <f>IFERROR(SR_demand_forecast!D37*Settings!$D$30,"-")</f>
        <v>-</v>
      </c>
      <c r="E37" s="189" t="str">
        <f>IFERROR(SR_demand_forecast!E37*Settings!$D$30,"-")</f>
        <v>-</v>
      </c>
      <c r="F37" s="189" t="str">
        <f>IFERROR(SR_demand_forecast!F37*Settings!$D$30,"-")</f>
        <v>-</v>
      </c>
      <c r="G37" s="189" t="str">
        <f>IFERROR(SR_demand_forecast!G37*Settings!$D$30,"-")</f>
        <v>-</v>
      </c>
      <c r="H37" s="189" t="str">
        <f>IFERROR(SR_demand_forecast!H37*Settings!$D$30,"-")</f>
        <v>-</v>
      </c>
      <c r="I37" s="189" t="str">
        <f>IFERROR(SR_demand_forecast!I37*Settings!$D$30,"-")</f>
        <v>-</v>
      </c>
      <c r="J37" s="189" t="str">
        <f>IFERROR(SR_demand_forecast!J37*Settings!$D$30,"-")</f>
        <v>-</v>
      </c>
      <c r="K37" s="189" t="str">
        <f>IFERROR(SR_demand_forecast!K37*Settings!$D$30,"-")</f>
        <v>-</v>
      </c>
      <c r="L37" s="189" t="str">
        <f>IFERROR(SR_demand_forecast!L37*Settings!$D$30,"-")</f>
        <v>-</v>
      </c>
      <c r="M37" s="189" t="str">
        <f>IFERROR(SR_demand_forecast!M37*Settings!$D$30,"-")</f>
        <v>-</v>
      </c>
      <c r="N37" s="189" t="str">
        <f>IFERROR(SR_demand_forecast!N37*Settings!$D$30,"-")</f>
        <v>-</v>
      </c>
      <c r="O37" s="189" t="str">
        <f>IFERROR(SR_demand_forecast!O37*Settings!$D$30,"-")</f>
        <v>-</v>
      </c>
      <c r="P37" s="189" t="str">
        <f>IFERROR(SR_demand_forecast!P37*Settings!$D$30,"-")</f>
        <v>-</v>
      </c>
      <c r="Q37" s="189" t="str">
        <f>IFERROR(SR_demand_forecast!Q37*Settings!$D$30,"-")</f>
        <v>-</v>
      </c>
      <c r="R37" s="189" t="str">
        <f>IFERROR(SR_demand_forecast!R37*Settings!$D$30,"-")</f>
        <v>-</v>
      </c>
      <c r="S37" s="189" t="str">
        <f>IFERROR(SR_demand_forecast!S37*Settings!$D$30,"-")</f>
        <v>-</v>
      </c>
      <c r="T37" s="189" t="str">
        <f>IFERROR(SR_demand_forecast!T37*Settings!$D$30,"-")</f>
        <v>-</v>
      </c>
      <c r="U37" s="189" t="str">
        <f>IFERROR(SR_demand_forecast!U37*Settings!$D$30,"-")</f>
        <v>-</v>
      </c>
      <c r="V37" s="189" t="str">
        <f>IFERROR(SR_demand_forecast!V37*Settings!$D$30,"-")</f>
        <v>-</v>
      </c>
      <c r="W37" s="189" t="str">
        <f>IFERROR(SR_demand_forecast!W37*Settings!$D$30,"-")</f>
        <v>-</v>
      </c>
    </row>
    <row r="38" spans="1:23" x14ac:dyDescent="0.25">
      <c r="A38" s="97" t="s">
        <v>81</v>
      </c>
      <c r="B38" s="97" t="s">
        <v>57</v>
      </c>
      <c r="C38" s="198"/>
      <c r="D38" s="189">
        <f>IFERROR(SR_demand_forecast!D38*Settings!$D$30,"-")</f>
        <v>2001011666.6666667</v>
      </c>
      <c r="E38" s="189">
        <f>IFERROR(SR_demand_forecast!E38*Settings!$D$30,"-")</f>
        <v>2001011666.6666667</v>
      </c>
      <c r="F38" s="189">
        <f>IFERROR(SR_demand_forecast!F38*Settings!$D$30,"-")</f>
        <v>2001011666.6666667</v>
      </c>
      <c r="G38" s="189">
        <f>IFERROR(SR_demand_forecast!G38*Settings!$D$30,"-")</f>
        <v>2001011666.6666667</v>
      </c>
      <c r="H38" s="189">
        <f>IFERROR(SR_demand_forecast!H38*Settings!$D$30,"-")</f>
        <v>2001011666.6666667</v>
      </c>
      <c r="I38" s="189">
        <f>IFERROR(SR_demand_forecast!I38*Settings!$D$30,"-")</f>
        <v>2001011666.6666667</v>
      </c>
      <c r="J38" s="189">
        <f>IFERROR(SR_demand_forecast!J38*Settings!$D$30,"-")</f>
        <v>2001011666.6666667</v>
      </c>
      <c r="K38" s="189">
        <f>IFERROR(SR_demand_forecast!K38*Settings!$D$30,"-")</f>
        <v>0</v>
      </c>
      <c r="L38" s="189">
        <f>IFERROR(SR_demand_forecast!L38*Settings!$D$30,"-")</f>
        <v>0</v>
      </c>
      <c r="M38" s="189">
        <f>IFERROR(SR_demand_forecast!M38*Settings!$D$30,"-")</f>
        <v>0</v>
      </c>
      <c r="N38" s="189">
        <f>IFERROR(SR_demand_forecast!N38*Settings!$D$30,"-")</f>
        <v>0</v>
      </c>
      <c r="O38" s="189">
        <f>IFERROR(SR_demand_forecast!O38*Settings!$D$30,"-")</f>
        <v>0</v>
      </c>
      <c r="P38" s="189">
        <f>IFERROR(SR_demand_forecast!P38*Settings!$D$30,"-")</f>
        <v>0</v>
      </c>
      <c r="Q38" s="189">
        <f>IFERROR(SR_demand_forecast!Q38*Settings!$D$30,"-")</f>
        <v>0</v>
      </c>
      <c r="R38" s="189">
        <f>IFERROR(SR_demand_forecast!R38*Settings!$D$30,"-")</f>
        <v>0</v>
      </c>
      <c r="S38" s="189">
        <f>IFERROR(SR_demand_forecast!S38*Settings!$D$30,"-")</f>
        <v>0</v>
      </c>
      <c r="T38" s="189">
        <f>IFERROR(SR_demand_forecast!T38*Settings!$D$30,"-")</f>
        <v>0</v>
      </c>
      <c r="U38" s="189">
        <f>IFERROR(SR_demand_forecast!U38*Settings!$D$30,"-")</f>
        <v>0</v>
      </c>
      <c r="V38" s="189">
        <f>IFERROR(SR_demand_forecast!V38*Settings!$D$30,"-")</f>
        <v>0</v>
      </c>
      <c r="W38" s="189">
        <f>IFERROR(SR_demand_forecast!W38*Settings!$D$30,"-")</f>
        <v>0</v>
      </c>
    </row>
    <row r="39" spans="1:23" x14ac:dyDescent="0.25">
      <c r="A39" s="97" t="s">
        <v>51</v>
      </c>
      <c r="B39" s="97" t="s">
        <v>56</v>
      </c>
      <c r="C39" s="198"/>
      <c r="D39" s="189">
        <f>IFERROR(SR_demand_forecast!D39*Settings!$D$30,"-")</f>
        <v>70928571.428571418</v>
      </c>
      <c r="E39" s="189">
        <f>IFERROR(SR_demand_forecast!E39*Settings!$D$30,"-")</f>
        <v>70928571.428571418</v>
      </c>
      <c r="F39" s="189">
        <f>IFERROR(SR_demand_forecast!F39*Settings!$D$30,"-")</f>
        <v>0</v>
      </c>
      <c r="G39" s="189">
        <f>IFERROR(SR_demand_forecast!G39*Settings!$D$30,"-")</f>
        <v>0</v>
      </c>
      <c r="H39" s="189">
        <f>IFERROR(SR_demand_forecast!H39*Settings!$D$30,"-")</f>
        <v>0</v>
      </c>
      <c r="I39" s="189">
        <f>IFERROR(SR_demand_forecast!I39*Settings!$D$30,"-")</f>
        <v>0</v>
      </c>
      <c r="J39" s="189">
        <f>IFERROR(SR_demand_forecast!J39*Settings!$D$30,"-")</f>
        <v>0</v>
      </c>
      <c r="K39" s="189">
        <f>IFERROR(SR_demand_forecast!K39*Settings!$D$30,"-")</f>
        <v>0</v>
      </c>
      <c r="L39" s="189">
        <f>IFERROR(SR_demand_forecast!L39*Settings!$D$30,"-")</f>
        <v>0</v>
      </c>
      <c r="M39" s="189">
        <f>IFERROR(SR_demand_forecast!M39*Settings!$D$30,"-")</f>
        <v>0</v>
      </c>
      <c r="N39" s="189">
        <f>IFERROR(SR_demand_forecast!N39*Settings!$D$30,"-")</f>
        <v>0</v>
      </c>
      <c r="O39" s="189">
        <f>IFERROR(SR_demand_forecast!O39*Settings!$D$30,"-")</f>
        <v>0</v>
      </c>
      <c r="P39" s="189">
        <f>IFERROR(SR_demand_forecast!P39*Settings!$D$30,"-")</f>
        <v>0</v>
      </c>
      <c r="Q39" s="189">
        <f>IFERROR(SR_demand_forecast!Q39*Settings!$D$30,"-")</f>
        <v>0</v>
      </c>
      <c r="R39" s="189">
        <f>IFERROR(SR_demand_forecast!R39*Settings!$D$30,"-")</f>
        <v>0</v>
      </c>
      <c r="S39" s="189">
        <f>IFERROR(SR_demand_forecast!S39*Settings!$D$30,"-")</f>
        <v>0</v>
      </c>
      <c r="T39" s="189">
        <f>IFERROR(SR_demand_forecast!T39*Settings!$D$30,"-")</f>
        <v>0</v>
      </c>
      <c r="U39" s="189">
        <f>IFERROR(SR_demand_forecast!U39*Settings!$D$30,"-")</f>
        <v>0</v>
      </c>
      <c r="V39" s="189">
        <f>IFERROR(SR_demand_forecast!V39*Settings!$D$30,"-")</f>
        <v>0</v>
      </c>
      <c r="W39" s="189">
        <f>IFERROR(SR_demand_forecast!W39*Settings!$D$30,"-")</f>
        <v>0</v>
      </c>
    </row>
    <row r="40" spans="1:23" x14ac:dyDescent="0.25">
      <c r="A40" s="97" t="s">
        <v>52</v>
      </c>
      <c r="B40" s="97" t="s">
        <v>56</v>
      </c>
      <c r="C40" s="198"/>
      <c r="D40" s="189">
        <f>IFERROR(SR_demand_forecast!D40*Settings!$D$30,"-")</f>
        <v>70928571.428571418</v>
      </c>
      <c r="E40" s="189">
        <f>IFERROR(SR_demand_forecast!E40*Settings!$D$30,"-")</f>
        <v>70928571.428571418</v>
      </c>
      <c r="F40" s="189">
        <f>IFERROR(SR_demand_forecast!F40*Settings!$D$30,"-")</f>
        <v>0</v>
      </c>
      <c r="G40" s="189">
        <f>IFERROR(SR_demand_forecast!G40*Settings!$D$30,"-")</f>
        <v>0</v>
      </c>
      <c r="H40" s="189">
        <f>IFERROR(SR_demand_forecast!H40*Settings!$D$30,"-")</f>
        <v>0</v>
      </c>
      <c r="I40" s="189">
        <f>IFERROR(SR_demand_forecast!I40*Settings!$D$30,"-")</f>
        <v>0</v>
      </c>
      <c r="J40" s="189">
        <f>IFERROR(SR_demand_forecast!J40*Settings!$D$30,"-")</f>
        <v>0</v>
      </c>
      <c r="K40" s="189">
        <f>IFERROR(SR_demand_forecast!K40*Settings!$D$30,"-")</f>
        <v>0</v>
      </c>
      <c r="L40" s="189">
        <f>IFERROR(SR_demand_forecast!L40*Settings!$D$30,"-")</f>
        <v>0</v>
      </c>
      <c r="M40" s="189">
        <f>IFERROR(SR_demand_forecast!M40*Settings!$D$30,"-")</f>
        <v>0</v>
      </c>
      <c r="N40" s="189">
        <f>IFERROR(SR_demand_forecast!N40*Settings!$D$30,"-")</f>
        <v>0</v>
      </c>
      <c r="O40" s="189">
        <f>IFERROR(SR_demand_forecast!O40*Settings!$D$30,"-")</f>
        <v>0</v>
      </c>
      <c r="P40" s="189">
        <f>IFERROR(SR_demand_forecast!P40*Settings!$D$30,"-")</f>
        <v>0</v>
      </c>
      <c r="Q40" s="189">
        <f>IFERROR(SR_demand_forecast!Q40*Settings!$D$30,"-")</f>
        <v>0</v>
      </c>
      <c r="R40" s="189">
        <f>IFERROR(SR_demand_forecast!R40*Settings!$D$30,"-")</f>
        <v>0</v>
      </c>
      <c r="S40" s="189">
        <f>IFERROR(SR_demand_forecast!S40*Settings!$D$30,"-")</f>
        <v>0</v>
      </c>
      <c r="T40" s="189">
        <f>IFERROR(SR_demand_forecast!T40*Settings!$D$30,"-")</f>
        <v>0</v>
      </c>
      <c r="U40" s="189">
        <f>IFERROR(SR_demand_forecast!U40*Settings!$D$30,"-")</f>
        <v>0</v>
      </c>
      <c r="V40" s="189">
        <f>IFERROR(SR_demand_forecast!V40*Settings!$D$30,"-")</f>
        <v>0</v>
      </c>
      <c r="W40" s="189">
        <f>IFERROR(SR_demand_forecast!W40*Settings!$D$30,"-")</f>
        <v>0</v>
      </c>
    </row>
    <row r="41" spans="1:23" x14ac:dyDescent="0.25">
      <c r="A41" s="97" t="s">
        <v>53</v>
      </c>
      <c r="B41" s="97" t="s">
        <v>56</v>
      </c>
      <c r="C41" s="198"/>
      <c r="D41" s="189">
        <f>IFERROR(SR_demand_forecast!D41*Settings!$D$30,"-")</f>
        <v>70928571.428571418</v>
      </c>
      <c r="E41" s="189">
        <f>IFERROR(SR_demand_forecast!E41*Settings!$D$30,"-")</f>
        <v>70928571.428571418</v>
      </c>
      <c r="F41" s="189">
        <f>IFERROR(SR_demand_forecast!F41*Settings!$D$30,"-")</f>
        <v>0</v>
      </c>
      <c r="G41" s="189">
        <f>IFERROR(SR_demand_forecast!G41*Settings!$D$30,"-")</f>
        <v>0</v>
      </c>
      <c r="H41" s="189">
        <f>IFERROR(SR_demand_forecast!H41*Settings!$D$30,"-")</f>
        <v>0</v>
      </c>
      <c r="I41" s="189">
        <f>IFERROR(SR_demand_forecast!I41*Settings!$D$30,"-")</f>
        <v>0</v>
      </c>
      <c r="J41" s="189">
        <f>IFERROR(SR_demand_forecast!J41*Settings!$D$30,"-")</f>
        <v>0</v>
      </c>
      <c r="K41" s="189">
        <f>IFERROR(SR_demand_forecast!K41*Settings!$D$30,"-")</f>
        <v>0</v>
      </c>
      <c r="L41" s="189">
        <f>IFERROR(SR_demand_forecast!L41*Settings!$D$30,"-")</f>
        <v>0</v>
      </c>
      <c r="M41" s="189">
        <f>IFERROR(SR_demand_forecast!M41*Settings!$D$30,"-")</f>
        <v>0</v>
      </c>
      <c r="N41" s="189">
        <f>IFERROR(SR_demand_forecast!N41*Settings!$D$30,"-")</f>
        <v>0</v>
      </c>
      <c r="O41" s="189">
        <f>IFERROR(SR_demand_forecast!O41*Settings!$D$30,"-")</f>
        <v>0</v>
      </c>
      <c r="P41" s="189">
        <f>IFERROR(SR_demand_forecast!P41*Settings!$D$30,"-")</f>
        <v>0</v>
      </c>
      <c r="Q41" s="189">
        <f>IFERROR(SR_demand_forecast!Q41*Settings!$D$30,"-")</f>
        <v>0</v>
      </c>
      <c r="R41" s="189">
        <f>IFERROR(SR_demand_forecast!R41*Settings!$D$30,"-")</f>
        <v>0</v>
      </c>
      <c r="S41" s="189">
        <f>IFERROR(SR_demand_forecast!S41*Settings!$D$30,"-")</f>
        <v>0</v>
      </c>
      <c r="T41" s="189">
        <f>IFERROR(SR_demand_forecast!T41*Settings!$D$30,"-")</f>
        <v>0</v>
      </c>
      <c r="U41" s="189">
        <f>IFERROR(SR_demand_forecast!U41*Settings!$D$30,"-")</f>
        <v>0</v>
      </c>
      <c r="V41" s="189">
        <f>IFERROR(SR_demand_forecast!V41*Settings!$D$30,"-")</f>
        <v>0</v>
      </c>
      <c r="W41" s="189">
        <f>IFERROR(SR_demand_forecast!W41*Settings!$D$30,"-")</f>
        <v>0</v>
      </c>
    </row>
    <row r="42" spans="1:23" x14ac:dyDescent="0.25">
      <c r="A42" s="97" t="s">
        <v>54</v>
      </c>
      <c r="B42" s="97" t="s">
        <v>57</v>
      </c>
      <c r="C42" s="198"/>
      <c r="D42" s="189">
        <f>IFERROR(SR_demand_forecast!D42*Settings!$D$30,"-")</f>
        <v>2001011666.6666667</v>
      </c>
      <c r="E42" s="189">
        <f>IFERROR(SR_demand_forecast!E42*Settings!$D$30,"-")</f>
        <v>0</v>
      </c>
      <c r="F42" s="189">
        <f>IFERROR(SR_demand_forecast!F42*Settings!$D$30,"-")</f>
        <v>0</v>
      </c>
      <c r="G42" s="189">
        <f>IFERROR(SR_demand_forecast!G42*Settings!$D$30,"-")</f>
        <v>0</v>
      </c>
      <c r="H42" s="189">
        <f>IFERROR(SR_demand_forecast!H42*Settings!$D$30,"-")</f>
        <v>0</v>
      </c>
      <c r="I42" s="189">
        <f>IFERROR(SR_demand_forecast!I42*Settings!$D$30,"-")</f>
        <v>0</v>
      </c>
      <c r="J42" s="189">
        <f>IFERROR(SR_demand_forecast!J42*Settings!$D$30,"-")</f>
        <v>0</v>
      </c>
      <c r="K42" s="189">
        <f>IFERROR(SR_demand_forecast!K42*Settings!$D$30,"-")</f>
        <v>0</v>
      </c>
      <c r="L42" s="189">
        <f>IFERROR(SR_demand_forecast!L42*Settings!$D$30,"-")</f>
        <v>0</v>
      </c>
      <c r="M42" s="189">
        <f>IFERROR(SR_demand_forecast!M42*Settings!$D$30,"-")</f>
        <v>0</v>
      </c>
      <c r="N42" s="189">
        <f>IFERROR(SR_demand_forecast!N42*Settings!$D$30,"-")</f>
        <v>0</v>
      </c>
      <c r="O42" s="189">
        <f>IFERROR(SR_demand_forecast!O42*Settings!$D$30,"-")</f>
        <v>0</v>
      </c>
      <c r="P42" s="189">
        <f>IFERROR(SR_demand_forecast!P42*Settings!$D$30,"-")</f>
        <v>0</v>
      </c>
      <c r="Q42" s="189">
        <f>IFERROR(SR_demand_forecast!Q42*Settings!$D$30,"-")</f>
        <v>0</v>
      </c>
      <c r="R42" s="189">
        <f>IFERROR(SR_demand_forecast!R42*Settings!$D$30,"-")</f>
        <v>0</v>
      </c>
      <c r="S42" s="189">
        <f>IFERROR(SR_demand_forecast!S42*Settings!$D$30,"-")</f>
        <v>0</v>
      </c>
      <c r="T42" s="189">
        <f>IFERROR(SR_demand_forecast!T42*Settings!$D$30,"-")</f>
        <v>0</v>
      </c>
      <c r="U42" s="189">
        <f>IFERROR(SR_demand_forecast!U42*Settings!$D$30,"-")</f>
        <v>0</v>
      </c>
      <c r="V42" s="189">
        <f>IFERROR(SR_demand_forecast!V42*Settings!$D$30,"-")</f>
        <v>0</v>
      </c>
      <c r="W42" s="189">
        <f>IFERROR(SR_demand_forecast!W42*Settings!$D$30,"-")</f>
        <v>0</v>
      </c>
    </row>
    <row r="43" spans="1:23" x14ac:dyDescent="0.25">
      <c r="A43" s="97" t="s">
        <v>55</v>
      </c>
      <c r="B43" s="97" t="s">
        <v>57</v>
      </c>
      <c r="C43" s="198"/>
      <c r="D43" s="189">
        <f>IFERROR(SR_demand_forecast!D43*Settings!$D$30,"-")</f>
        <v>1012180000.0000001</v>
      </c>
      <c r="E43" s="189">
        <f>IFERROR(SR_demand_forecast!E43*Settings!$D$30,"-")</f>
        <v>1012180000.0000001</v>
      </c>
      <c r="F43" s="189">
        <f>IFERROR(SR_demand_forecast!F43*Settings!$D$30,"-")</f>
        <v>1012180000.0000001</v>
      </c>
      <c r="G43" s="189">
        <f>IFERROR(SR_demand_forecast!G43*Settings!$D$30,"-")</f>
        <v>1012180000.0000001</v>
      </c>
      <c r="H43" s="189">
        <f>IFERROR(SR_demand_forecast!H43*Settings!$D$30,"-")</f>
        <v>0</v>
      </c>
      <c r="I43" s="189">
        <f>IFERROR(SR_demand_forecast!I43*Settings!$D$30,"-")</f>
        <v>0</v>
      </c>
      <c r="J43" s="189">
        <f>IFERROR(SR_demand_forecast!J43*Settings!$D$30,"-")</f>
        <v>0</v>
      </c>
      <c r="K43" s="189">
        <f>IFERROR(SR_demand_forecast!K43*Settings!$D$30,"-")</f>
        <v>0</v>
      </c>
      <c r="L43" s="189">
        <f>IFERROR(SR_demand_forecast!L43*Settings!$D$30,"-")</f>
        <v>0</v>
      </c>
      <c r="M43" s="189">
        <f>IFERROR(SR_demand_forecast!M43*Settings!$D$30,"-")</f>
        <v>0</v>
      </c>
      <c r="N43" s="189">
        <f>IFERROR(SR_demand_forecast!N43*Settings!$D$30,"-")</f>
        <v>0</v>
      </c>
      <c r="O43" s="189">
        <f>IFERROR(SR_demand_forecast!O43*Settings!$D$30,"-")</f>
        <v>0</v>
      </c>
      <c r="P43" s="189">
        <f>IFERROR(SR_demand_forecast!P43*Settings!$D$30,"-")</f>
        <v>0</v>
      </c>
      <c r="Q43" s="189">
        <f>IFERROR(SR_demand_forecast!Q43*Settings!$D$30,"-")</f>
        <v>0</v>
      </c>
      <c r="R43" s="189">
        <f>IFERROR(SR_demand_forecast!R43*Settings!$D$30,"-")</f>
        <v>0</v>
      </c>
      <c r="S43" s="189">
        <f>IFERROR(SR_demand_forecast!S43*Settings!$D$30,"-")</f>
        <v>0</v>
      </c>
      <c r="T43" s="189">
        <f>IFERROR(SR_demand_forecast!T43*Settings!$D$30,"-")</f>
        <v>0</v>
      </c>
      <c r="U43" s="189">
        <f>IFERROR(SR_demand_forecast!U43*Settings!$D$30,"-")</f>
        <v>0</v>
      </c>
      <c r="V43" s="189">
        <f>IFERROR(SR_demand_forecast!V43*Settings!$D$30,"-")</f>
        <v>0</v>
      </c>
      <c r="W43" s="189">
        <f>IFERROR(SR_demand_forecast!W43*Settings!$D$30,"-")</f>
        <v>0</v>
      </c>
    </row>
    <row r="44" spans="1:23" x14ac:dyDescent="0.25">
      <c r="A44" s="89" t="s">
        <v>110</v>
      </c>
      <c r="B44" s="88" t="s">
        <v>59</v>
      </c>
      <c r="C44" s="89" t="s">
        <v>11</v>
      </c>
      <c r="D44" s="189">
        <f>IFERROR(SR_demand_forecast!D44*Settings!$D$30,"-")</f>
        <v>344637000</v>
      </c>
      <c r="E44" s="189">
        <f>IFERROR(SR_demand_forecast!E44*Settings!$D$30,"-")</f>
        <v>703059480</v>
      </c>
      <c r="F44" s="189">
        <f>IFERROR(SR_demand_forecast!F44*Settings!$D$30,"-")</f>
        <v>1075681004.4000001</v>
      </c>
      <c r="G44" s="189">
        <f>IFERROR(SR_demand_forecast!G44*Settings!$D$30,"-")</f>
        <v>1462926165.9839997</v>
      </c>
      <c r="H44" s="189">
        <f>IFERROR(SR_demand_forecast!H44*Settings!$D$30,"-")</f>
        <v>1865230861.6296</v>
      </c>
      <c r="I44" s="189">
        <f>IFERROR(SR_demand_forecast!I44*Settings!$D$30,"-")</f>
        <v>2283042574.6346302</v>
      </c>
      <c r="J44" s="189">
        <f>IFERROR(SR_demand_forecast!J44*Settings!$D$30,"-")</f>
        <v>2716820663.8152103</v>
      </c>
      <c r="K44" s="189">
        <f>IFERROR(SR_demand_forecast!K44*Settings!$D$30,"-")</f>
        <v>3167036659.5331588</v>
      </c>
      <c r="L44" s="189">
        <f>IFERROR(SR_demand_forecast!L44*Settings!$D$30,"-")</f>
        <v>3634174566.8142996</v>
      </c>
      <c r="M44" s="189">
        <f>IFERROR(SR_demand_forecast!M44*Settings!$D$30,"-")</f>
        <v>4118731175.7228727</v>
      </c>
      <c r="N44" s="189">
        <f>IFERROR(SR_demand_forecast!N44*Settings!$D$30,"-")</f>
        <v>12603317397.711992</v>
      </c>
      <c r="O44" s="189">
        <f>IFERROR(SR_demand_forecast!O44*Settings!$D$30,"-")</f>
        <v>12855383745.666229</v>
      </c>
      <c r="P44" s="189">
        <f>IFERROR(SR_demand_forecast!P44*Settings!$D$30,"-")</f>
        <v>13112491420.579557</v>
      </c>
      <c r="Q44" s="189">
        <f>IFERROR(SR_demand_forecast!Q44*Settings!$D$30,"-")</f>
        <v>13374741248.991148</v>
      </c>
      <c r="R44" s="189">
        <f>IFERROR(SR_demand_forecast!R44*Settings!$D$30,"-")</f>
        <v>13642236073.970972</v>
      </c>
      <c r="S44" s="189">
        <f>IFERROR(SR_demand_forecast!S44*Settings!$D$30,"-")</f>
        <v>13915080795.450388</v>
      </c>
      <c r="T44" s="189">
        <f>IFERROR(SR_demand_forecast!T44*Settings!$D$30,"-")</f>
        <v>14193382411.359398</v>
      </c>
      <c r="U44" s="189">
        <f>IFERROR(SR_demand_forecast!U44*Settings!$D$30,"-")</f>
        <v>14477250059.586586</v>
      </c>
      <c r="V44" s="189">
        <f>IFERROR(SR_demand_forecast!V44*Settings!$D$30,"-")</f>
        <v>14766795060.778318</v>
      </c>
      <c r="W44" s="189">
        <f>IFERROR(SR_demand_forecast!W44*Settings!$D$30,"-")</f>
        <v>15062130961.993883</v>
      </c>
    </row>
    <row r="45" spans="1:23" x14ac:dyDescent="0.25">
      <c r="A45" s="89" t="s">
        <v>110</v>
      </c>
      <c r="B45" s="88" t="s">
        <v>57</v>
      </c>
      <c r="C45" s="89" t="s">
        <v>11</v>
      </c>
      <c r="D45" s="189">
        <f>IFERROR(SR_demand_forecast!D45*Settings!$D$30,"-")</f>
        <v>1200607000</v>
      </c>
      <c r="E45" s="189">
        <f>IFERROR(SR_demand_forecast!E45*Settings!$D$30,"-")</f>
        <v>6531302080.000001</v>
      </c>
      <c r="F45" s="189">
        <f>IFERROR(SR_demand_forecast!F45*Settings!$D$30,"-")</f>
        <v>9992892182.3999996</v>
      </c>
      <c r="G45" s="189">
        <f>IFERROR(SR_demand_forecast!G45*Settings!$D$30,"-")</f>
        <v>15713822956.823999</v>
      </c>
      <c r="H45" s="189">
        <f>IFERROR(SR_demand_forecast!H45*Settings!$D$30,"-")</f>
        <v>23825553185.887203</v>
      </c>
      <c r="I45" s="189">
        <f>IFERROR(SR_demand_forecast!I45*Settings!$D$30,"-")</f>
        <v>32255467094.930199</v>
      </c>
      <c r="J45" s="189">
        <f>IFERROR(SR_demand_forecast!J45*Settings!$D$30,"-")</f>
        <v>41013047339.06057</v>
      </c>
      <c r="K45" s="189">
        <f>IFERROR(SR_demand_forecast!K45*Settings!$D$30,"-")</f>
        <v>47809495183.819168</v>
      </c>
      <c r="L45" s="189">
        <f>IFERROR(SR_demand_forecast!L45*Settings!$D$30,"-")</f>
        <v>50172387541.942535</v>
      </c>
      <c r="M45" s="189">
        <f>IFERROR(SR_demand_forecast!M45*Settings!$D$30,"-")</f>
        <v>52610671796.317314</v>
      </c>
      <c r="N45" s="189">
        <f>IFERROR(SR_demand_forecast!N45*Settings!$D$30,"-")</f>
        <v>53662885232.243675</v>
      </c>
      <c r="O45" s="189">
        <f>IFERROR(SR_demand_forecast!O45*Settings!$D$30,"-")</f>
        <v>54736142936.888535</v>
      </c>
      <c r="P45" s="189">
        <f>IFERROR(SR_demand_forecast!P45*Settings!$D$30,"-")</f>
        <v>55830865795.626312</v>
      </c>
      <c r="Q45" s="189">
        <f>IFERROR(SR_demand_forecast!Q45*Settings!$D$30,"-")</f>
        <v>56947483111.538834</v>
      </c>
      <c r="R45" s="189">
        <f>IFERROR(SR_demand_forecast!R45*Settings!$D$30,"-")</f>
        <v>58086432773.769615</v>
      </c>
      <c r="S45" s="189">
        <f>IFERROR(SR_demand_forecast!S45*Settings!$D$30,"-")</f>
        <v>59248161429.244995</v>
      </c>
      <c r="T45" s="189">
        <f>IFERROR(SR_demand_forecast!T45*Settings!$D$30,"-")</f>
        <v>60433124657.829903</v>
      </c>
      <c r="U45" s="189">
        <f>IFERROR(SR_demand_forecast!U45*Settings!$D$30,"-")</f>
        <v>61641787150.986511</v>
      </c>
      <c r="V45" s="189">
        <f>IFERROR(SR_demand_forecast!V45*Settings!$D$30,"-")</f>
        <v>62874622894.006233</v>
      </c>
      <c r="W45" s="189">
        <f>IFERROR(SR_demand_forecast!W45*Settings!$D$30,"-")</f>
        <v>64132115351.886353</v>
      </c>
    </row>
    <row r="46" spans="1:23" x14ac:dyDescent="0.25">
      <c r="A46" s="89" t="s">
        <v>110</v>
      </c>
      <c r="B46" s="88" t="s">
        <v>56</v>
      </c>
      <c r="C46" s="89" t="s">
        <v>11</v>
      </c>
      <c r="D46" s="189">
        <f>IFERROR(SR_demand_forecast!D46*Settings!$D$30,"-")</f>
        <v>14185714.285714284</v>
      </c>
      <c r="E46" s="189">
        <f>IFERROR(SR_demand_forecast!E46*Settings!$D$30,"-")</f>
        <v>28938857.142857142</v>
      </c>
      <c r="F46" s="189">
        <f>IFERROR(SR_demand_forecast!F46*Settings!$D$30,"-")</f>
        <v>339452794.28571421</v>
      </c>
      <c r="G46" s="189">
        <f>IFERROR(SR_demand_forecast!G46*Settings!$D$30,"-")</f>
        <v>361295843.65714276</v>
      </c>
      <c r="H46" s="189">
        <f>IFERROR(SR_demand_forecast!H46*Settings!$D$30,"-")</f>
        <v>383876833.88571423</v>
      </c>
      <c r="I46" s="189">
        <f>IFERROR(SR_demand_forecast!I46*Settings!$D$30,"-")</f>
        <v>407216545.3859657</v>
      </c>
      <c r="J46" s="189">
        <f>IFERROR(SR_demand_forecast!J46*Settings!$D$30,"-")</f>
        <v>431336294.61267287</v>
      </c>
      <c r="K46" s="189">
        <f>IFERROR(SR_demand_forecast!K46*Settings!$D$30,"-")</f>
        <v>456257947.19029385</v>
      </c>
      <c r="L46" s="189">
        <f>IFERROR(SR_demand_forecast!L46*Settings!$D$30,"-")</f>
        <v>482003931.35317481</v>
      </c>
      <c r="M46" s="189">
        <f>IFERROR(SR_demand_forecast!M46*Settings!$D$30,"-")</f>
        <v>508597251.70369482</v>
      </c>
      <c r="N46" s="189">
        <f>IFERROR(SR_demand_forecast!N46*Settings!$D$30,"-")</f>
        <v>518769196.73776871</v>
      </c>
      <c r="O46" s="189">
        <f>IFERROR(SR_demand_forecast!O46*Settings!$D$30,"-")</f>
        <v>529144580.67252392</v>
      </c>
      <c r="P46" s="189">
        <f>IFERROR(SR_demand_forecast!P46*Settings!$D$30,"-")</f>
        <v>539727472.2859745</v>
      </c>
      <c r="Q46" s="189">
        <f>IFERROR(SR_demand_forecast!Q46*Settings!$D$30,"-")</f>
        <v>550522021.73169398</v>
      </c>
      <c r="R46" s="189">
        <f>IFERROR(SR_demand_forecast!R46*Settings!$D$30,"-")</f>
        <v>561532462.16632795</v>
      </c>
      <c r="S46" s="189">
        <f>IFERROR(SR_demand_forecast!S46*Settings!$D$30,"-")</f>
        <v>572763111.40965438</v>
      </c>
      <c r="T46" s="189">
        <f>IFERROR(SR_demand_forecast!T46*Settings!$D$30,"-")</f>
        <v>584218373.63784754</v>
      </c>
      <c r="U46" s="189">
        <f>IFERROR(SR_demand_forecast!U46*Settings!$D$30,"-")</f>
        <v>595902741.11060452</v>
      </c>
      <c r="V46" s="189">
        <f>IFERROR(SR_demand_forecast!V46*Settings!$D$30,"-")</f>
        <v>607820795.93281662</v>
      </c>
      <c r="W46" s="189">
        <f>IFERROR(SR_demand_forecast!W46*Settings!$D$30,"-")</f>
        <v>619977211.85147285</v>
      </c>
    </row>
    <row r="47" spans="1:23" x14ac:dyDescent="0.25">
      <c r="A47" s="89" t="s">
        <v>110</v>
      </c>
      <c r="B47" s="88" t="s">
        <v>102</v>
      </c>
      <c r="C47" s="89" t="s">
        <v>11</v>
      </c>
      <c r="D47" s="189" t="str">
        <f>IFERROR(SR_demand_forecast!D47*Settings!$D$30,"-")</f>
        <v>-</v>
      </c>
      <c r="E47" s="189" t="str">
        <f>IFERROR(SR_demand_forecast!E47*Settings!$D$30,"-")</f>
        <v>-</v>
      </c>
      <c r="F47" s="189" t="str">
        <f>IFERROR(SR_demand_forecast!F47*Settings!$D$30,"-")</f>
        <v>-</v>
      </c>
      <c r="G47" s="189" t="str">
        <f>IFERROR(SR_demand_forecast!G47*Settings!$D$30,"-")</f>
        <v>-</v>
      </c>
      <c r="H47" s="189" t="str">
        <f>IFERROR(SR_demand_forecast!H47*Settings!$D$30,"-")</f>
        <v>-</v>
      </c>
      <c r="I47" s="189" t="str">
        <f>IFERROR(SR_demand_forecast!I47*Settings!$D$30,"-")</f>
        <v>-</v>
      </c>
      <c r="J47" s="189" t="str">
        <f>IFERROR(SR_demand_forecast!J47*Settings!$D$30,"-")</f>
        <v>-</v>
      </c>
      <c r="K47" s="189" t="str">
        <f>IFERROR(SR_demand_forecast!K47*Settings!$D$30,"-")</f>
        <v>-</v>
      </c>
      <c r="L47" s="189" t="str">
        <f>IFERROR(SR_demand_forecast!L47*Settings!$D$30,"-")</f>
        <v>-</v>
      </c>
      <c r="M47" s="189" t="str">
        <f>IFERROR(SR_demand_forecast!M47*Settings!$D$30,"-")</f>
        <v>-</v>
      </c>
      <c r="N47" s="189" t="str">
        <f>IFERROR(SR_demand_forecast!N47*Settings!$D$30,"-")</f>
        <v>-</v>
      </c>
      <c r="O47" s="189" t="str">
        <f>IFERROR(SR_demand_forecast!O47*Settings!$D$30,"-")</f>
        <v>-</v>
      </c>
      <c r="P47" s="189" t="str">
        <f>IFERROR(SR_demand_forecast!P47*Settings!$D$30,"-")</f>
        <v>-</v>
      </c>
      <c r="Q47" s="189" t="str">
        <f>IFERROR(SR_demand_forecast!Q47*Settings!$D$30,"-")</f>
        <v>-</v>
      </c>
      <c r="R47" s="189" t="str">
        <f>IFERROR(SR_demand_forecast!R47*Settings!$D$30,"-")</f>
        <v>-</v>
      </c>
      <c r="S47" s="189" t="str">
        <f>IFERROR(SR_demand_forecast!S47*Settings!$D$30,"-")</f>
        <v>-</v>
      </c>
      <c r="T47" s="189" t="str">
        <f>IFERROR(SR_demand_forecast!T47*Settings!$D$30,"-")</f>
        <v>-</v>
      </c>
      <c r="U47" s="189" t="str">
        <f>IFERROR(SR_demand_forecast!U47*Settings!$D$30,"-")</f>
        <v>-</v>
      </c>
      <c r="V47" s="189" t="str">
        <f>IFERROR(SR_demand_forecast!V47*Settings!$D$30,"-")</f>
        <v>-</v>
      </c>
      <c r="W47" s="189" t="str">
        <f>IFERROR(SR_demand_forecast!W47*Settings!$D$30,"-")</f>
        <v>-</v>
      </c>
    </row>
    <row r="48" spans="1:23" x14ac:dyDescent="0.25">
      <c r="A48" s="89" t="s">
        <v>110</v>
      </c>
      <c r="B48" s="88" t="s">
        <v>60</v>
      </c>
      <c r="C48" s="89" t="s">
        <v>11</v>
      </c>
      <c r="D48" s="189">
        <f>IFERROR(SR_demand_forecast!D48*Settings!$D$30,"-")</f>
        <v>0</v>
      </c>
      <c r="E48" s="189">
        <f>IFERROR(SR_demand_forecast!E48*Settings!$D$30,"-")</f>
        <v>0</v>
      </c>
      <c r="F48" s="189">
        <f>IFERROR(SR_demand_forecast!F48*Settings!$D$30,"-")</f>
        <v>0</v>
      </c>
      <c r="G48" s="189">
        <f>IFERROR(SR_demand_forecast!G48*Settings!$D$30,"-")</f>
        <v>0</v>
      </c>
      <c r="H48" s="189">
        <f>IFERROR(SR_demand_forecast!H48*Settings!$D$30,"-")</f>
        <v>14953800.2904</v>
      </c>
      <c r="I48" s="189">
        <f>IFERROR(SR_demand_forecast!I48*Settings!$D$30,"-")</f>
        <v>15252876.296208</v>
      </c>
      <c r="J48" s="189">
        <f>IFERROR(SR_demand_forecast!J48*Settings!$D$30,"-")</f>
        <v>15557933.822132161</v>
      </c>
      <c r="K48" s="189">
        <f>IFERROR(SR_demand_forecast!K48*Settings!$D$30,"-")</f>
        <v>15869092.498574801</v>
      </c>
      <c r="L48" s="189">
        <f>IFERROR(SR_demand_forecast!L48*Settings!$D$30,"-")</f>
        <v>16186474.348546298</v>
      </c>
      <c r="M48" s="189">
        <f>IFERROR(SR_demand_forecast!M48*Settings!$D$30,"-")</f>
        <v>16510203.835517222</v>
      </c>
      <c r="N48" s="189">
        <f>IFERROR(SR_demand_forecast!N48*Settings!$D$30,"-")</f>
        <v>16840407.912227567</v>
      </c>
      <c r="O48" s="189">
        <f>IFERROR(SR_demand_forecast!O48*Settings!$D$30,"-")</f>
        <v>17177216.070472118</v>
      </c>
      <c r="P48" s="189">
        <f>IFERROR(SR_demand_forecast!P48*Settings!$D$30,"-")</f>
        <v>17520760.391881563</v>
      </c>
      <c r="Q48" s="189">
        <f>IFERROR(SR_demand_forecast!Q48*Settings!$D$30,"-")</f>
        <v>17871175.599719193</v>
      </c>
      <c r="R48" s="189">
        <f>IFERROR(SR_demand_forecast!R48*Settings!$D$30,"-")</f>
        <v>18228599.111713577</v>
      </c>
      <c r="S48" s="189">
        <f>IFERROR(SR_demand_forecast!S48*Settings!$D$30,"-")</f>
        <v>18593171.093947843</v>
      </c>
      <c r="T48" s="189">
        <f>IFERROR(SR_demand_forecast!T48*Settings!$D$30,"-")</f>
        <v>18965034.515826806</v>
      </c>
      <c r="U48" s="189">
        <f>IFERROR(SR_demand_forecast!U48*Settings!$D$30,"-")</f>
        <v>19344335.206143342</v>
      </c>
      <c r="V48" s="189">
        <f>IFERROR(SR_demand_forecast!V48*Settings!$D$30,"-")</f>
        <v>19731221.910266209</v>
      </c>
      <c r="W48" s="189">
        <f>IFERROR(SR_demand_forecast!W48*Settings!$D$30,"-")</f>
        <v>20125846.348471534</v>
      </c>
    </row>
    <row r="49" spans="1:23" x14ac:dyDescent="0.25">
      <c r="A49" s="89" t="s">
        <v>110</v>
      </c>
      <c r="B49" s="88" t="s">
        <v>103</v>
      </c>
      <c r="C49" s="89" t="s">
        <v>11</v>
      </c>
      <c r="D49" s="189" t="str">
        <f>IFERROR(SR_demand_forecast!D49*Settings!$D$30,"-")</f>
        <v>-</v>
      </c>
      <c r="E49" s="189" t="str">
        <f>IFERROR(SR_demand_forecast!E49*Settings!$D$30,"-")</f>
        <v>-</v>
      </c>
      <c r="F49" s="189" t="str">
        <f>IFERROR(SR_demand_forecast!F49*Settings!$D$30,"-")</f>
        <v>-</v>
      </c>
      <c r="G49" s="189" t="str">
        <f>IFERROR(SR_demand_forecast!G49*Settings!$D$30,"-")</f>
        <v>-</v>
      </c>
      <c r="H49" s="189" t="str">
        <f>IFERROR(SR_demand_forecast!H49*Settings!$D$30,"-")</f>
        <v>-</v>
      </c>
      <c r="I49" s="189" t="str">
        <f>IFERROR(SR_demand_forecast!I49*Settings!$D$30,"-")</f>
        <v>-</v>
      </c>
      <c r="J49" s="189" t="str">
        <f>IFERROR(SR_demand_forecast!J49*Settings!$D$30,"-")</f>
        <v>-</v>
      </c>
      <c r="K49" s="189" t="str">
        <f>IFERROR(SR_demand_forecast!K49*Settings!$D$30,"-")</f>
        <v>-</v>
      </c>
      <c r="L49" s="189" t="str">
        <f>IFERROR(SR_demand_forecast!L49*Settings!$D$30,"-")</f>
        <v>-</v>
      </c>
      <c r="M49" s="189" t="str">
        <f>IFERROR(SR_demand_forecast!M49*Settings!$D$30,"-")</f>
        <v>-</v>
      </c>
      <c r="N49" s="189" t="str">
        <f>IFERROR(SR_demand_forecast!N49*Settings!$D$30,"-")</f>
        <v>-</v>
      </c>
      <c r="O49" s="189" t="str">
        <f>IFERROR(SR_demand_forecast!O49*Settings!$D$30,"-")</f>
        <v>-</v>
      </c>
      <c r="P49" s="189" t="str">
        <f>IFERROR(SR_demand_forecast!P49*Settings!$D$30,"-")</f>
        <v>-</v>
      </c>
      <c r="Q49" s="189" t="str">
        <f>IFERROR(SR_demand_forecast!Q49*Settings!$D$30,"-")</f>
        <v>-</v>
      </c>
      <c r="R49" s="189" t="str">
        <f>IFERROR(SR_demand_forecast!R49*Settings!$D$30,"-")</f>
        <v>-</v>
      </c>
      <c r="S49" s="189" t="str">
        <f>IFERROR(SR_demand_forecast!S49*Settings!$D$30,"-")</f>
        <v>-</v>
      </c>
      <c r="T49" s="189" t="str">
        <f>IFERROR(SR_demand_forecast!T49*Settings!$D$30,"-")</f>
        <v>-</v>
      </c>
      <c r="U49" s="189" t="str">
        <f>IFERROR(SR_demand_forecast!U49*Settings!$D$30,"-")</f>
        <v>-</v>
      </c>
      <c r="V49" s="189" t="str">
        <f>IFERROR(SR_demand_forecast!V49*Settings!$D$30,"-")</f>
        <v>-</v>
      </c>
      <c r="W49" s="189" t="str">
        <f>IFERROR(SR_demand_forecast!W49*Settings!$D$30,"-")</f>
        <v>-</v>
      </c>
    </row>
    <row r="50" spans="1:23" x14ac:dyDescent="0.25">
      <c r="A50" s="89" t="s">
        <v>110</v>
      </c>
      <c r="B50" s="88" t="s">
        <v>58</v>
      </c>
      <c r="C50" s="89" t="s">
        <v>11</v>
      </c>
      <c r="D50" s="189">
        <f>IFERROR(SR_demand_forecast!D50*Settings!$D$30,"-")</f>
        <v>13764000</v>
      </c>
      <c r="E50" s="189">
        <f>IFERROR(SR_demand_forecast!E50*Settings!$D$30,"-")</f>
        <v>28078560</v>
      </c>
      <c r="F50" s="189">
        <f>IFERROR(SR_demand_forecast!F50*Settings!$D$30,"-")</f>
        <v>42960196.800000004</v>
      </c>
      <c r="G50" s="189">
        <f>IFERROR(SR_demand_forecast!G50*Settings!$D$30,"-")</f>
        <v>58425867.648000002</v>
      </c>
      <c r="H50" s="189">
        <f>IFERROR(SR_demand_forecast!H50*Settings!$D$30,"-")</f>
        <v>148985962.50239998</v>
      </c>
      <c r="I50" s="189">
        <f>IFERROR(SR_demand_forecast!I50*Settings!$D$30,"-")</f>
        <v>167162249.9276928</v>
      </c>
      <c r="J50" s="189">
        <f>IFERROR(SR_demand_forecast!J50*Settings!$D$30,"-")</f>
        <v>186005994.46499637</v>
      </c>
      <c r="K50" s="189">
        <f>IFERROR(SR_demand_forecast!K50*Settings!$D$30,"-")</f>
        <v>205536623.88382089</v>
      </c>
      <c r="L50" s="189">
        <f>IFERROR(SR_demand_forecast!L50*Settings!$D$30,"-")</f>
        <v>225774076.08161256</v>
      </c>
      <c r="M50" s="189">
        <f>IFERROR(SR_demand_forecast!M50*Settings!$D$30,"-")</f>
        <v>246738811.71776229</v>
      </c>
      <c r="N50" s="189">
        <f>IFERROR(SR_demand_forecast!N50*Settings!$D$30,"-")</f>
        <v>251673587.95211756</v>
      </c>
      <c r="O50" s="189">
        <f>IFERROR(SR_demand_forecast!O50*Settings!$D$30,"-")</f>
        <v>256707059.71115986</v>
      </c>
      <c r="P50" s="189">
        <f>IFERROR(SR_demand_forecast!P50*Settings!$D$30,"-")</f>
        <v>261841200.90538311</v>
      </c>
      <c r="Q50" s="189">
        <f>IFERROR(SR_demand_forecast!Q50*Settings!$D$30,"-")</f>
        <v>267078024.92349076</v>
      </c>
      <c r="R50" s="189">
        <f>IFERROR(SR_demand_forecast!R50*Settings!$D$30,"-")</f>
        <v>272419585.42196059</v>
      </c>
      <c r="S50" s="189">
        <f>IFERROR(SR_demand_forecast!S50*Settings!$D$30,"-")</f>
        <v>277867977.1303997</v>
      </c>
      <c r="T50" s="189">
        <f>IFERROR(SR_demand_forecast!T50*Settings!$D$30,"-")</f>
        <v>283425336.67300773</v>
      </c>
      <c r="U50" s="189">
        <f>IFERROR(SR_demand_forecast!U50*Settings!$D$30,"-")</f>
        <v>289093843.40646791</v>
      </c>
      <c r="V50" s="189">
        <f>IFERROR(SR_demand_forecast!V50*Settings!$D$30,"-")</f>
        <v>294875720.27459729</v>
      </c>
      <c r="W50" s="189">
        <f>IFERROR(SR_demand_forecast!W50*Settings!$D$30,"-")</f>
        <v>300773234.68008924</v>
      </c>
    </row>
    <row r="51" spans="1:23" x14ac:dyDescent="0.25">
      <c r="A51" s="89" t="s">
        <v>110</v>
      </c>
      <c r="B51" s="88" t="s">
        <v>61</v>
      </c>
      <c r="C51" s="89" t="s">
        <v>11</v>
      </c>
      <c r="D51" s="189">
        <f>IFERROR(SR_demand_forecast!D51*Settings!$D$30,"-")</f>
        <v>101218000.00000001</v>
      </c>
      <c r="E51" s="189">
        <f>IFERROR(SR_demand_forecast!E51*Settings!$D$30,"-")</f>
        <v>1238908320</v>
      </c>
      <c r="F51" s="189">
        <f>IFERROR(SR_demand_forecast!F51*Settings!$D$30,"-")</f>
        <v>1368993693.6000001</v>
      </c>
      <c r="G51" s="189">
        <f>IFERROR(SR_demand_forecast!G51*Settings!$D$30,"-")</f>
        <v>1503786918.816</v>
      </c>
      <c r="H51" s="189">
        <f>IFERROR(SR_demand_forecast!H51*Settings!$D$30,"-")</f>
        <v>1643424275.5632002</v>
      </c>
      <c r="I51" s="189">
        <f>IFERROR(SR_demand_forecast!I51*Settings!$D$30,"-")</f>
        <v>2905574119.1957383</v>
      </c>
      <c r="J51" s="189">
        <f>IFERROR(SR_demand_forecast!J51*Settings!$D$30,"-")</f>
        <v>3077673509.3327165</v>
      </c>
      <c r="K51" s="189">
        <f>IFERROR(SR_demand_forecast!K51*Settings!$D$30,"-")</f>
        <v>3255494645.4274945</v>
      </c>
      <c r="L51" s="189">
        <f>IFERROR(SR_demand_forecast!L51*Settings!$D$30,"-")</f>
        <v>3439197557.5623326</v>
      </c>
      <c r="M51" s="189">
        <f>IFERROR(SR_demand_forecast!M51*Settings!$D$30,"-")</f>
        <v>3628946388.3243923</v>
      </c>
      <c r="N51" s="189">
        <f>IFERROR(SR_demand_forecast!N51*Settings!$D$30,"-")</f>
        <v>3701525316.0908804</v>
      </c>
      <c r="O51" s="189">
        <f>IFERROR(SR_demand_forecast!O51*Settings!$D$30,"-")</f>
        <v>3775555822.4126973</v>
      </c>
      <c r="P51" s="189">
        <f>IFERROR(SR_demand_forecast!P51*Settings!$D$30,"-")</f>
        <v>3851066938.8609519</v>
      </c>
      <c r="Q51" s="189">
        <f>IFERROR(SR_demand_forecast!Q51*Settings!$D$30,"-")</f>
        <v>3928088277.6381702</v>
      </c>
      <c r="R51" s="189">
        <f>IFERROR(SR_demand_forecast!R51*Settings!$D$30,"-")</f>
        <v>4006650043.1909342</v>
      </c>
      <c r="S51" s="189">
        <f>IFERROR(SR_demand_forecast!S51*Settings!$D$30,"-")</f>
        <v>4086783044.0547519</v>
      </c>
      <c r="T51" s="189">
        <f>IFERROR(SR_demand_forecast!T51*Settings!$D$30,"-")</f>
        <v>4168518704.9358478</v>
      </c>
      <c r="U51" s="189">
        <f>IFERROR(SR_demand_forecast!U51*Settings!$D$30,"-")</f>
        <v>4251889079.034565</v>
      </c>
      <c r="V51" s="189">
        <f>IFERROR(SR_demand_forecast!V51*Settings!$D$30,"-")</f>
        <v>4336926860.6152563</v>
      </c>
      <c r="W51" s="189">
        <f>IFERROR(SR_demand_forecast!W51*Settings!$D$30,"-")</f>
        <v>4423665397.8275614</v>
      </c>
    </row>
    <row r="52" spans="1:23" x14ac:dyDescent="0.25">
      <c r="A52" s="122"/>
      <c r="B52" s="122"/>
      <c r="C52" s="122"/>
      <c r="D52" s="206"/>
      <c r="E52" s="3"/>
      <c r="F52" s="3"/>
      <c r="G52" s="3"/>
      <c r="H52" s="3"/>
      <c r="I52" s="3"/>
      <c r="J52" s="3"/>
      <c r="K52" s="3"/>
      <c r="L52" s="3"/>
      <c r="M52" s="3"/>
      <c r="N52" s="3"/>
      <c r="O52" s="3"/>
      <c r="P52" s="3"/>
      <c r="Q52" s="3"/>
      <c r="R52" s="3"/>
      <c r="S52" s="3"/>
      <c r="T52" s="3"/>
      <c r="U52" s="3"/>
      <c r="V52" s="3"/>
      <c r="W52" s="3"/>
    </row>
    <row r="53" spans="1:23" x14ac:dyDescent="0.25">
      <c r="A53" s="122"/>
      <c r="B53" s="122"/>
      <c r="C53" s="122"/>
      <c r="D53" s="90">
        <f t="shared" ref="D53:V53" si="0">SUM(D2:D51)</f>
        <v>51957859095.238098</v>
      </c>
      <c r="E53" s="90">
        <f t="shared" si="0"/>
        <v>51798519678.095245</v>
      </c>
      <c r="F53" s="90">
        <f t="shared" si="0"/>
        <v>55875426538.152382</v>
      </c>
      <c r="G53" s="90">
        <f t="shared" si="0"/>
        <v>58153681086.262482</v>
      </c>
      <c r="H53" s="90">
        <f t="shared" si="0"/>
        <v>61838609919.758514</v>
      </c>
      <c r="I53" s="90">
        <f t="shared" si="0"/>
        <v>64975085460.370438</v>
      </c>
      <c r="J53" s="90">
        <f t="shared" si="0"/>
        <v>68378776735.108307</v>
      </c>
      <c r="K53" s="90">
        <f t="shared" si="0"/>
        <v>71846001819.01918</v>
      </c>
      <c r="L53" s="90">
        <f t="shared" si="0"/>
        <v>74906035814.76918</v>
      </c>
      <c r="M53" s="90">
        <f t="shared" si="0"/>
        <v>78066507294.288193</v>
      </c>
      <c r="N53" s="90">
        <f t="shared" si="0"/>
        <v>84244952805.315338</v>
      </c>
      <c r="O53" s="90">
        <f t="shared" si="0"/>
        <v>85660053028.088303</v>
      </c>
      <c r="P53" s="90">
        <f t="shared" si="0"/>
        <v>87103455255.316711</v>
      </c>
      <c r="Q53" s="90">
        <f t="shared" si="0"/>
        <v>88575725527.089722</v>
      </c>
      <c r="R53" s="90">
        <f t="shared" si="0"/>
        <v>90077441204.298187</v>
      </c>
      <c r="S53" s="90">
        <f t="shared" si="0"/>
        <v>91609191195.050812</v>
      </c>
      <c r="T53" s="90">
        <f t="shared" si="0"/>
        <v>93171576185.6185</v>
      </c>
      <c r="U53" s="90">
        <f t="shared" si="0"/>
        <v>94765208875.997543</v>
      </c>
      <c r="V53" s="90">
        <f t="shared" si="0"/>
        <v>96390714220.184143</v>
      </c>
      <c r="W53" s="90">
        <f>SUM(W2:W51)</f>
        <v>98048729671.254486</v>
      </c>
    </row>
    <row r="54" spans="1:23" ht="14.4" thickBot="1" x14ac:dyDescent="0.3">
      <c r="B54" s="3" t="s">
        <v>8</v>
      </c>
      <c r="D54" s="91"/>
      <c r="E54" s="91"/>
      <c r="F54" s="91"/>
      <c r="G54" s="91"/>
      <c r="H54" s="91"/>
      <c r="I54" s="91"/>
      <c r="J54" s="91"/>
      <c r="K54" s="91"/>
      <c r="L54" s="91"/>
      <c r="M54" s="3"/>
      <c r="N54" s="3"/>
      <c r="O54" s="91"/>
      <c r="P54" s="91"/>
      <c r="Q54" s="91"/>
      <c r="R54" s="91"/>
      <c r="S54" s="91"/>
      <c r="T54" s="91"/>
      <c r="U54" s="91"/>
      <c r="V54" s="91"/>
      <c r="W54" s="91"/>
    </row>
    <row r="55" spans="1:23" x14ac:dyDescent="0.25">
      <c r="B55" s="132" t="s">
        <v>104</v>
      </c>
      <c r="D55" s="154">
        <v>2021</v>
      </c>
      <c r="E55" s="155">
        <v>2022</v>
      </c>
      <c r="F55" s="154">
        <v>2023</v>
      </c>
      <c r="G55" s="155">
        <v>2024</v>
      </c>
      <c r="H55" s="154">
        <v>2025</v>
      </c>
      <c r="I55" s="155">
        <v>2026</v>
      </c>
      <c r="J55" s="154">
        <v>2027</v>
      </c>
      <c r="K55" s="155">
        <v>2028</v>
      </c>
      <c r="L55" s="154">
        <v>2029</v>
      </c>
      <c r="M55" s="155">
        <v>2030</v>
      </c>
      <c r="N55" s="154">
        <v>2031</v>
      </c>
      <c r="O55" s="155">
        <v>2032</v>
      </c>
      <c r="P55" s="154">
        <v>2033</v>
      </c>
      <c r="Q55" s="155">
        <v>2034</v>
      </c>
      <c r="R55" s="154">
        <v>2035</v>
      </c>
      <c r="S55" s="155">
        <v>2036</v>
      </c>
      <c r="T55" s="154">
        <v>2037</v>
      </c>
      <c r="U55" s="155">
        <v>2038</v>
      </c>
      <c r="V55" s="154">
        <v>2039</v>
      </c>
      <c r="W55" s="155">
        <v>2040</v>
      </c>
    </row>
    <row r="56" spans="1:23" x14ac:dyDescent="0.25">
      <c r="B56" s="101" t="s">
        <v>59</v>
      </c>
      <c r="D56" s="157">
        <f>SUMIF($B2:$B51,$B56,D$2:D$51)</f>
        <v>14130117000</v>
      </c>
      <c r="E56" s="157">
        <f t="shared" ref="E56:W56" si="1">SUMIF($B2:$B51,$B56,E$2:E$51)</f>
        <v>14488539480</v>
      </c>
      <c r="F56" s="157">
        <f t="shared" si="1"/>
        <v>14861161004.4</v>
      </c>
      <c r="G56" s="157">
        <f t="shared" si="1"/>
        <v>15248406165.983999</v>
      </c>
      <c r="H56" s="157">
        <f t="shared" si="1"/>
        <v>15650710861.629601</v>
      </c>
      <c r="I56" s="157">
        <f t="shared" si="1"/>
        <v>16068522574.63463</v>
      </c>
      <c r="J56" s="157">
        <f t="shared" si="1"/>
        <v>16502300663.81521</v>
      </c>
      <c r="K56" s="157">
        <f t="shared" si="1"/>
        <v>16952516659.533159</v>
      </c>
      <c r="L56" s="157">
        <f t="shared" si="1"/>
        <v>17419654566.814301</v>
      </c>
      <c r="M56" s="157">
        <f t="shared" si="1"/>
        <v>17904211175.722874</v>
      </c>
      <c r="N56" s="157">
        <f t="shared" si="1"/>
        <v>22942427397.71199</v>
      </c>
      <c r="O56" s="157">
        <f t="shared" si="1"/>
        <v>23194493745.666229</v>
      </c>
      <c r="P56" s="157">
        <f t="shared" si="1"/>
        <v>23451601420.579559</v>
      </c>
      <c r="Q56" s="157">
        <f t="shared" si="1"/>
        <v>23713851248.99115</v>
      </c>
      <c r="R56" s="157">
        <f t="shared" si="1"/>
        <v>23981346073.97097</v>
      </c>
      <c r="S56" s="157">
        <f t="shared" si="1"/>
        <v>24254190795.450386</v>
      </c>
      <c r="T56" s="157">
        <f t="shared" si="1"/>
        <v>24532492411.359398</v>
      </c>
      <c r="U56" s="157">
        <f t="shared" si="1"/>
        <v>24816360059.586586</v>
      </c>
      <c r="V56" s="157">
        <f t="shared" si="1"/>
        <v>25105905060.77832</v>
      </c>
      <c r="W56" s="157">
        <f t="shared" si="1"/>
        <v>25401240961.993881</v>
      </c>
    </row>
    <row r="57" spans="1:23" x14ac:dyDescent="0.25">
      <c r="B57" s="101" t="s">
        <v>57</v>
      </c>
      <c r="D57" s="157">
        <f>SUMIF($B2:$B51,$B57,D$2:D$51)</f>
        <v>34228973666.666676</v>
      </c>
      <c r="E57" s="157">
        <f t="shared" ref="E57:W57" si="2">SUMIF($B2:$B51,$B57,E$2:E$51)</f>
        <v>33556633746.666672</v>
      </c>
      <c r="F57" s="157">
        <f t="shared" si="2"/>
        <v>37018223849.066673</v>
      </c>
      <c r="G57" s="157">
        <f t="shared" si="2"/>
        <v>38737131290.157333</v>
      </c>
      <c r="H57" s="157">
        <f t="shared" si="2"/>
        <v>41834658185.887207</v>
      </c>
      <c r="I57" s="157">
        <f t="shared" si="2"/>
        <v>44261537094.930199</v>
      </c>
      <c r="J57" s="157">
        <f t="shared" si="2"/>
        <v>47016082339.06057</v>
      </c>
      <c r="K57" s="157">
        <f t="shared" si="2"/>
        <v>49810506850.485832</v>
      </c>
      <c r="L57" s="157">
        <f t="shared" si="2"/>
        <v>52173399208.6092</v>
      </c>
      <c r="M57" s="157">
        <f t="shared" si="2"/>
        <v>54611683462.983978</v>
      </c>
      <c r="N57" s="157">
        <f t="shared" si="2"/>
        <v>55663896898.910339</v>
      </c>
      <c r="O57" s="157">
        <f t="shared" si="2"/>
        <v>56737154603.555199</v>
      </c>
      <c r="P57" s="157">
        <f t="shared" si="2"/>
        <v>57831877462.292976</v>
      </c>
      <c r="Q57" s="157">
        <f t="shared" si="2"/>
        <v>58948494778.205498</v>
      </c>
      <c r="R57" s="157">
        <f t="shared" si="2"/>
        <v>60087444440.436279</v>
      </c>
      <c r="S57" s="157">
        <f t="shared" si="2"/>
        <v>61249173095.911659</v>
      </c>
      <c r="T57" s="157">
        <f t="shared" si="2"/>
        <v>62434136324.496567</v>
      </c>
      <c r="U57" s="157">
        <f t="shared" si="2"/>
        <v>63642798817.653175</v>
      </c>
      <c r="V57" s="157">
        <f t="shared" si="2"/>
        <v>64875634560.672897</v>
      </c>
      <c r="W57" s="157">
        <f t="shared" si="2"/>
        <v>66133127018.553017</v>
      </c>
    </row>
    <row r="58" spans="1:23" x14ac:dyDescent="0.25">
      <c r="B58" s="101" t="s">
        <v>56</v>
      </c>
      <c r="D58" s="157">
        <f>SUMIF($B2:$B51,$B58,D$2:D$51)</f>
        <v>226971428.57142854</v>
      </c>
      <c r="E58" s="157">
        <f t="shared" ref="E58:W58" si="3">SUMIF($B2:$B51,$B58,E$2:E$51)</f>
        <v>241724571.4285714</v>
      </c>
      <c r="F58" s="157">
        <f t="shared" si="3"/>
        <v>339452794.28571421</v>
      </c>
      <c r="G58" s="157">
        <f t="shared" si="3"/>
        <v>361295843.65714276</v>
      </c>
      <c r="H58" s="157">
        <f t="shared" si="3"/>
        <v>383876833.88571423</v>
      </c>
      <c r="I58" s="157">
        <f t="shared" si="3"/>
        <v>407216545.3859657</v>
      </c>
      <c r="J58" s="157">
        <f t="shared" si="3"/>
        <v>431336294.61267287</v>
      </c>
      <c r="K58" s="157">
        <f t="shared" si="3"/>
        <v>456257947.19029385</v>
      </c>
      <c r="L58" s="157">
        <f t="shared" si="3"/>
        <v>482003931.35317481</v>
      </c>
      <c r="M58" s="157">
        <f t="shared" si="3"/>
        <v>508597251.70369482</v>
      </c>
      <c r="N58" s="157">
        <f t="shared" si="3"/>
        <v>518769196.73776871</v>
      </c>
      <c r="O58" s="157">
        <f t="shared" si="3"/>
        <v>529144580.67252392</v>
      </c>
      <c r="P58" s="157">
        <f t="shared" si="3"/>
        <v>539727472.2859745</v>
      </c>
      <c r="Q58" s="157">
        <f t="shared" si="3"/>
        <v>550522021.73169398</v>
      </c>
      <c r="R58" s="157">
        <f t="shared" si="3"/>
        <v>561532462.16632795</v>
      </c>
      <c r="S58" s="157">
        <f t="shared" si="3"/>
        <v>572763111.40965438</v>
      </c>
      <c r="T58" s="157">
        <f t="shared" si="3"/>
        <v>584218373.63784754</v>
      </c>
      <c r="U58" s="157">
        <f t="shared" si="3"/>
        <v>595902741.11060452</v>
      </c>
      <c r="V58" s="157">
        <f t="shared" si="3"/>
        <v>607820795.93281662</v>
      </c>
      <c r="W58" s="157">
        <f t="shared" si="3"/>
        <v>619977211.85147285</v>
      </c>
    </row>
    <row r="59" spans="1:23" x14ac:dyDescent="0.25">
      <c r="B59" s="101" t="s">
        <v>102</v>
      </c>
      <c r="D59" s="157">
        <f>SUMIF($B2:$B51,$B59,D$2:D$51)</f>
        <v>0</v>
      </c>
      <c r="E59" s="157">
        <f t="shared" ref="E59:W59" si="4">SUMIF($B2:$B51,$B59,E$2:E$51)</f>
        <v>0</v>
      </c>
      <c r="F59" s="157">
        <f t="shared" si="4"/>
        <v>0</v>
      </c>
      <c r="G59" s="157">
        <f t="shared" si="4"/>
        <v>0</v>
      </c>
      <c r="H59" s="157">
        <f t="shared" si="4"/>
        <v>0</v>
      </c>
      <c r="I59" s="157">
        <f t="shared" si="4"/>
        <v>0</v>
      </c>
      <c r="J59" s="157">
        <f t="shared" si="4"/>
        <v>0</v>
      </c>
      <c r="K59" s="157">
        <f t="shared" si="4"/>
        <v>0</v>
      </c>
      <c r="L59" s="157">
        <f t="shared" si="4"/>
        <v>0</v>
      </c>
      <c r="M59" s="157">
        <f t="shared" si="4"/>
        <v>0</v>
      </c>
      <c r="N59" s="157">
        <f t="shared" si="4"/>
        <v>0</v>
      </c>
      <c r="O59" s="157">
        <f t="shared" si="4"/>
        <v>0</v>
      </c>
      <c r="P59" s="157">
        <f t="shared" si="4"/>
        <v>0</v>
      </c>
      <c r="Q59" s="157">
        <f t="shared" si="4"/>
        <v>0</v>
      </c>
      <c r="R59" s="157">
        <f t="shared" si="4"/>
        <v>0</v>
      </c>
      <c r="S59" s="157">
        <f t="shared" si="4"/>
        <v>0</v>
      </c>
      <c r="T59" s="157">
        <f t="shared" si="4"/>
        <v>0</v>
      </c>
      <c r="U59" s="157">
        <f t="shared" si="4"/>
        <v>0</v>
      </c>
      <c r="V59" s="157">
        <f t="shared" si="4"/>
        <v>0</v>
      </c>
      <c r="W59" s="157">
        <f t="shared" si="4"/>
        <v>0</v>
      </c>
    </row>
    <row r="60" spans="1:23" x14ac:dyDescent="0.25">
      <c r="B60" s="101" t="s">
        <v>60</v>
      </c>
      <c r="D60" s="157">
        <f>SUMIF($B2:$B51,$B60,D$2:D$51)</f>
        <v>13815000</v>
      </c>
      <c r="E60" s="157">
        <f t="shared" ref="E60:W60" si="5">SUMIF($B2:$B51,$B60,E$2:E$51)</f>
        <v>13815000</v>
      </c>
      <c r="F60" s="157">
        <f t="shared" si="5"/>
        <v>13815000</v>
      </c>
      <c r="G60" s="157">
        <f t="shared" si="5"/>
        <v>13815000</v>
      </c>
      <c r="H60" s="157">
        <f t="shared" si="5"/>
        <v>14953800.2904</v>
      </c>
      <c r="I60" s="157">
        <f t="shared" si="5"/>
        <v>15252876.296208</v>
      </c>
      <c r="J60" s="157">
        <f t="shared" si="5"/>
        <v>15557933.822132161</v>
      </c>
      <c r="K60" s="157">
        <f t="shared" si="5"/>
        <v>15869092.498574801</v>
      </c>
      <c r="L60" s="157">
        <f t="shared" si="5"/>
        <v>16186474.348546298</v>
      </c>
      <c r="M60" s="157">
        <f t="shared" si="5"/>
        <v>16510203.835517222</v>
      </c>
      <c r="N60" s="157">
        <f t="shared" si="5"/>
        <v>16840407.912227567</v>
      </c>
      <c r="O60" s="157">
        <f t="shared" si="5"/>
        <v>17177216.070472118</v>
      </c>
      <c r="P60" s="157">
        <f t="shared" si="5"/>
        <v>17520760.391881563</v>
      </c>
      <c r="Q60" s="157">
        <f t="shared" si="5"/>
        <v>17871175.599719193</v>
      </c>
      <c r="R60" s="157">
        <f t="shared" si="5"/>
        <v>18228599.111713577</v>
      </c>
      <c r="S60" s="157">
        <f t="shared" si="5"/>
        <v>18593171.093947843</v>
      </c>
      <c r="T60" s="157">
        <f t="shared" si="5"/>
        <v>18965034.515826806</v>
      </c>
      <c r="U60" s="157">
        <f t="shared" si="5"/>
        <v>19344335.206143342</v>
      </c>
      <c r="V60" s="157">
        <f t="shared" si="5"/>
        <v>19731221.910266209</v>
      </c>
      <c r="W60" s="157">
        <f t="shared" si="5"/>
        <v>20125846.348471534</v>
      </c>
    </row>
    <row r="61" spans="1:23" x14ac:dyDescent="0.25">
      <c r="B61" s="101" t="s">
        <v>103</v>
      </c>
      <c r="D61" s="157">
        <f>SUMIF($B2:$B51,$B61,D$2:D$51)</f>
        <v>0</v>
      </c>
      <c r="E61" s="157">
        <f t="shared" ref="E61:W61" si="6">SUMIF($B2:$B51,$B61,E$2:E$51)</f>
        <v>0</v>
      </c>
      <c r="F61" s="157">
        <f t="shared" si="6"/>
        <v>0</v>
      </c>
      <c r="G61" s="157">
        <f t="shared" si="6"/>
        <v>0</v>
      </c>
      <c r="H61" s="157">
        <f t="shared" si="6"/>
        <v>0</v>
      </c>
      <c r="I61" s="157">
        <f t="shared" si="6"/>
        <v>0</v>
      </c>
      <c r="J61" s="157">
        <f t="shared" si="6"/>
        <v>0</v>
      </c>
      <c r="K61" s="157">
        <f t="shared" si="6"/>
        <v>0</v>
      </c>
      <c r="L61" s="157">
        <f t="shared" si="6"/>
        <v>0</v>
      </c>
      <c r="M61" s="157">
        <f t="shared" si="6"/>
        <v>0</v>
      </c>
      <c r="N61" s="157">
        <f t="shared" si="6"/>
        <v>0</v>
      </c>
      <c r="O61" s="157">
        <f t="shared" si="6"/>
        <v>0</v>
      </c>
      <c r="P61" s="157">
        <f t="shared" si="6"/>
        <v>0</v>
      </c>
      <c r="Q61" s="157">
        <f t="shared" si="6"/>
        <v>0</v>
      </c>
      <c r="R61" s="157">
        <f t="shared" si="6"/>
        <v>0</v>
      </c>
      <c r="S61" s="157">
        <f t="shared" si="6"/>
        <v>0</v>
      </c>
      <c r="T61" s="157">
        <f t="shared" si="6"/>
        <v>0</v>
      </c>
      <c r="U61" s="157">
        <f t="shared" si="6"/>
        <v>0</v>
      </c>
      <c r="V61" s="157">
        <f t="shared" si="6"/>
        <v>0</v>
      </c>
      <c r="W61" s="157">
        <f t="shared" si="6"/>
        <v>0</v>
      </c>
    </row>
    <row r="62" spans="1:23" x14ac:dyDescent="0.25">
      <c r="B62" s="101" t="s">
        <v>58</v>
      </c>
      <c r="D62" s="157">
        <f>SUMIF($B2:$B51,$B62,D$2:D$51)</f>
        <v>220224000</v>
      </c>
      <c r="E62" s="157">
        <f t="shared" ref="E62:W62" si="7">SUMIF($B2:$B51,$B62,E$2:E$51)</f>
        <v>234538560</v>
      </c>
      <c r="F62" s="157">
        <f t="shared" si="7"/>
        <v>249420196.80000001</v>
      </c>
      <c r="G62" s="157">
        <f t="shared" si="7"/>
        <v>264885867.648</v>
      </c>
      <c r="H62" s="157">
        <f t="shared" si="7"/>
        <v>286625962.50239998</v>
      </c>
      <c r="I62" s="157">
        <f t="shared" si="7"/>
        <v>304802249.92769277</v>
      </c>
      <c r="J62" s="157">
        <f t="shared" si="7"/>
        <v>323645994.46499634</v>
      </c>
      <c r="K62" s="157">
        <f t="shared" si="7"/>
        <v>343176623.88382089</v>
      </c>
      <c r="L62" s="157">
        <f t="shared" si="7"/>
        <v>363414076.08161259</v>
      </c>
      <c r="M62" s="157">
        <f t="shared" si="7"/>
        <v>384378811.71776229</v>
      </c>
      <c r="N62" s="157">
        <f t="shared" si="7"/>
        <v>389313587.95211756</v>
      </c>
      <c r="O62" s="157">
        <f t="shared" si="7"/>
        <v>394347059.71115983</v>
      </c>
      <c r="P62" s="157">
        <f t="shared" si="7"/>
        <v>399481200.90538311</v>
      </c>
      <c r="Q62" s="157">
        <f t="shared" si="7"/>
        <v>404718024.92349076</v>
      </c>
      <c r="R62" s="157">
        <f t="shared" si="7"/>
        <v>410059585.42196059</v>
      </c>
      <c r="S62" s="157">
        <f t="shared" si="7"/>
        <v>415507977.1303997</v>
      </c>
      <c r="T62" s="157">
        <f t="shared" si="7"/>
        <v>421065336.67300773</v>
      </c>
      <c r="U62" s="157">
        <f t="shared" si="7"/>
        <v>426733843.40646791</v>
      </c>
      <c r="V62" s="157">
        <f t="shared" si="7"/>
        <v>432515720.27459729</v>
      </c>
      <c r="W62" s="157">
        <f t="shared" si="7"/>
        <v>438413234.68008924</v>
      </c>
    </row>
    <row r="63" spans="1:23" ht="14.4" thickBot="1" x14ac:dyDescent="0.3">
      <c r="B63" s="107" t="s">
        <v>61</v>
      </c>
      <c r="D63" s="157">
        <f>SUMIF($B2:$B51,$B63,D$2:D$51)</f>
        <v>3137758000.0000005</v>
      </c>
      <c r="E63" s="157">
        <f t="shared" ref="E63:W63" si="8">SUMIF($B2:$B51,$B63,E$2:E$51)</f>
        <v>3263268320</v>
      </c>
      <c r="F63" s="157">
        <f t="shared" si="8"/>
        <v>3393353693.6000004</v>
      </c>
      <c r="G63" s="157">
        <f t="shared" si="8"/>
        <v>3528146918.816</v>
      </c>
      <c r="H63" s="157">
        <f t="shared" si="8"/>
        <v>3667784275.5632005</v>
      </c>
      <c r="I63" s="157">
        <f t="shared" si="8"/>
        <v>3917754119.1957383</v>
      </c>
      <c r="J63" s="157">
        <f t="shared" si="8"/>
        <v>4089853509.3327165</v>
      </c>
      <c r="K63" s="157">
        <f t="shared" si="8"/>
        <v>4267674645.4274945</v>
      </c>
      <c r="L63" s="157">
        <f t="shared" si="8"/>
        <v>4451377557.5623331</v>
      </c>
      <c r="M63" s="157">
        <f t="shared" si="8"/>
        <v>4641126388.3243923</v>
      </c>
      <c r="N63" s="157">
        <f t="shared" si="8"/>
        <v>4713705316.0908804</v>
      </c>
      <c r="O63" s="157">
        <f t="shared" si="8"/>
        <v>4787735822.4126978</v>
      </c>
      <c r="P63" s="157">
        <f t="shared" si="8"/>
        <v>4863246938.8609524</v>
      </c>
      <c r="Q63" s="157">
        <f t="shared" si="8"/>
        <v>4940268277.6381702</v>
      </c>
      <c r="R63" s="157">
        <f t="shared" si="8"/>
        <v>5018830043.1909342</v>
      </c>
      <c r="S63" s="157">
        <f t="shared" si="8"/>
        <v>5098963044.0547523</v>
      </c>
      <c r="T63" s="157">
        <f t="shared" si="8"/>
        <v>5180698704.9358482</v>
      </c>
      <c r="U63" s="157">
        <f t="shared" si="8"/>
        <v>5264069079.034565</v>
      </c>
      <c r="V63" s="157">
        <f t="shared" si="8"/>
        <v>5349106860.6152563</v>
      </c>
      <c r="W63" s="157">
        <f t="shared" si="8"/>
        <v>5435845397.8275614</v>
      </c>
    </row>
    <row r="64" spans="1:23" ht="14.4" x14ac:dyDescent="0.3">
      <c r="D64" s="91"/>
      <c r="E64" s="91"/>
      <c r="F64" s="91"/>
      <c r="G64" s="91"/>
      <c r="H64" s="91"/>
      <c r="I64" s="91"/>
      <c r="J64" s="91"/>
      <c r="K64" s="91"/>
      <c r="L64" s="91"/>
      <c r="M64"/>
      <c r="N64"/>
      <c r="O64" s="91"/>
      <c r="P64" s="91"/>
      <c r="Q64" s="91"/>
      <c r="R64" s="91"/>
      <c r="S64" s="91"/>
      <c r="T64" s="91"/>
      <c r="U64" s="91"/>
      <c r="V64" s="91"/>
      <c r="W64" s="91"/>
    </row>
    <row r="65" spans="1:23" ht="14.4" x14ac:dyDescent="0.3">
      <c r="D65" s="91">
        <f>SUM(D56:D63)</f>
        <v>51957859095.238098</v>
      </c>
      <c r="E65" s="91">
        <f t="shared" ref="E65:V65" si="9">SUM(E56:E63)</f>
        <v>51798519678.095245</v>
      </c>
      <c r="F65" s="91">
        <f t="shared" si="9"/>
        <v>55875426538.15239</v>
      </c>
      <c r="G65" s="91">
        <f t="shared" si="9"/>
        <v>58153681086.262482</v>
      </c>
      <c r="H65" s="91">
        <f t="shared" si="9"/>
        <v>61838609919.758522</v>
      </c>
      <c r="I65" s="91">
        <f t="shared" si="9"/>
        <v>64975085460.370438</v>
      </c>
      <c r="J65" s="91">
        <f t="shared" si="9"/>
        <v>68378776735.108299</v>
      </c>
      <c r="K65" s="91">
        <f t="shared" si="9"/>
        <v>71846001819.019165</v>
      </c>
      <c r="L65" s="91">
        <f t="shared" si="9"/>
        <v>74906035814.769165</v>
      </c>
      <c r="M65">
        <f t="shared" si="9"/>
        <v>78066507294.288193</v>
      </c>
      <c r="N65">
        <f t="shared" si="9"/>
        <v>84244952805.315323</v>
      </c>
      <c r="O65" s="91">
        <f t="shared" si="9"/>
        <v>85660053028.088303</v>
      </c>
      <c r="P65" s="91">
        <f t="shared" si="9"/>
        <v>87103455255.316711</v>
      </c>
      <c r="Q65" s="91">
        <f t="shared" si="9"/>
        <v>88575725527.089722</v>
      </c>
      <c r="R65" s="91">
        <f t="shared" si="9"/>
        <v>90077441204.298187</v>
      </c>
      <c r="S65" s="91">
        <f t="shared" si="9"/>
        <v>91609191195.050797</v>
      </c>
      <c r="T65" s="91">
        <f t="shared" si="9"/>
        <v>93171576185.618484</v>
      </c>
      <c r="U65" s="91">
        <f t="shared" si="9"/>
        <v>94765208875.997543</v>
      </c>
      <c r="V65" s="91">
        <f t="shared" si="9"/>
        <v>96390714220.184143</v>
      </c>
      <c r="W65" s="91">
        <f>SUM(W56:W63)</f>
        <v>98048729671.254486</v>
      </c>
    </row>
    <row r="66" spans="1:23" ht="14.4" x14ac:dyDescent="0.3">
      <c r="D66" s="91"/>
      <c r="E66" s="91"/>
      <c r="F66" s="91"/>
      <c r="G66" s="91"/>
      <c r="H66" s="91"/>
      <c r="I66" s="91"/>
      <c r="J66" s="91"/>
      <c r="K66" s="91"/>
      <c r="L66" s="91"/>
      <c r="M66"/>
      <c r="N66"/>
      <c r="O66" s="91"/>
      <c r="P66" s="91"/>
      <c r="Q66" s="91"/>
      <c r="R66" s="91"/>
      <c r="S66" s="91"/>
      <c r="T66" s="91"/>
      <c r="U66" s="91"/>
      <c r="V66" s="91"/>
      <c r="W66" s="91"/>
    </row>
    <row r="67" spans="1:23" ht="15" thickBot="1" x14ac:dyDescent="0.35">
      <c r="B67" s="3" t="s">
        <v>8</v>
      </c>
      <c r="D67" s="91"/>
      <c r="E67" s="91"/>
      <c r="F67" s="91"/>
      <c r="G67" s="91"/>
      <c r="H67" s="91"/>
      <c r="I67" s="91"/>
      <c r="J67" s="91"/>
      <c r="K67" s="91"/>
      <c r="L67" s="91"/>
      <c r="M67"/>
      <c r="N67"/>
      <c r="O67" s="91"/>
      <c r="P67" s="91"/>
      <c r="Q67" s="91"/>
      <c r="R67" s="91"/>
      <c r="S67" s="91"/>
      <c r="T67" s="91"/>
      <c r="U67" s="91"/>
      <c r="V67" s="91"/>
      <c r="W67" s="91"/>
    </row>
    <row r="68" spans="1:23" x14ac:dyDescent="0.25">
      <c r="B68" s="132" t="s">
        <v>104</v>
      </c>
      <c r="D68" s="154">
        <v>2021</v>
      </c>
      <c r="E68" s="154">
        <v>2022</v>
      </c>
      <c r="F68" s="154">
        <v>2023</v>
      </c>
      <c r="G68" s="154">
        <v>2024</v>
      </c>
      <c r="H68" s="154">
        <v>2025</v>
      </c>
      <c r="I68" s="154">
        <v>2026</v>
      </c>
      <c r="J68" s="154">
        <v>2027</v>
      </c>
      <c r="K68" s="154">
        <v>2028</v>
      </c>
      <c r="L68" s="154">
        <v>2029</v>
      </c>
      <c r="M68" s="154">
        <v>2030</v>
      </c>
      <c r="N68" s="154">
        <v>2031</v>
      </c>
      <c r="O68" s="154">
        <v>2032</v>
      </c>
      <c r="P68" s="154">
        <v>2033</v>
      </c>
      <c r="Q68" s="154">
        <v>2034</v>
      </c>
      <c r="R68" s="154">
        <v>2035</v>
      </c>
      <c r="S68" s="154">
        <v>2036</v>
      </c>
      <c r="T68" s="154">
        <v>2037</v>
      </c>
      <c r="U68" s="154">
        <v>2038</v>
      </c>
      <c r="V68" s="154">
        <v>2039</v>
      </c>
      <c r="W68" s="154">
        <v>2040</v>
      </c>
    </row>
    <row r="69" spans="1:23" x14ac:dyDescent="0.25">
      <c r="B69" s="101" t="s">
        <v>154</v>
      </c>
      <c r="D69" s="93">
        <f>SUM(D2:D43)</f>
        <v>50283447380.952385</v>
      </c>
      <c r="E69" s="93">
        <f t="shared" ref="E69:W69" si="10">SUM(E2:E43)</f>
        <v>43268232380.952385</v>
      </c>
      <c r="F69" s="93">
        <f t="shared" si="10"/>
        <v>43055446666.666664</v>
      </c>
      <c r="G69" s="93">
        <f t="shared" si="10"/>
        <v>39053423333.333336</v>
      </c>
      <c r="H69" s="93">
        <f t="shared" si="10"/>
        <v>33956585000.000004</v>
      </c>
      <c r="I69" s="93">
        <f t="shared" si="10"/>
        <v>26941370000</v>
      </c>
      <c r="J69" s="93">
        <f t="shared" si="10"/>
        <v>20938335000.000004</v>
      </c>
      <c r="K69" s="93">
        <f t="shared" si="10"/>
        <v>16936311666.666668</v>
      </c>
      <c r="L69" s="93">
        <f t="shared" si="10"/>
        <v>16936311666.666668</v>
      </c>
      <c r="M69" s="93">
        <f t="shared" si="10"/>
        <v>16936311666.666668</v>
      </c>
      <c r="N69" s="93">
        <f t="shared" si="10"/>
        <v>13489941666.666668</v>
      </c>
      <c r="O69" s="93">
        <f t="shared" si="10"/>
        <v>13489941666.666668</v>
      </c>
      <c r="P69" s="93">
        <f t="shared" si="10"/>
        <v>13489941666.666668</v>
      </c>
      <c r="Q69" s="93">
        <f t="shared" si="10"/>
        <v>13489941666.666668</v>
      </c>
      <c r="R69" s="93">
        <f t="shared" si="10"/>
        <v>13489941666.666668</v>
      </c>
      <c r="S69" s="93">
        <f t="shared" si="10"/>
        <v>13489941666.666668</v>
      </c>
      <c r="T69" s="93">
        <f t="shared" si="10"/>
        <v>13489941666.666668</v>
      </c>
      <c r="U69" s="93">
        <f t="shared" si="10"/>
        <v>13489941666.666668</v>
      </c>
      <c r="V69" s="93">
        <f t="shared" si="10"/>
        <v>13489941666.666668</v>
      </c>
      <c r="W69" s="93">
        <f t="shared" si="10"/>
        <v>13489941666.666668</v>
      </c>
    </row>
    <row r="70" spans="1:23" x14ac:dyDescent="0.25">
      <c r="B70" s="101" t="s">
        <v>155</v>
      </c>
      <c r="D70" s="93">
        <f>SUM(D44:D51)</f>
        <v>1674411714.2857144</v>
      </c>
      <c r="E70" s="93">
        <f t="shared" ref="E70:W70" si="11">SUM(E44:E51)</f>
        <v>8530287297.1428585</v>
      </c>
      <c r="F70" s="93">
        <f t="shared" si="11"/>
        <v>12819979871.485714</v>
      </c>
      <c r="G70" s="93">
        <f t="shared" si="11"/>
        <v>19100257752.929138</v>
      </c>
      <c r="H70" s="93">
        <f t="shared" si="11"/>
        <v>27882024919.758522</v>
      </c>
      <c r="I70" s="93">
        <f t="shared" si="11"/>
        <v>38033715460.370438</v>
      </c>
      <c r="J70" s="93">
        <f t="shared" si="11"/>
        <v>47440441735.108299</v>
      </c>
      <c r="K70" s="93">
        <f t="shared" si="11"/>
        <v>54909690152.352509</v>
      </c>
      <c r="L70" s="93">
        <f t="shared" si="11"/>
        <v>57969724148.102501</v>
      </c>
      <c r="M70" s="93">
        <f t="shared" si="11"/>
        <v>61130195627.621559</v>
      </c>
      <c r="N70" s="93">
        <f t="shared" si="11"/>
        <v>70755011138.648651</v>
      </c>
      <c r="O70" s="93">
        <f t="shared" si="11"/>
        <v>72170111361.421616</v>
      </c>
      <c r="P70" s="93">
        <f t="shared" si="11"/>
        <v>73613513588.650055</v>
      </c>
      <c r="Q70" s="93">
        <f t="shared" si="11"/>
        <v>75085783860.42305</v>
      </c>
      <c r="R70" s="93">
        <f t="shared" si="11"/>
        <v>76587499537.631516</v>
      </c>
      <c r="S70" s="93">
        <f t="shared" si="11"/>
        <v>78119249528.38414</v>
      </c>
      <c r="T70" s="93">
        <f t="shared" si="11"/>
        <v>79681634518.951828</v>
      </c>
      <c r="U70" s="93">
        <f t="shared" si="11"/>
        <v>81275267209.330872</v>
      </c>
      <c r="V70" s="93">
        <f t="shared" si="11"/>
        <v>82900772553.517471</v>
      </c>
      <c r="W70" s="93">
        <f t="shared" si="11"/>
        <v>84558788004.587814</v>
      </c>
    </row>
    <row r="71" spans="1:23" x14ac:dyDescent="0.25">
      <c r="D71" s="3"/>
      <c r="E71" s="3"/>
      <c r="F71" s="3"/>
      <c r="G71" s="3"/>
      <c r="H71" s="3"/>
      <c r="I71" s="3"/>
      <c r="J71" s="3"/>
      <c r="K71" s="3"/>
      <c r="L71" s="3"/>
      <c r="M71" s="3"/>
      <c r="N71" s="3"/>
      <c r="O71" s="3"/>
      <c r="P71" s="3"/>
      <c r="Q71" s="3"/>
      <c r="R71" s="3"/>
      <c r="S71" s="3"/>
      <c r="T71" s="3"/>
      <c r="U71" s="3"/>
      <c r="V71" s="3"/>
      <c r="W71" s="3"/>
    </row>
    <row r="72" spans="1:23" x14ac:dyDescent="0.25">
      <c r="D72" s="90">
        <f>SUM(D69:D70)</f>
        <v>51957859095.238098</v>
      </c>
      <c r="E72" s="90">
        <f t="shared" ref="E72:W72" si="12">SUM(E69:E70)</f>
        <v>51798519678.095245</v>
      </c>
      <c r="F72" s="90">
        <f t="shared" si="12"/>
        <v>55875426538.152374</v>
      </c>
      <c r="G72" s="90">
        <f t="shared" si="12"/>
        <v>58153681086.262474</v>
      </c>
      <c r="H72" s="90">
        <f t="shared" si="12"/>
        <v>61838609919.75853</v>
      </c>
      <c r="I72" s="90">
        <f t="shared" si="12"/>
        <v>64975085460.370438</v>
      </c>
      <c r="J72" s="90">
        <f t="shared" si="12"/>
        <v>68378776735.108307</v>
      </c>
      <c r="K72" s="90">
        <f t="shared" si="12"/>
        <v>71846001819.01918</v>
      </c>
      <c r="L72" s="90">
        <f t="shared" si="12"/>
        <v>74906035814.769165</v>
      </c>
      <c r="M72" s="90">
        <f t="shared" si="12"/>
        <v>78066507294.288223</v>
      </c>
      <c r="N72" s="90">
        <f t="shared" si="12"/>
        <v>84244952805.315323</v>
      </c>
      <c r="O72" s="90">
        <f t="shared" si="12"/>
        <v>85660053028.088287</v>
      </c>
      <c r="P72" s="90">
        <f t="shared" si="12"/>
        <v>87103455255.316727</v>
      </c>
      <c r="Q72" s="90">
        <f t="shared" si="12"/>
        <v>88575725527.089722</v>
      </c>
      <c r="R72" s="90">
        <f t="shared" si="12"/>
        <v>90077441204.298187</v>
      </c>
      <c r="S72" s="90">
        <f t="shared" si="12"/>
        <v>91609191195.050812</v>
      </c>
      <c r="T72" s="90">
        <f t="shared" si="12"/>
        <v>93171576185.6185</v>
      </c>
      <c r="U72" s="90">
        <f t="shared" si="12"/>
        <v>94765208875.997543</v>
      </c>
      <c r="V72" s="90">
        <f t="shared" si="12"/>
        <v>96390714220.184143</v>
      </c>
      <c r="W72" s="90">
        <f t="shared" si="12"/>
        <v>98048729671.254486</v>
      </c>
    </row>
    <row r="73" spans="1:23" x14ac:dyDescent="0.25">
      <c r="D73" s="3"/>
      <c r="E73" s="3"/>
      <c r="F73" s="3"/>
      <c r="G73" s="3"/>
      <c r="H73" s="3"/>
      <c r="I73" s="3"/>
      <c r="J73" s="3"/>
      <c r="K73" s="3"/>
      <c r="L73" s="3"/>
      <c r="M73" s="3"/>
      <c r="N73" s="3"/>
      <c r="O73" s="3"/>
      <c r="P73" s="3"/>
      <c r="Q73" s="3"/>
      <c r="R73" s="3"/>
      <c r="S73" s="3"/>
      <c r="T73" s="3"/>
      <c r="U73" s="3"/>
      <c r="V73" s="3"/>
      <c r="W73" s="3"/>
    </row>
    <row r="74" spans="1:23" x14ac:dyDescent="0.25">
      <c r="A74" s="155" t="s">
        <v>32</v>
      </c>
      <c r="B74" s="155" t="s">
        <v>104</v>
      </c>
      <c r="C74" s="155" t="s">
        <v>90</v>
      </c>
      <c r="D74" s="154">
        <v>2021</v>
      </c>
      <c r="E74" s="155">
        <v>2022</v>
      </c>
      <c r="F74" s="154">
        <v>2023</v>
      </c>
      <c r="G74" s="155">
        <v>2024</v>
      </c>
      <c r="H74" s="154">
        <v>2025</v>
      </c>
      <c r="I74" s="155">
        <v>2026</v>
      </c>
      <c r="J74" s="154">
        <v>2027</v>
      </c>
      <c r="K74" s="155">
        <v>2028</v>
      </c>
      <c r="L74" s="154">
        <v>2029</v>
      </c>
      <c r="M74" s="155">
        <v>2030</v>
      </c>
      <c r="N74" s="154">
        <v>2031</v>
      </c>
      <c r="O74" s="155">
        <v>2032</v>
      </c>
      <c r="P74" s="154">
        <v>2033</v>
      </c>
      <c r="Q74" s="155">
        <v>2034</v>
      </c>
      <c r="R74" s="154">
        <v>2035</v>
      </c>
      <c r="S74" s="155">
        <v>2036</v>
      </c>
      <c r="T74" s="154">
        <v>2037</v>
      </c>
      <c r="U74" s="155">
        <v>2038</v>
      </c>
      <c r="V74" s="154">
        <v>2039</v>
      </c>
      <c r="W74" s="155">
        <v>2040</v>
      </c>
    </row>
    <row r="75" spans="1:23" x14ac:dyDescent="0.25">
      <c r="A75" s="97" t="s">
        <v>33</v>
      </c>
      <c r="B75" s="97" t="s">
        <v>57</v>
      </c>
      <c r="C75" s="198"/>
      <c r="D75" s="189">
        <f>IFERROR(SR_demand_forecast!D75*Settings!$D$30,"-")</f>
        <v>2001011666.6666667</v>
      </c>
      <c r="E75" s="189">
        <f>IFERROR(SR_demand_forecast!E75*Settings!$D$30,"-")</f>
        <v>2001011666.6666667</v>
      </c>
      <c r="F75" s="189">
        <f>IFERROR(SR_demand_forecast!F75*Settings!$D$30,"-")</f>
        <v>2001011666.6666667</v>
      </c>
      <c r="G75" s="189">
        <f>IFERROR(SR_demand_forecast!G75*Settings!$D$30,"-")</f>
        <v>2001011666.6666667</v>
      </c>
      <c r="H75" s="189">
        <f>IFERROR(SR_demand_forecast!H75*Settings!$D$30,"-")</f>
        <v>0</v>
      </c>
      <c r="I75" s="189">
        <f>IFERROR(SR_demand_forecast!I75*Settings!$D$30,"-")</f>
        <v>0</v>
      </c>
      <c r="J75" s="189">
        <f>IFERROR(SR_demand_forecast!J75*Settings!$D$30,"-")</f>
        <v>0</v>
      </c>
      <c r="K75" s="189">
        <f>IFERROR(SR_demand_forecast!K75*Settings!$D$30,"-")</f>
        <v>0</v>
      </c>
      <c r="L75" s="189">
        <f>IFERROR(SR_demand_forecast!L75*Settings!$D$30,"-")</f>
        <v>0</v>
      </c>
      <c r="M75" s="189">
        <f>IFERROR(SR_demand_forecast!M75*Settings!$D$30,"-")</f>
        <v>0</v>
      </c>
      <c r="N75" s="189">
        <f>IFERROR(SR_demand_forecast!N75*Settings!$D$30,"-")</f>
        <v>0</v>
      </c>
      <c r="O75" s="189">
        <f>IFERROR(SR_demand_forecast!O75*Settings!$D$30,"-")</f>
        <v>0</v>
      </c>
      <c r="P75" s="189">
        <f>IFERROR(SR_demand_forecast!P75*Settings!$D$30,"-")</f>
        <v>0</v>
      </c>
      <c r="Q75" s="189">
        <f>IFERROR(SR_demand_forecast!Q75*Settings!$D$30,"-")</f>
        <v>0</v>
      </c>
      <c r="R75" s="189">
        <f>IFERROR(SR_demand_forecast!R75*Settings!$D$30,"-")</f>
        <v>0</v>
      </c>
      <c r="S75" s="189">
        <f>IFERROR(SR_demand_forecast!S75*Settings!$D$30,"-")</f>
        <v>0</v>
      </c>
      <c r="T75" s="189">
        <f>IFERROR(SR_demand_forecast!T75*Settings!$D$30,"-")</f>
        <v>0</v>
      </c>
      <c r="U75" s="189">
        <f>IFERROR(SR_demand_forecast!U75*Settings!$D$30,"-")</f>
        <v>0</v>
      </c>
      <c r="V75" s="189">
        <f>IFERROR(SR_demand_forecast!V75*Settings!$D$30,"-")</f>
        <v>0</v>
      </c>
      <c r="W75" s="189">
        <f>IFERROR(SR_demand_forecast!W75*Settings!$D$30,"-")</f>
        <v>0</v>
      </c>
    </row>
    <row r="76" spans="1:23" x14ac:dyDescent="0.25">
      <c r="A76" s="97" t="s">
        <v>65</v>
      </c>
      <c r="B76" s="97" t="s">
        <v>57</v>
      </c>
      <c r="C76" s="198"/>
      <c r="D76" s="189">
        <f>IFERROR(SR_demand_forecast!D76*Settings!$D$30,"-")</f>
        <v>2001011666.6666667</v>
      </c>
      <c r="E76" s="189">
        <f>IFERROR(SR_demand_forecast!E76*Settings!$D$30,"-")</f>
        <v>2001011666.6666667</v>
      </c>
      <c r="F76" s="189">
        <f>IFERROR(SR_demand_forecast!F76*Settings!$D$30,"-")</f>
        <v>2001011666.6666667</v>
      </c>
      <c r="G76" s="189">
        <f>IFERROR(SR_demand_forecast!G76*Settings!$D$30,"-")</f>
        <v>2001011666.6666667</v>
      </c>
      <c r="H76" s="189">
        <f>IFERROR(SR_demand_forecast!H76*Settings!$D$30,"-")</f>
        <v>2001011666.6666667</v>
      </c>
      <c r="I76" s="189">
        <f>IFERROR(SR_demand_forecast!I76*Settings!$D$30,"-")</f>
        <v>2001011666.6666667</v>
      </c>
      <c r="J76" s="189">
        <f>IFERROR(SR_demand_forecast!J76*Settings!$D$30,"-")</f>
        <v>0</v>
      </c>
      <c r="K76" s="189">
        <f>IFERROR(SR_demand_forecast!K76*Settings!$D$30,"-")</f>
        <v>0</v>
      </c>
      <c r="L76" s="189">
        <f>IFERROR(SR_demand_forecast!L76*Settings!$D$30,"-")</f>
        <v>0</v>
      </c>
      <c r="M76" s="189">
        <f>IFERROR(SR_demand_forecast!M76*Settings!$D$30,"-")</f>
        <v>0</v>
      </c>
      <c r="N76" s="189">
        <f>IFERROR(SR_demand_forecast!N76*Settings!$D$30,"-")</f>
        <v>0</v>
      </c>
      <c r="O76" s="189">
        <f>IFERROR(SR_demand_forecast!O76*Settings!$D$30,"-")</f>
        <v>0</v>
      </c>
      <c r="P76" s="189">
        <f>IFERROR(SR_demand_forecast!P76*Settings!$D$30,"-")</f>
        <v>0</v>
      </c>
      <c r="Q76" s="189">
        <f>IFERROR(SR_demand_forecast!Q76*Settings!$D$30,"-")</f>
        <v>0</v>
      </c>
      <c r="R76" s="189">
        <f>IFERROR(SR_demand_forecast!R76*Settings!$D$30,"-")</f>
        <v>0</v>
      </c>
      <c r="S76" s="189">
        <f>IFERROR(SR_demand_forecast!S76*Settings!$D$30,"-")</f>
        <v>0</v>
      </c>
      <c r="T76" s="189">
        <f>IFERROR(SR_demand_forecast!T76*Settings!$D$30,"-")</f>
        <v>0</v>
      </c>
      <c r="U76" s="189">
        <f>IFERROR(SR_demand_forecast!U76*Settings!$D$30,"-")</f>
        <v>0</v>
      </c>
      <c r="V76" s="189">
        <f>IFERROR(SR_demand_forecast!V76*Settings!$D$30,"-")</f>
        <v>0</v>
      </c>
      <c r="W76" s="189">
        <f>IFERROR(SR_demand_forecast!W76*Settings!$D$30,"-")</f>
        <v>0</v>
      </c>
    </row>
    <row r="77" spans="1:23" x14ac:dyDescent="0.25">
      <c r="A77" s="97" t="s">
        <v>67</v>
      </c>
      <c r="B77" s="97" t="s">
        <v>58</v>
      </c>
      <c r="C77" s="198"/>
      <c r="D77" s="189">
        <f>IFERROR(SR_demand_forecast!D77*Settings!$D$30,"-")</f>
        <v>68820000</v>
      </c>
      <c r="E77" s="189">
        <f>IFERROR(SR_demand_forecast!E77*Settings!$D$30,"-")</f>
        <v>68820000</v>
      </c>
      <c r="F77" s="189">
        <f>IFERROR(SR_demand_forecast!F77*Settings!$D$30,"-")</f>
        <v>68820000</v>
      </c>
      <c r="G77" s="189">
        <f>IFERROR(SR_demand_forecast!G77*Settings!$D$30,"-")</f>
        <v>68820000</v>
      </c>
      <c r="H77" s="189">
        <f>IFERROR(SR_demand_forecast!H77*Settings!$D$30,"-")</f>
        <v>0</v>
      </c>
      <c r="I77" s="189">
        <f>IFERROR(SR_demand_forecast!I77*Settings!$D$30,"-")</f>
        <v>0</v>
      </c>
      <c r="J77" s="189">
        <f>IFERROR(SR_demand_forecast!J77*Settings!$D$30,"-")</f>
        <v>0</v>
      </c>
      <c r="K77" s="189">
        <f>IFERROR(SR_demand_forecast!K77*Settings!$D$30,"-")</f>
        <v>0</v>
      </c>
      <c r="L77" s="189">
        <f>IFERROR(SR_demand_forecast!L77*Settings!$D$30,"-")</f>
        <v>0</v>
      </c>
      <c r="M77" s="189">
        <f>IFERROR(SR_demand_forecast!M77*Settings!$D$30,"-")</f>
        <v>0</v>
      </c>
      <c r="N77" s="189">
        <f>IFERROR(SR_demand_forecast!N77*Settings!$D$30,"-")</f>
        <v>0</v>
      </c>
      <c r="O77" s="189">
        <f>IFERROR(SR_demand_forecast!O77*Settings!$D$30,"-")</f>
        <v>0</v>
      </c>
      <c r="P77" s="189">
        <f>IFERROR(SR_demand_forecast!P77*Settings!$D$30,"-")</f>
        <v>0</v>
      </c>
      <c r="Q77" s="189">
        <f>IFERROR(SR_demand_forecast!Q77*Settings!$D$30,"-")</f>
        <v>0</v>
      </c>
      <c r="R77" s="189">
        <f>IFERROR(SR_demand_forecast!R77*Settings!$D$30,"-")</f>
        <v>0</v>
      </c>
      <c r="S77" s="189">
        <f>IFERROR(SR_demand_forecast!S77*Settings!$D$30,"-")</f>
        <v>0</v>
      </c>
      <c r="T77" s="189">
        <f>IFERROR(SR_demand_forecast!T77*Settings!$D$30,"-")</f>
        <v>0</v>
      </c>
      <c r="U77" s="189">
        <f>IFERROR(SR_demand_forecast!U77*Settings!$D$30,"-")</f>
        <v>0</v>
      </c>
      <c r="V77" s="189">
        <f>IFERROR(SR_demand_forecast!V77*Settings!$D$30,"-")</f>
        <v>0</v>
      </c>
      <c r="W77" s="189">
        <f>IFERROR(SR_demand_forecast!W77*Settings!$D$30,"-")</f>
        <v>0</v>
      </c>
    </row>
    <row r="78" spans="1:23" x14ac:dyDescent="0.25">
      <c r="A78" s="97" t="s">
        <v>68</v>
      </c>
      <c r="B78" s="97" t="s">
        <v>57</v>
      </c>
      <c r="C78" s="198"/>
      <c r="D78" s="189">
        <f>IFERROR(SR_demand_forecast!D78*Settings!$D$30,"-")</f>
        <v>2001011666.6666667</v>
      </c>
      <c r="E78" s="189">
        <f>IFERROR(SR_demand_forecast!E78*Settings!$D$30,"-")</f>
        <v>2001011666.6666667</v>
      </c>
      <c r="F78" s="189">
        <f>IFERROR(SR_demand_forecast!F78*Settings!$D$30,"-")</f>
        <v>2001011666.6666667</v>
      </c>
      <c r="G78" s="189">
        <f>IFERROR(SR_demand_forecast!G78*Settings!$D$30,"-")</f>
        <v>2001011666.6666667</v>
      </c>
      <c r="H78" s="189">
        <f>IFERROR(SR_demand_forecast!H78*Settings!$D$30,"-")</f>
        <v>2001011666.6666667</v>
      </c>
      <c r="I78" s="189">
        <f>IFERROR(SR_demand_forecast!I78*Settings!$D$30,"-")</f>
        <v>2001011666.6666667</v>
      </c>
      <c r="J78" s="189">
        <f>IFERROR(SR_demand_forecast!J78*Settings!$D$30,"-")</f>
        <v>0</v>
      </c>
      <c r="K78" s="189">
        <f>IFERROR(SR_demand_forecast!K78*Settings!$D$30,"-")</f>
        <v>0</v>
      </c>
      <c r="L78" s="189">
        <f>IFERROR(SR_demand_forecast!L78*Settings!$D$30,"-")</f>
        <v>0</v>
      </c>
      <c r="M78" s="189">
        <f>IFERROR(SR_demand_forecast!M78*Settings!$D$30,"-")</f>
        <v>0</v>
      </c>
      <c r="N78" s="189">
        <f>IFERROR(SR_demand_forecast!N78*Settings!$D$30,"-")</f>
        <v>0</v>
      </c>
      <c r="O78" s="189">
        <f>IFERROR(SR_demand_forecast!O78*Settings!$D$30,"-")</f>
        <v>0</v>
      </c>
      <c r="P78" s="189">
        <f>IFERROR(SR_demand_forecast!P78*Settings!$D$30,"-")</f>
        <v>0</v>
      </c>
      <c r="Q78" s="189">
        <f>IFERROR(SR_demand_forecast!Q78*Settings!$D$30,"-")</f>
        <v>0</v>
      </c>
      <c r="R78" s="189">
        <f>IFERROR(SR_demand_forecast!R78*Settings!$D$30,"-")</f>
        <v>0</v>
      </c>
      <c r="S78" s="189">
        <f>IFERROR(SR_demand_forecast!S78*Settings!$D$30,"-")</f>
        <v>0</v>
      </c>
      <c r="T78" s="189">
        <f>IFERROR(SR_demand_forecast!T78*Settings!$D$30,"-")</f>
        <v>0</v>
      </c>
      <c r="U78" s="189">
        <f>IFERROR(SR_demand_forecast!U78*Settings!$D$30,"-")</f>
        <v>0</v>
      </c>
      <c r="V78" s="189">
        <f>IFERROR(SR_demand_forecast!V78*Settings!$D$30,"-")</f>
        <v>0</v>
      </c>
      <c r="W78" s="189">
        <f>IFERROR(SR_demand_forecast!W78*Settings!$D$30,"-")</f>
        <v>0</v>
      </c>
    </row>
    <row r="79" spans="1:23" x14ac:dyDescent="0.25">
      <c r="A79" s="97" t="s">
        <v>34</v>
      </c>
      <c r="B79" s="97" t="s">
        <v>64</v>
      </c>
      <c r="C79" s="198"/>
      <c r="D79" s="189" t="str">
        <f>IFERROR(SR_demand_forecast!D79*Settings!$D$30,"-")</f>
        <v>-</v>
      </c>
      <c r="E79" s="189" t="str">
        <f>IFERROR(SR_demand_forecast!E79*Settings!$D$30,"-")</f>
        <v>-</v>
      </c>
      <c r="F79" s="189" t="str">
        <f>IFERROR(SR_demand_forecast!F79*Settings!$D$30,"-")</f>
        <v>-</v>
      </c>
      <c r="G79" s="189" t="str">
        <f>IFERROR(SR_demand_forecast!G79*Settings!$D$30,"-")</f>
        <v>-</v>
      </c>
      <c r="H79" s="189" t="str">
        <f>IFERROR(SR_demand_forecast!H79*Settings!$D$30,"-")</f>
        <v>-</v>
      </c>
      <c r="I79" s="189" t="str">
        <f>IFERROR(SR_demand_forecast!I79*Settings!$D$30,"-")</f>
        <v>-</v>
      </c>
      <c r="J79" s="189" t="str">
        <f>IFERROR(SR_demand_forecast!J79*Settings!$D$30,"-")</f>
        <v>-</v>
      </c>
      <c r="K79" s="189" t="str">
        <f>IFERROR(SR_demand_forecast!K79*Settings!$D$30,"-")</f>
        <v>-</v>
      </c>
      <c r="L79" s="189" t="str">
        <f>IFERROR(SR_demand_forecast!L79*Settings!$D$30,"-")</f>
        <v>-</v>
      </c>
      <c r="M79" s="189" t="str">
        <f>IFERROR(SR_demand_forecast!M79*Settings!$D$30,"-")</f>
        <v>-</v>
      </c>
      <c r="N79" s="189" t="str">
        <f>IFERROR(SR_demand_forecast!N79*Settings!$D$30,"-")</f>
        <v>-</v>
      </c>
      <c r="O79" s="189" t="str">
        <f>IFERROR(SR_demand_forecast!O79*Settings!$D$30,"-")</f>
        <v>-</v>
      </c>
      <c r="P79" s="189" t="str">
        <f>IFERROR(SR_demand_forecast!P79*Settings!$D$30,"-")</f>
        <v>-</v>
      </c>
      <c r="Q79" s="189" t="str">
        <f>IFERROR(SR_demand_forecast!Q79*Settings!$D$30,"-")</f>
        <v>-</v>
      </c>
      <c r="R79" s="189" t="str">
        <f>IFERROR(SR_demand_forecast!R79*Settings!$D$30,"-")</f>
        <v>-</v>
      </c>
      <c r="S79" s="189" t="str">
        <f>IFERROR(SR_demand_forecast!S79*Settings!$D$30,"-")</f>
        <v>-</v>
      </c>
      <c r="T79" s="189" t="str">
        <f>IFERROR(SR_demand_forecast!T79*Settings!$D$30,"-")</f>
        <v>-</v>
      </c>
      <c r="U79" s="189" t="str">
        <f>IFERROR(SR_demand_forecast!U79*Settings!$D$30,"-")</f>
        <v>-</v>
      </c>
      <c r="V79" s="189" t="str">
        <f>IFERROR(SR_demand_forecast!V79*Settings!$D$30,"-")</f>
        <v>-</v>
      </c>
      <c r="W79" s="189" t="str">
        <f>IFERROR(SR_demand_forecast!W79*Settings!$D$30,"-")</f>
        <v>-</v>
      </c>
    </row>
    <row r="80" spans="1:23" x14ac:dyDescent="0.25">
      <c r="A80" s="97" t="s">
        <v>71</v>
      </c>
      <c r="B80" s="97" t="s">
        <v>58</v>
      </c>
      <c r="C80" s="198"/>
      <c r="D80" s="189">
        <f>IFERROR(SR_demand_forecast!D80*Settings!$D$30,"-")</f>
        <v>68820000</v>
      </c>
      <c r="E80" s="189">
        <f>IFERROR(SR_demand_forecast!E80*Settings!$D$30,"-")</f>
        <v>68820000</v>
      </c>
      <c r="F80" s="189">
        <f>IFERROR(SR_demand_forecast!F80*Settings!$D$30,"-")</f>
        <v>68820000</v>
      </c>
      <c r="G80" s="189">
        <f>IFERROR(SR_demand_forecast!G80*Settings!$D$30,"-")</f>
        <v>68820000</v>
      </c>
      <c r="H80" s="189">
        <f>IFERROR(SR_demand_forecast!H80*Settings!$D$30,"-")</f>
        <v>68820000</v>
      </c>
      <c r="I80" s="189">
        <f>IFERROR(SR_demand_forecast!I80*Settings!$D$30,"-")</f>
        <v>68820000</v>
      </c>
      <c r="J80" s="189">
        <f>IFERROR(SR_demand_forecast!J80*Settings!$D$30,"-")</f>
        <v>68820000</v>
      </c>
      <c r="K80" s="189">
        <f>IFERROR(SR_demand_forecast!K80*Settings!$D$30,"-")</f>
        <v>68820000</v>
      </c>
      <c r="L80" s="189">
        <f>IFERROR(SR_demand_forecast!L80*Settings!$D$30,"-")</f>
        <v>68820000</v>
      </c>
      <c r="M80" s="189">
        <f>IFERROR(SR_demand_forecast!M80*Settings!$D$30,"-")</f>
        <v>68820000</v>
      </c>
      <c r="N80" s="189">
        <f>IFERROR(SR_demand_forecast!N80*Settings!$D$30,"-")</f>
        <v>68820000</v>
      </c>
      <c r="O80" s="189">
        <f>IFERROR(SR_demand_forecast!O80*Settings!$D$30,"-")</f>
        <v>68820000</v>
      </c>
      <c r="P80" s="189">
        <f>IFERROR(SR_demand_forecast!P80*Settings!$D$30,"-")</f>
        <v>68820000</v>
      </c>
      <c r="Q80" s="189">
        <f>IFERROR(SR_demand_forecast!Q80*Settings!$D$30,"-")</f>
        <v>68820000</v>
      </c>
      <c r="R80" s="189">
        <f>IFERROR(SR_demand_forecast!R80*Settings!$D$30,"-")</f>
        <v>68820000</v>
      </c>
      <c r="S80" s="189">
        <f>IFERROR(SR_demand_forecast!S80*Settings!$D$30,"-")</f>
        <v>68820000</v>
      </c>
      <c r="T80" s="189">
        <f>IFERROR(SR_demand_forecast!T80*Settings!$D$30,"-")</f>
        <v>68820000</v>
      </c>
      <c r="U80" s="189">
        <f>IFERROR(SR_demand_forecast!U80*Settings!$D$30,"-")</f>
        <v>68820000</v>
      </c>
      <c r="V80" s="189">
        <f>IFERROR(SR_demand_forecast!V80*Settings!$D$30,"-")</f>
        <v>68820000</v>
      </c>
      <c r="W80" s="189">
        <f>IFERROR(SR_demand_forecast!W80*Settings!$D$30,"-")</f>
        <v>68820000</v>
      </c>
    </row>
    <row r="81" spans="1:23" x14ac:dyDescent="0.25">
      <c r="A81" s="97" t="s">
        <v>72</v>
      </c>
      <c r="B81" s="97" t="s">
        <v>59</v>
      </c>
      <c r="C81" s="198"/>
      <c r="D81" s="189">
        <f>IFERROR(SR_demand_forecast!D81*Settings!$D$30,"-")</f>
        <v>3446370000</v>
      </c>
      <c r="E81" s="189">
        <f>IFERROR(SR_demand_forecast!E81*Settings!$D$30,"-")</f>
        <v>3446370000</v>
      </c>
      <c r="F81" s="189">
        <f>IFERROR(SR_demand_forecast!F81*Settings!$D$30,"-")</f>
        <v>3446370000</v>
      </c>
      <c r="G81" s="189">
        <f>IFERROR(SR_demand_forecast!G81*Settings!$D$30,"-")</f>
        <v>3446370000</v>
      </c>
      <c r="H81" s="189">
        <f>IFERROR(SR_demand_forecast!H81*Settings!$D$30,"-")</f>
        <v>3446370000</v>
      </c>
      <c r="I81" s="189">
        <f>IFERROR(SR_demand_forecast!I81*Settings!$D$30,"-")</f>
        <v>3446370000</v>
      </c>
      <c r="J81" s="189">
        <f>IFERROR(SR_demand_forecast!J81*Settings!$D$30,"-")</f>
        <v>3446370000</v>
      </c>
      <c r="K81" s="189">
        <f>IFERROR(SR_demand_forecast!K81*Settings!$D$30,"-")</f>
        <v>3446370000</v>
      </c>
      <c r="L81" s="189">
        <f>IFERROR(SR_demand_forecast!L81*Settings!$D$30,"-")</f>
        <v>3446370000</v>
      </c>
      <c r="M81" s="189">
        <f>IFERROR(SR_demand_forecast!M81*Settings!$D$30,"-")</f>
        <v>3446370000</v>
      </c>
      <c r="N81" s="189">
        <f>IFERROR(SR_demand_forecast!N81*Settings!$D$30,"-")</f>
        <v>3446370000</v>
      </c>
      <c r="O81" s="189">
        <f>IFERROR(SR_demand_forecast!O81*Settings!$D$30,"-")</f>
        <v>3446370000</v>
      </c>
      <c r="P81" s="189">
        <f>IFERROR(SR_demand_forecast!P81*Settings!$D$30,"-")</f>
        <v>3446370000</v>
      </c>
      <c r="Q81" s="189">
        <f>IFERROR(SR_demand_forecast!Q81*Settings!$D$30,"-")</f>
        <v>3446370000</v>
      </c>
      <c r="R81" s="189">
        <f>IFERROR(SR_demand_forecast!R81*Settings!$D$30,"-")</f>
        <v>3446370000</v>
      </c>
      <c r="S81" s="189">
        <f>IFERROR(SR_demand_forecast!S81*Settings!$D$30,"-")</f>
        <v>3446370000</v>
      </c>
      <c r="T81" s="189">
        <f>IFERROR(SR_demand_forecast!T81*Settings!$D$30,"-")</f>
        <v>3446370000</v>
      </c>
      <c r="U81" s="189">
        <f>IFERROR(SR_demand_forecast!U81*Settings!$D$30,"-")</f>
        <v>3446370000</v>
      </c>
      <c r="V81" s="189">
        <f>IFERROR(SR_demand_forecast!V81*Settings!$D$30,"-")</f>
        <v>3446370000</v>
      </c>
      <c r="W81" s="189">
        <f>IFERROR(SR_demand_forecast!W81*Settings!$D$30,"-")</f>
        <v>3446370000</v>
      </c>
    </row>
    <row r="82" spans="1:23" x14ac:dyDescent="0.25">
      <c r="A82" s="97" t="s">
        <v>35</v>
      </c>
      <c r="B82" s="97" t="s">
        <v>57</v>
      </c>
      <c r="C82" s="198"/>
      <c r="D82" s="189">
        <f>IFERROR(SR_demand_forecast!D82*Settings!$D$30,"-")</f>
        <v>2001011666.6666667</v>
      </c>
      <c r="E82" s="189">
        <f>IFERROR(SR_demand_forecast!E82*Settings!$D$30,"-")</f>
        <v>2001011666.6666667</v>
      </c>
      <c r="F82" s="189">
        <f>IFERROR(SR_demand_forecast!F82*Settings!$D$30,"-")</f>
        <v>2001011666.6666667</v>
      </c>
      <c r="G82" s="189">
        <f>IFERROR(SR_demand_forecast!G82*Settings!$D$30,"-")</f>
        <v>2001011666.6666667</v>
      </c>
      <c r="H82" s="189">
        <f>IFERROR(SR_demand_forecast!H82*Settings!$D$30,"-")</f>
        <v>2001011666.6666667</v>
      </c>
      <c r="I82" s="189">
        <f>IFERROR(SR_demand_forecast!I82*Settings!$D$30,"-")</f>
        <v>2001011666.6666667</v>
      </c>
      <c r="J82" s="189">
        <f>IFERROR(SR_demand_forecast!J82*Settings!$D$30,"-")</f>
        <v>2001011666.6666667</v>
      </c>
      <c r="K82" s="189">
        <f>IFERROR(SR_demand_forecast!K82*Settings!$D$30,"-")</f>
        <v>0</v>
      </c>
      <c r="L82" s="189">
        <f>IFERROR(SR_demand_forecast!L82*Settings!$D$30,"-")</f>
        <v>0</v>
      </c>
      <c r="M82" s="189">
        <f>IFERROR(SR_demand_forecast!M82*Settings!$D$30,"-")</f>
        <v>0</v>
      </c>
      <c r="N82" s="189">
        <f>IFERROR(SR_demand_forecast!N82*Settings!$D$30,"-")</f>
        <v>0</v>
      </c>
      <c r="O82" s="189">
        <f>IFERROR(SR_demand_forecast!O82*Settings!$D$30,"-")</f>
        <v>0</v>
      </c>
      <c r="P82" s="189">
        <f>IFERROR(SR_demand_forecast!P82*Settings!$D$30,"-")</f>
        <v>0</v>
      </c>
      <c r="Q82" s="189">
        <f>IFERROR(SR_demand_forecast!Q82*Settings!$D$30,"-")</f>
        <v>0</v>
      </c>
      <c r="R82" s="189">
        <f>IFERROR(SR_demand_forecast!R82*Settings!$D$30,"-")</f>
        <v>0</v>
      </c>
      <c r="S82" s="189">
        <f>IFERROR(SR_demand_forecast!S82*Settings!$D$30,"-")</f>
        <v>0</v>
      </c>
      <c r="T82" s="189">
        <f>IFERROR(SR_demand_forecast!T82*Settings!$D$30,"-")</f>
        <v>0</v>
      </c>
      <c r="U82" s="189">
        <f>IFERROR(SR_demand_forecast!U82*Settings!$D$30,"-")</f>
        <v>0</v>
      </c>
      <c r="V82" s="189">
        <f>IFERROR(SR_demand_forecast!V82*Settings!$D$30,"-")</f>
        <v>0</v>
      </c>
      <c r="W82" s="189">
        <f>IFERROR(SR_demand_forecast!W82*Settings!$D$30,"-")</f>
        <v>0</v>
      </c>
    </row>
    <row r="83" spans="1:23" x14ac:dyDescent="0.25">
      <c r="A83" s="97" t="s">
        <v>36</v>
      </c>
      <c r="B83" s="97" t="s">
        <v>57</v>
      </c>
      <c r="C83" s="198"/>
      <c r="D83" s="189">
        <f>IFERROR(SR_demand_forecast!D83*Settings!$D$30,"-")</f>
        <v>2001011666.6666667</v>
      </c>
      <c r="E83" s="189">
        <f>IFERROR(SR_demand_forecast!E83*Settings!$D$30,"-")</f>
        <v>2001011666.6666667</v>
      </c>
      <c r="F83" s="189">
        <f>IFERROR(SR_demand_forecast!F83*Settings!$D$30,"-")</f>
        <v>2001011666.6666667</v>
      </c>
      <c r="G83" s="189">
        <f>IFERROR(SR_demand_forecast!G83*Settings!$D$30,"-")</f>
        <v>2001011666.6666667</v>
      </c>
      <c r="H83" s="189">
        <f>IFERROR(SR_demand_forecast!H83*Settings!$D$30,"-")</f>
        <v>2001011666.6666667</v>
      </c>
      <c r="I83" s="189">
        <f>IFERROR(SR_demand_forecast!I83*Settings!$D$30,"-")</f>
        <v>2001011666.6666667</v>
      </c>
      <c r="J83" s="189">
        <f>IFERROR(SR_demand_forecast!J83*Settings!$D$30,"-")</f>
        <v>2001011666.6666667</v>
      </c>
      <c r="K83" s="189">
        <f>IFERROR(SR_demand_forecast!K83*Settings!$D$30,"-")</f>
        <v>2001011666.6666667</v>
      </c>
      <c r="L83" s="189">
        <f>IFERROR(SR_demand_forecast!L83*Settings!$D$30,"-")</f>
        <v>2001011666.6666667</v>
      </c>
      <c r="M83" s="189">
        <f>IFERROR(SR_demand_forecast!M83*Settings!$D$30,"-")</f>
        <v>2001011666.6666667</v>
      </c>
      <c r="N83" s="189">
        <f>IFERROR(SR_demand_forecast!N83*Settings!$D$30,"-")</f>
        <v>2001011666.6666667</v>
      </c>
      <c r="O83" s="189">
        <f>IFERROR(SR_demand_forecast!O83*Settings!$D$30,"-")</f>
        <v>2001011666.6666667</v>
      </c>
      <c r="P83" s="189">
        <f>IFERROR(SR_demand_forecast!P83*Settings!$D$30,"-")</f>
        <v>2001011666.6666667</v>
      </c>
      <c r="Q83" s="189">
        <f>IFERROR(SR_demand_forecast!Q83*Settings!$D$30,"-")</f>
        <v>2001011666.6666667</v>
      </c>
      <c r="R83" s="189">
        <f>IFERROR(SR_demand_forecast!R83*Settings!$D$30,"-")</f>
        <v>2001011666.6666667</v>
      </c>
      <c r="S83" s="189">
        <f>IFERROR(SR_demand_forecast!S83*Settings!$D$30,"-")</f>
        <v>2001011666.6666667</v>
      </c>
      <c r="T83" s="189">
        <f>IFERROR(SR_demand_forecast!T83*Settings!$D$30,"-")</f>
        <v>2001011666.6666667</v>
      </c>
      <c r="U83" s="189">
        <f>IFERROR(SR_demand_forecast!U83*Settings!$D$30,"-")</f>
        <v>2001011666.6666667</v>
      </c>
      <c r="V83" s="189">
        <f>IFERROR(SR_demand_forecast!V83*Settings!$D$30,"-")</f>
        <v>2001011666.6666667</v>
      </c>
      <c r="W83" s="189">
        <f>IFERROR(SR_demand_forecast!W83*Settings!$D$30,"-")</f>
        <v>2001011666.6666667</v>
      </c>
    </row>
    <row r="84" spans="1:23" x14ac:dyDescent="0.25">
      <c r="A84" s="97" t="s">
        <v>37</v>
      </c>
      <c r="B84" s="97" t="s">
        <v>57</v>
      </c>
      <c r="C84" s="198"/>
      <c r="D84" s="189">
        <f>IFERROR(SR_demand_forecast!D84*Settings!$D$30,"-")</f>
        <v>2001011666.6666667</v>
      </c>
      <c r="E84" s="189">
        <f>IFERROR(SR_demand_forecast!E84*Settings!$D$30,"-")</f>
        <v>2001011666.6666667</v>
      </c>
      <c r="F84" s="189">
        <f>IFERROR(SR_demand_forecast!F84*Settings!$D$30,"-")</f>
        <v>2001011666.6666667</v>
      </c>
      <c r="G84" s="189">
        <f>IFERROR(SR_demand_forecast!G84*Settings!$D$30,"-")</f>
        <v>2001011666.6666667</v>
      </c>
      <c r="H84" s="189">
        <f>IFERROR(SR_demand_forecast!H84*Settings!$D$30,"-")</f>
        <v>2001011666.6666667</v>
      </c>
      <c r="I84" s="189">
        <f>IFERROR(SR_demand_forecast!I84*Settings!$D$30,"-")</f>
        <v>0</v>
      </c>
      <c r="J84" s="189">
        <f>IFERROR(SR_demand_forecast!J84*Settings!$D$30,"-")</f>
        <v>0</v>
      </c>
      <c r="K84" s="189">
        <f>IFERROR(SR_demand_forecast!K84*Settings!$D$30,"-")</f>
        <v>0</v>
      </c>
      <c r="L84" s="189">
        <f>IFERROR(SR_demand_forecast!L84*Settings!$D$30,"-")</f>
        <v>0</v>
      </c>
      <c r="M84" s="189">
        <f>IFERROR(SR_demand_forecast!M84*Settings!$D$30,"-")</f>
        <v>0</v>
      </c>
      <c r="N84" s="189">
        <f>IFERROR(SR_demand_forecast!N84*Settings!$D$30,"-")</f>
        <v>0</v>
      </c>
      <c r="O84" s="189">
        <f>IFERROR(SR_demand_forecast!O84*Settings!$D$30,"-")</f>
        <v>0</v>
      </c>
      <c r="P84" s="189">
        <f>IFERROR(SR_demand_forecast!P84*Settings!$D$30,"-")</f>
        <v>0</v>
      </c>
      <c r="Q84" s="189">
        <f>IFERROR(SR_demand_forecast!Q84*Settings!$D$30,"-")</f>
        <v>0</v>
      </c>
      <c r="R84" s="189">
        <f>IFERROR(SR_demand_forecast!R84*Settings!$D$30,"-")</f>
        <v>0</v>
      </c>
      <c r="S84" s="189">
        <f>IFERROR(SR_demand_forecast!S84*Settings!$D$30,"-")</f>
        <v>0</v>
      </c>
      <c r="T84" s="189">
        <f>IFERROR(SR_demand_forecast!T84*Settings!$D$30,"-")</f>
        <v>0</v>
      </c>
      <c r="U84" s="189">
        <f>IFERROR(SR_demand_forecast!U84*Settings!$D$30,"-")</f>
        <v>0</v>
      </c>
      <c r="V84" s="189">
        <f>IFERROR(SR_demand_forecast!V84*Settings!$D$30,"-")</f>
        <v>0</v>
      </c>
      <c r="W84" s="189">
        <f>IFERROR(SR_demand_forecast!W84*Settings!$D$30,"-")</f>
        <v>0</v>
      </c>
    </row>
    <row r="85" spans="1:23" x14ac:dyDescent="0.25">
      <c r="A85" s="97" t="s">
        <v>73</v>
      </c>
      <c r="B85" s="97" t="s">
        <v>57</v>
      </c>
      <c r="C85" s="198"/>
      <c r="D85" s="189">
        <f>IFERROR(SR_demand_forecast!D85*Settings!$D$30,"-")</f>
        <v>2001011666.6666667</v>
      </c>
      <c r="E85" s="189">
        <f>IFERROR(SR_demand_forecast!E85*Settings!$D$30,"-")</f>
        <v>2001011666.6666667</v>
      </c>
      <c r="F85" s="189">
        <f>IFERROR(SR_demand_forecast!F85*Settings!$D$30,"-")</f>
        <v>2001011666.6666667</v>
      </c>
      <c r="G85" s="189">
        <f>IFERROR(SR_demand_forecast!G85*Settings!$D$30,"-")</f>
        <v>2001011666.6666667</v>
      </c>
      <c r="H85" s="189">
        <f>IFERROR(SR_demand_forecast!H85*Settings!$D$30,"-")</f>
        <v>2001011666.6666667</v>
      </c>
      <c r="I85" s="189">
        <f>IFERROR(SR_demand_forecast!I85*Settings!$D$30,"-")</f>
        <v>0</v>
      </c>
      <c r="J85" s="189">
        <f>IFERROR(SR_demand_forecast!J85*Settings!$D$30,"-")</f>
        <v>0</v>
      </c>
      <c r="K85" s="189">
        <f>IFERROR(SR_demand_forecast!K85*Settings!$D$30,"-")</f>
        <v>0</v>
      </c>
      <c r="L85" s="189">
        <f>IFERROR(SR_demand_forecast!L85*Settings!$D$30,"-")</f>
        <v>0</v>
      </c>
      <c r="M85" s="189">
        <f>IFERROR(SR_demand_forecast!M85*Settings!$D$30,"-")</f>
        <v>0</v>
      </c>
      <c r="N85" s="189">
        <f>IFERROR(SR_demand_forecast!N85*Settings!$D$30,"-")</f>
        <v>0</v>
      </c>
      <c r="O85" s="189">
        <f>IFERROR(SR_demand_forecast!O85*Settings!$D$30,"-")</f>
        <v>0</v>
      </c>
      <c r="P85" s="189">
        <f>IFERROR(SR_demand_forecast!P85*Settings!$D$30,"-")</f>
        <v>0</v>
      </c>
      <c r="Q85" s="189">
        <f>IFERROR(SR_demand_forecast!Q85*Settings!$D$30,"-")</f>
        <v>0</v>
      </c>
      <c r="R85" s="189">
        <f>IFERROR(SR_demand_forecast!R85*Settings!$D$30,"-")</f>
        <v>0</v>
      </c>
      <c r="S85" s="189">
        <f>IFERROR(SR_demand_forecast!S85*Settings!$D$30,"-")</f>
        <v>0</v>
      </c>
      <c r="T85" s="189">
        <f>IFERROR(SR_demand_forecast!T85*Settings!$D$30,"-")</f>
        <v>0</v>
      </c>
      <c r="U85" s="189">
        <f>IFERROR(SR_demand_forecast!U85*Settings!$D$30,"-")</f>
        <v>0</v>
      </c>
      <c r="V85" s="189">
        <f>IFERROR(SR_demand_forecast!V85*Settings!$D$30,"-")</f>
        <v>0</v>
      </c>
      <c r="W85" s="189">
        <f>IFERROR(SR_demand_forecast!W85*Settings!$D$30,"-")</f>
        <v>0</v>
      </c>
    </row>
    <row r="86" spans="1:23" x14ac:dyDescent="0.25">
      <c r="A86" s="97" t="s">
        <v>38</v>
      </c>
      <c r="B86" s="97" t="s">
        <v>57</v>
      </c>
      <c r="C86" s="198"/>
      <c r="D86" s="189">
        <f>IFERROR(SR_demand_forecast!D86*Settings!$D$30,"-")</f>
        <v>2001011666.6666667</v>
      </c>
      <c r="E86" s="189">
        <f>IFERROR(SR_demand_forecast!E86*Settings!$D$30,"-")</f>
        <v>2001011666.6666667</v>
      </c>
      <c r="F86" s="189">
        <f>IFERROR(SR_demand_forecast!F86*Settings!$D$30,"-")</f>
        <v>2001011666.6666667</v>
      </c>
      <c r="G86" s="189">
        <f>IFERROR(SR_demand_forecast!G86*Settings!$D$30,"-")</f>
        <v>2001011666.6666667</v>
      </c>
      <c r="H86" s="189">
        <f>IFERROR(SR_demand_forecast!H86*Settings!$D$30,"-")</f>
        <v>0</v>
      </c>
      <c r="I86" s="189">
        <f>IFERROR(SR_demand_forecast!I86*Settings!$D$30,"-")</f>
        <v>0</v>
      </c>
      <c r="J86" s="189">
        <f>IFERROR(SR_demand_forecast!J86*Settings!$D$30,"-")</f>
        <v>0</v>
      </c>
      <c r="K86" s="189">
        <f>IFERROR(SR_demand_forecast!K86*Settings!$D$30,"-")</f>
        <v>0</v>
      </c>
      <c r="L86" s="189">
        <f>IFERROR(SR_demand_forecast!L86*Settings!$D$30,"-")</f>
        <v>0</v>
      </c>
      <c r="M86" s="189">
        <f>IFERROR(SR_demand_forecast!M86*Settings!$D$30,"-")</f>
        <v>0</v>
      </c>
      <c r="N86" s="189">
        <f>IFERROR(SR_demand_forecast!N86*Settings!$D$30,"-")</f>
        <v>0</v>
      </c>
      <c r="O86" s="189">
        <f>IFERROR(SR_demand_forecast!O86*Settings!$D$30,"-")</f>
        <v>0</v>
      </c>
      <c r="P86" s="189">
        <f>IFERROR(SR_demand_forecast!P86*Settings!$D$30,"-")</f>
        <v>0</v>
      </c>
      <c r="Q86" s="189">
        <f>IFERROR(SR_demand_forecast!Q86*Settings!$D$30,"-")</f>
        <v>0</v>
      </c>
      <c r="R86" s="189">
        <f>IFERROR(SR_demand_forecast!R86*Settings!$D$30,"-")</f>
        <v>0</v>
      </c>
      <c r="S86" s="189">
        <f>IFERROR(SR_demand_forecast!S86*Settings!$D$30,"-")</f>
        <v>0</v>
      </c>
      <c r="T86" s="189">
        <f>IFERROR(SR_demand_forecast!T86*Settings!$D$30,"-")</f>
        <v>0</v>
      </c>
      <c r="U86" s="189">
        <f>IFERROR(SR_demand_forecast!U86*Settings!$D$30,"-")</f>
        <v>0</v>
      </c>
      <c r="V86" s="189">
        <f>IFERROR(SR_demand_forecast!V86*Settings!$D$30,"-")</f>
        <v>0</v>
      </c>
      <c r="W86" s="189">
        <f>IFERROR(SR_demand_forecast!W86*Settings!$D$30,"-")</f>
        <v>0</v>
      </c>
    </row>
    <row r="87" spans="1:23" x14ac:dyDescent="0.25">
      <c r="A87" s="97" t="s">
        <v>39</v>
      </c>
      <c r="B87" s="97" t="s">
        <v>59</v>
      </c>
      <c r="C87" s="198"/>
      <c r="D87" s="189">
        <f>IFERROR(SR_demand_forecast!D87*Settings!$D$30,"-")</f>
        <v>3446370000</v>
      </c>
      <c r="E87" s="189">
        <f>IFERROR(SR_demand_forecast!E87*Settings!$D$30,"-")</f>
        <v>3446370000</v>
      </c>
      <c r="F87" s="189">
        <f>IFERROR(SR_demand_forecast!F87*Settings!$D$30,"-")</f>
        <v>3446370000</v>
      </c>
      <c r="G87" s="189">
        <f>IFERROR(SR_demand_forecast!G87*Settings!$D$30,"-")</f>
        <v>3446370000</v>
      </c>
      <c r="H87" s="189">
        <f>IFERROR(SR_demand_forecast!H87*Settings!$D$30,"-")</f>
        <v>3446370000</v>
      </c>
      <c r="I87" s="189">
        <f>IFERROR(SR_demand_forecast!I87*Settings!$D$30,"-")</f>
        <v>3446370000</v>
      </c>
      <c r="J87" s="189">
        <f>IFERROR(SR_demand_forecast!J87*Settings!$D$30,"-")</f>
        <v>3446370000</v>
      </c>
      <c r="K87" s="189">
        <f>IFERROR(SR_demand_forecast!K87*Settings!$D$30,"-")</f>
        <v>3446370000</v>
      </c>
      <c r="L87" s="189">
        <f>IFERROR(SR_demand_forecast!L87*Settings!$D$30,"-")</f>
        <v>3446370000</v>
      </c>
      <c r="M87" s="189">
        <f>IFERROR(SR_demand_forecast!M87*Settings!$D$30,"-")</f>
        <v>3446370000</v>
      </c>
      <c r="N87" s="189">
        <f>IFERROR(SR_demand_forecast!N87*Settings!$D$30,"-")</f>
        <v>0</v>
      </c>
      <c r="O87" s="189">
        <f>IFERROR(SR_demand_forecast!O87*Settings!$D$30,"-")</f>
        <v>0</v>
      </c>
      <c r="P87" s="189">
        <f>IFERROR(SR_demand_forecast!P87*Settings!$D$30,"-")</f>
        <v>0</v>
      </c>
      <c r="Q87" s="189">
        <f>IFERROR(SR_demand_forecast!Q87*Settings!$D$30,"-")</f>
        <v>0</v>
      </c>
      <c r="R87" s="189">
        <f>IFERROR(SR_demand_forecast!R87*Settings!$D$30,"-")</f>
        <v>0</v>
      </c>
      <c r="S87" s="189">
        <f>IFERROR(SR_demand_forecast!S87*Settings!$D$30,"-")</f>
        <v>0</v>
      </c>
      <c r="T87" s="189">
        <f>IFERROR(SR_demand_forecast!T87*Settings!$D$30,"-")</f>
        <v>0</v>
      </c>
      <c r="U87" s="189">
        <f>IFERROR(SR_demand_forecast!U87*Settings!$D$30,"-")</f>
        <v>0</v>
      </c>
      <c r="V87" s="189">
        <f>IFERROR(SR_demand_forecast!V87*Settings!$D$30,"-")</f>
        <v>0</v>
      </c>
      <c r="W87" s="189">
        <f>IFERROR(SR_demand_forecast!W87*Settings!$D$30,"-")</f>
        <v>0</v>
      </c>
    </row>
    <row r="88" spans="1:23" x14ac:dyDescent="0.25">
      <c r="A88" s="97" t="s">
        <v>40</v>
      </c>
      <c r="B88" s="97" t="s">
        <v>58</v>
      </c>
      <c r="C88" s="198"/>
      <c r="D88" s="189">
        <f>IFERROR(SR_demand_forecast!D88*Settings!$D$30,"-")</f>
        <v>0</v>
      </c>
      <c r="E88" s="189">
        <f>IFERROR(SR_demand_forecast!E88*Settings!$D$30,"-")</f>
        <v>0</v>
      </c>
      <c r="F88" s="189">
        <f>IFERROR(SR_demand_forecast!F88*Settings!$D$30,"-")</f>
        <v>0</v>
      </c>
      <c r="G88" s="189">
        <f>IFERROR(SR_demand_forecast!G88*Settings!$D$30,"-")</f>
        <v>0</v>
      </c>
      <c r="H88" s="189">
        <f>IFERROR(SR_demand_forecast!H88*Settings!$D$30,"-")</f>
        <v>0</v>
      </c>
      <c r="I88" s="189">
        <f>IFERROR(SR_demand_forecast!I88*Settings!$D$30,"-")</f>
        <v>0</v>
      </c>
      <c r="J88" s="189">
        <f>IFERROR(SR_demand_forecast!J88*Settings!$D$30,"-")</f>
        <v>0</v>
      </c>
      <c r="K88" s="189">
        <f>IFERROR(SR_demand_forecast!K88*Settings!$D$30,"-")</f>
        <v>0</v>
      </c>
      <c r="L88" s="189">
        <f>IFERROR(SR_demand_forecast!L88*Settings!$D$30,"-")</f>
        <v>0</v>
      </c>
      <c r="M88" s="189">
        <f>IFERROR(SR_demand_forecast!M88*Settings!$D$30,"-")</f>
        <v>0</v>
      </c>
      <c r="N88" s="189">
        <f>IFERROR(SR_demand_forecast!N88*Settings!$D$30,"-")</f>
        <v>0</v>
      </c>
      <c r="O88" s="189">
        <f>IFERROR(SR_demand_forecast!O88*Settings!$D$30,"-")</f>
        <v>0</v>
      </c>
      <c r="P88" s="189">
        <f>IFERROR(SR_demand_forecast!P88*Settings!$D$30,"-")</f>
        <v>0</v>
      </c>
      <c r="Q88" s="189">
        <f>IFERROR(SR_demand_forecast!Q88*Settings!$D$30,"-")</f>
        <v>0</v>
      </c>
      <c r="R88" s="189">
        <f>IFERROR(SR_demand_forecast!R88*Settings!$D$30,"-")</f>
        <v>0</v>
      </c>
      <c r="S88" s="189">
        <f>IFERROR(SR_demand_forecast!S88*Settings!$D$30,"-")</f>
        <v>0</v>
      </c>
      <c r="T88" s="189">
        <f>IFERROR(SR_demand_forecast!T88*Settings!$D$30,"-")</f>
        <v>0</v>
      </c>
      <c r="U88" s="189">
        <f>IFERROR(SR_demand_forecast!U88*Settings!$D$30,"-")</f>
        <v>0</v>
      </c>
      <c r="V88" s="189">
        <f>IFERROR(SR_demand_forecast!V88*Settings!$D$30,"-")</f>
        <v>0</v>
      </c>
      <c r="W88" s="189">
        <f>IFERROR(SR_demand_forecast!W88*Settings!$D$30,"-")</f>
        <v>0</v>
      </c>
    </row>
    <row r="89" spans="1:23" x14ac:dyDescent="0.25">
      <c r="A89" s="97" t="s">
        <v>41</v>
      </c>
      <c r="B89" s="97" t="s">
        <v>60</v>
      </c>
      <c r="C89" s="198"/>
      <c r="D89" s="189">
        <f>IFERROR(SR_demand_forecast!D89*Settings!$D$30,"-")</f>
        <v>13815000</v>
      </c>
      <c r="E89" s="189">
        <f>IFERROR(SR_demand_forecast!E89*Settings!$D$30,"-")</f>
        <v>13815000</v>
      </c>
      <c r="F89" s="189">
        <f>IFERROR(SR_demand_forecast!F89*Settings!$D$30,"-")</f>
        <v>13815000</v>
      </c>
      <c r="G89" s="189">
        <f>IFERROR(SR_demand_forecast!G89*Settings!$D$30,"-")</f>
        <v>13815000</v>
      </c>
      <c r="H89" s="189">
        <f>IFERROR(SR_demand_forecast!H89*Settings!$D$30,"-")</f>
        <v>0</v>
      </c>
      <c r="I89" s="189">
        <f>IFERROR(SR_demand_forecast!I89*Settings!$D$30,"-")</f>
        <v>0</v>
      </c>
      <c r="J89" s="189">
        <f>IFERROR(SR_demand_forecast!J89*Settings!$D$30,"-")</f>
        <v>0</v>
      </c>
      <c r="K89" s="189">
        <f>IFERROR(SR_demand_forecast!K89*Settings!$D$30,"-")</f>
        <v>0</v>
      </c>
      <c r="L89" s="189">
        <f>IFERROR(SR_demand_forecast!L89*Settings!$D$30,"-")</f>
        <v>0</v>
      </c>
      <c r="M89" s="189">
        <f>IFERROR(SR_demand_forecast!M89*Settings!$D$30,"-")</f>
        <v>0</v>
      </c>
      <c r="N89" s="189">
        <f>IFERROR(SR_demand_forecast!N89*Settings!$D$30,"-")</f>
        <v>0</v>
      </c>
      <c r="O89" s="189">
        <f>IFERROR(SR_demand_forecast!O89*Settings!$D$30,"-")</f>
        <v>0</v>
      </c>
      <c r="P89" s="189">
        <f>IFERROR(SR_demand_forecast!P89*Settings!$D$30,"-")</f>
        <v>0</v>
      </c>
      <c r="Q89" s="189">
        <f>IFERROR(SR_demand_forecast!Q89*Settings!$D$30,"-")</f>
        <v>0</v>
      </c>
      <c r="R89" s="189">
        <f>IFERROR(SR_demand_forecast!R89*Settings!$D$30,"-")</f>
        <v>0</v>
      </c>
      <c r="S89" s="189">
        <f>IFERROR(SR_demand_forecast!S89*Settings!$D$30,"-")</f>
        <v>0</v>
      </c>
      <c r="T89" s="189">
        <f>IFERROR(SR_demand_forecast!T89*Settings!$D$30,"-")</f>
        <v>0</v>
      </c>
      <c r="U89" s="189">
        <f>IFERROR(SR_demand_forecast!U89*Settings!$D$30,"-")</f>
        <v>0</v>
      </c>
      <c r="V89" s="189">
        <f>IFERROR(SR_demand_forecast!V89*Settings!$D$30,"-")</f>
        <v>0</v>
      </c>
      <c r="W89" s="189">
        <f>IFERROR(SR_demand_forecast!W89*Settings!$D$30,"-")</f>
        <v>0</v>
      </c>
    </row>
    <row r="90" spans="1:23" x14ac:dyDescent="0.25">
      <c r="A90" s="97" t="s">
        <v>74</v>
      </c>
      <c r="B90" s="97" t="s">
        <v>57</v>
      </c>
      <c r="C90" s="198"/>
      <c r="D90" s="189">
        <f>IFERROR(SR_demand_forecast!D90*Settings!$D$30,"-")</f>
        <v>2001011666.6666667</v>
      </c>
      <c r="E90" s="189">
        <f>IFERROR(SR_demand_forecast!E90*Settings!$D$30,"-")</f>
        <v>0</v>
      </c>
      <c r="F90" s="189">
        <f>IFERROR(SR_demand_forecast!F90*Settings!$D$30,"-")</f>
        <v>0</v>
      </c>
      <c r="G90" s="189">
        <f>IFERROR(SR_demand_forecast!G90*Settings!$D$30,"-")</f>
        <v>0</v>
      </c>
      <c r="H90" s="189">
        <f>IFERROR(SR_demand_forecast!H90*Settings!$D$30,"-")</f>
        <v>0</v>
      </c>
      <c r="I90" s="189">
        <f>IFERROR(SR_demand_forecast!I90*Settings!$D$30,"-")</f>
        <v>0</v>
      </c>
      <c r="J90" s="189">
        <f>IFERROR(SR_demand_forecast!J90*Settings!$D$30,"-")</f>
        <v>0</v>
      </c>
      <c r="K90" s="189">
        <f>IFERROR(SR_demand_forecast!K90*Settings!$D$30,"-")</f>
        <v>0</v>
      </c>
      <c r="L90" s="189">
        <f>IFERROR(SR_demand_forecast!L90*Settings!$D$30,"-")</f>
        <v>0</v>
      </c>
      <c r="M90" s="189">
        <f>IFERROR(SR_demand_forecast!M90*Settings!$D$30,"-")</f>
        <v>0</v>
      </c>
      <c r="N90" s="189">
        <f>IFERROR(SR_demand_forecast!N90*Settings!$D$30,"-")</f>
        <v>0</v>
      </c>
      <c r="O90" s="189">
        <f>IFERROR(SR_demand_forecast!O90*Settings!$D$30,"-")</f>
        <v>0</v>
      </c>
      <c r="P90" s="189">
        <f>IFERROR(SR_demand_forecast!P90*Settings!$D$30,"-")</f>
        <v>0</v>
      </c>
      <c r="Q90" s="189">
        <f>IFERROR(SR_demand_forecast!Q90*Settings!$D$30,"-")</f>
        <v>0</v>
      </c>
      <c r="R90" s="189">
        <f>IFERROR(SR_demand_forecast!R90*Settings!$D$30,"-")</f>
        <v>0</v>
      </c>
      <c r="S90" s="189">
        <f>IFERROR(SR_demand_forecast!S90*Settings!$D$30,"-")</f>
        <v>0</v>
      </c>
      <c r="T90" s="189">
        <f>IFERROR(SR_demand_forecast!T90*Settings!$D$30,"-")</f>
        <v>0</v>
      </c>
      <c r="U90" s="189">
        <f>IFERROR(SR_demand_forecast!U90*Settings!$D$30,"-")</f>
        <v>0</v>
      </c>
      <c r="V90" s="189">
        <f>IFERROR(SR_demand_forecast!V90*Settings!$D$30,"-")</f>
        <v>0</v>
      </c>
      <c r="W90" s="189">
        <f>IFERROR(SR_demand_forecast!W90*Settings!$D$30,"-")</f>
        <v>0</v>
      </c>
    </row>
    <row r="91" spans="1:23" x14ac:dyDescent="0.25">
      <c r="A91" s="97" t="s">
        <v>75</v>
      </c>
      <c r="B91" s="97" t="s">
        <v>57</v>
      </c>
      <c r="C91" s="198"/>
      <c r="D91" s="189">
        <f>IFERROR(SR_demand_forecast!D91*Settings!$D$30,"-")</f>
        <v>2001011666.6666667</v>
      </c>
      <c r="E91" s="189">
        <f>IFERROR(SR_demand_forecast!E91*Settings!$D$30,"-")</f>
        <v>2001011666.6666667</v>
      </c>
      <c r="F91" s="189">
        <f>IFERROR(SR_demand_forecast!F91*Settings!$D$30,"-")</f>
        <v>2001011666.6666667</v>
      </c>
      <c r="G91" s="189">
        <f>IFERROR(SR_demand_forecast!G91*Settings!$D$30,"-")</f>
        <v>0</v>
      </c>
      <c r="H91" s="189">
        <f>IFERROR(SR_demand_forecast!H91*Settings!$D$30,"-")</f>
        <v>0</v>
      </c>
      <c r="I91" s="189">
        <f>IFERROR(SR_demand_forecast!I91*Settings!$D$30,"-")</f>
        <v>0</v>
      </c>
      <c r="J91" s="189">
        <f>IFERROR(SR_demand_forecast!J91*Settings!$D$30,"-")</f>
        <v>0</v>
      </c>
      <c r="K91" s="189">
        <f>IFERROR(SR_demand_forecast!K91*Settings!$D$30,"-")</f>
        <v>0</v>
      </c>
      <c r="L91" s="189">
        <f>IFERROR(SR_demand_forecast!L91*Settings!$D$30,"-")</f>
        <v>0</v>
      </c>
      <c r="M91" s="189">
        <f>IFERROR(SR_demand_forecast!M91*Settings!$D$30,"-")</f>
        <v>0</v>
      </c>
      <c r="N91" s="189">
        <f>IFERROR(SR_demand_forecast!N91*Settings!$D$30,"-")</f>
        <v>0</v>
      </c>
      <c r="O91" s="189">
        <f>IFERROR(SR_demand_forecast!O91*Settings!$D$30,"-")</f>
        <v>0</v>
      </c>
      <c r="P91" s="189">
        <f>IFERROR(SR_demand_forecast!P91*Settings!$D$30,"-")</f>
        <v>0</v>
      </c>
      <c r="Q91" s="189">
        <f>IFERROR(SR_demand_forecast!Q91*Settings!$D$30,"-")</f>
        <v>0</v>
      </c>
      <c r="R91" s="189">
        <f>IFERROR(SR_demand_forecast!R91*Settings!$D$30,"-")</f>
        <v>0</v>
      </c>
      <c r="S91" s="189">
        <f>IFERROR(SR_demand_forecast!S91*Settings!$D$30,"-")</f>
        <v>0</v>
      </c>
      <c r="T91" s="189">
        <f>IFERROR(SR_demand_forecast!T91*Settings!$D$30,"-")</f>
        <v>0</v>
      </c>
      <c r="U91" s="189">
        <f>IFERROR(SR_demand_forecast!U91*Settings!$D$30,"-")</f>
        <v>0</v>
      </c>
      <c r="V91" s="189">
        <f>IFERROR(SR_demand_forecast!V91*Settings!$D$30,"-")</f>
        <v>0</v>
      </c>
      <c r="W91" s="189">
        <f>IFERROR(SR_demand_forecast!W91*Settings!$D$30,"-")</f>
        <v>0</v>
      </c>
    </row>
    <row r="92" spans="1:23" x14ac:dyDescent="0.25">
      <c r="A92" s="97" t="s">
        <v>76</v>
      </c>
      <c r="B92" s="97" t="s">
        <v>57</v>
      </c>
      <c r="C92" s="198"/>
      <c r="D92" s="189">
        <f>IFERROR(SR_demand_forecast!D92*Settings!$D$30,"-")</f>
        <v>2001011666.6666667</v>
      </c>
      <c r="E92" s="189">
        <f>IFERROR(SR_demand_forecast!E92*Settings!$D$30,"-")</f>
        <v>2001011666.6666667</v>
      </c>
      <c r="F92" s="189">
        <f>IFERROR(SR_demand_forecast!F92*Settings!$D$30,"-")</f>
        <v>2001011666.6666667</v>
      </c>
      <c r="G92" s="189">
        <f>IFERROR(SR_demand_forecast!G92*Settings!$D$30,"-")</f>
        <v>2001011666.6666667</v>
      </c>
      <c r="H92" s="189">
        <f>IFERROR(SR_demand_forecast!H92*Settings!$D$30,"-")</f>
        <v>2001011666.6666667</v>
      </c>
      <c r="I92" s="189">
        <f>IFERROR(SR_demand_forecast!I92*Settings!$D$30,"-")</f>
        <v>2001011666.6666667</v>
      </c>
      <c r="J92" s="189">
        <f>IFERROR(SR_demand_forecast!J92*Settings!$D$30,"-")</f>
        <v>0</v>
      </c>
      <c r="K92" s="189">
        <f>IFERROR(SR_demand_forecast!K92*Settings!$D$30,"-")</f>
        <v>0</v>
      </c>
      <c r="L92" s="189">
        <f>IFERROR(SR_demand_forecast!L92*Settings!$D$30,"-")</f>
        <v>0</v>
      </c>
      <c r="M92" s="189">
        <f>IFERROR(SR_demand_forecast!M92*Settings!$D$30,"-")</f>
        <v>0</v>
      </c>
      <c r="N92" s="189">
        <f>IFERROR(SR_demand_forecast!N92*Settings!$D$30,"-")</f>
        <v>0</v>
      </c>
      <c r="O92" s="189">
        <f>IFERROR(SR_demand_forecast!O92*Settings!$D$30,"-")</f>
        <v>0</v>
      </c>
      <c r="P92" s="189">
        <f>IFERROR(SR_demand_forecast!P92*Settings!$D$30,"-")</f>
        <v>0</v>
      </c>
      <c r="Q92" s="189">
        <f>IFERROR(SR_demand_forecast!Q92*Settings!$D$30,"-")</f>
        <v>0</v>
      </c>
      <c r="R92" s="189">
        <f>IFERROR(SR_demand_forecast!R92*Settings!$D$30,"-")</f>
        <v>0</v>
      </c>
      <c r="S92" s="189">
        <f>IFERROR(SR_demand_forecast!S92*Settings!$D$30,"-")</f>
        <v>0</v>
      </c>
      <c r="T92" s="189">
        <f>IFERROR(SR_demand_forecast!T92*Settings!$D$30,"-")</f>
        <v>0</v>
      </c>
      <c r="U92" s="189">
        <f>IFERROR(SR_demand_forecast!U92*Settings!$D$30,"-")</f>
        <v>0</v>
      </c>
      <c r="V92" s="189">
        <f>IFERROR(SR_demand_forecast!V92*Settings!$D$30,"-")</f>
        <v>0</v>
      </c>
      <c r="W92" s="189">
        <f>IFERROR(SR_demand_forecast!W92*Settings!$D$30,"-")</f>
        <v>0</v>
      </c>
    </row>
    <row r="93" spans="1:23" x14ac:dyDescent="0.25">
      <c r="A93" s="97" t="s">
        <v>42</v>
      </c>
      <c r="B93" s="97" t="s">
        <v>61</v>
      </c>
      <c r="C93" s="198"/>
      <c r="D93" s="189">
        <f>IFERROR(SR_demand_forecast!D93*Settings!$D$30,"-")</f>
        <v>1012180000.0000001</v>
      </c>
      <c r="E93" s="189">
        <f>IFERROR(SR_demand_forecast!E93*Settings!$D$30,"-")</f>
        <v>1012180000.0000001</v>
      </c>
      <c r="F93" s="189">
        <f>IFERROR(SR_demand_forecast!F93*Settings!$D$30,"-")</f>
        <v>1012180000.0000001</v>
      </c>
      <c r="G93" s="189">
        <f>IFERROR(SR_demand_forecast!G93*Settings!$D$30,"-")</f>
        <v>1012180000.0000001</v>
      </c>
      <c r="H93" s="189">
        <f>IFERROR(SR_demand_forecast!H93*Settings!$D$30,"-")</f>
        <v>1012180000.0000001</v>
      </c>
      <c r="I93" s="189">
        <f>IFERROR(SR_demand_forecast!I93*Settings!$D$30,"-")</f>
        <v>1012180000.0000001</v>
      </c>
      <c r="J93" s="189">
        <f>IFERROR(SR_demand_forecast!J93*Settings!$D$30,"-")</f>
        <v>1012180000.0000001</v>
      </c>
      <c r="K93" s="189">
        <f>IFERROR(SR_demand_forecast!K93*Settings!$D$30,"-")</f>
        <v>1012180000.0000001</v>
      </c>
      <c r="L93" s="189">
        <f>IFERROR(SR_demand_forecast!L93*Settings!$D$30,"-")</f>
        <v>1012180000.0000001</v>
      </c>
      <c r="M93" s="189">
        <f>IFERROR(SR_demand_forecast!M93*Settings!$D$30,"-")</f>
        <v>1012180000.0000001</v>
      </c>
      <c r="N93" s="189">
        <f>IFERROR(SR_demand_forecast!N93*Settings!$D$30,"-")</f>
        <v>1012180000.0000001</v>
      </c>
      <c r="O93" s="189">
        <f>IFERROR(SR_demand_forecast!O93*Settings!$D$30,"-")</f>
        <v>1012180000.0000001</v>
      </c>
      <c r="P93" s="189">
        <f>IFERROR(SR_demand_forecast!P93*Settings!$D$30,"-")</f>
        <v>1012180000.0000001</v>
      </c>
      <c r="Q93" s="189">
        <f>IFERROR(SR_demand_forecast!Q93*Settings!$D$30,"-")</f>
        <v>1012180000.0000001</v>
      </c>
      <c r="R93" s="189">
        <f>IFERROR(SR_demand_forecast!R93*Settings!$D$30,"-")</f>
        <v>1012180000.0000001</v>
      </c>
      <c r="S93" s="189">
        <f>IFERROR(SR_demand_forecast!S93*Settings!$D$30,"-")</f>
        <v>1012180000.0000001</v>
      </c>
      <c r="T93" s="189">
        <f>IFERROR(SR_demand_forecast!T93*Settings!$D$30,"-")</f>
        <v>1012180000.0000001</v>
      </c>
      <c r="U93" s="189">
        <f>IFERROR(SR_demand_forecast!U93*Settings!$D$30,"-")</f>
        <v>1012180000.0000001</v>
      </c>
      <c r="V93" s="189">
        <f>IFERROR(SR_demand_forecast!V93*Settings!$D$30,"-")</f>
        <v>1012180000.0000001</v>
      </c>
      <c r="W93" s="189">
        <f>IFERROR(SR_demand_forecast!W93*Settings!$D$30,"-")</f>
        <v>1012180000.0000001</v>
      </c>
    </row>
    <row r="94" spans="1:23" x14ac:dyDescent="0.25">
      <c r="A94" s="97" t="s">
        <v>77</v>
      </c>
      <c r="B94" s="97" t="s">
        <v>58</v>
      </c>
      <c r="C94" s="198"/>
      <c r="D94" s="189">
        <f>IFERROR(SR_demand_forecast!D94*Settings!$D$30,"-")</f>
        <v>68820000</v>
      </c>
      <c r="E94" s="189">
        <f>IFERROR(SR_demand_forecast!E94*Settings!$D$30,"-")</f>
        <v>68820000</v>
      </c>
      <c r="F94" s="189">
        <f>IFERROR(SR_demand_forecast!F94*Settings!$D$30,"-")</f>
        <v>68820000</v>
      </c>
      <c r="G94" s="189">
        <f>IFERROR(SR_demand_forecast!G94*Settings!$D$30,"-")</f>
        <v>68820000</v>
      </c>
      <c r="H94" s="189">
        <f>IFERROR(SR_demand_forecast!H94*Settings!$D$30,"-")</f>
        <v>68820000</v>
      </c>
      <c r="I94" s="189">
        <f>IFERROR(SR_demand_forecast!I94*Settings!$D$30,"-")</f>
        <v>68820000</v>
      </c>
      <c r="J94" s="189">
        <f>IFERROR(SR_demand_forecast!J94*Settings!$D$30,"-")</f>
        <v>68820000</v>
      </c>
      <c r="K94" s="189">
        <f>IFERROR(SR_demand_forecast!K94*Settings!$D$30,"-")</f>
        <v>68820000</v>
      </c>
      <c r="L94" s="189">
        <f>IFERROR(SR_demand_forecast!L94*Settings!$D$30,"-")</f>
        <v>68820000</v>
      </c>
      <c r="M94" s="189">
        <f>IFERROR(SR_demand_forecast!M94*Settings!$D$30,"-")</f>
        <v>68820000</v>
      </c>
      <c r="N94" s="189">
        <f>IFERROR(SR_demand_forecast!N94*Settings!$D$30,"-")</f>
        <v>68820000</v>
      </c>
      <c r="O94" s="189">
        <f>IFERROR(SR_demand_forecast!O94*Settings!$D$30,"-")</f>
        <v>68820000</v>
      </c>
      <c r="P94" s="189">
        <f>IFERROR(SR_demand_forecast!P94*Settings!$D$30,"-")</f>
        <v>68820000</v>
      </c>
      <c r="Q94" s="189">
        <f>IFERROR(SR_demand_forecast!Q94*Settings!$D$30,"-")</f>
        <v>68820000</v>
      </c>
      <c r="R94" s="189">
        <f>IFERROR(SR_demand_forecast!R94*Settings!$D$30,"-")</f>
        <v>68820000</v>
      </c>
      <c r="S94" s="189">
        <f>IFERROR(SR_demand_forecast!S94*Settings!$D$30,"-")</f>
        <v>68820000</v>
      </c>
      <c r="T94" s="189">
        <f>IFERROR(SR_demand_forecast!T94*Settings!$D$30,"-")</f>
        <v>68820000</v>
      </c>
      <c r="U94" s="189">
        <f>IFERROR(SR_demand_forecast!U94*Settings!$D$30,"-")</f>
        <v>68820000</v>
      </c>
      <c r="V94" s="189">
        <f>IFERROR(SR_demand_forecast!V94*Settings!$D$30,"-")</f>
        <v>68820000</v>
      </c>
      <c r="W94" s="189">
        <f>IFERROR(SR_demand_forecast!W94*Settings!$D$30,"-")</f>
        <v>68820000</v>
      </c>
    </row>
    <row r="95" spans="1:23" x14ac:dyDescent="0.25">
      <c r="A95" s="97" t="s">
        <v>174</v>
      </c>
      <c r="B95" s="97" t="s">
        <v>56</v>
      </c>
      <c r="C95" s="198"/>
      <c r="D95" s="189" t="str">
        <f>IFERROR(SR_demand_forecast!D95*Settings!$D$30,"-")</f>
        <v>-</v>
      </c>
      <c r="E95" s="189" t="str">
        <f>IFERROR(SR_demand_forecast!E95*Settings!$D$30,"-")</f>
        <v>-</v>
      </c>
      <c r="F95" s="189" t="str">
        <f>IFERROR(SR_demand_forecast!F95*Settings!$D$30,"-")</f>
        <v>-</v>
      </c>
      <c r="G95" s="189" t="str">
        <f>IFERROR(SR_demand_forecast!G95*Settings!$D$30,"-")</f>
        <v>-</v>
      </c>
      <c r="H95" s="189" t="str">
        <f>IFERROR(SR_demand_forecast!H95*Settings!$D$30,"-")</f>
        <v>-</v>
      </c>
      <c r="I95" s="189" t="str">
        <f>IFERROR(SR_demand_forecast!I95*Settings!$D$30,"-")</f>
        <v>-</v>
      </c>
      <c r="J95" s="189" t="str">
        <f>IFERROR(SR_demand_forecast!J95*Settings!$D$30,"-")</f>
        <v>-</v>
      </c>
      <c r="K95" s="189" t="str">
        <f>IFERROR(SR_demand_forecast!K95*Settings!$D$30,"-")</f>
        <v>-</v>
      </c>
      <c r="L95" s="189" t="str">
        <f>IFERROR(SR_demand_forecast!L95*Settings!$D$30,"-")</f>
        <v>-</v>
      </c>
      <c r="M95" s="189" t="str">
        <f>IFERROR(SR_demand_forecast!M95*Settings!$D$30,"-")</f>
        <v>-</v>
      </c>
      <c r="N95" s="189" t="str">
        <f>IFERROR(SR_demand_forecast!N95*Settings!$D$30,"-")</f>
        <v>-</v>
      </c>
      <c r="O95" s="189" t="str">
        <f>IFERROR(SR_demand_forecast!O95*Settings!$D$30,"-")</f>
        <v>-</v>
      </c>
      <c r="P95" s="189" t="str">
        <f>IFERROR(SR_demand_forecast!P95*Settings!$D$30,"-")</f>
        <v>-</v>
      </c>
      <c r="Q95" s="189" t="str">
        <f>IFERROR(SR_demand_forecast!Q95*Settings!$D$30,"-")</f>
        <v>-</v>
      </c>
      <c r="R95" s="189" t="str">
        <f>IFERROR(SR_demand_forecast!R95*Settings!$D$30,"-")</f>
        <v>-</v>
      </c>
      <c r="S95" s="189" t="str">
        <f>IFERROR(SR_demand_forecast!S95*Settings!$D$30,"-")</f>
        <v>-</v>
      </c>
      <c r="T95" s="189" t="str">
        <f>IFERROR(SR_demand_forecast!T95*Settings!$D$30,"-")</f>
        <v>-</v>
      </c>
      <c r="U95" s="189" t="str">
        <f>IFERROR(SR_demand_forecast!U95*Settings!$D$30,"-")</f>
        <v>-</v>
      </c>
      <c r="V95" s="189" t="str">
        <f>IFERROR(SR_demand_forecast!V95*Settings!$D$30,"-")</f>
        <v>-</v>
      </c>
      <c r="W95" s="189" t="str">
        <f>IFERROR(SR_demand_forecast!W95*Settings!$D$30,"-")</f>
        <v>-</v>
      </c>
    </row>
    <row r="96" spans="1:23" x14ac:dyDescent="0.25">
      <c r="A96" s="97" t="s">
        <v>175</v>
      </c>
      <c r="B96" s="97" t="s">
        <v>56</v>
      </c>
      <c r="C96" s="198"/>
      <c r="D96" s="189" t="str">
        <f>IFERROR(SR_demand_forecast!D96*Settings!$D$30,"-")</f>
        <v>-</v>
      </c>
      <c r="E96" s="189" t="str">
        <f>IFERROR(SR_demand_forecast!E96*Settings!$D$30,"-")</f>
        <v>-</v>
      </c>
      <c r="F96" s="189" t="str">
        <f>IFERROR(SR_demand_forecast!F96*Settings!$D$30,"-")</f>
        <v>-</v>
      </c>
      <c r="G96" s="189" t="str">
        <f>IFERROR(SR_demand_forecast!G96*Settings!$D$30,"-")</f>
        <v>-</v>
      </c>
      <c r="H96" s="189" t="str">
        <f>IFERROR(SR_demand_forecast!H96*Settings!$D$30,"-")</f>
        <v>-</v>
      </c>
      <c r="I96" s="189" t="str">
        <f>IFERROR(SR_demand_forecast!I96*Settings!$D$30,"-")</f>
        <v>-</v>
      </c>
      <c r="J96" s="189" t="str">
        <f>IFERROR(SR_demand_forecast!J96*Settings!$D$30,"-")</f>
        <v>-</v>
      </c>
      <c r="K96" s="189" t="str">
        <f>IFERROR(SR_demand_forecast!K96*Settings!$D$30,"-")</f>
        <v>-</v>
      </c>
      <c r="L96" s="189" t="str">
        <f>IFERROR(SR_demand_forecast!L96*Settings!$D$30,"-")</f>
        <v>-</v>
      </c>
      <c r="M96" s="189" t="str">
        <f>IFERROR(SR_demand_forecast!M96*Settings!$D$30,"-")</f>
        <v>-</v>
      </c>
      <c r="N96" s="189" t="str">
        <f>IFERROR(SR_demand_forecast!N96*Settings!$D$30,"-")</f>
        <v>-</v>
      </c>
      <c r="O96" s="189" t="str">
        <f>IFERROR(SR_demand_forecast!O96*Settings!$D$30,"-")</f>
        <v>-</v>
      </c>
      <c r="P96" s="189" t="str">
        <f>IFERROR(SR_demand_forecast!P96*Settings!$D$30,"-")</f>
        <v>-</v>
      </c>
      <c r="Q96" s="189" t="str">
        <f>IFERROR(SR_demand_forecast!Q96*Settings!$D$30,"-")</f>
        <v>-</v>
      </c>
      <c r="R96" s="189" t="str">
        <f>IFERROR(SR_demand_forecast!R96*Settings!$D$30,"-")</f>
        <v>-</v>
      </c>
      <c r="S96" s="189" t="str">
        <f>IFERROR(SR_demand_forecast!S96*Settings!$D$30,"-")</f>
        <v>-</v>
      </c>
      <c r="T96" s="189" t="str">
        <f>IFERROR(SR_demand_forecast!T96*Settings!$D$30,"-")</f>
        <v>-</v>
      </c>
      <c r="U96" s="189" t="str">
        <f>IFERROR(SR_demand_forecast!U96*Settings!$D$30,"-")</f>
        <v>-</v>
      </c>
      <c r="V96" s="189" t="str">
        <f>IFERROR(SR_demand_forecast!V96*Settings!$D$30,"-")</f>
        <v>-</v>
      </c>
      <c r="W96" s="189" t="str">
        <f>IFERROR(SR_demand_forecast!W96*Settings!$D$30,"-")</f>
        <v>-</v>
      </c>
    </row>
    <row r="97" spans="1:23" x14ac:dyDescent="0.25">
      <c r="A97" s="97" t="s">
        <v>176</v>
      </c>
      <c r="B97" s="97" t="s">
        <v>56</v>
      </c>
      <c r="C97" s="198"/>
      <c r="D97" s="189" t="str">
        <f>IFERROR(SR_demand_forecast!D97*Settings!$D$30,"-")</f>
        <v>-</v>
      </c>
      <c r="E97" s="189" t="str">
        <f>IFERROR(SR_demand_forecast!E97*Settings!$D$30,"-")</f>
        <v>-</v>
      </c>
      <c r="F97" s="189" t="str">
        <f>IFERROR(SR_demand_forecast!F97*Settings!$D$30,"-")</f>
        <v>-</v>
      </c>
      <c r="G97" s="189" t="str">
        <f>IFERROR(SR_demand_forecast!G97*Settings!$D$30,"-")</f>
        <v>-</v>
      </c>
      <c r="H97" s="189" t="str">
        <f>IFERROR(SR_demand_forecast!H97*Settings!$D$30,"-")</f>
        <v>-</v>
      </c>
      <c r="I97" s="189" t="str">
        <f>IFERROR(SR_demand_forecast!I97*Settings!$D$30,"-")</f>
        <v>-</v>
      </c>
      <c r="J97" s="189" t="str">
        <f>IFERROR(SR_demand_forecast!J97*Settings!$D$30,"-")</f>
        <v>-</v>
      </c>
      <c r="K97" s="189" t="str">
        <f>IFERROR(SR_demand_forecast!K97*Settings!$D$30,"-")</f>
        <v>-</v>
      </c>
      <c r="L97" s="189" t="str">
        <f>IFERROR(SR_demand_forecast!L97*Settings!$D$30,"-")</f>
        <v>-</v>
      </c>
      <c r="M97" s="189" t="str">
        <f>IFERROR(SR_demand_forecast!M97*Settings!$D$30,"-")</f>
        <v>-</v>
      </c>
      <c r="N97" s="189" t="str">
        <f>IFERROR(SR_demand_forecast!N97*Settings!$D$30,"-")</f>
        <v>-</v>
      </c>
      <c r="O97" s="189" t="str">
        <f>IFERROR(SR_demand_forecast!O97*Settings!$D$30,"-")</f>
        <v>-</v>
      </c>
      <c r="P97" s="189" t="str">
        <f>IFERROR(SR_demand_forecast!P97*Settings!$D$30,"-")</f>
        <v>-</v>
      </c>
      <c r="Q97" s="189" t="str">
        <f>IFERROR(SR_demand_forecast!Q97*Settings!$D$30,"-")</f>
        <v>-</v>
      </c>
      <c r="R97" s="189" t="str">
        <f>IFERROR(SR_demand_forecast!R97*Settings!$D$30,"-")</f>
        <v>-</v>
      </c>
      <c r="S97" s="189" t="str">
        <f>IFERROR(SR_demand_forecast!S97*Settings!$D$30,"-")</f>
        <v>-</v>
      </c>
      <c r="T97" s="189" t="str">
        <f>IFERROR(SR_demand_forecast!T97*Settings!$D$30,"-")</f>
        <v>-</v>
      </c>
      <c r="U97" s="189" t="str">
        <f>IFERROR(SR_demand_forecast!U97*Settings!$D$30,"-")</f>
        <v>-</v>
      </c>
      <c r="V97" s="189" t="str">
        <f>IFERROR(SR_demand_forecast!V97*Settings!$D$30,"-")</f>
        <v>-</v>
      </c>
      <c r="W97" s="189" t="str">
        <f>IFERROR(SR_demand_forecast!W97*Settings!$D$30,"-")</f>
        <v>-</v>
      </c>
    </row>
    <row r="98" spans="1:23" x14ac:dyDescent="0.25">
      <c r="A98" s="97" t="s">
        <v>177</v>
      </c>
      <c r="B98" s="97" t="s">
        <v>56</v>
      </c>
      <c r="C98" s="198"/>
      <c r="D98" s="189" t="str">
        <f>IFERROR(SR_demand_forecast!D98*Settings!$D$30,"-")</f>
        <v>-</v>
      </c>
      <c r="E98" s="189" t="str">
        <f>IFERROR(SR_demand_forecast!E98*Settings!$D$30,"-")</f>
        <v>-</v>
      </c>
      <c r="F98" s="189" t="str">
        <f>IFERROR(SR_demand_forecast!F98*Settings!$D$30,"-")</f>
        <v>-</v>
      </c>
      <c r="G98" s="189" t="str">
        <f>IFERROR(SR_demand_forecast!G98*Settings!$D$30,"-")</f>
        <v>-</v>
      </c>
      <c r="H98" s="189" t="str">
        <f>IFERROR(SR_demand_forecast!H98*Settings!$D$30,"-")</f>
        <v>-</v>
      </c>
      <c r="I98" s="189" t="str">
        <f>IFERROR(SR_demand_forecast!I98*Settings!$D$30,"-")</f>
        <v>-</v>
      </c>
      <c r="J98" s="189" t="str">
        <f>IFERROR(SR_demand_forecast!J98*Settings!$D$30,"-")</f>
        <v>-</v>
      </c>
      <c r="K98" s="189" t="str">
        <f>IFERROR(SR_demand_forecast!K98*Settings!$D$30,"-")</f>
        <v>-</v>
      </c>
      <c r="L98" s="189" t="str">
        <f>IFERROR(SR_demand_forecast!L98*Settings!$D$30,"-")</f>
        <v>-</v>
      </c>
      <c r="M98" s="189" t="str">
        <f>IFERROR(SR_demand_forecast!M98*Settings!$D$30,"-")</f>
        <v>-</v>
      </c>
      <c r="N98" s="189" t="str">
        <f>IFERROR(SR_demand_forecast!N98*Settings!$D$30,"-")</f>
        <v>-</v>
      </c>
      <c r="O98" s="189" t="str">
        <f>IFERROR(SR_demand_forecast!O98*Settings!$D$30,"-")</f>
        <v>-</v>
      </c>
      <c r="P98" s="189" t="str">
        <f>IFERROR(SR_demand_forecast!P98*Settings!$D$30,"-")</f>
        <v>-</v>
      </c>
      <c r="Q98" s="189" t="str">
        <f>IFERROR(SR_demand_forecast!Q98*Settings!$D$30,"-")</f>
        <v>-</v>
      </c>
      <c r="R98" s="189" t="str">
        <f>IFERROR(SR_demand_forecast!R98*Settings!$D$30,"-")</f>
        <v>-</v>
      </c>
      <c r="S98" s="189" t="str">
        <f>IFERROR(SR_demand_forecast!S98*Settings!$D$30,"-")</f>
        <v>-</v>
      </c>
      <c r="T98" s="189" t="str">
        <f>IFERROR(SR_demand_forecast!T98*Settings!$D$30,"-")</f>
        <v>-</v>
      </c>
      <c r="U98" s="189" t="str">
        <f>IFERROR(SR_demand_forecast!U98*Settings!$D$30,"-")</f>
        <v>-</v>
      </c>
      <c r="V98" s="189" t="str">
        <f>IFERROR(SR_demand_forecast!V98*Settings!$D$30,"-")</f>
        <v>-</v>
      </c>
      <c r="W98" s="189" t="str">
        <f>IFERROR(SR_demand_forecast!W98*Settings!$D$30,"-")</f>
        <v>-</v>
      </c>
    </row>
    <row r="99" spans="1:23" x14ac:dyDescent="0.25">
      <c r="A99" s="97" t="s">
        <v>43</v>
      </c>
      <c r="B99" s="97" t="s">
        <v>61</v>
      </c>
      <c r="C99" s="198"/>
      <c r="D99" s="189">
        <f>IFERROR(SR_demand_forecast!D99*Settings!$D$30,"-")</f>
        <v>1012180000.0000001</v>
      </c>
      <c r="E99" s="189">
        <f>IFERROR(SR_demand_forecast!E99*Settings!$D$30,"-")</f>
        <v>0</v>
      </c>
      <c r="F99" s="189">
        <f>IFERROR(SR_demand_forecast!F99*Settings!$D$30,"-")</f>
        <v>0</v>
      </c>
      <c r="G99" s="189">
        <f>IFERROR(SR_demand_forecast!G99*Settings!$D$30,"-")</f>
        <v>0</v>
      </c>
      <c r="H99" s="189">
        <f>IFERROR(SR_demand_forecast!H99*Settings!$D$30,"-")</f>
        <v>0</v>
      </c>
      <c r="I99" s="189">
        <f>IFERROR(SR_demand_forecast!I99*Settings!$D$30,"-")</f>
        <v>0</v>
      </c>
      <c r="J99" s="189">
        <f>IFERROR(SR_demand_forecast!J99*Settings!$D$30,"-")</f>
        <v>0</v>
      </c>
      <c r="K99" s="189">
        <f>IFERROR(SR_demand_forecast!K99*Settings!$D$30,"-")</f>
        <v>0</v>
      </c>
      <c r="L99" s="189">
        <f>IFERROR(SR_demand_forecast!L99*Settings!$D$30,"-")</f>
        <v>0</v>
      </c>
      <c r="M99" s="189">
        <f>IFERROR(SR_demand_forecast!M99*Settings!$D$30,"-")</f>
        <v>0</v>
      </c>
      <c r="N99" s="189">
        <f>IFERROR(SR_demand_forecast!N99*Settings!$D$30,"-")</f>
        <v>0</v>
      </c>
      <c r="O99" s="189">
        <f>IFERROR(SR_demand_forecast!O99*Settings!$D$30,"-")</f>
        <v>0</v>
      </c>
      <c r="P99" s="189">
        <f>IFERROR(SR_demand_forecast!P99*Settings!$D$30,"-")</f>
        <v>0</v>
      </c>
      <c r="Q99" s="189">
        <f>IFERROR(SR_demand_forecast!Q99*Settings!$D$30,"-")</f>
        <v>0</v>
      </c>
      <c r="R99" s="189">
        <f>IFERROR(SR_demand_forecast!R99*Settings!$D$30,"-")</f>
        <v>0</v>
      </c>
      <c r="S99" s="189">
        <f>IFERROR(SR_demand_forecast!S99*Settings!$D$30,"-")</f>
        <v>0</v>
      </c>
      <c r="T99" s="189">
        <f>IFERROR(SR_demand_forecast!T99*Settings!$D$30,"-")</f>
        <v>0</v>
      </c>
      <c r="U99" s="189">
        <f>IFERROR(SR_demand_forecast!U99*Settings!$D$30,"-")</f>
        <v>0</v>
      </c>
      <c r="V99" s="189">
        <f>IFERROR(SR_demand_forecast!V99*Settings!$D$30,"-")</f>
        <v>0</v>
      </c>
      <c r="W99" s="189">
        <f>IFERROR(SR_demand_forecast!W99*Settings!$D$30,"-")</f>
        <v>0</v>
      </c>
    </row>
    <row r="100" spans="1:23" x14ac:dyDescent="0.25">
      <c r="A100" s="97" t="s">
        <v>44</v>
      </c>
      <c r="B100" s="97" t="s">
        <v>57</v>
      </c>
      <c r="C100" s="198"/>
      <c r="D100" s="189">
        <f>IFERROR(SR_demand_forecast!D100*Settings!$D$30,"-")</f>
        <v>2001011666.6666667</v>
      </c>
      <c r="E100" s="189">
        <f>IFERROR(SR_demand_forecast!E100*Settings!$D$30,"-")</f>
        <v>0</v>
      </c>
      <c r="F100" s="189">
        <f>IFERROR(SR_demand_forecast!F100*Settings!$D$30,"-")</f>
        <v>0</v>
      </c>
      <c r="G100" s="189">
        <f>IFERROR(SR_demand_forecast!G100*Settings!$D$30,"-")</f>
        <v>0</v>
      </c>
      <c r="H100" s="189">
        <f>IFERROR(SR_demand_forecast!H100*Settings!$D$30,"-")</f>
        <v>0</v>
      </c>
      <c r="I100" s="189">
        <f>IFERROR(SR_demand_forecast!I100*Settings!$D$30,"-")</f>
        <v>0</v>
      </c>
      <c r="J100" s="189">
        <f>IFERROR(SR_demand_forecast!J100*Settings!$D$30,"-")</f>
        <v>0</v>
      </c>
      <c r="K100" s="189">
        <f>IFERROR(SR_demand_forecast!K100*Settings!$D$30,"-")</f>
        <v>0</v>
      </c>
      <c r="L100" s="189">
        <f>IFERROR(SR_demand_forecast!L100*Settings!$D$30,"-")</f>
        <v>0</v>
      </c>
      <c r="M100" s="189">
        <f>IFERROR(SR_demand_forecast!M100*Settings!$D$30,"-")</f>
        <v>0</v>
      </c>
      <c r="N100" s="189">
        <f>IFERROR(SR_demand_forecast!N100*Settings!$D$30,"-")</f>
        <v>0</v>
      </c>
      <c r="O100" s="189">
        <f>IFERROR(SR_demand_forecast!O100*Settings!$D$30,"-")</f>
        <v>0</v>
      </c>
      <c r="P100" s="189">
        <f>IFERROR(SR_demand_forecast!P100*Settings!$D$30,"-")</f>
        <v>0</v>
      </c>
      <c r="Q100" s="189">
        <f>IFERROR(SR_demand_forecast!Q100*Settings!$D$30,"-")</f>
        <v>0</v>
      </c>
      <c r="R100" s="189">
        <f>IFERROR(SR_demand_forecast!R100*Settings!$D$30,"-")</f>
        <v>0</v>
      </c>
      <c r="S100" s="189">
        <f>IFERROR(SR_demand_forecast!S100*Settings!$D$30,"-")</f>
        <v>0</v>
      </c>
      <c r="T100" s="189">
        <f>IFERROR(SR_demand_forecast!T100*Settings!$D$30,"-")</f>
        <v>0</v>
      </c>
      <c r="U100" s="189">
        <f>IFERROR(SR_demand_forecast!U100*Settings!$D$30,"-")</f>
        <v>0</v>
      </c>
      <c r="V100" s="189">
        <f>IFERROR(SR_demand_forecast!V100*Settings!$D$30,"-")</f>
        <v>0</v>
      </c>
      <c r="W100" s="189">
        <f>IFERROR(SR_demand_forecast!W100*Settings!$D$30,"-")</f>
        <v>0</v>
      </c>
    </row>
    <row r="101" spans="1:23" x14ac:dyDescent="0.25">
      <c r="A101" s="97" t="s">
        <v>78</v>
      </c>
      <c r="B101" s="97" t="s">
        <v>57</v>
      </c>
      <c r="C101" s="198"/>
      <c r="D101" s="189">
        <f>IFERROR(SR_demand_forecast!D101*Settings!$D$30,"-")</f>
        <v>2001011666.6666667</v>
      </c>
      <c r="E101" s="189">
        <f>IFERROR(SR_demand_forecast!E101*Settings!$D$30,"-")</f>
        <v>2001011666.6666667</v>
      </c>
      <c r="F101" s="189">
        <f>IFERROR(SR_demand_forecast!F101*Settings!$D$30,"-")</f>
        <v>2001011666.6666667</v>
      </c>
      <c r="G101" s="189">
        <f>IFERROR(SR_demand_forecast!G101*Settings!$D$30,"-")</f>
        <v>2001011666.6666667</v>
      </c>
      <c r="H101" s="189">
        <f>IFERROR(SR_demand_forecast!H101*Settings!$D$30,"-")</f>
        <v>2001011666.6666667</v>
      </c>
      <c r="I101" s="189">
        <f>IFERROR(SR_demand_forecast!I101*Settings!$D$30,"-")</f>
        <v>0</v>
      </c>
      <c r="J101" s="189">
        <f>IFERROR(SR_demand_forecast!J101*Settings!$D$30,"-")</f>
        <v>0</v>
      </c>
      <c r="K101" s="189">
        <f>IFERROR(SR_demand_forecast!K101*Settings!$D$30,"-")</f>
        <v>0</v>
      </c>
      <c r="L101" s="189">
        <f>IFERROR(SR_demand_forecast!L101*Settings!$D$30,"-")</f>
        <v>0</v>
      </c>
      <c r="M101" s="189">
        <f>IFERROR(SR_demand_forecast!M101*Settings!$D$30,"-")</f>
        <v>0</v>
      </c>
      <c r="N101" s="189">
        <f>IFERROR(SR_demand_forecast!N101*Settings!$D$30,"-")</f>
        <v>0</v>
      </c>
      <c r="O101" s="189">
        <f>IFERROR(SR_demand_forecast!O101*Settings!$D$30,"-")</f>
        <v>0</v>
      </c>
      <c r="P101" s="189">
        <f>IFERROR(SR_demand_forecast!P101*Settings!$D$30,"-")</f>
        <v>0</v>
      </c>
      <c r="Q101" s="189">
        <f>IFERROR(SR_demand_forecast!Q101*Settings!$D$30,"-")</f>
        <v>0</v>
      </c>
      <c r="R101" s="189">
        <f>IFERROR(SR_demand_forecast!R101*Settings!$D$30,"-")</f>
        <v>0</v>
      </c>
      <c r="S101" s="189">
        <f>IFERROR(SR_demand_forecast!S101*Settings!$D$30,"-")</f>
        <v>0</v>
      </c>
      <c r="T101" s="189">
        <f>IFERROR(SR_demand_forecast!T101*Settings!$D$30,"-")</f>
        <v>0</v>
      </c>
      <c r="U101" s="189">
        <f>IFERROR(SR_demand_forecast!U101*Settings!$D$30,"-")</f>
        <v>0</v>
      </c>
      <c r="V101" s="189">
        <f>IFERROR(SR_demand_forecast!V101*Settings!$D$30,"-")</f>
        <v>0</v>
      </c>
      <c r="W101" s="189">
        <f>IFERROR(SR_demand_forecast!W101*Settings!$D$30,"-")</f>
        <v>0</v>
      </c>
    </row>
    <row r="102" spans="1:23" x14ac:dyDescent="0.25">
      <c r="A102" s="97" t="s">
        <v>45</v>
      </c>
      <c r="B102" s="97" t="s">
        <v>57</v>
      </c>
      <c r="C102" s="198"/>
      <c r="D102" s="189">
        <f>IFERROR(SR_demand_forecast!D102*Settings!$D$30,"-")</f>
        <v>2001011666.6666667</v>
      </c>
      <c r="E102" s="189">
        <f>IFERROR(SR_demand_forecast!E102*Settings!$D$30,"-")</f>
        <v>2001011666.6666667</v>
      </c>
      <c r="F102" s="189">
        <f>IFERROR(SR_demand_forecast!F102*Settings!$D$30,"-")</f>
        <v>2001011666.6666667</v>
      </c>
      <c r="G102" s="189">
        <f>IFERROR(SR_demand_forecast!G102*Settings!$D$30,"-")</f>
        <v>0</v>
      </c>
      <c r="H102" s="189">
        <f>IFERROR(SR_demand_forecast!H102*Settings!$D$30,"-")</f>
        <v>0</v>
      </c>
      <c r="I102" s="189">
        <f>IFERROR(SR_demand_forecast!I102*Settings!$D$30,"-")</f>
        <v>0</v>
      </c>
      <c r="J102" s="189">
        <f>IFERROR(SR_demand_forecast!J102*Settings!$D$30,"-")</f>
        <v>0</v>
      </c>
      <c r="K102" s="189">
        <f>IFERROR(SR_demand_forecast!K102*Settings!$D$30,"-")</f>
        <v>0</v>
      </c>
      <c r="L102" s="189">
        <f>IFERROR(SR_demand_forecast!L102*Settings!$D$30,"-")</f>
        <v>0</v>
      </c>
      <c r="M102" s="189">
        <f>IFERROR(SR_demand_forecast!M102*Settings!$D$30,"-")</f>
        <v>0</v>
      </c>
      <c r="N102" s="189">
        <f>IFERROR(SR_demand_forecast!N102*Settings!$D$30,"-")</f>
        <v>0</v>
      </c>
      <c r="O102" s="189">
        <f>IFERROR(SR_demand_forecast!O102*Settings!$D$30,"-")</f>
        <v>0</v>
      </c>
      <c r="P102" s="189">
        <f>IFERROR(SR_demand_forecast!P102*Settings!$D$30,"-")</f>
        <v>0</v>
      </c>
      <c r="Q102" s="189">
        <f>IFERROR(SR_demand_forecast!Q102*Settings!$D$30,"-")</f>
        <v>0</v>
      </c>
      <c r="R102" s="189">
        <f>IFERROR(SR_demand_forecast!R102*Settings!$D$30,"-")</f>
        <v>0</v>
      </c>
      <c r="S102" s="189">
        <f>IFERROR(SR_demand_forecast!S102*Settings!$D$30,"-")</f>
        <v>0</v>
      </c>
      <c r="T102" s="189">
        <f>IFERROR(SR_demand_forecast!T102*Settings!$D$30,"-")</f>
        <v>0</v>
      </c>
      <c r="U102" s="189">
        <f>IFERROR(SR_demand_forecast!U102*Settings!$D$30,"-")</f>
        <v>0</v>
      </c>
      <c r="V102" s="189">
        <f>IFERROR(SR_demand_forecast!V102*Settings!$D$30,"-")</f>
        <v>0</v>
      </c>
      <c r="W102" s="189">
        <f>IFERROR(SR_demand_forecast!W102*Settings!$D$30,"-")</f>
        <v>0</v>
      </c>
    </row>
    <row r="103" spans="1:23" x14ac:dyDescent="0.25">
      <c r="A103" s="97" t="s">
        <v>46</v>
      </c>
      <c r="B103" s="97" t="s">
        <v>59</v>
      </c>
      <c r="C103" s="198"/>
      <c r="D103" s="189">
        <f>IFERROR(SR_demand_forecast!D103*Settings!$D$30,"-")</f>
        <v>3446370000</v>
      </c>
      <c r="E103" s="189">
        <f>IFERROR(SR_demand_forecast!E103*Settings!$D$30,"-")</f>
        <v>3446370000</v>
      </c>
      <c r="F103" s="189">
        <f>IFERROR(SR_demand_forecast!F103*Settings!$D$30,"-")</f>
        <v>3446370000</v>
      </c>
      <c r="G103" s="189">
        <f>IFERROR(SR_demand_forecast!G103*Settings!$D$30,"-")</f>
        <v>3446370000</v>
      </c>
      <c r="H103" s="189">
        <f>IFERROR(SR_demand_forecast!H103*Settings!$D$30,"-")</f>
        <v>3446370000</v>
      </c>
      <c r="I103" s="189">
        <f>IFERROR(SR_demand_forecast!I103*Settings!$D$30,"-")</f>
        <v>3446370000</v>
      </c>
      <c r="J103" s="189">
        <f>IFERROR(SR_demand_forecast!J103*Settings!$D$30,"-")</f>
        <v>3446370000</v>
      </c>
      <c r="K103" s="189">
        <f>IFERROR(SR_demand_forecast!K103*Settings!$D$30,"-")</f>
        <v>3446370000</v>
      </c>
      <c r="L103" s="189">
        <f>IFERROR(SR_demand_forecast!L103*Settings!$D$30,"-")</f>
        <v>3446370000</v>
      </c>
      <c r="M103" s="189">
        <f>IFERROR(SR_demand_forecast!M103*Settings!$D$30,"-")</f>
        <v>3446370000</v>
      </c>
      <c r="N103" s="189">
        <f>IFERROR(SR_demand_forecast!N103*Settings!$D$30,"-")</f>
        <v>3446370000</v>
      </c>
      <c r="O103" s="189">
        <f>IFERROR(SR_demand_forecast!O103*Settings!$D$30,"-")</f>
        <v>3446370000</v>
      </c>
      <c r="P103" s="189">
        <f>IFERROR(SR_demand_forecast!P103*Settings!$D$30,"-")</f>
        <v>3446370000</v>
      </c>
      <c r="Q103" s="189">
        <f>IFERROR(SR_demand_forecast!Q103*Settings!$D$30,"-")</f>
        <v>3446370000</v>
      </c>
      <c r="R103" s="189">
        <f>IFERROR(SR_demand_forecast!R103*Settings!$D$30,"-")</f>
        <v>3446370000</v>
      </c>
      <c r="S103" s="189">
        <f>IFERROR(SR_demand_forecast!S103*Settings!$D$30,"-")</f>
        <v>3446370000</v>
      </c>
      <c r="T103" s="189">
        <f>IFERROR(SR_demand_forecast!T103*Settings!$D$30,"-")</f>
        <v>3446370000</v>
      </c>
      <c r="U103" s="189">
        <f>IFERROR(SR_demand_forecast!U103*Settings!$D$30,"-")</f>
        <v>3446370000</v>
      </c>
      <c r="V103" s="189">
        <f>IFERROR(SR_demand_forecast!V103*Settings!$D$30,"-")</f>
        <v>3446370000</v>
      </c>
      <c r="W103" s="189">
        <f>IFERROR(SR_demand_forecast!W103*Settings!$D$30,"-")</f>
        <v>3446370000</v>
      </c>
    </row>
    <row r="104" spans="1:23" x14ac:dyDescent="0.25">
      <c r="A104" s="97" t="s">
        <v>70</v>
      </c>
      <c r="B104" s="97" t="s">
        <v>59</v>
      </c>
      <c r="C104" s="198"/>
      <c r="D104" s="189" t="str">
        <f>IFERROR(SR_demand_forecast!D104*Settings!$D$30,"-")</f>
        <v>-</v>
      </c>
      <c r="E104" s="189" t="str">
        <f>IFERROR(SR_demand_forecast!E104*Settings!$D$30,"-")</f>
        <v>-</v>
      </c>
      <c r="F104" s="189" t="str">
        <f>IFERROR(SR_demand_forecast!F104*Settings!$D$30,"-")</f>
        <v>-</v>
      </c>
      <c r="G104" s="189" t="str">
        <f>IFERROR(SR_demand_forecast!G104*Settings!$D$30,"-")</f>
        <v>-</v>
      </c>
      <c r="H104" s="189" t="str">
        <f>IFERROR(SR_demand_forecast!H104*Settings!$D$30,"-")</f>
        <v>-</v>
      </c>
      <c r="I104" s="189" t="str">
        <f>IFERROR(SR_demand_forecast!I104*Settings!$D$30,"-")</f>
        <v>-</v>
      </c>
      <c r="J104" s="189" t="str">
        <f>IFERROR(SR_demand_forecast!J104*Settings!$D$30,"-")</f>
        <v>-</v>
      </c>
      <c r="K104" s="189" t="str">
        <f>IFERROR(SR_demand_forecast!K104*Settings!$D$30,"-")</f>
        <v>-</v>
      </c>
      <c r="L104" s="189" t="str">
        <f>IFERROR(SR_demand_forecast!L104*Settings!$D$30,"-")</f>
        <v>-</v>
      </c>
      <c r="M104" s="189" t="str">
        <f>IFERROR(SR_demand_forecast!M104*Settings!$D$30,"-")</f>
        <v>-</v>
      </c>
      <c r="N104" s="189" t="str">
        <f>IFERROR(SR_demand_forecast!N104*Settings!$D$30,"-")</f>
        <v>-</v>
      </c>
      <c r="O104" s="189" t="str">
        <f>IFERROR(SR_demand_forecast!O104*Settings!$D$30,"-")</f>
        <v>-</v>
      </c>
      <c r="P104" s="189" t="str">
        <f>IFERROR(SR_demand_forecast!P104*Settings!$D$30,"-")</f>
        <v>-</v>
      </c>
      <c r="Q104" s="189" t="str">
        <f>IFERROR(SR_demand_forecast!Q104*Settings!$D$30,"-")</f>
        <v>-</v>
      </c>
      <c r="R104" s="189" t="str">
        <f>IFERROR(SR_demand_forecast!R104*Settings!$D$30,"-")</f>
        <v>-</v>
      </c>
      <c r="S104" s="189" t="str">
        <f>IFERROR(SR_demand_forecast!S104*Settings!$D$30,"-")</f>
        <v>-</v>
      </c>
      <c r="T104" s="189" t="str">
        <f>IFERROR(SR_demand_forecast!T104*Settings!$D$30,"-")</f>
        <v>-</v>
      </c>
      <c r="U104" s="189" t="str">
        <f>IFERROR(SR_demand_forecast!U104*Settings!$D$30,"-")</f>
        <v>-</v>
      </c>
      <c r="V104" s="189" t="str">
        <f>IFERROR(SR_demand_forecast!V104*Settings!$D$30,"-")</f>
        <v>-</v>
      </c>
      <c r="W104" s="189" t="str">
        <f>IFERROR(SR_demand_forecast!W104*Settings!$D$30,"-")</f>
        <v>-</v>
      </c>
    </row>
    <row r="105" spans="1:23" x14ac:dyDescent="0.25">
      <c r="A105" s="97" t="s">
        <v>47</v>
      </c>
      <c r="B105" s="97" t="s">
        <v>64</v>
      </c>
      <c r="C105" s="198"/>
      <c r="D105" s="189" t="str">
        <f>IFERROR(SR_demand_forecast!D105*Settings!$D$30,"-")</f>
        <v>-</v>
      </c>
      <c r="E105" s="189" t="str">
        <f>IFERROR(SR_demand_forecast!E105*Settings!$D$30,"-")</f>
        <v>-</v>
      </c>
      <c r="F105" s="189" t="str">
        <f>IFERROR(SR_demand_forecast!F105*Settings!$D$30,"-")</f>
        <v>-</v>
      </c>
      <c r="G105" s="189" t="str">
        <f>IFERROR(SR_demand_forecast!G105*Settings!$D$30,"-")</f>
        <v>-</v>
      </c>
      <c r="H105" s="189" t="str">
        <f>IFERROR(SR_demand_forecast!H105*Settings!$D$30,"-")</f>
        <v>-</v>
      </c>
      <c r="I105" s="189" t="str">
        <f>IFERROR(SR_demand_forecast!I105*Settings!$D$30,"-")</f>
        <v>-</v>
      </c>
      <c r="J105" s="189" t="str">
        <f>IFERROR(SR_demand_forecast!J105*Settings!$D$30,"-")</f>
        <v>-</v>
      </c>
      <c r="K105" s="189" t="str">
        <f>IFERROR(SR_demand_forecast!K105*Settings!$D$30,"-")</f>
        <v>-</v>
      </c>
      <c r="L105" s="189" t="str">
        <f>IFERROR(SR_demand_forecast!L105*Settings!$D$30,"-")</f>
        <v>-</v>
      </c>
      <c r="M105" s="189" t="str">
        <f>IFERROR(SR_demand_forecast!M105*Settings!$D$30,"-")</f>
        <v>-</v>
      </c>
      <c r="N105" s="189" t="str">
        <f>IFERROR(SR_demand_forecast!N105*Settings!$D$30,"-")</f>
        <v>-</v>
      </c>
      <c r="O105" s="189" t="str">
        <f>IFERROR(SR_demand_forecast!O105*Settings!$D$30,"-")</f>
        <v>-</v>
      </c>
      <c r="P105" s="189" t="str">
        <f>IFERROR(SR_demand_forecast!P105*Settings!$D$30,"-")</f>
        <v>-</v>
      </c>
      <c r="Q105" s="189" t="str">
        <f>IFERROR(SR_demand_forecast!Q105*Settings!$D$30,"-")</f>
        <v>-</v>
      </c>
      <c r="R105" s="189" t="str">
        <f>IFERROR(SR_demand_forecast!R105*Settings!$D$30,"-")</f>
        <v>-</v>
      </c>
      <c r="S105" s="189" t="str">
        <f>IFERROR(SR_demand_forecast!S105*Settings!$D$30,"-")</f>
        <v>-</v>
      </c>
      <c r="T105" s="189" t="str">
        <f>IFERROR(SR_demand_forecast!T105*Settings!$D$30,"-")</f>
        <v>-</v>
      </c>
      <c r="U105" s="189" t="str">
        <f>IFERROR(SR_demand_forecast!U105*Settings!$D$30,"-")</f>
        <v>-</v>
      </c>
      <c r="V105" s="189" t="str">
        <f>IFERROR(SR_demand_forecast!V105*Settings!$D$30,"-")</f>
        <v>-</v>
      </c>
      <c r="W105" s="189" t="str">
        <f>IFERROR(SR_demand_forecast!W105*Settings!$D$30,"-")</f>
        <v>-</v>
      </c>
    </row>
    <row r="106" spans="1:23" x14ac:dyDescent="0.25">
      <c r="A106" s="97" t="s">
        <v>48</v>
      </c>
      <c r="B106" s="97" t="s">
        <v>64</v>
      </c>
      <c r="C106" s="198"/>
      <c r="D106" s="189" t="str">
        <f>IFERROR(SR_demand_forecast!D106*Settings!$D$30,"-")</f>
        <v>-</v>
      </c>
      <c r="E106" s="189" t="str">
        <f>IFERROR(SR_demand_forecast!E106*Settings!$D$30,"-")</f>
        <v>-</v>
      </c>
      <c r="F106" s="189" t="str">
        <f>IFERROR(SR_demand_forecast!F106*Settings!$D$30,"-")</f>
        <v>-</v>
      </c>
      <c r="G106" s="189" t="str">
        <f>IFERROR(SR_demand_forecast!G106*Settings!$D$30,"-")</f>
        <v>-</v>
      </c>
      <c r="H106" s="189" t="str">
        <f>IFERROR(SR_demand_forecast!H106*Settings!$D$30,"-")</f>
        <v>-</v>
      </c>
      <c r="I106" s="189" t="str">
        <f>IFERROR(SR_demand_forecast!I106*Settings!$D$30,"-")</f>
        <v>-</v>
      </c>
      <c r="J106" s="189" t="str">
        <f>IFERROR(SR_demand_forecast!J106*Settings!$D$30,"-")</f>
        <v>-</v>
      </c>
      <c r="K106" s="189" t="str">
        <f>IFERROR(SR_demand_forecast!K106*Settings!$D$30,"-")</f>
        <v>-</v>
      </c>
      <c r="L106" s="189" t="str">
        <f>IFERROR(SR_demand_forecast!L106*Settings!$D$30,"-")</f>
        <v>-</v>
      </c>
      <c r="M106" s="189" t="str">
        <f>IFERROR(SR_demand_forecast!M106*Settings!$D$30,"-")</f>
        <v>-</v>
      </c>
      <c r="N106" s="189" t="str">
        <f>IFERROR(SR_demand_forecast!N106*Settings!$D$30,"-")</f>
        <v>-</v>
      </c>
      <c r="O106" s="189" t="str">
        <f>IFERROR(SR_demand_forecast!O106*Settings!$D$30,"-")</f>
        <v>-</v>
      </c>
      <c r="P106" s="189" t="str">
        <f>IFERROR(SR_demand_forecast!P106*Settings!$D$30,"-")</f>
        <v>-</v>
      </c>
      <c r="Q106" s="189" t="str">
        <f>IFERROR(SR_demand_forecast!Q106*Settings!$D$30,"-")</f>
        <v>-</v>
      </c>
      <c r="R106" s="189" t="str">
        <f>IFERROR(SR_demand_forecast!R106*Settings!$D$30,"-")</f>
        <v>-</v>
      </c>
      <c r="S106" s="189" t="str">
        <f>IFERROR(SR_demand_forecast!S106*Settings!$D$30,"-")</f>
        <v>-</v>
      </c>
      <c r="T106" s="189" t="str">
        <f>IFERROR(SR_demand_forecast!T106*Settings!$D$30,"-")</f>
        <v>-</v>
      </c>
      <c r="U106" s="189" t="str">
        <f>IFERROR(SR_demand_forecast!U106*Settings!$D$30,"-")</f>
        <v>-</v>
      </c>
      <c r="V106" s="189" t="str">
        <f>IFERROR(SR_demand_forecast!V106*Settings!$D$30,"-")</f>
        <v>-</v>
      </c>
      <c r="W106" s="189" t="str">
        <f>IFERROR(SR_demand_forecast!W106*Settings!$D$30,"-")</f>
        <v>-</v>
      </c>
    </row>
    <row r="107" spans="1:23" x14ac:dyDescent="0.25">
      <c r="A107" s="97" t="s">
        <v>49</v>
      </c>
      <c r="B107" s="97" t="s">
        <v>57</v>
      </c>
      <c r="C107" s="198"/>
      <c r="D107" s="189">
        <f>IFERROR(SR_demand_forecast!D107*Settings!$D$30,"-")</f>
        <v>0</v>
      </c>
      <c r="E107" s="189">
        <f>IFERROR(SR_demand_forecast!E107*Settings!$D$30,"-")</f>
        <v>0</v>
      </c>
      <c r="F107" s="189">
        <f>IFERROR(SR_demand_forecast!F107*Settings!$D$30,"-")</f>
        <v>0</v>
      </c>
      <c r="G107" s="189">
        <f>IFERROR(SR_demand_forecast!G107*Settings!$D$30,"-")</f>
        <v>0</v>
      </c>
      <c r="H107" s="189">
        <f>IFERROR(SR_demand_forecast!H107*Settings!$D$30,"-")</f>
        <v>0</v>
      </c>
      <c r="I107" s="189">
        <f>IFERROR(SR_demand_forecast!I107*Settings!$D$30,"-")</f>
        <v>0</v>
      </c>
      <c r="J107" s="189">
        <f>IFERROR(SR_demand_forecast!J107*Settings!$D$30,"-")</f>
        <v>0</v>
      </c>
      <c r="K107" s="189">
        <f>IFERROR(SR_demand_forecast!K107*Settings!$D$30,"-")</f>
        <v>0</v>
      </c>
      <c r="L107" s="189">
        <f>IFERROR(SR_demand_forecast!L107*Settings!$D$30,"-")</f>
        <v>0</v>
      </c>
      <c r="M107" s="189">
        <f>IFERROR(SR_demand_forecast!M107*Settings!$D$30,"-")</f>
        <v>0</v>
      </c>
      <c r="N107" s="189">
        <f>IFERROR(SR_demand_forecast!N107*Settings!$D$30,"-")</f>
        <v>0</v>
      </c>
      <c r="O107" s="189">
        <f>IFERROR(SR_demand_forecast!O107*Settings!$D$30,"-")</f>
        <v>0</v>
      </c>
      <c r="P107" s="189">
        <f>IFERROR(SR_demand_forecast!P107*Settings!$D$30,"-")</f>
        <v>0</v>
      </c>
      <c r="Q107" s="189">
        <f>IFERROR(SR_demand_forecast!Q107*Settings!$D$30,"-")</f>
        <v>0</v>
      </c>
      <c r="R107" s="189">
        <f>IFERROR(SR_demand_forecast!R107*Settings!$D$30,"-")</f>
        <v>0</v>
      </c>
      <c r="S107" s="189">
        <f>IFERROR(SR_demand_forecast!S107*Settings!$D$30,"-")</f>
        <v>0</v>
      </c>
      <c r="T107" s="189">
        <f>IFERROR(SR_demand_forecast!T107*Settings!$D$30,"-")</f>
        <v>0</v>
      </c>
      <c r="U107" s="189">
        <f>IFERROR(SR_demand_forecast!U107*Settings!$D$30,"-")</f>
        <v>0</v>
      </c>
      <c r="V107" s="189">
        <f>IFERROR(SR_demand_forecast!V107*Settings!$D$30,"-")</f>
        <v>0</v>
      </c>
      <c r="W107" s="189">
        <f>IFERROR(SR_demand_forecast!W107*Settings!$D$30,"-")</f>
        <v>0</v>
      </c>
    </row>
    <row r="108" spans="1:23" x14ac:dyDescent="0.25">
      <c r="A108" s="97" t="s">
        <v>50</v>
      </c>
      <c r="B108" s="97" t="s">
        <v>61</v>
      </c>
      <c r="C108" s="198"/>
      <c r="D108" s="189">
        <f>IFERROR(SR_demand_forecast!D108*Settings!$D$30,"-")</f>
        <v>1012180000.0000001</v>
      </c>
      <c r="E108" s="189">
        <f>IFERROR(SR_demand_forecast!E108*Settings!$D$30,"-")</f>
        <v>1012180000.0000001</v>
      </c>
      <c r="F108" s="189">
        <f>IFERROR(SR_demand_forecast!F108*Settings!$D$30,"-")</f>
        <v>1012180000.0000001</v>
      </c>
      <c r="G108" s="189">
        <f>IFERROR(SR_demand_forecast!G108*Settings!$D$30,"-")</f>
        <v>1012180000.0000001</v>
      </c>
      <c r="H108" s="189">
        <f>IFERROR(SR_demand_forecast!H108*Settings!$D$30,"-")</f>
        <v>1012180000.0000001</v>
      </c>
      <c r="I108" s="189">
        <f>IFERROR(SR_demand_forecast!I108*Settings!$D$30,"-")</f>
        <v>0</v>
      </c>
      <c r="J108" s="189">
        <f>IFERROR(SR_demand_forecast!J108*Settings!$D$30,"-")</f>
        <v>0</v>
      </c>
      <c r="K108" s="189">
        <f>IFERROR(SR_demand_forecast!K108*Settings!$D$30,"-")</f>
        <v>0</v>
      </c>
      <c r="L108" s="189">
        <f>IFERROR(SR_demand_forecast!L108*Settings!$D$30,"-")</f>
        <v>0</v>
      </c>
      <c r="M108" s="189">
        <f>IFERROR(SR_demand_forecast!M108*Settings!$D$30,"-")</f>
        <v>0</v>
      </c>
      <c r="N108" s="189">
        <f>IFERROR(SR_demand_forecast!N108*Settings!$D$30,"-")</f>
        <v>0</v>
      </c>
      <c r="O108" s="189">
        <f>IFERROR(SR_demand_forecast!O108*Settings!$D$30,"-")</f>
        <v>0</v>
      </c>
      <c r="P108" s="189">
        <f>IFERROR(SR_demand_forecast!P108*Settings!$D$30,"-")</f>
        <v>0</v>
      </c>
      <c r="Q108" s="189">
        <f>IFERROR(SR_demand_forecast!Q108*Settings!$D$30,"-")</f>
        <v>0</v>
      </c>
      <c r="R108" s="189">
        <f>IFERROR(SR_demand_forecast!R108*Settings!$D$30,"-")</f>
        <v>0</v>
      </c>
      <c r="S108" s="189">
        <f>IFERROR(SR_demand_forecast!S108*Settings!$D$30,"-")</f>
        <v>0</v>
      </c>
      <c r="T108" s="189">
        <f>IFERROR(SR_demand_forecast!T108*Settings!$D$30,"-")</f>
        <v>0</v>
      </c>
      <c r="U108" s="189">
        <f>IFERROR(SR_demand_forecast!U108*Settings!$D$30,"-")</f>
        <v>0</v>
      </c>
      <c r="V108" s="189">
        <f>IFERROR(SR_demand_forecast!V108*Settings!$D$30,"-")</f>
        <v>0</v>
      </c>
      <c r="W108" s="189">
        <f>IFERROR(SR_demand_forecast!W108*Settings!$D$30,"-")</f>
        <v>0</v>
      </c>
    </row>
    <row r="109" spans="1:23" x14ac:dyDescent="0.25">
      <c r="A109" s="97" t="s">
        <v>79</v>
      </c>
      <c r="B109" s="97" t="s">
        <v>59</v>
      </c>
      <c r="C109" s="198"/>
      <c r="D109" s="189">
        <f>IFERROR(SR_demand_forecast!D109*Settings!$D$30,"-")</f>
        <v>3446370000</v>
      </c>
      <c r="E109" s="189">
        <f>IFERROR(SR_demand_forecast!E109*Settings!$D$30,"-")</f>
        <v>3446370000</v>
      </c>
      <c r="F109" s="189">
        <f>IFERROR(SR_demand_forecast!F109*Settings!$D$30,"-")</f>
        <v>3446370000</v>
      </c>
      <c r="G109" s="189">
        <f>IFERROR(SR_demand_forecast!G109*Settings!$D$30,"-")</f>
        <v>3446370000</v>
      </c>
      <c r="H109" s="189">
        <f>IFERROR(SR_demand_forecast!H109*Settings!$D$30,"-")</f>
        <v>3446370000</v>
      </c>
      <c r="I109" s="189">
        <f>IFERROR(SR_demand_forecast!I109*Settings!$D$30,"-")</f>
        <v>3446370000</v>
      </c>
      <c r="J109" s="189">
        <f>IFERROR(SR_demand_forecast!J109*Settings!$D$30,"-")</f>
        <v>3446370000</v>
      </c>
      <c r="K109" s="189">
        <f>IFERROR(SR_demand_forecast!K109*Settings!$D$30,"-")</f>
        <v>3446370000</v>
      </c>
      <c r="L109" s="189">
        <f>IFERROR(SR_demand_forecast!L109*Settings!$D$30,"-")</f>
        <v>3446370000</v>
      </c>
      <c r="M109" s="189">
        <f>IFERROR(SR_demand_forecast!M109*Settings!$D$30,"-")</f>
        <v>3446370000</v>
      </c>
      <c r="N109" s="189">
        <f>IFERROR(SR_demand_forecast!N109*Settings!$D$30,"-")</f>
        <v>3446370000</v>
      </c>
      <c r="O109" s="189">
        <f>IFERROR(SR_demand_forecast!O109*Settings!$D$30,"-")</f>
        <v>3446370000</v>
      </c>
      <c r="P109" s="189">
        <f>IFERROR(SR_demand_forecast!P109*Settings!$D$30,"-")</f>
        <v>3446370000</v>
      </c>
      <c r="Q109" s="189">
        <f>IFERROR(SR_demand_forecast!Q109*Settings!$D$30,"-")</f>
        <v>3446370000</v>
      </c>
      <c r="R109" s="189">
        <f>IFERROR(SR_demand_forecast!R109*Settings!$D$30,"-")</f>
        <v>3446370000</v>
      </c>
      <c r="S109" s="189">
        <f>IFERROR(SR_demand_forecast!S109*Settings!$D$30,"-")</f>
        <v>3446370000</v>
      </c>
      <c r="T109" s="189">
        <f>IFERROR(SR_demand_forecast!T109*Settings!$D$30,"-")</f>
        <v>3446370000</v>
      </c>
      <c r="U109" s="189">
        <f>IFERROR(SR_demand_forecast!U109*Settings!$D$30,"-")</f>
        <v>3446370000</v>
      </c>
      <c r="V109" s="189">
        <f>IFERROR(SR_demand_forecast!V109*Settings!$D$30,"-")</f>
        <v>3446370000</v>
      </c>
      <c r="W109" s="189">
        <f>IFERROR(SR_demand_forecast!W109*Settings!$D$30,"-")</f>
        <v>3446370000</v>
      </c>
    </row>
    <row r="110" spans="1:23" x14ac:dyDescent="0.25">
      <c r="A110" s="97" t="s">
        <v>80</v>
      </c>
      <c r="B110" s="97" t="s">
        <v>62</v>
      </c>
      <c r="C110" s="198"/>
      <c r="D110" s="189" t="str">
        <f>IFERROR(SR_demand_forecast!D110*Settings!$D$30,"-")</f>
        <v>-</v>
      </c>
      <c r="E110" s="189" t="str">
        <f>IFERROR(SR_demand_forecast!E110*Settings!$D$30,"-")</f>
        <v>-</v>
      </c>
      <c r="F110" s="189" t="str">
        <f>IFERROR(SR_demand_forecast!F110*Settings!$D$30,"-")</f>
        <v>-</v>
      </c>
      <c r="G110" s="189" t="str">
        <f>IFERROR(SR_demand_forecast!G110*Settings!$D$30,"-")</f>
        <v>-</v>
      </c>
      <c r="H110" s="189" t="str">
        <f>IFERROR(SR_demand_forecast!H110*Settings!$D$30,"-")</f>
        <v>-</v>
      </c>
      <c r="I110" s="189" t="str">
        <f>IFERROR(SR_demand_forecast!I110*Settings!$D$30,"-")</f>
        <v>-</v>
      </c>
      <c r="J110" s="189" t="str">
        <f>IFERROR(SR_demand_forecast!J110*Settings!$D$30,"-")</f>
        <v>-</v>
      </c>
      <c r="K110" s="189" t="str">
        <f>IFERROR(SR_demand_forecast!K110*Settings!$D$30,"-")</f>
        <v>-</v>
      </c>
      <c r="L110" s="189" t="str">
        <f>IFERROR(SR_demand_forecast!L110*Settings!$D$30,"-")</f>
        <v>-</v>
      </c>
      <c r="M110" s="189" t="str">
        <f>IFERROR(SR_demand_forecast!M110*Settings!$D$30,"-")</f>
        <v>-</v>
      </c>
      <c r="N110" s="189" t="str">
        <f>IFERROR(SR_demand_forecast!N110*Settings!$D$30,"-")</f>
        <v>-</v>
      </c>
      <c r="O110" s="189" t="str">
        <f>IFERROR(SR_demand_forecast!O110*Settings!$D$30,"-")</f>
        <v>-</v>
      </c>
      <c r="P110" s="189" t="str">
        <f>IFERROR(SR_demand_forecast!P110*Settings!$D$30,"-")</f>
        <v>-</v>
      </c>
      <c r="Q110" s="189" t="str">
        <f>IFERROR(SR_demand_forecast!Q110*Settings!$D$30,"-")</f>
        <v>-</v>
      </c>
      <c r="R110" s="189" t="str">
        <f>IFERROR(SR_demand_forecast!R110*Settings!$D$30,"-")</f>
        <v>-</v>
      </c>
      <c r="S110" s="189" t="str">
        <f>IFERROR(SR_demand_forecast!S110*Settings!$D$30,"-")</f>
        <v>-</v>
      </c>
      <c r="T110" s="189" t="str">
        <f>IFERROR(SR_demand_forecast!T110*Settings!$D$30,"-")</f>
        <v>-</v>
      </c>
      <c r="U110" s="189" t="str">
        <f>IFERROR(SR_demand_forecast!U110*Settings!$D$30,"-")</f>
        <v>-</v>
      </c>
      <c r="V110" s="189" t="str">
        <f>IFERROR(SR_demand_forecast!V110*Settings!$D$30,"-")</f>
        <v>-</v>
      </c>
      <c r="W110" s="189" t="str">
        <f>IFERROR(SR_demand_forecast!W110*Settings!$D$30,"-")</f>
        <v>-</v>
      </c>
    </row>
    <row r="111" spans="1:23" x14ac:dyDescent="0.25">
      <c r="A111" s="97" t="s">
        <v>81</v>
      </c>
      <c r="B111" s="97" t="s">
        <v>57</v>
      </c>
      <c r="C111" s="198"/>
      <c r="D111" s="189">
        <f>IFERROR(SR_demand_forecast!D111*Settings!$D$30,"-")</f>
        <v>2001011666.6666667</v>
      </c>
      <c r="E111" s="189">
        <f>IFERROR(SR_demand_forecast!E111*Settings!$D$30,"-")</f>
        <v>2001011666.6666667</v>
      </c>
      <c r="F111" s="189">
        <f>IFERROR(SR_demand_forecast!F111*Settings!$D$30,"-")</f>
        <v>2001011666.6666667</v>
      </c>
      <c r="G111" s="189">
        <f>IFERROR(SR_demand_forecast!G111*Settings!$D$30,"-")</f>
        <v>2001011666.6666667</v>
      </c>
      <c r="H111" s="189">
        <f>IFERROR(SR_demand_forecast!H111*Settings!$D$30,"-")</f>
        <v>2001011666.6666667</v>
      </c>
      <c r="I111" s="189">
        <f>IFERROR(SR_demand_forecast!I111*Settings!$D$30,"-")</f>
        <v>2001011666.6666667</v>
      </c>
      <c r="J111" s="189">
        <f>IFERROR(SR_demand_forecast!J111*Settings!$D$30,"-")</f>
        <v>2001011666.6666667</v>
      </c>
      <c r="K111" s="189">
        <f>IFERROR(SR_demand_forecast!K111*Settings!$D$30,"-")</f>
        <v>0</v>
      </c>
      <c r="L111" s="189">
        <f>IFERROR(SR_demand_forecast!L111*Settings!$D$30,"-")</f>
        <v>0</v>
      </c>
      <c r="M111" s="189">
        <f>IFERROR(SR_demand_forecast!M111*Settings!$D$30,"-")</f>
        <v>0</v>
      </c>
      <c r="N111" s="189">
        <f>IFERROR(SR_demand_forecast!N111*Settings!$D$30,"-")</f>
        <v>0</v>
      </c>
      <c r="O111" s="189">
        <f>IFERROR(SR_demand_forecast!O111*Settings!$D$30,"-")</f>
        <v>0</v>
      </c>
      <c r="P111" s="189">
        <f>IFERROR(SR_demand_forecast!P111*Settings!$D$30,"-")</f>
        <v>0</v>
      </c>
      <c r="Q111" s="189">
        <f>IFERROR(SR_demand_forecast!Q111*Settings!$D$30,"-")</f>
        <v>0</v>
      </c>
      <c r="R111" s="189">
        <f>IFERROR(SR_demand_forecast!R111*Settings!$D$30,"-")</f>
        <v>0</v>
      </c>
      <c r="S111" s="189">
        <f>IFERROR(SR_demand_forecast!S111*Settings!$D$30,"-")</f>
        <v>0</v>
      </c>
      <c r="T111" s="189">
        <f>IFERROR(SR_demand_forecast!T111*Settings!$D$30,"-")</f>
        <v>0</v>
      </c>
      <c r="U111" s="189">
        <f>IFERROR(SR_demand_forecast!U111*Settings!$D$30,"-")</f>
        <v>0</v>
      </c>
      <c r="V111" s="189">
        <f>IFERROR(SR_demand_forecast!V111*Settings!$D$30,"-")</f>
        <v>0</v>
      </c>
      <c r="W111" s="189">
        <f>IFERROR(SR_demand_forecast!W111*Settings!$D$30,"-")</f>
        <v>0</v>
      </c>
    </row>
    <row r="112" spans="1:23" x14ac:dyDescent="0.25">
      <c r="A112" s="97" t="s">
        <v>51</v>
      </c>
      <c r="B112" s="97" t="s">
        <v>56</v>
      </c>
      <c r="C112" s="198"/>
      <c r="D112" s="189">
        <f>IFERROR(SR_demand_forecast!D112*Settings!$D$30,"-")</f>
        <v>70928571.428571418</v>
      </c>
      <c r="E112" s="189">
        <f>IFERROR(SR_demand_forecast!E112*Settings!$D$30,"-")</f>
        <v>70928571.428571418</v>
      </c>
      <c r="F112" s="189">
        <f>IFERROR(SR_demand_forecast!F112*Settings!$D$30,"-")</f>
        <v>0</v>
      </c>
      <c r="G112" s="189">
        <f>IFERROR(SR_demand_forecast!G112*Settings!$D$30,"-")</f>
        <v>0</v>
      </c>
      <c r="H112" s="189">
        <f>IFERROR(SR_demand_forecast!H112*Settings!$D$30,"-")</f>
        <v>0</v>
      </c>
      <c r="I112" s="189">
        <f>IFERROR(SR_demand_forecast!I112*Settings!$D$30,"-")</f>
        <v>0</v>
      </c>
      <c r="J112" s="189">
        <f>IFERROR(SR_demand_forecast!J112*Settings!$D$30,"-")</f>
        <v>0</v>
      </c>
      <c r="K112" s="189">
        <f>IFERROR(SR_demand_forecast!K112*Settings!$D$30,"-")</f>
        <v>0</v>
      </c>
      <c r="L112" s="189">
        <f>IFERROR(SR_demand_forecast!L112*Settings!$D$30,"-")</f>
        <v>0</v>
      </c>
      <c r="M112" s="189">
        <f>IFERROR(SR_demand_forecast!M112*Settings!$D$30,"-")</f>
        <v>0</v>
      </c>
      <c r="N112" s="189">
        <f>IFERROR(SR_demand_forecast!N112*Settings!$D$30,"-")</f>
        <v>0</v>
      </c>
      <c r="O112" s="189">
        <f>IFERROR(SR_demand_forecast!O112*Settings!$D$30,"-")</f>
        <v>0</v>
      </c>
      <c r="P112" s="189">
        <f>IFERROR(SR_demand_forecast!P112*Settings!$D$30,"-")</f>
        <v>0</v>
      </c>
      <c r="Q112" s="189">
        <f>IFERROR(SR_demand_forecast!Q112*Settings!$D$30,"-")</f>
        <v>0</v>
      </c>
      <c r="R112" s="189">
        <f>IFERROR(SR_demand_forecast!R112*Settings!$D$30,"-")</f>
        <v>0</v>
      </c>
      <c r="S112" s="189">
        <f>IFERROR(SR_demand_forecast!S112*Settings!$D$30,"-")</f>
        <v>0</v>
      </c>
      <c r="T112" s="189">
        <f>IFERROR(SR_demand_forecast!T112*Settings!$D$30,"-")</f>
        <v>0</v>
      </c>
      <c r="U112" s="189">
        <f>IFERROR(SR_demand_forecast!U112*Settings!$D$30,"-")</f>
        <v>0</v>
      </c>
      <c r="V112" s="189">
        <f>IFERROR(SR_demand_forecast!V112*Settings!$D$30,"-")</f>
        <v>0</v>
      </c>
      <c r="W112" s="189">
        <f>IFERROR(SR_demand_forecast!W112*Settings!$D$30,"-")</f>
        <v>0</v>
      </c>
    </row>
    <row r="113" spans="1:23" x14ac:dyDescent="0.25">
      <c r="A113" s="97" t="s">
        <v>52</v>
      </c>
      <c r="B113" s="97" t="s">
        <v>56</v>
      </c>
      <c r="C113" s="198"/>
      <c r="D113" s="189">
        <f>IFERROR(SR_demand_forecast!D113*Settings!$D$30,"-")</f>
        <v>70928571.428571418</v>
      </c>
      <c r="E113" s="189">
        <f>IFERROR(SR_demand_forecast!E113*Settings!$D$30,"-")</f>
        <v>70928571.428571418</v>
      </c>
      <c r="F113" s="189">
        <f>IFERROR(SR_demand_forecast!F113*Settings!$D$30,"-")</f>
        <v>0</v>
      </c>
      <c r="G113" s="189">
        <f>IFERROR(SR_demand_forecast!G113*Settings!$D$30,"-")</f>
        <v>0</v>
      </c>
      <c r="H113" s="189">
        <f>IFERROR(SR_demand_forecast!H113*Settings!$D$30,"-")</f>
        <v>0</v>
      </c>
      <c r="I113" s="189">
        <f>IFERROR(SR_demand_forecast!I113*Settings!$D$30,"-")</f>
        <v>0</v>
      </c>
      <c r="J113" s="189">
        <f>IFERROR(SR_demand_forecast!J113*Settings!$D$30,"-")</f>
        <v>0</v>
      </c>
      <c r="K113" s="189">
        <f>IFERROR(SR_demand_forecast!K113*Settings!$D$30,"-")</f>
        <v>0</v>
      </c>
      <c r="L113" s="189">
        <f>IFERROR(SR_demand_forecast!L113*Settings!$D$30,"-")</f>
        <v>0</v>
      </c>
      <c r="M113" s="189">
        <f>IFERROR(SR_demand_forecast!M113*Settings!$D$30,"-")</f>
        <v>0</v>
      </c>
      <c r="N113" s="189">
        <f>IFERROR(SR_demand_forecast!N113*Settings!$D$30,"-")</f>
        <v>0</v>
      </c>
      <c r="O113" s="189">
        <f>IFERROR(SR_demand_forecast!O113*Settings!$D$30,"-")</f>
        <v>0</v>
      </c>
      <c r="P113" s="189">
        <f>IFERROR(SR_demand_forecast!P113*Settings!$D$30,"-")</f>
        <v>0</v>
      </c>
      <c r="Q113" s="189">
        <f>IFERROR(SR_demand_forecast!Q113*Settings!$D$30,"-")</f>
        <v>0</v>
      </c>
      <c r="R113" s="189">
        <f>IFERROR(SR_demand_forecast!R113*Settings!$D$30,"-")</f>
        <v>0</v>
      </c>
      <c r="S113" s="189">
        <f>IFERROR(SR_demand_forecast!S113*Settings!$D$30,"-")</f>
        <v>0</v>
      </c>
      <c r="T113" s="189">
        <f>IFERROR(SR_demand_forecast!T113*Settings!$D$30,"-")</f>
        <v>0</v>
      </c>
      <c r="U113" s="189">
        <f>IFERROR(SR_demand_forecast!U113*Settings!$D$30,"-")</f>
        <v>0</v>
      </c>
      <c r="V113" s="189">
        <f>IFERROR(SR_demand_forecast!V113*Settings!$D$30,"-")</f>
        <v>0</v>
      </c>
      <c r="W113" s="189">
        <f>IFERROR(SR_demand_forecast!W113*Settings!$D$30,"-")</f>
        <v>0</v>
      </c>
    </row>
    <row r="114" spans="1:23" x14ac:dyDescent="0.25">
      <c r="A114" s="97" t="s">
        <v>53</v>
      </c>
      <c r="B114" s="97" t="s">
        <v>56</v>
      </c>
      <c r="C114" s="198"/>
      <c r="D114" s="189">
        <f>IFERROR(SR_demand_forecast!D114*Settings!$D$30,"-")</f>
        <v>70928571.428571418</v>
      </c>
      <c r="E114" s="189">
        <f>IFERROR(SR_demand_forecast!E114*Settings!$D$30,"-")</f>
        <v>70928571.428571418</v>
      </c>
      <c r="F114" s="189">
        <f>IFERROR(SR_demand_forecast!F114*Settings!$D$30,"-")</f>
        <v>0</v>
      </c>
      <c r="G114" s="189">
        <f>IFERROR(SR_demand_forecast!G114*Settings!$D$30,"-")</f>
        <v>0</v>
      </c>
      <c r="H114" s="189">
        <f>IFERROR(SR_demand_forecast!H114*Settings!$D$30,"-")</f>
        <v>0</v>
      </c>
      <c r="I114" s="189">
        <f>IFERROR(SR_demand_forecast!I114*Settings!$D$30,"-")</f>
        <v>0</v>
      </c>
      <c r="J114" s="189">
        <f>IFERROR(SR_demand_forecast!J114*Settings!$D$30,"-")</f>
        <v>0</v>
      </c>
      <c r="K114" s="189">
        <f>IFERROR(SR_demand_forecast!K114*Settings!$D$30,"-")</f>
        <v>0</v>
      </c>
      <c r="L114" s="189">
        <f>IFERROR(SR_demand_forecast!L114*Settings!$D$30,"-")</f>
        <v>0</v>
      </c>
      <c r="M114" s="189">
        <f>IFERROR(SR_demand_forecast!M114*Settings!$D$30,"-")</f>
        <v>0</v>
      </c>
      <c r="N114" s="189">
        <f>IFERROR(SR_demand_forecast!N114*Settings!$D$30,"-")</f>
        <v>0</v>
      </c>
      <c r="O114" s="189">
        <f>IFERROR(SR_demand_forecast!O114*Settings!$D$30,"-")</f>
        <v>0</v>
      </c>
      <c r="P114" s="189">
        <f>IFERROR(SR_demand_forecast!P114*Settings!$D$30,"-")</f>
        <v>0</v>
      </c>
      <c r="Q114" s="189">
        <f>IFERROR(SR_demand_forecast!Q114*Settings!$D$30,"-")</f>
        <v>0</v>
      </c>
      <c r="R114" s="189">
        <f>IFERROR(SR_demand_forecast!R114*Settings!$D$30,"-")</f>
        <v>0</v>
      </c>
      <c r="S114" s="189">
        <f>IFERROR(SR_demand_forecast!S114*Settings!$D$30,"-")</f>
        <v>0</v>
      </c>
      <c r="T114" s="189">
        <f>IFERROR(SR_demand_forecast!T114*Settings!$D$30,"-")</f>
        <v>0</v>
      </c>
      <c r="U114" s="189">
        <f>IFERROR(SR_demand_forecast!U114*Settings!$D$30,"-")</f>
        <v>0</v>
      </c>
      <c r="V114" s="189">
        <f>IFERROR(SR_demand_forecast!V114*Settings!$D$30,"-")</f>
        <v>0</v>
      </c>
      <c r="W114" s="189">
        <f>IFERROR(SR_demand_forecast!W114*Settings!$D$30,"-")</f>
        <v>0</v>
      </c>
    </row>
    <row r="115" spans="1:23" x14ac:dyDescent="0.25">
      <c r="A115" s="97" t="s">
        <v>54</v>
      </c>
      <c r="B115" s="97" t="s">
        <v>57</v>
      </c>
      <c r="C115" s="198"/>
      <c r="D115" s="189">
        <f>IFERROR(SR_demand_forecast!D115*Settings!$D$30,"-")</f>
        <v>2001011666.6666667</v>
      </c>
      <c r="E115" s="189">
        <f>IFERROR(SR_demand_forecast!E115*Settings!$D$30,"-")</f>
        <v>0</v>
      </c>
      <c r="F115" s="189">
        <f>IFERROR(SR_demand_forecast!F115*Settings!$D$30,"-")</f>
        <v>0</v>
      </c>
      <c r="G115" s="189">
        <f>IFERROR(SR_demand_forecast!G115*Settings!$D$30,"-")</f>
        <v>0</v>
      </c>
      <c r="H115" s="189">
        <f>IFERROR(SR_demand_forecast!H115*Settings!$D$30,"-")</f>
        <v>0</v>
      </c>
      <c r="I115" s="189">
        <f>IFERROR(SR_demand_forecast!I115*Settings!$D$30,"-")</f>
        <v>0</v>
      </c>
      <c r="J115" s="189">
        <f>IFERROR(SR_demand_forecast!J115*Settings!$D$30,"-")</f>
        <v>0</v>
      </c>
      <c r="K115" s="189">
        <f>IFERROR(SR_demand_forecast!K115*Settings!$D$30,"-")</f>
        <v>0</v>
      </c>
      <c r="L115" s="189">
        <f>IFERROR(SR_demand_forecast!L115*Settings!$D$30,"-")</f>
        <v>0</v>
      </c>
      <c r="M115" s="189">
        <f>IFERROR(SR_demand_forecast!M115*Settings!$D$30,"-")</f>
        <v>0</v>
      </c>
      <c r="N115" s="189">
        <f>IFERROR(SR_demand_forecast!N115*Settings!$D$30,"-")</f>
        <v>0</v>
      </c>
      <c r="O115" s="189">
        <f>IFERROR(SR_demand_forecast!O115*Settings!$D$30,"-")</f>
        <v>0</v>
      </c>
      <c r="P115" s="189">
        <f>IFERROR(SR_demand_forecast!P115*Settings!$D$30,"-")</f>
        <v>0</v>
      </c>
      <c r="Q115" s="189">
        <f>IFERROR(SR_demand_forecast!Q115*Settings!$D$30,"-")</f>
        <v>0</v>
      </c>
      <c r="R115" s="189">
        <f>IFERROR(SR_demand_forecast!R115*Settings!$D$30,"-")</f>
        <v>0</v>
      </c>
      <c r="S115" s="189">
        <f>IFERROR(SR_demand_forecast!S115*Settings!$D$30,"-")</f>
        <v>0</v>
      </c>
      <c r="T115" s="189">
        <f>IFERROR(SR_demand_forecast!T115*Settings!$D$30,"-")</f>
        <v>0</v>
      </c>
      <c r="U115" s="189">
        <f>IFERROR(SR_demand_forecast!U115*Settings!$D$30,"-")</f>
        <v>0</v>
      </c>
      <c r="V115" s="189">
        <f>IFERROR(SR_demand_forecast!V115*Settings!$D$30,"-")</f>
        <v>0</v>
      </c>
      <c r="W115" s="189">
        <f>IFERROR(SR_demand_forecast!W115*Settings!$D$30,"-")</f>
        <v>0</v>
      </c>
    </row>
    <row r="116" spans="1:23" x14ac:dyDescent="0.25">
      <c r="A116" s="97" t="s">
        <v>55</v>
      </c>
      <c r="B116" s="97" t="s">
        <v>57</v>
      </c>
      <c r="C116" s="198"/>
      <c r="D116" s="189">
        <f>IFERROR(SR_demand_forecast!D116*Settings!$D$30,"-")</f>
        <v>1012180000.0000001</v>
      </c>
      <c r="E116" s="189">
        <f>IFERROR(SR_demand_forecast!E116*Settings!$D$30,"-")</f>
        <v>1012180000.0000001</v>
      </c>
      <c r="F116" s="189">
        <f>IFERROR(SR_demand_forecast!F116*Settings!$D$30,"-")</f>
        <v>1012180000.0000001</v>
      </c>
      <c r="G116" s="189">
        <f>IFERROR(SR_demand_forecast!G116*Settings!$D$30,"-")</f>
        <v>1012180000.0000001</v>
      </c>
      <c r="H116" s="189">
        <f>IFERROR(SR_demand_forecast!H116*Settings!$D$30,"-")</f>
        <v>0</v>
      </c>
      <c r="I116" s="189">
        <f>IFERROR(SR_demand_forecast!I116*Settings!$D$30,"-")</f>
        <v>0</v>
      </c>
      <c r="J116" s="189">
        <f>IFERROR(SR_demand_forecast!J116*Settings!$D$30,"-")</f>
        <v>0</v>
      </c>
      <c r="K116" s="189">
        <f>IFERROR(SR_demand_forecast!K116*Settings!$D$30,"-")</f>
        <v>0</v>
      </c>
      <c r="L116" s="189">
        <f>IFERROR(SR_demand_forecast!L116*Settings!$D$30,"-")</f>
        <v>0</v>
      </c>
      <c r="M116" s="189">
        <f>IFERROR(SR_demand_forecast!M116*Settings!$D$30,"-")</f>
        <v>0</v>
      </c>
      <c r="N116" s="189">
        <f>IFERROR(SR_demand_forecast!N116*Settings!$D$30,"-")</f>
        <v>0</v>
      </c>
      <c r="O116" s="189">
        <f>IFERROR(SR_demand_forecast!O116*Settings!$D$30,"-")</f>
        <v>0</v>
      </c>
      <c r="P116" s="189">
        <f>IFERROR(SR_demand_forecast!P116*Settings!$D$30,"-")</f>
        <v>0</v>
      </c>
      <c r="Q116" s="189">
        <f>IFERROR(SR_demand_forecast!Q116*Settings!$D$30,"-")</f>
        <v>0</v>
      </c>
      <c r="R116" s="189">
        <f>IFERROR(SR_demand_forecast!R116*Settings!$D$30,"-")</f>
        <v>0</v>
      </c>
      <c r="S116" s="189">
        <f>IFERROR(SR_demand_forecast!S116*Settings!$D$30,"-")</f>
        <v>0</v>
      </c>
      <c r="T116" s="189">
        <f>IFERROR(SR_demand_forecast!T116*Settings!$D$30,"-")</f>
        <v>0</v>
      </c>
      <c r="U116" s="189">
        <f>IFERROR(SR_demand_forecast!U116*Settings!$D$30,"-")</f>
        <v>0</v>
      </c>
      <c r="V116" s="189">
        <f>IFERROR(SR_demand_forecast!V116*Settings!$D$30,"-")</f>
        <v>0</v>
      </c>
      <c r="W116" s="189">
        <f>IFERROR(SR_demand_forecast!W116*Settings!$D$30,"-")</f>
        <v>0</v>
      </c>
    </row>
    <row r="117" spans="1:23" x14ac:dyDescent="0.25">
      <c r="A117" s="89" t="s">
        <v>110</v>
      </c>
      <c r="B117" s="88" t="s">
        <v>59</v>
      </c>
      <c r="C117" s="89" t="s">
        <v>11</v>
      </c>
      <c r="D117" s="189">
        <f>IFERROR(SR_demand_forecast!D117*Settings!$D$30,"-")</f>
        <v>1378548000</v>
      </c>
      <c r="E117" s="189">
        <f>IFERROR(SR_demand_forecast!E117*Settings!$D$30,"-")</f>
        <v>2812237920</v>
      </c>
      <c r="F117" s="189">
        <f>IFERROR(SR_demand_forecast!F117*Settings!$D$30,"-")</f>
        <v>4302724017.6000004</v>
      </c>
      <c r="G117" s="189">
        <f>IFERROR(SR_demand_forecast!G117*Settings!$D$30,"-")</f>
        <v>5851704663.9359989</v>
      </c>
      <c r="H117" s="189">
        <f>IFERROR(SR_demand_forecast!H117*Settings!$D$30,"-")</f>
        <v>7460923446.5184002</v>
      </c>
      <c r="I117" s="189">
        <f>IFERROR(SR_demand_forecast!I117*Settings!$D$30,"-")</f>
        <v>9132170298.5385208</v>
      </c>
      <c r="J117" s="189">
        <f>IFERROR(SR_demand_forecast!J117*Settings!$D$30,"-")</f>
        <v>10867282655.260841</v>
      </c>
      <c r="K117" s="189">
        <f>IFERROR(SR_demand_forecast!K117*Settings!$D$30,"-")</f>
        <v>12668146638.132635</v>
      </c>
      <c r="L117" s="189">
        <f>IFERROR(SR_demand_forecast!L117*Settings!$D$30,"-")</f>
        <v>14536698267.257198</v>
      </c>
      <c r="M117" s="189">
        <f>IFERROR(SR_demand_forecast!M117*Settings!$D$30,"-")</f>
        <v>16474924702.891491</v>
      </c>
      <c r="N117" s="189">
        <f>IFERROR(SR_demand_forecast!N117*Settings!$D$30,"-")</f>
        <v>25206634795.423985</v>
      </c>
      <c r="O117" s="189">
        <f>IFERROR(SR_demand_forecast!O117*Settings!$D$30,"-")</f>
        <v>25710767491.332458</v>
      </c>
      <c r="P117" s="189">
        <f>IFERROR(SR_demand_forecast!P117*Settings!$D$30,"-")</f>
        <v>26224982841.159115</v>
      </c>
      <c r="Q117" s="189">
        <f>IFERROR(SR_demand_forecast!Q117*Settings!$D$30,"-")</f>
        <v>26749482497.982296</v>
      </c>
      <c r="R117" s="189">
        <f>IFERROR(SR_demand_forecast!R117*Settings!$D$30,"-")</f>
        <v>27284472147.941944</v>
      </c>
      <c r="S117" s="189">
        <f>IFERROR(SR_demand_forecast!S117*Settings!$D$30,"-")</f>
        <v>27830161590.900776</v>
      </c>
      <c r="T117" s="189">
        <f>IFERROR(SR_demand_forecast!T117*Settings!$D$30,"-")</f>
        <v>28386764822.718796</v>
      </c>
      <c r="U117" s="189">
        <f>IFERROR(SR_demand_forecast!U117*Settings!$D$30,"-")</f>
        <v>28954500119.173172</v>
      </c>
      <c r="V117" s="189">
        <f>IFERROR(SR_demand_forecast!V117*Settings!$D$30,"-")</f>
        <v>29533590121.556637</v>
      </c>
      <c r="W117" s="189">
        <f>IFERROR(SR_demand_forecast!W117*Settings!$D$30,"-")</f>
        <v>30124261923.987766</v>
      </c>
    </row>
    <row r="118" spans="1:23" x14ac:dyDescent="0.25">
      <c r="A118" s="89" t="s">
        <v>110</v>
      </c>
      <c r="B118" s="88" t="s">
        <v>57</v>
      </c>
      <c r="C118" s="89" t="s">
        <v>11</v>
      </c>
      <c r="D118" s="189">
        <f>IFERROR(SR_demand_forecast!D118*Settings!$D$30,"-")</f>
        <v>2801416333.3333335</v>
      </c>
      <c r="E118" s="189">
        <f>IFERROR(SR_demand_forecast!E118*Settings!$D$30,"-")</f>
        <v>9796953120.0000019</v>
      </c>
      <c r="F118" s="189">
        <f>IFERROR(SR_demand_forecast!F118*Settings!$D$30,"-")</f>
        <v>14989338273.599998</v>
      </c>
      <c r="G118" s="189">
        <f>IFERROR(SR_demand_forecast!G118*Settings!$D$30,"-")</f>
        <v>22508989640.856003</v>
      </c>
      <c r="H118" s="189">
        <f>IFERROR(SR_demand_forecast!H118*Settings!$D$30,"-")</f>
        <v>32489390708.028</v>
      </c>
      <c r="I118" s="189">
        <f>IFERROR(SR_demand_forecast!I118*Settings!$D$30,"-")</f>
        <v>42860004222.030533</v>
      </c>
      <c r="J118" s="189">
        <f>IFERROR(SR_demand_forecast!J118*Settings!$D$30,"-")</f>
        <v>53632446520.309975</v>
      </c>
      <c r="K118" s="189">
        <f>IFERROR(SR_demand_forecast!K118*Settings!$D$30,"-")</f>
        <v>62520109086.532761</v>
      </c>
      <c r="L118" s="189">
        <f>IFERROR(SR_demand_forecast!L118*Settings!$D$30,"-")</f>
        <v>67052816995.306389</v>
      </c>
      <c r="M118" s="189">
        <f>IFERROR(SR_demand_forecast!M118*Settings!$D$30,"-")</f>
        <v>71741825176.796326</v>
      </c>
      <c r="N118" s="189">
        <f>IFERROR(SR_demand_forecast!N118*Settings!$D$30,"-")</f>
        <v>73176661680.332275</v>
      </c>
      <c r="O118" s="189">
        <f>IFERROR(SR_demand_forecast!O118*Settings!$D$30,"-")</f>
        <v>74640194913.938889</v>
      </c>
      <c r="P118" s="189">
        <f>IFERROR(SR_demand_forecast!P118*Settings!$D$30,"-")</f>
        <v>76132998812.217682</v>
      </c>
      <c r="Q118" s="189">
        <f>IFERROR(SR_demand_forecast!Q118*Settings!$D$30,"-")</f>
        <v>77655658788.462036</v>
      </c>
      <c r="R118" s="189">
        <f>IFERROR(SR_demand_forecast!R118*Settings!$D$30,"-")</f>
        <v>79208771964.231277</v>
      </c>
      <c r="S118" s="189">
        <f>IFERROR(SR_demand_forecast!S118*Settings!$D$30,"-")</f>
        <v>80792947403.515884</v>
      </c>
      <c r="T118" s="189">
        <f>IFERROR(SR_demand_forecast!T118*Settings!$D$30,"-")</f>
        <v>82408806351.586227</v>
      </c>
      <c r="U118" s="189">
        <f>IFERROR(SR_demand_forecast!U118*Settings!$D$30,"-")</f>
        <v>84056982478.61795</v>
      </c>
      <c r="V118" s="189">
        <f>IFERROR(SR_demand_forecast!V118*Settings!$D$30,"-")</f>
        <v>85738122128.190308</v>
      </c>
      <c r="W118" s="189">
        <f>IFERROR(SR_demand_forecast!W118*Settings!$D$30,"-")</f>
        <v>87452884570.754105</v>
      </c>
    </row>
    <row r="119" spans="1:23" x14ac:dyDescent="0.25">
      <c r="A119" s="89" t="s">
        <v>110</v>
      </c>
      <c r="B119" s="88" t="s">
        <v>56</v>
      </c>
      <c r="C119" s="89" t="s">
        <v>11</v>
      </c>
      <c r="D119" s="189">
        <f>IFERROR(SR_demand_forecast!D119*Settings!$D$30,"-")</f>
        <v>35464285.714285709</v>
      </c>
      <c r="E119" s="189">
        <f>IFERROR(SR_demand_forecast!E119*Settings!$D$30,"-")</f>
        <v>72347142.857142851</v>
      </c>
      <c r="F119" s="189">
        <f>IFERROR(SR_demand_forecast!F119*Settings!$D$30,"-")</f>
        <v>405867471.4285714</v>
      </c>
      <c r="G119" s="189">
        <f>IFERROR(SR_demand_forecast!G119*Settings!$D$30,"-")</f>
        <v>451619804.57142854</v>
      </c>
      <c r="H119" s="189">
        <f>IFERROR(SR_demand_forecast!H119*Settings!$D$30,"-")</f>
        <v>499039884.0514285</v>
      </c>
      <c r="I119" s="189">
        <f>IFERROR(SR_demand_forecast!I119*Settings!$D$30,"-")</f>
        <v>548176118.7888</v>
      </c>
      <c r="J119" s="189">
        <f>IFERROR(SR_demand_forecast!J119*Settings!$D$30,"-")</f>
        <v>599078186.96204567</v>
      </c>
      <c r="K119" s="189">
        <f>IFERROR(SR_demand_forecast!K119*Settings!$D$30,"-")</f>
        <v>651797067.41470551</v>
      </c>
      <c r="L119" s="189">
        <f>IFERROR(SR_demand_forecast!L119*Settings!$D$30,"-")</f>
        <v>706385071.81068718</v>
      </c>
      <c r="M119" s="189">
        <f>IFERROR(SR_demand_forecast!M119*Settings!$D$30,"-")</f>
        <v>762895877.55554211</v>
      </c>
      <c r="N119" s="189">
        <f>IFERROR(SR_demand_forecast!N119*Settings!$D$30,"-")</f>
        <v>778153795.10665298</v>
      </c>
      <c r="O119" s="189">
        <f>IFERROR(SR_demand_forecast!O119*Settings!$D$30,"-")</f>
        <v>793716871.00878596</v>
      </c>
      <c r="P119" s="189">
        <f>IFERROR(SR_demand_forecast!P119*Settings!$D$30,"-")</f>
        <v>809591208.42896175</v>
      </c>
      <c r="Q119" s="189">
        <f>IFERROR(SR_demand_forecast!Q119*Settings!$D$30,"-")</f>
        <v>825783032.59754097</v>
      </c>
      <c r="R119" s="189">
        <f>IFERROR(SR_demand_forecast!R119*Settings!$D$30,"-")</f>
        <v>842298693.24949181</v>
      </c>
      <c r="S119" s="189">
        <f>IFERROR(SR_demand_forecast!S119*Settings!$D$30,"-")</f>
        <v>859144667.11448145</v>
      </c>
      <c r="T119" s="189">
        <f>IFERROR(SR_demand_forecast!T119*Settings!$D$30,"-")</f>
        <v>876327560.45677125</v>
      </c>
      <c r="U119" s="189">
        <f>IFERROR(SR_demand_forecast!U119*Settings!$D$30,"-")</f>
        <v>893854111.66590679</v>
      </c>
      <c r="V119" s="189">
        <f>IFERROR(SR_demand_forecast!V119*Settings!$D$30,"-")</f>
        <v>911731193.89922476</v>
      </c>
      <c r="W119" s="189">
        <f>IFERROR(SR_demand_forecast!W119*Settings!$D$30,"-")</f>
        <v>929965817.77720916</v>
      </c>
    </row>
    <row r="120" spans="1:23" x14ac:dyDescent="0.25">
      <c r="A120" s="89" t="s">
        <v>110</v>
      </c>
      <c r="B120" s="88" t="s">
        <v>102</v>
      </c>
      <c r="C120" s="89" t="s">
        <v>11</v>
      </c>
      <c r="D120" s="189" t="str">
        <f>IFERROR(SR_demand_forecast!D120*Settings!$D$30,"-")</f>
        <v>-</v>
      </c>
      <c r="E120" s="189" t="str">
        <f>IFERROR(SR_demand_forecast!E120*Settings!$D$30,"-")</f>
        <v>-</v>
      </c>
      <c r="F120" s="189" t="str">
        <f>IFERROR(SR_demand_forecast!F120*Settings!$D$30,"-")</f>
        <v>-</v>
      </c>
      <c r="G120" s="189" t="str">
        <f>IFERROR(SR_demand_forecast!G120*Settings!$D$30,"-")</f>
        <v>-</v>
      </c>
      <c r="H120" s="189" t="str">
        <f>IFERROR(SR_demand_forecast!H120*Settings!$D$30,"-")</f>
        <v>-</v>
      </c>
      <c r="I120" s="189" t="str">
        <f>IFERROR(SR_demand_forecast!I120*Settings!$D$30,"-")</f>
        <v>-</v>
      </c>
      <c r="J120" s="189" t="str">
        <f>IFERROR(SR_demand_forecast!J120*Settings!$D$30,"-")</f>
        <v>-</v>
      </c>
      <c r="K120" s="189" t="str">
        <f>IFERROR(SR_demand_forecast!K120*Settings!$D$30,"-")</f>
        <v>-</v>
      </c>
      <c r="L120" s="189" t="str">
        <f>IFERROR(SR_demand_forecast!L120*Settings!$D$30,"-")</f>
        <v>-</v>
      </c>
      <c r="M120" s="189" t="str">
        <f>IFERROR(SR_demand_forecast!M120*Settings!$D$30,"-")</f>
        <v>-</v>
      </c>
      <c r="N120" s="189" t="str">
        <f>IFERROR(SR_demand_forecast!N120*Settings!$D$30,"-")</f>
        <v>-</v>
      </c>
      <c r="O120" s="189" t="str">
        <f>IFERROR(SR_demand_forecast!O120*Settings!$D$30,"-")</f>
        <v>-</v>
      </c>
      <c r="P120" s="189" t="str">
        <f>IFERROR(SR_demand_forecast!P120*Settings!$D$30,"-")</f>
        <v>-</v>
      </c>
      <c r="Q120" s="189" t="str">
        <f>IFERROR(SR_demand_forecast!Q120*Settings!$D$30,"-")</f>
        <v>-</v>
      </c>
      <c r="R120" s="189" t="str">
        <f>IFERROR(SR_demand_forecast!R120*Settings!$D$30,"-")</f>
        <v>-</v>
      </c>
      <c r="S120" s="189" t="str">
        <f>IFERROR(SR_demand_forecast!S120*Settings!$D$30,"-")</f>
        <v>-</v>
      </c>
      <c r="T120" s="189" t="str">
        <f>IFERROR(SR_demand_forecast!T120*Settings!$D$30,"-")</f>
        <v>-</v>
      </c>
      <c r="U120" s="189" t="str">
        <f>IFERROR(SR_demand_forecast!U120*Settings!$D$30,"-")</f>
        <v>-</v>
      </c>
      <c r="V120" s="189" t="str">
        <f>IFERROR(SR_demand_forecast!V120*Settings!$D$30,"-")</f>
        <v>-</v>
      </c>
      <c r="W120" s="189" t="str">
        <f>IFERROR(SR_demand_forecast!W120*Settings!$D$30,"-")</f>
        <v>-</v>
      </c>
    </row>
    <row r="121" spans="1:23" x14ac:dyDescent="0.25">
      <c r="A121" s="89" t="s">
        <v>110</v>
      </c>
      <c r="B121" s="88" t="s">
        <v>60</v>
      </c>
      <c r="C121" s="89" t="s">
        <v>11</v>
      </c>
      <c r="D121" s="189">
        <f>IFERROR(SR_demand_forecast!D121*Settings!$D$30,"-")</f>
        <v>1381500</v>
      </c>
      <c r="E121" s="189">
        <f>IFERROR(SR_demand_forecast!E121*Settings!$D$30,"-")</f>
        <v>2818260</v>
      </c>
      <c r="F121" s="189">
        <f>IFERROR(SR_demand_forecast!F121*Settings!$D$30,"-")</f>
        <v>4311937.8000000007</v>
      </c>
      <c r="G121" s="189">
        <f>IFERROR(SR_demand_forecast!G121*Settings!$D$30,"-")</f>
        <v>5864235.4079999998</v>
      </c>
      <c r="H121" s="189">
        <f>IFERROR(SR_demand_forecast!H121*Settings!$D$30,"-")</f>
        <v>22430700.435600001</v>
      </c>
      <c r="I121" s="189">
        <f>IFERROR(SR_demand_forecast!I121*Settings!$D$30,"-")</f>
        <v>24404602.0739328</v>
      </c>
      <c r="J121" s="189">
        <f>IFERROR(SR_demand_forecast!J121*Settings!$D$30,"-")</f>
        <v>26448487.497624673</v>
      </c>
      <c r="K121" s="189">
        <f>IFERROR(SR_demand_forecast!K121*Settings!$D$30,"-")</f>
        <v>28564366.497434635</v>
      </c>
      <c r="L121" s="189">
        <f>IFERROR(SR_demand_forecast!L121*Settings!$D$30,"-")</f>
        <v>30754301.26223797</v>
      </c>
      <c r="M121" s="189">
        <f>IFERROR(SR_demand_forecast!M121*Settings!$D$30,"-")</f>
        <v>33020407.671034444</v>
      </c>
      <c r="N121" s="189">
        <f>IFERROR(SR_demand_forecast!N121*Settings!$D$30,"-")</f>
        <v>33680815.824455135</v>
      </c>
      <c r="O121" s="189">
        <f>IFERROR(SR_demand_forecast!O121*Settings!$D$30,"-")</f>
        <v>34354432.140944235</v>
      </c>
      <c r="P121" s="189">
        <f>IFERROR(SR_demand_forecast!P121*Settings!$D$30,"-")</f>
        <v>35041520.783763126</v>
      </c>
      <c r="Q121" s="189">
        <f>IFERROR(SR_demand_forecast!Q121*Settings!$D$30,"-")</f>
        <v>35742351.199438386</v>
      </c>
      <c r="R121" s="189">
        <f>IFERROR(SR_demand_forecast!R121*Settings!$D$30,"-")</f>
        <v>36457198.223427154</v>
      </c>
      <c r="S121" s="189">
        <f>IFERROR(SR_demand_forecast!S121*Settings!$D$30,"-")</f>
        <v>37186342.187895685</v>
      </c>
      <c r="T121" s="189">
        <f>IFERROR(SR_demand_forecast!T121*Settings!$D$30,"-")</f>
        <v>37930069.031653613</v>
      </c>
      <c r="U121" s="189">
        <f>IFERROR(SR_demand_forecast!U121*Settings!$D$30,"-")</f>
        <v>38688670.412286684</v>
      </c>
      <c r="V121" s="189">
        <f>IFERROR(SR_demand_forecast!V121*Settings!$D$30,"-")</f>
        <v>39462443.820532419</v>
      </c>
      <c r="W121" s="189">
        <f>IFERROR(SR_demand_forecast!W121*Settings!$D$30,"-")</f>
        <v>40251692.696943067</v>
      </c>
    </row>
    <row r="122" spans="1:23" x14ac:dyDescent="0.25">
      <c r="A122" s="89" t="s">
        <v>110</v>
      </c>
      <c r="B122" s="88" t="s">
        <v>103</v>
      </c>
      <c r="C122" s="89" t="s">
        <v>11</v>
      </c>
      <c r="D122" s="189" t="str">
        <f>IFERROR(SR_demand_forecast!D122*Settings!$D$30,"-")</f>
        <v>-</v>
      </c>
      <c r="E122" s="189" t="str">
        <f>IFERROR(SR_demand_forecast!E122*Settings!$D$30,"-")</f>
        <v>-</v>
      </c>
      <c r="F122" s="189" t="str">
        <f>IFERROR(SR_demand_forecast!F122*Settings!$D$30,"-")</f>
        <v>-</v>
      </c>
      <c r="G122" s="189" t="str">
        <f>IFERROR(SR_demand_forecast!G122*Settings!$D$30,"-")</f>
        <v>-</v>
      </c>
      <c r="H122" s="189" t="str">
        <f>IFERROR(SR_demand_forecast!H122*Settings!$D$30,"-")</f>
        <v>-</v>
      </c>
      <c r="I122" s="189" t="str">
        <f>IFERROR(SR_demand_forecast!I122*Settings!$D$30,"-")</f>
        <v>-</v>
      </c>
      <c r="J122" s="189" t="str">
        <f>IFERROR(SR_demand_forecast!J122*Settings!$D$30,"-")</f>
        <v>-</v>
      </c>
      <c r="K122" s="189" t="str">
        <f>IFERROR(SR_demand_forecast!K122*Settings!$D$30,"-")</f>
        <v>-</v>
      </c>
      <c r="L122" s="189" t="str">
        <f>IFERROR(SR_demand_forecast!L122*Settings!$D$30,"-")</f>
        <v>-</v>
      </c>
      <c r="M122" s="189" t="str">
        <f>IFERROR(SR_demand_forecast!M122*Settings!$D$30,"-")</f>
        <v>-</v>
      </c>
      <c r="N122" s="189" t="str">
        <f>IFERROR(SR_demand_forecast!N122*Settings!$D$30,"-")</f>
        <v>-</v>
      </c>
      <c r="O122" s="189" t="str">
        <f>IFERROR(SR_demand_forecast!O122*Settings!$D$30,"-")</f>
        <v>-</v>
      </c>
      <c r="P122" s="189" t="str">
        <f>IFERROR(SR_demand_forecast!P122*Settings!$D$30,"-")</f>
        <v>-</v>
      </c>
      <c r="Q122" s="189" t="str">
        <f>IFERROR(SR_demand_forecast!Q122*Settings!$D$30,"-")</f>
        <v>-</v>
      </c>
      <c r="R122" s="189" t="str">
        <f>IFERROR(SR_demand_forecast!R122*Settings!$D$30,"-")</f>
        <v>-</v>
      </c>
      <c r="S122" s="189" t="str">
        <f>IFERROR(SR_demand_forecast!S122*Settings!$D$30,"-")</f>
        <v>-</v>
      </c>
      <c r="T122" s="189" t="str">
        <f>IFERROR(SR_demand_forecast!T122*Settings!$D$30,"-")</f>
        <v>-</v>
      </c>
      <c r="U122" s="189" t="str">
        <f>IFERROR(SR_demand_forecast!U122*Settings!$D$30,"-")</f>
        <v>-</v>
      </c>
      <c r="V122" s="189" t="str">
        <f>IFERROR(SR_demand_forecast!V122*Settings!$D$30,"-")</f>
        <v>-</v>
      </c>
      <c r="W122" s="189" t="str">
        <f>IFERROR(SR_demand_forecast!W122*Settings!$D$30,"-")</f>
        <v>-</v>
      </c>
    </row>
    <row r="123" spans="1:23" x14ac:dyDescent="0.25">
      <c r="A123" s="89" t="s">
        <v>110</v>
      </c>
      <c r="B123" s="88" t="s">
        <v>58</v>
      </c>
      <c r="C123" s="89" t="s">
        <v>11</v>
      </c>
      <c r="D123" s="189">
        <f>IFERROR(SR_demand_forecast!D123*Settings!$D$30,"-")</f>
        <v>27528000</v>
      </c>
      <c r="E123" s="189">
        <f>IFERROR(SR_demand_forecast!E123*Settings!$D$30,"-")</f>
        <v>56157120</v>
      </c>
      <c r="F123" s="189">
        <f>IFERROR(SR_demand_forecast!F123*Settings!$D$30,"-")</f>
        <v>85920393.600000009</v>
      </c>
      <c r="G123" s="189">
        <f>IFERROR(SR_demand_forecast!G123*Settings!$D$30,"-")</f>
        <v>116851735.296</v>
      </c>
      <c r="H123" s="189">
        <f>IFERROR(SR_demand_forecast!H123*Settings!$D$30,"-")</f>
        <v>223478943.7536</v>
      </c>
      <c r="I123" s="189">
        <f>IFERROR(SR_demand_forecast!I123*Settings!$D$30,"-")</f>
        <v>258341658.97916162</v>
      </c>
      <c r="J123" s="189">
        <f>IFERROR(SR_demand_forecast!J123*Settings!$D$30,"-")</f>
        <v>294509491.23624426</v>
      </c>
      <c r="K123" s="189">
        <f>IFERROR(SR_demand_forecast!K123*Settings!$D$30,"-")</f>
        <v>332020700.12001836</v>
      </c>
      <c r="L123" s="189">
        <f>IFERROR(SR_demand_forecast!L123*Settings!$D$30,"-")</f>
        <v>370914553.56264919</v>
      </c>
      <c r="M123" s="189">
        <f>IFERROR(SR_demand_forecast!M123*Settings!$D$30,"-")</f>
        <v>411231352.86293715</v>
      </c>
      <c r="N123" s="189">
        <f>IFERROR(SR_demand_forecast!N123*Settings!$D$30,"-")</f>
        <v>419455979.92019594</v>
      </c>
      <c r="O123" s="189">
        <f>IFERROR(SR_demand_forecast!O123*Settings!$D$30,"-")</f>
        <v>427845099.51859975</v>
      </c>
      <c r="P123" s="189">
        <f>IFERROR(SR_demand_forecast!P123*Settings!$D$30,"-")</f>
        <v>436402001.50897187</v>
      </c>
      <c r="Q123" s="189">
        <f>IFERROR(SR_demand_forecast!Q123*Settings!$D$30,"-")</f>
        <v>445130041.53915119</v>
      </c>
      <c r="R123" s="189">
        <f>IFERROR(SR_demand_forecast!R123*Settings!$D$30,"-")</f>
        <v>454032642.36993432</v>
      </c>
      <c r="S123" s="189">
        <f>IFERROR(SR_demand_forecast!S123*Settings!$D$30,"-")</f>
        <v>463113295.21733284</v>
      </c>
      <c r="T123" s="189">
        <f>IFERROR(SR_demand_forecast!T123*Settings!$D$30,"-")</f>
        <v>472375561.1216796</v>
      </c>
      <c r="U123" s="189">
        <f>IFERROR(SR_demand_forecast!U123*Settings!$D$30,"-")</f>
        <v>481823072.34411323</v>
      </c>
      <c r="V123" s="189">
        <f>IFERROR(SR_demand_forecast!V123*Settings!$D$30,"-")</f>
        <v>491459533.79099542</v>
      </c>
      <c r="W123" s="189">
        <f>IFERROR(SR_demand_forecast!W123*Settings!$D$30,"-")</f>
        <v>501288724.46681535</v>
      </c>
    </row>
    <row r="124" spans="1:23" x14ac:dyDescent="0.25">
      <c r="A124" s="89" t="s">
        <v>110</v>
      </c>
      <c r="B124" s="88" t="s">
        <v>61</v>
      </c>
      <c r="C124" s="89" t="s">
        <v>11</v>
      </c>
      <c r="D124" s="189">
        <f>IFERROR(SR_demand_forecast!D124*Settings!$D$30,"-")</f>
        <v>202436000.00000003</v>
      </c>
      <c r="E124" s="189">
        <f>IFERROR(SR_demand_forecast!E124*Settings!$D$30,"-")</f>
        <v>1445393040</v>
      </c>
      <c r="F124" s="189">
        <f>IFERROR(SR_demand_forecast!F124*Settings!$D$30,"-")</f>
        <v>1684915315.2000003</v>
      </c>
      <c r="G124" s="189">
        <f>IFERROR(SR_demand_forecast!G124*Settings!$D$30,"-")</f>
        <v>1933440324.1920002</v>
      </c>
      <c r="H124" s="189">
        <f>IFERROR(SR_demand_forecast!H124*Settings!$D$30,"-")</f>
        <v>2191232367.4176002</v>
      </c>
      <c r="I124" s="189">
        <f>IFERROR(SR_demand_forecast!I124*Settings!$D$30,"-")</f>
        <v>3576091223.625524</v>
      </c>
      <c r="J124" s="189">
        <f>IFERROR(SR_demand_forecast!J124*Settings!$D$30,"-")</f>
        <v>3875588863.6041613</v>
      </c>
      <c r="K124" s="189">
        <f>IFERROR(SR_demand_forecast!K124*Settings!$D$30,"-")</f>
        <v>4185635972.692493</v>
      </c>
      <c r="L124" s="189">
        <f>IFERROR(SR_demand_forecast!L124*Settings!$D$30,"-")</f>
        <v>4506534730.598918</v>
      </c>
      <c r="M124" s="189">
        <f>IFERROR(SR_demand_forecast!M124*Settings!$D$30,"-")</f>
        <v>4838595184.4325237</v>
      </c>
      <c r="N124" s="189">
        <f>IFERROR(SR_demand_forecast!N124*Settings!$D$30,"-")</f>
        <v>4935367088.1211739</v>
      </c>
      <c r="O124" s="189">
        <f>IFERROR(SR_demand_forecast!O124*Settings!$D$30,"-")</f>
        <v>5034074429.8835964</v>
      </c>
      <c r="P124" s="189">
        <f>IFERROR(SR_demand_forecast!P124*Settings!$D$30,"-")</f>
        <v>5134755918.4812689</v>
      </c>
      <c r="Q124" s="189">
        <f>IFERROR(SR_demand_forecast!Q124*Settings!$D$30,"-")</f>
        <v>5237451036.850894</v>
      </c>
      <c r="R124" s="189">
        <f>IFERROR(SR_demand_forecast!R124*Settings!$D$30,"-")</f>
        <v>5342200057.5879126</v>
      </c>
      <c r="S124" s="189">
        <f>IFERROR(SR_demand_forecast!S124*Settings!$D$30,"-")</f>
        <v>5449044058.7396688</v>
      </c>
      <c r="T124" s="189">
        <f>IFERROR(SR_demand_forecast!T124*Settings!$D$30,"-")</f>
        <v>5558024939.914463</v>
      </c>
      <c r="U124" s="189">
        <f>IFERROR(SR_demand_forecast!U124*Settings!$D$30,"-")</f>
        <v>5669185438.7127533</v>
      </c>
      <c r="V124" s="189">
        <f>IFERROR(SR_demand_forecast!V124*Settings!$D$30,"-")</f>
        <v>5782569147.4870081</v>
      </c>
      <c r="W124" s="189">
        <f>IFERROR(SR_demand_forecast!W124*Settings!$D$30,"-")</f>
        <v>5898220530.4367476</v>
      </c>
    </row>
    <row r="125" spans="1:23" x14ac:dyDescent="0.25">
      <c r="A125" s="122"/>
      <c r="B125" s="122"/>
      <c r="C125" s="122"/>
      <c r="D125" s="206"/>
      <c r="E125" s="3"/>
      <c r="F125" s="3"/>
      <c r="G125" s="3"/>
      <c r="H125" s="3"/>
      <c r="I125" s="3"/>
      <c r="J125" s="3"/>
      <c r="K125" s="3"/>
      <c r="L125" s="3"/>
      <c r="M125" s="3"/>
      <c r="N125" s="3"/>
      <c r="O125" s="3"/>
      <c r="P125" s="3"/>
      <c r="Q125" s="3"/>
      <c r="R125" s="3"/>
      <c r="S125" s="3"/>
      <c r="T125" s="3"/>
      <c r="U125" s="3"/>
      <c r="V125" s="3"/>
      <c r="W125" s="3"/>
    </row>
    <row r="126" spans="1:23" x14ac:dyDescent="0.25">
      <c r="A126" s="122"/>
      <c r="B126" s="122"/>
      <c r="C126" s="122"/>
      <c r="D126" s="90">
        <f t="shared" ref="D126:V126" si="13">SUM(D75:D124)</f>
        <v>54730221500.000008</v>
      </c>
      <c r="E126" s="90">
        <f t="shared" si="13"/>
        <v>57454138983.809525</v>
      </c>
      <c r="F126" s="90">
        <f t="shared" si="13"/>
        <v>64528524075.895233</v>
      </c>
      <c r="G126" s="90">
        <f t="shared" si="13"/>
        <v>69921893737.592758</v>
      </c>
      <c r="H126" s="90">
        <f t="shared" si="13"/>
        <v>76843081050.20462</v>
      </c>
      <c r="I126" s="90">
        <f t="shared" si="13"/>
        <v>83340558124.036469</v>
      </c>
      <c r="J126" s="90">
        <f t="shared" si="13"/>
        <v>90233689204.870895</v>
      </c>
      <c r="K126" s="90">
        <f t="shared" si="13"/>
        <v>97322585498.056717</v>
      </c>
      <c r="L126" s="90">
        <f t="shared" si="13"/>
        <v>104140415586.46475</v>
      </c>
      <c r="M126" s="90">
        <f t="shared" si="13"/>
        <v>111198804368.87653</v>
      </c>
      <c r="N126" s="90">
        <f t="shared" si="13"/>
        <v>118039895821.3954</v>
      </c>
      <c r="O126" s="90">
        <f t="shared" si="13"/>
        <v>120130894904.48994</v>
      </c>
      <c r="P126" s="90">
        <f t="shared" si="13"/>
        <v>122263713969.24641</v>
      </c>
      <c r="Q126" s="90">
        <f t="shared" si="13"/>
        <v>124439189415.298</v>
      </c>
      <c r="R126" s="90">
        <f t="shared" si="13"/>
        <v>126658174370.27066</v>
      </c>
      <c r="S126" s="90">
        <f t="shared" si="13"/>
        <v>128921539024.34271</v>
      </c>
      <c r="T126" s="90">
        <f t="shared" si="13"/>
        <v>131230170971.49625</v>
      </c>
      <c r="U126" s="90">
        <f t="shared" si="13"/>
        <v>133584975557.59286</v>
      </c>
      <c r="V126" s="90">
        <f t="shared" si="13"/>
        <v>135986876235.41138</v>
      </c>
      <c r="W126" s="90">
        <f>SUM(W75:W124)</f>
        <v>138436814926.78625</v>
      </c>
    </row>
    <row r="127" spans="1:23" ht="14.4" thickBot="1" x14ac:dyDescent="0.3">
      <c r="B127" s="3" t="s">
        <v>97</v>
      </c>
      <c r="D127" s="91"/>
      <c r="E127" s="91"/>
      <c r="F127" s="91"/>
      <c r="G127" s="91"/>
      <c r="H127" s="91"/>
      <c r="I127" s="91"/>
      <c r="J127" s="91"/>
      <c r="K127" s="91"/>
      <c r="L127" s="91"/>
      <c r="M127" s="3"/>
      <c r="N127" s="3"/>
      <c r="O127" s="91"/>
      <c r="P127" s="91"/>
      <c r="Q127" s="91"/>
      <c r="R127" s="91"/>
      <c r="S127" s="91"/>
      <c r="T127" s="91"/>
      <c r="U127" s="91"/>
      <c r="V127" s="91"/>
      <c r="W127" s="91"/>
    </row>
    <row r="128" spans="1:23" x14ac:dyDescent="0.25">
      <c r="B128" s="132" t="s">
        <v>104</v>
      </c>
      <c r="D128" s="154">
        <v>2021</v>
      </c>
      <c r="E128" s="155">
        <v>2022</v>
      </c>
      <c r="F128" s="154">
        <v>2023</v>
      </c>
      <c r="G128" s="155">
        <v>2024</v>
      </c>
      <c r="H128" s="154">
        <v>2025</v>
      </c>
      <c r="I128" s="155">
        <v>2026</v>
      </c>
      <c r="J128" s="154">
        <v>2027</v>
      </c>
      <c r="K128" s="155">
        <v>2028</v>
      </c>
      <c r="L128" s="154">
        <v>2029</v>
      </c>
      <c r="M128" s="155">
        <v>2030</v>
      </c>
      <c r="N128" s="154">
        <v>2031</v>
      </c>
      <c r="O128" s="155">
        <v>2032</v>
      </c>
      <c r="P128" s="154">
        <v>2033</v>
      </c>
      <c r="Q128" s="155">
        <v>2034</v>
      </c>
      <c r="R128" s="154">
        <v>2035</v>
      </c>
      <c r="S128" s="155">
        <v>2036</v>
      </c>
      <c r="T128" s="154">
        <v>2037</v>
      </c>
      <c r="U128" s="155">
        <v>2038</v>
      </c>
      <c r="V128" s="154">
        <v>2039</v>
      </c>
      <c r="W128" s="155">
        <v>2040</v>
      </c>
    </row>
    <row r="129" spans="2:23" x14ac:dyDescent="0.25">
      <c r="B129" s="101" t="s">
        <v>59</v>
      </c>
      <c r="D129" s="157">
        <f>SUMIF($B75:$B124,$B129,D$75:D$124)</f>
        <v>15164028000</v>
      </c>
      <c r="E129" s="157">
        <f t="shared" ref="E129:W129" si="14">SUMIF($B75:$B124,$B129,E$75:E$124)</f>
        <v>16597717920</v>
      </c>
      <c r="F129" s="157">
        <f t="shared" si="14"/>
        <v>18088204017.599998</v>
      </c>
      <c r="G129" s="157">
        <f t="shared" si="14"/>
        <v>19637184663.935997</v>
      </c>
      <c r="H129" s="157">
        <f t="shared" si="14"/>
        <v>21246403446.518402</v>
      </c>
      <c r="I129" s="157">
        <f t="shared" si="14"/>
        <v>22917650298.538521</v>
      </c>
      <c r="J129" s="157">
        <f t="shared" si="14"/>
        <v>24652762655.260841</v>
      </c>
      <c r="K129" s="157">
        <f t="shared" si="14"/>
        <v>26453626638.132637</v>
      </c>
      <c r="L129" s="157">
        <f t="shared" si="14"/>
        <v>28322178267.257198</v>
      </c>
      <c r="M129" s="157">
        <f t="shared" si="14"/>
        <v>30260404702.891491</v>
      </c>
      <c r="N129" s="157">
        <f t="shared" si="14"/>
        <v>35545744795.423981</v>
      </c>
      <c r="O129" s="157">
        <f t="shared" si="14"/>
        <v>36049877491.332458</v>
      </c>
      <c r="P129" s="157">
        <f t="shared" si="14"/>
        <v>36564092841.159119</v>
      </c>
      <c r="Q129" s="157">
        <f t="shared" si="14"/>
        <v>37088592497.9823</v>
      </c>
      <c r="R129" s="157">
        <f t="shared" si="14"/>
        <v>37623582147.94194</v>
      </c>
      <c r="S129" s="157">
        <f t="shared" si="14"/>
        <v>38169271590.900772</v>
      </c>
      <c r="T129" s="157">
        <f t="shared" si="14"/>
        <v>38725874822.718796</v>
      </c>
      <c r="U129" s="157">
        <f t="shared" si="14"/>
        <v>39293610119.173172</v>
      </c>
      <c r="V129" s="157">
        <f t="shared" si="14"/>
        <v>39872700121.556641</v>
      </c>
      <c r="W129" s="157">
        <f t="shared" si="14"/>
        <v>40463371923.987762</v>
      </c>
    </row>
    <row r="130" spans="2:23" x14ac:dyDescent="0.25">
      <c r="B130" s="101" t="s">
        <v>57</v>
      </c>
      <c r="D130" s="157">
        <f>SUMIF($B75:$B124,$B130,D$75:D$124)</f>
        <v>35829783000.000008</v>
      </c>
      <c r="E130" s="157">
        <f t="shared" ref="E130:W130" si="15">SUMIF($B75:$B124,$B130,E$75:E$124)</f>
        <v>36822284786.666672</v>
      </c>
      <c r="F130" s="157">
        <f t="shared" si="15"/>
        <v>42014669940.26667</v>
      </c>
      <c r="G130" s="157">
        <f t="shared" si="15"/>
        <v>45532297974.189339</v>
      </c>
      <c r="H130" s="157">
        <f t="shared" si="15"/>
        <v>50498495708.028</v>
      </c>
      <c r="I130" s="157">
        <f t="shared" si="15"/>
        <v>54866074222.030533</v>
      </c>
      <c r="J130" s="157">
        <f t="shared" si="15"/>
        <v>59635481520.309975</v>
      </c>
      <c r="K130" s="157">
        <f t="shared" si="15"/>
        <v>64521120753.199425</v>
      </c>
      <c r="L130" s="157">
        <f t="shared" si="15"/>
        <v>69053828661.973053</v>
      </c>
      <c r="M130" s="157">
        <f t="shared" si="15"/>
        <v>73742836843.462997</v>
      </c>
      <c r="N130" s="157">
        <f t="shared" si="15"/>
        <v>75177673346.998947</v>
      </c>
      <c r="O130" s="157">
        <f t="shared" si="15"/>
        <v>76641206580.60556</v>
      </c>
      <c r="P130" s="157">
        <f t="shared" si="15"/>
        <v>78134010478.884354</v>
      </c>
      <c r="Q130" s="157">
        <f t="shared" si="15"/>
        <v>79656670455.128708</v>
      </c>
      <c r="R130" s="157">
        <f t="shared" si="15"/>
        <v>81209783630.897949</v>
      </c>
      <c r="S130" s="157">
        <f t="shared" si="15"/>
        <v>82793959070.182556</v>
      </c>
      <c r="T130" s="157">
        <f t="shared" si="15"/>
        <v>84409818018.252899</v>
      </c>
      <c r="U130" s="157">
        <f t="shared" si="15"/>
        <v>86057994145.284622</v>
      </c>
      <c r="V130" s="157">
        <f t="shared" si="15"/>
        <v>87739133794.856979</v>
      </c>
      <c r="W130" s="157">
        <f t="shared" si="15"/>
        <v>89453896237.420776</v>
      </c>
    </row>
    <row r="131" spans="2:23" x14ac:dyDescent="0.25">
      <c r="B131" s="101" t="s">
        <v>56</v>
      </c>
      <c r="D131" s="157">
        <f>SUMIF($B75:$B124,$B131,D$75:D$124)</f>
        <v>248249999.99999997</v>
      </c>
      <c r="E131" s="157">
        <f t="shared" ref="E131:W131" si="16">SUMIF($B75:$B124,$B131,E$75:E$124)</f>
        <v>285132857.14285713</v>
      </c>
      <c r="F131" s="157">
        <f t="shared" si="16"/>
        <v>405867471.4285714</v>
      </c>
      <c r="G131" s="157">
        <f t="shared" si="16"/>
        <v>451619804.57142854</v>
      </c>
      <c r="H131" s="157">
        <f t="shared" si="16"/>
        <v>499039884.0514285</v>
      </c>
      <c r="I131" s="157">
        <f t="shared" si="16"/>
        <v>548176118.7888</v>
      </c>
      <c r="J131" s="157">
        <f t="shared" si="16"/>
        <v>599078186.96204567</v>
      </c>
      <c r="K131" s="157">
        <f t="shared" si="16"/>
        <v>651797067.41470551</v>
      </c>
      <c r="L131" s="157">
        <f t="shared" si="16"/>
        <v>706385071.81068718</v>
      </c>
      <c r="M131" s="157">
        <f t="shared" si="16"/>
        <v>762895877.55554211</v>
      </c>
      <c r="N131" s="157">
        <f t="shared" si="16"/>
        <v>778153795.10665298</v>
      </c>
      <c r="O131" s="157">
        <f t="shared" si="16"/>
        <v>793716871.00878596</v>
      </c>
      <c r="P131" s="157">
        <f t="shared" si="16"/>
        <v>809591208.42896175</v>
      </c>
      <c r="Q131" s="157">
        <f t="shared" si="16"/>
        <v>825783032.59754097</v>
      </c>
      <c r="R131" s="157">
        <f t="shared" si="16"/>
        <v>842298693.24949181</v>
      </c>
      <c r="S131" s="157">
        <f t="shared" si="16"/>
        <v>859144667.11448145</v>
      </c>
      <c r="T131" s="157">
        <f t="shared" si="16"/>
        <v>876327560.45677125</v>
      </c>
      <c r="U131" s="157">
        <f t="shared" si="16"/>
        <v>893854111.66590679</v>
      </c>
      <c r="V131" s="157">
        <f t="shared" si="16"/>
        <v>911731193.89922476</v>
      </c>
      <c r="W131" s="157">
        <f t="shared" si="16"/>
        <v>929965817.77720916</v>
      </c>
    </row>
    <row r="132" spans="2:23" x14ac:dyDescent="0.25">
      <c r="B132" s="101" t="s">
        <v>102</v>
      </c>
      <c r="D132" s="157">
        <f>SUMIF($B75:$B124,$B132,D$75:D$124)</f>
        <v>0</v>
      </c>
      <c r="E132" s="157">
        <f t="shared" ref="E132:W132" si="17">SUMIF($B75:$B124,$B132,E$75:E$124)</f>
        <v>0</v>
      </c>
      <c r="F132" s="157">
        <f t="shared" si="17"/>
        <v>0</v>
      </c>
      <c r="G132" s="157">
        <f t="shared" si="17"/>
        <v>0</v>
      </c>
      <c r="H132" s="157">
        <f t="shared" si="17"/>
        <v>0</v>
      </c>
      <c r="I132" s="157">
        <f t="shared" si="17"/>
        <v>0</v>
      </c>
      <c r="J132" s="157">
        <f t="shared" si="17"/>
        <v>0</v>
      </c>
      <c r="K132" s="157">
        <f t="shared" si="17"/>
        <v>0</v>
      </c>
      <c r="L132" s="157">
        <f t="shared" si="17"/>
        <v>0</v>
      </c>
      <c r="M132" s="157">
        <f t="shared" si="17"/>
        <v>0</v>
      </c>
      <c r="N132" s="157">
        <f t="shared" si="17"/>
        <v>0</v>
      </c>
      <c r="O132" s="157">
        <f t="shared" si="17"/>
        <v>0</v>
      </c>
      <c r="P132" s="157">
        <f t="shared" si="17"/>
        <v>0</v>
      </c>
      <c r="Q132" s="157">
        <f t="shared" si="17"/>
        <v>0</v>
      </c>
      <c r="R132" s="157">
        <f t="shared" si="17"/>
        <v>0</v>
      </c>
      <c r="S132" s="157">
        <f t="shared" si="17"/>
        <v>0</v>
      </c>
      <c r="T132" s="157">
        <f t="shared" si="17"/>
        <v>0</v>
      </c>
      <c r="U132" s="157">
        <f t="shared" si="17"/>
        <v>0</v>
      </c>
      <c r="V132" s="157">
        <f t="shared" si="17"/>
        <v>0</v>
      </c>
      <c r="W132" s="157">
        <f t="shared" si="17"/>
        <v>0</v>
      </c>
    </row>
    <row r="133" spans="2:23" x14ac:dyDescent="0.25">
      <c r="B133" s="101" t="s">
        <v>60</v>
      </c>
      <c r="D133" s="157">
        <f>SUMIF($B75:$B124,$B133,D$75:D$124)</f>
        <v>15196500</v>
      </c>
      <c r="E133" s="157">
        <f t="shared" ref="E133:W133" si="18">SUMIF($B75:$B124,$B133,E$75:E$124)</f>
        <v>16633260</v>
      </c>
      <c r="F133" s="157">
        <f t="shared" si="18"/>
        <v>18126937.800000001</v>
      </c>
      <c r="G133" s="157">
        <f t="shared" si="18"/>
        <v>19679235.408</v>
      </c>
      <c r="H133" s="157">
        <f t="shared" si="18"/>
        <v>22430700.435600001</v>
      </c>
      <c r="I133" s="157">
        <f t="shared" si="18"/>
        <v>24404602.0739328</v>
      </c>
      <c r="J133" s="157">
        <f t="shared" si="18"/>
        <v>26448487.497624673</v>
      </c>
      <c r="K133" s="157">
        <f t="shared" si="18"/>
        <v>28564366.497434635</v>
      </c>
      <c r="L133" s="157">
        <f t="shared" si="18"/>
        <v>30754301.26223797</v>
      </c>
      <c r="M133" s="157">
        <f t="shared" si="18"/>
        <v>33020407.671034444</v>
      </c>
      <c r="N133" s="157">
        <f t="shared" si="18"/>
        <v>33680815.824455135</v>
      </c>
      <c r="O133" s="157">
        <f t="shared" si="18"/>
        <v>34354432.140944235</v>
      </c>
      <c r="P133" s="157">
        <f t="shared" si="18"/>
        <v>35041520.783763126</v>
      </c>
      <c r="Q133" s="157">
        <f t="shared" si="18"/>
        <v>35742351.199438386</v>
      </c>
      <c r="R133" s="157">
        <f t="shared" si="18"/>
        <v>36457198.223427154</v>
      </c>
      <c r="S133" s="157">
        <f t="shared" si="18"/>
        <v>37186342.187895685</v>
      </c>
      <c r="T133" s="157">
        <f t="shared" si="18"/>
        <v>37930069.031653613</v>
      </c>
      <c r="U133" s="157">
        <f t="shared" si="18"/>
        <v>38688670.412286684</v>
      </c>
      <c r="V133" s="157">
        <f t="shared" si="18"/>
        <v>39462443.820532419</v>
      </c>
      <c r="W133" s="157">
        <f t="shared" si="18"/>
        <v>40251692.696943067</v>
      </c>
    </row>
    <row r="134" spans="2:23" x14ac:dyDescent="0.25">
      <c r="B134" s="101" t="s">
        <v>103</v>
      </c>
      <c r="D134" s="157">
        <f>SUMIF($B75:$B124,$B134,D$75:D$124)</f>
        <v>0</v>
      </c>
      <c r="E134" s="157">
        <f t="shared" ref="E134:W134" si="19">SUMIF($B75:$B124,$B134,E$75:E$124)</f>
        <v>0</v>
      </c>
      <c r="F134" s="157">
        <f t="shared" si="19"/>
        <v>0</v>
      </c>
      <c r="G134" s="157">
        <f t="shared" si="19"/>
        <v>0</v>
      </c>
      <c r="H134" s="157">
        <f t="shared" si="19"/>
        <v>0</v>
      </c>
      <c r="I134" s="157">
        <f t="shared" si="19"/>
        <v>0</v>
      </c>
      <c r="J134" s="157">
        <f t="shared" si="19"/>
        <v>0</v>
      </c>
      <c r="K134" s="157">
        <f t="shared" si="19"/>
        <v>0</v>
      </c>
      <c r="L134" s="157">
        <f t="shared" si="19"/>
        <v>0</v>
      </c>
      <c r="M134" s="157">
        <f t="shared" si="19"/>
        <v>0</v>
      </c>
      <c r="N134" s="157">
        <f t="shared" si="19"/>
        <v>0</v>
      </c>
      <c r="O134" s="157">
        <f t="shared" si="19"/>
        <v>0</v>
      </c>
      <c r="P134" s="157">
        <f t="shared" si="19"/>
        <v>0</v>
      </c>
      <c r="Q134" s="157">
        <f t="shared" si="19"/>
        <v>0</v>
      </c>
      <c r="R134" s="157">
        <f t="shared" si="19"/>
        <v>0</v>
      </c>
      <c r="S134" s="157">
        <f t="shared" si="19"/>
        <v>0</v>
      </c>
      <c r="T134" s="157">
        <f t="shared" si="19"/>
        <v>0</v>
      </c>
      <c r="U134" s="157">
        <f t="shared" si="19"/>
        <v>0</v>
      </c>
      <c r="V134" s="157">
        <f t="shared" si="19"/>
        <v>0</v>
      </c>
      <c r="W134" s="157">
        <f t="shared" si="19"/>
        <v>0</v>
      </c>
    </row>
    <row r="135" spans="2:23" x14ac:dyDescent="0.25">
      <c r="B135" s="101" t="s">
        <v>58</v>
      </c>
      <c r="D135" s="157">
        <f>SUMIF($B75:$B124,$B135,D$75:D$124)</f>
        <v>233988000</v>
      </c>
      <c r="E135" s="157">
        <f t="shared" ref="E135:W135" si="20">SUMIF($B75:$B124,$B135,E$75:E$124)</f>
        <v>262617120</v>
      </c>
      <c r="F135" s="157">
        <f t="shared" si="20"/>
        <v>292380393.60000002</v>
      </c>
      <c r="G135" s="157">
        <f t="shared" si="20"/>
        <v>323311735.296</v>
      </c>
      <c r="H135" s="157">
        <f t="shared" si="20"/>
        <v>361118943.7536</v>
      </c>
      <c r="I135" s="157">
        <f t="shared" si="20"/>
        <v>395981658.97916162</v>
      </c>
      <c r="J135" s="157">
        <f t="shared" si="20"/>
        <v>432149491.23624426</v>
      </c>
      <c r="K135" s="157">
        <f t="shared" si="20"/>
        <v>469660700.12001836</v>
      </c>
      <c r="L135" s="157">
        <f t="shared" si="20"/>
        <v>508554553.56264919</v>
      </c>
      <c r="M135" s="157">
        <f t="shared" si="20"/>
        <v>548871352.86293721</v>
      </c>
      <c r="N135" s="157">
        <f t="shared" si="20"/>
        <v>557095979.92019594</v>
      </c>
      <c r="O135" s="157">
        <f t="shared" si="20"/>
        <v>565485099.51859975</v>
      </c>
      <c r="P135" s="157">
        <f t="shared" si="20"/>
        <v>574042001.50897193</v>
      </c>
      <c r="Q135" s="157">
        <f t="shared" si="20"/>
        <v>582770041.53915119</v>
      </c>
      <c r="R135" s="157">
        <f t="shared" si="20"/>
        <v>591672642.36993432</v>
      </c>
      <c r="S135" s="157">
        <f t="shared" si="20"/>
        <v>600753295.21733284</v>
      </c>
      <c r="T135" s="157">
        <f t="shared" si="20"/>
        <v>610015561.12167954</v>
      </c>
      <c r="U135" s="157">
        <f t="shared" si="20"/>
        <v>619463072.34411323</v>
      </c>
      <c r="V135" s="157">
        <f t="shared" si="20"/>
        <v>629099533.79099536</v>
      </c>
      <c r="W135" s="157">
        <f t="shared" si="20"/>
        <v>638928724.46681535</v>
      </c>
    </row>
    <row r="136" spans="2:23" ht="14.4" thickBot="1" x14ac:dyDescent="0.3">
      <c r="B136" s="107" t="s">
        <v>61</v>
      </c>
      <c r="D136" s="157">
        <f>SUMIF($B75:$B124,$B136,D$75:D$124)</f>
        <v>3238976000.0000005</v>
      </c>
      <c r="E136" s="157">
        <f>SUMIF($B75:$B124,$B136,E$75:E$124)</f>
        <v>3469753040</v>
      </c>
      <c r="F136" s="157">
        <f>SUMIF($B75:$B124,$B136,F$75:F$124)</f>
        <v>3709275315.2000008</v>
      </c>
      <c r="G136" s="157">
        <f t="shared" ref="G136:W136" si="21">SUMIF($B75:$B124,$B136,G$75:G$124)</f>
        <v>3957800324.1920004</v>
      </c>
      <c r="H136" s="157">
        <f t="shared" si="21"/>
        <v>4215592367.4176006</v>
      </c>
      <c r="I136" s="157">
        <f t="shared" si="21"/>
        <v>4588271223.6255245</v>
      </c>
      <c r="J136" s="157">
        <f t="shared" si="21"/>
        <v>4887768863.6041613</v>
      </c>
      <c r="K136" s="157">
        <f t="shared" si="21"/>
        <v>5197815972.6924934</v>
      </c>
      <c r="L136" s="157">
        <f t="shared" si="21"/>
        <v>5518714730.598918</v>
      </c>
      <c r="M136" s="157">
        <f t="shared" si="21"/>
        <v>5850775184.4325237</v>
      </c>
      <c r="N136" s="157">
        <f t="shared" si="21"/>
        <v>5947547088.1211739</v>
      </c>
      <c r="O136" s="157">
        <f t="shared" si="21"/>
        <v>6046254429.8835964</v>
      </c>
      <c r="P136" s="157">
        <f t="shared" si="21"/>
        <v>6146935918.4812689</v>
      </c>
      <c r="Q136" s="157">
        <f t="shared" si="21"/>
        <v>6249631036.850894</v>
      </c>
      <c r="R136" s="157">
        <f t="shared" si="21"/>
        <v>6354380057.5879126</v>
      </c>
      <c r="S136" s="157">
        <f t="shared" si="21"/>
        <v>6461224058.7396688</v>
      </c>
      <c r="T136" s="157">
        <f t="shared" si="21"/>
        <v>6570204939.914463</v>
      </c>
      <c r="U136" s="157">
        <f t="shared" si="21"/>
        <v>6681365438.7127533</v>
      </c>
      <c r="V136" s="157">
        <f t="shared" si="21"/>
        <v>6794749147.4870081</v>
      </c>
      <c r="W136" s="157">
        <f t="shared" si="21"/>
        <v>6910400530.4367476</v>
      </c>
    </row>
    <row r="137" spans="2:23" ht="14.4" x14ac:dyDescent="0.3">
      <c r="D137" s="91"/>
      <c r="E137" s="91"/>
      <c r="F137" s="91"/>
      <c r="G137" s="91"/>
      <c r="H137" s="91"/>
      <c r="I137" s="91"/>
      <c r="J137" s="91"/>
      <c r="K137" s="91"/>
      <c r="L137" s="91"/>
      <c r="M137"/>
      <c r="N137"/>
      <c r="O137" s="91"/>
      <c r="P137" s="91"/>
      <c r="Q137" s="91"/>
      <c r="R137" s="91"/>
      <c r="S137" s="91"/>
      <c r="T137" s="91"/>
      <c r="U137" s="91"/>
      <c r="V137" s="91"/>
      <c r="W137" s="91"/>
    </row>
    <row r="138" spans="2:23" ht="14.4" x14ac:dyDescent="0.3">
      <c r="D138" s="91">
        <f>SUM(D129:D136)</f>
        <v>54730221500.000008</v>
      </c>
      <c r="E138" s="91">
        <f t="shared" ref="E138:V138" si="22">SUM(E129:E136)</f>
        <v>57454138983.809532</v>
      </c>
      <c r="F138" s="91">
        <f t="shared" si="22"/>
        <v>64528524075.895248</v>
      </c>
      <c r="G138" s="91">
        <f t="shared" si="22"/>
        <v>69921893737.592758</v>
      </c>
      <c r="H138" s="91">
        <f t="shared" si="22"/>
        <v>76843081050.20462</v>
      </c>
      <c r="I138" s="91">
        <f t="shared" si="22"/>
        <v>83340558124.036469</v>
      </c>
      <c r="J138" s="91">
        <f t="shared" si="22"/>
        <v>90233689204.870895</v>
      </c>
      <c r="K138" s="91">
        <f t="shared" si="22"/>
        <v>97322585498.056717</v>
      </c>
      <c r="L138" s="91">
        <f t="shared" si="22"/>
        <v>104140415586.46475</v>
      </c>
      <c r="M138">
        <f t="shared" si="22"/>
        <v>111198804368.87653</v>
      </c>
      <c r="N138">
        <f t="shared" si="22"/>
        <v>118039895821.3954</v>
      </c>
      <c r="O138" s="91">
        <f t="shared" si="22"/>
        <v>120130894904.48994</v>
      </c>
      <c r="P138" s="91">
        <f t="shared" si="22"/>
        <v>122263713969.24643</v>
      </c>
      <c r="Q138" s="91">
        <f t="shared" si="22"/>
        <v>124439189415.29802</v>
      </c>
      <c r="R138" s="91">
        <f t="shared" si="22"/>
        <v>126658174370.27066</v>
      </c>
      <c r="S138" s="91">
        <f t="shared" si="22"/>
        <v>128921539024.34271</v>
      </c>
      <c r="T138" s="91">
        <f t="shared" si="22"/>
        <v>131230170971.49625</v>
      </c>
      <c r="U138" s="91">
        <f t="shared" si="22"/>
        <v>133584975557.59286</v>
      </c>
      <c r="V138" s="91">
        <f t="shared" si="22"/>
        <v>135986876235.41139</v>
      </c>
      <c r="W138" s="91">
        <f>SUM(W129:W136)</f>
        <v>138436814926.78625</v>
      </c>
    </row>
    <row r="139" spans="2:23" ht="14.4" x14ac:dyDescent="0.3">
      <c r="D139" s="91"/>
      <c r="E139" s="91"/>
      <c r="F139" s="91"/>
      <c r="G139" s="91"/>
      <c r="H139" s="91"/>
      <c r="I139" s="91"/>
      <c r="J139" s="91"/>
      <c r="K139" s="91"/>
      <c r="L139" s="91"/>
      <c r="M139"/>
      <c r="N139"/>
      <c r="O139" s="91"/>
      <c r="P139" s="91"/>
      <c r="Q139" s="91"/>
      <c r="R139" s="91"/>
      <c r="S139" s="91"/>
      <c r="T139" s="91"/>
      <c r="U139" s="91"/>
      <c r="V139" s="91"/>
      <c r="W139" s="91"/>
    </row>
    <row r="140" spans="2:23" ht="15" thickBot="1" x14ac:dyDescent="0.35">
      <c r="B140" s="3" t="s">
        <v>97</v>
      </c>
      <c r="D140" s="91"/>
      <c r="E140" s="91"/>
      <c r="F140" s="91"/>
      <c r="G140" s="91"/>
      <c r="H140" s="91"/>
      <c r="I140" s="91"/>
      <c r="J140" s="91"/>
      <c r="K140" s="91"/>
      <c r="L140" s="91"/>
      <c r="M140"/>
      <c r="N140"/>
      <c r="O140" s="91"/>
      <c r="P140" s="91"/>
      <c r="Q140" s="91"/>
      <c r="R140" s="91"/>
      <c r="S140" s="91"/>
      <c r="T140" s="91"/>
      <c r="U140" s="91"/>
      <c r="V140" s="91"/>
      <c r="W140" s="91"/>
    </row>
    <row r="141" spans="2:23" x14ac:dyDescent="0.25">
      <c r="B141" s="132" t="s">
        <v>104</v>
      </c>
      <c r="D141" s="154">
        <v>2021</v>
      </c>
      <c r="E141" s="154">
        <v>2022</v>
      </c>
      <c r="F141" s="154">
        <v>2023</v>
      </c>
      <c r="G141" s="154">
        <v>2024</v>
      </c>
      <c r="H141" s="154">
        <v>2025</v>
      </c>
      <c r="I141" s="154">
        <v>2026</v>
      </c>
      <c r="J141" s="154">
        <v>2027</v>
      </c>
      <c r="K141" s="154">
        <v>2028</v>
      </c>
      <c r="L141" s="154">
        <v>2029</v>
      </c>
      <c r="M141" s="154">
        <v>2030</v>
      </c>
      <c r="N141" s="154">
        <v>2031</v>
      </c>
      <c r="O141" s="154">
        <v>2032</v>
      </c>
      <c r="P141" s="154">
        <v>2033</v>
      </c>
      <c r="Q141" s="154">
        <v>2034</v>
      </c>
      <c r="R141" s="154">
        <v>2035</v>
      </c>
      <c r="S141" s="154">
        <v>2036</v>
      </c>
      <c r="T141" s="154">
        <v>2037</v>
      </c>
      <c r="U141" s="154">
        <v>2038</v>
      </c>
      <c r="V141" s="154">
        <v>2039</v>
      </c>
      <c r="W141" s="154">
        <v>2040</v>
      </c>
    </row>
    <row r="142" spans="2:23" x14ac:dyDescent="0.25">
      <c r="B142" s="101" t="s">
        <v>154</v>
      </c>
      <c r="D142" s="93">
        <f>SUM(D75:D116)</f>
        <v>50283447380.952385</v>
      </c>
      <c r="E142" s="93">
        <f t="shared" ref="E142:W142" si="23">SUM(E75:E116)</f>
        <v>43268232380.952385</v>
      </c>
      <c r="F142" s="93">
        <f t="shared" si="23"/>
        <v>43055446666.666664</v>
      </c>
      <c r="G142" s="93">
        <f t="shared" si="23"/>
        <v>39053423333.333336</v>
      </c>
      <c r="H142" s="93">
        <f t="shared" si="23"/>
        <v>33956585000.000004</v>
      </c>
      <c r="I142" s="93">
        <f t="shared" si="23"/>
        <v>26941370000</v>
      </c>
      <c r="J142" s="93">
        <f t="shared" si="23"/>
        <v>20938335000.000004</v>
      </c>
      <c r="K142" s="93">
        <f t="shared" si="23"/>
        <v>16936311666.666668</v>
      </c>
      <c r="L142" s="93">
        <f t="shared" si="23"/>
        <v>16936311666.666668</v>
      </c>
      <c r="M142" s="93">
        <f t="shared" si="23"/>
        <v>16936311666.666668</v>
      </c>
      <c r="N142" s="93">
        <f t="shared" si="23"/>
        <v>13489941666.666668</v>
      </c>
      <c r="O142" s="93">
        <f t="shared" si="23"/>
        <v>13489941666.666668</v>
      </c>
      <c r="P142" s="93">
        <f t="shared" si="23"/>
        <v>13489941666.666668</v>
      </c>
      <c r="Q142" s="93">
        <f t="shared" si="23"/>
        <v>13489941666.666668</v>
      </c>
      <c r="R142" s="93">
        <f t="shared" si="23"/>
        <v>13489941666.666668</v>
      </c>
      <c r="S142" s="93">
        <f t="shared" si="23"/>
        <v>13489941666.666668</v>
      </c>
      <c r="T142" s="93">
        <f t="shared" si="23"/>
        <v>13489941666.666668</v>
      </c>
      <c r="U142" s="93">
        <f t="shared" si="23"/>
        <v>13489941666.666668</v>
      </c>
      <c r="V142" s="93">
        <f t="shared" si="23"/>
        <v>13489941666.666668</v>
      </c>
      <c r="W142" s="93">
        <f t="shared" si="23"/>
        <v>13489941666.666668</v>
      </c>
    </row>
    <row r="143" spans="2:23" x14ac:dyDescent="0.25">
      <c r="B143" s="101" t="s">
        <v>155</v>
      </c>
      <c r="D143" s="93">
        <f>SUM(D117:D124)</f>
        <v>4446774119.0476198</v>
      </c>
      <c r="E143" s="93">
        <f t="shared" ref="E143:W143" si="24">SUM(E117:E124)</f>
        <v>14185906602.857145</v>
      </c>
      <c r="F143" s="93">
        <f t="shared" si="24"/>
        <v>21473077409.228565</v>
      </c>
      <c r="G143" s="93">
        <f t="shared" si="24"/>
        <v>30868470404.259434</v>
      </c>
      <c r="H143" s="93">
        <f t="shared" si="24"/>
        <v>42886496050.204636</v>
      </c>
      <c r="I143" s="93">
        <f t="shared" si="24"/>
        <v>56399188124.036484</v>
      </c>
      <c r="J143" s="93">
        <f t="shared" si="24"/>
        <v>69295354204.870895</v>
      </c>
      <c r="K143" s="93">
        <f t="shared" si="24"/>
        <v>80386273831.390045</v>
      </c>
      <c r="L143" s="93">
        <f t="shared" si="24"/>
        <v>87204103919.79808</v>
      </c>
      <c r="M143" s="93">
        <f t="shared" si="24"/>
        <v>94262492702.209854</v>
      </c>
      <c r="N143" s="93">
        <f t="shared" si="24"/>
        <v>104549954154.72873</v>
      </c>
      <c r="O143" s="93">
        <f t="shared" si="24"/>
        <v>106640953237.82327</v>
      </c>
      <c r="P143" s="93">
        <f t="shared" si="24"/>
        <v>108773772302.57976</v>
      </c>
      <c r="Q143" s="93">
        <f t="shared" si="24"/>
        <v>110949247748.63135</v>
      </c>
      <c r="R143" s="93">
        <f t="shared" si="24"/>
        <v>113168232703.60399</v>
      </c>
      <c r="S143" s="93">
        <f t="shared" si="24"/>
        <v>115431597357.67604</v>
      </c>
      <c r="T143" s="93">
        <f t="shared" si="24"/>
        <v>117740229304.82957</v>
      </c>
      <c r="U143" s="93">
        <f t="shared" si="24"/>
        <v>120095033890.92619</v>
      </c>
      <c r="V143" s="93">
        <f t="shared" si="24"/>
        <v>122496934568.74472</v>
      </c>
      <c r="W143" s="93">
        <f t="shared" si="24"/>
        <v>124946873260.11958</v>
      </c>
    </row>
    <row r="144" spans="2:23" x14ac:dyDescent="0.25">
      <c r="D144" s="3"/>
      <c r="E144" s="3"/>
      <c r="F144" s="3"/>
      <c r="G144" s="3"/>
      <c r="H144" s="3"/>
      <c r="I144" s="3"/>
      <c r="J144" s="3"/>
      <c r="K144" s="3"/>
      <c r="L144" s="3"/>
      <c r="M144" s="3"/>
      <c r="N144" s="3"/>
      <c r="O144" s="3"/>
      <c r="P144" s="3"/>
      <c r="Q144" s="3"/>
      <c r="R144" s="3"/>
      <c r="S144" s="3"/>
      <c r="T144" s="3"/>
      <c r="U144" s="3"/>
      <c r="V144" s="3"/>
      <c r="W144" s="3"/>
    </row>
    <row r="145" spans="1:23" x14ac:dyDescent="0.25">
      <c r="D145" s="90">
        <f>SUM(D142:D143)</f>
        <v>54730221500.000008</v>
      </c>
      <c r="E145" s="90">
        <f t="shared" ref="E145:W145" si="25">SUM(E142:E143)</f>
        <v>57454138983.809532</v>
      </c>
      <c r="F145" s="90">
        <f t="shared" si="25"/>
        <v>64528524075.895233</v>
      </c>
      <c r="G145" s="90">
        <f t="shared" si="25"/>
        <v>69921893737.592773</v>
      </c>
      <c r="H145" s="90">
        <f t="shared" si="25"/>
        <v>76843081050.204636</v>
      </c>
      <c r="I145" s="90">
        <f t="shared" si="25"/>
        <v>83340558124.036484</v>
      </c>
      <c r="J145" s="90">
        <f t="shared" si="25"/>
        <v>90233689204.870895</v>
      </c>
      <c r="K145" s="90">
        <f t="shared" si="25"/>
        <v>97322585498.056717</v>
      </c>
      <c r="L145" s="90">
        <f t="shared" si="25"/>
        <v>104140415586.46475</v>
      </c>
      <c r="M145" s="90">
        <f t="shared" si="25"/>
        <v>111198804368.87653</v>
      </c>
      <c r="N145" s="90">
        <f t="shared" si="25"/>
        <v>118039895821.3954</v>
      </c>
      <c r="O145" s="90">
        <f t="shared" si="25"/>
        <v>120130894904.48994</v>
      </c>
      <c r="P145" s="90">
        <f t="shared" si="25"/>
        <v>122263713969.24643</v>
      </c>
      <c r="Q145" s="90">
        <f t="shared" si="25"/>
        <v>124439189415.29802</v>
      </c>
      <c r="R145" s="90">
        <f t="shared" si="25"/>
        <v>126658174370.27066</v>
      </c>
      <c r="S145" s="90">
        <f t="shared" si="25"/>
        <v>128921539024.34271</v>
      </c>
      <c r="T145" s="90">
        <f t="shared" si="25"/>
        <v>131230170971.49625</v>
      </c>
      <c r="U145" s="90">
        <f t="shared" si="25"/>
        <v>133584975557.59286</v>
      </c>
      <c r="V145" s="90">
        <f t="shared" si="25"/>
        <v>135986876235.41139</v>
      </c>
      <c r="W145" s="90">
        <f t="shared" si="25"/>
        <v>138436814926.78625</v>
      </c>
    </row>
    <row r="147" spans="1:23" x14ac:dyDescent="0.25">
      <c r="A147" s="155" t="s">
        <v>32</v>
      </c>
      <c r="B147" s="155" t="s">
        <v>104</v>
      </c>
      <c r="C147" s="155" t="s">
        <v>90</v>
      </c>
      <c r="D147" s="154">
        <v>2021</v>
      </c>
      <c r="E147" s="155">
        <v>2022</v>
      </c>
      <c r="F147" s="154">
        <v>2023</v>
      </c>
      <c r="G147" s="155">
        <v>2024</v>
      </c>
      <c r="H147" s="154">
        <v>2025</v>
      </c>
      <c r="I147" s="155">
        <v>2026</v>
      </c>
      <c r="J147" s="154">
        <v>2027</v>
      </c>
      <c r="K147" s="155">
        <v>2028</v>
      </c>
      <c r="L147" s="154">
        <v>2029</v>
      </c>
      <c r="M147" s="155">
        <v>2030</v>
      </c>
      <c r="N147" s="154">
        <v>2031</v>
      </c>
      <c r="O147" s="155">
        <v>2032</v>
      </c>
      <c r="P147" s="154">
        <v>2033</v>
      </c>
      <c r="Q147" s="155">
        <v>2034</v>
      </c>
      <c r="R147" s="154">
        <v>2035</v>
      </c>
      <c r="S147" s="155">
        <v>2036</v>
      </c>
      <c r="T147" s="154">
        <v>2037</v>
      </c>
      <c r="U147" s="155">
        <v>2038</v>
      </c>
      <c r="V147" s="154">
        <v>2039</v>
      </c>
      <c r="W147" s="155">
        <v>2040</v>
      </c>
    </row>
    <row r="148" spans="1:23" x14ac:dyDescent="0.25">
      <c r="A148" s="97" t="s">
        <v>33</v>
      </c>
      <c r="B148" s="97" t="s">
        <v>57</v>
      </c>
      <c r="C148" s="198"/>
      <c r="D148" s="189">
        <f>IFERROR(SR_demand_forecast!D148*Settings!$D$30,"-")</f>
        <v>2001011666.6666667</v>
      </c>
      <c r="E148" s="189">
        <f>IFERROR(SR_demand_forecast!E148*Settings!$D$30,"-")</f>
        <v>2001011666.6666667</v>
      </c>
      <c r="F148" s="189">
        <f>IFERROR(SR_demand_forecast!F148*Settings!$D$30,"-")</f>
        <v>2001011666.6666667</v>
      </c>
      <c r="G148" s="189">
        <f>IFERROR(SR_demand_forecast!G148*Settings!$D$30,"-")</f>
        <v>2001011666.6666667</v>
      </c>
      <c r="H148" s="189">
        <f>IFERROR(SR_demand_forecast!H148*Settings!$D$30,"-")</f>
        <v>0</v>
      </c>
      <c r="I148" s="189">
        <f>IFERROR(SR_demand_forecast!I148*Settings!$D$30,"-")</f>
        <v>0</v>
      </c>
      <c r="J148" s="189">
        <f>IFERROR(SR_demand_forecast!J148*Settings!$D$30,"-")</f>
        <v>0</v>
      </c>
      <c r="K148" s="189">
        <f>IFERROR(SR_demand_forecast!K148*Settings!$D$30,"-")</f>
        <v>0</v>
      </c>
      <c r="L148" s="189">
        <f>IFERROR(SR_demand_forecast!L148*Settings!$D$30,"-")</f>
        <v>0</v>
      </c>
      <c r="M148" s="189">
        <f>IFERROR(SR_demand_forecast!M148*Settings!$D$30,"-")</f>
        <v>0</v>
      </c>
      <c r="N148" s="189">
        <f>IFERROR(SR_demand_forecast!N148*Settings!$D$30,"-")</f>
        <v>0</v>
      </c>
      <c r="O148" s="189">
        <f>IFERROR(SR_demand_forecast!O148*Settings!$D$30,"-")</f>
        <v>0</v>
      </c>
      <c r="P148" s="189">
        <f>IFERROR(SR_demand_forecast!P148*Settings!$D$30,"-")</f>
        <v>0</v>
      </c>
      <c r="Q148" s="189">
        <f>IFERROR(SR_demand_forecast!Q148*Settings!$D$30,"-")</f>
        <v>0</v>
      </c>
      <c r="R148" s="189">
        <f>IFERROR(SR_demand_forecast!R148*Settings!$D$30,"-")</f>
        <v>0</v>
      </c>
      <c r="S148" s="189">
        <f>IFERROR(SR_demand_forecast!S148*Settings!$D$30,"-")</f>
        <v>0</v>
      </c>
      <c r="T148" s="189">
        <f>IFERROR(SR_demand_forecast!T148*Settings!$D$30,"-")</f>
        <v>0</v>
      </c>
      <c r="U148" s="189">
        <f>IFERROR(SR_demand_forecast!U148*Settings!$D$30,"-")</f>
        <v>0</v>
      </c>
      <c r="V148" s="189">
        <f>IFERROR(SR_demand_forecast!V148*Settings!$D$30,"-")</f>
        <v>0</v>
      </c>
      <c r="W148" s="189">
        <f>IFERROR(SR_demand_forecast!W148*Settings!$D$30,"-")</f>
        <v>0</v>
      </c>
    </row>
    <row r="149" spans="1:23" x14ac:dyDescent="0.25">
      <c r="A149" s="97" t="s">
        <v>65</v>
      </c>
      <c r="B149" s="97" t="s">
        <v>57</v>
      </c>
      <c r="C149" s="198"/>
      <c r="D149" s="189">
        <f>IFERROR(SR_demand_forecast!D149*Settings!$D$30,"-")</f>
        <v>2001011666.6666667</v>
      </c>
      <c r="E149" s="189">
        <f>IFERROR(SR_demand_forecast!E149*Settings!$D$30,"-")</f>
        <v>2001011666.6666667</v>
      </c>
      <c r="F149" s="189">
        <f>IFERROR(SR_demand_forecast!F149*Settings!$D$30,"-")</f>
        <v>2001011666.6666667</v>
      </c>
      <c r="G149" s="189">
        <f>IFERROR(SR_demand_forecast!G149*Settings!$D$30,"-")</f>
        <v>2001011666.6666667</v>
      </c>
      <c r="H149" s="189">
        <f>IFERROR(SR_demand_forecast!H149*Settings!$D$30,"-")</f>
        <v>2001011666.6666667</v>
      </c>
      <c r="I149" s="189">
        <f>IFERROR(SR_demand_forecast!I149*Settings!$D$30,"-")</f>
        <v>2001011666.6666667</v>
      </c>
      <c r="J149" s="189">
        <f>IFERROR(SR_demand_forecast!J149*Settings!$D$30,"-")</f>
        <v>0</v>
      </c>
      <c r="K149" s="189">
        <f>IFERROR(SR_demand_forecast!K149*Settings!$D$30,"-")</f>
        <v>0</v>
      </c>
      <c r="L149" s="189">
        <f>IFERROR(SR_demand_forecast!L149*Settings!$D$30,"-")</f>
        <v>0</v>
      </c>
      <c r="M149" s="189">
        <f>IFERROR(SR_demand_forecast!M149*Settings!$D$30,"-")</f>
        <v>0</v>
      </c>
      <c r="N149" s="189">
        <f>IFERROR(SR_demand_forecast!N149*Settings!$D$30,"-")</f>
        <v>0</v>
      </c>
      <c r="O149" s="189">
        <f>IFERROR(SR_demand_forecast!O149*Settings!$D$30,"-")</f>
        <v>0</v>
      </c>
      <c r="P149" s="189">
        <f>IFERROR(SR_demand_forecast!P149*Settings!$D$30,"-")</f>
        <v>0</v>
      </c>
      <c r="Q149" s="189">
        <f>IFERROR(SR_demand_forecast!Q149*Settings!$D$30,"-")</f>
        <v>0</v>
      </c>
      <c r="R149" s="189">
        <f>IFERROR(SR_demand_forecast!R149*Settings!$D$30,"-")</f>
        <v>0</v>
      </c>
      <c r="S149" s="189">
        <f>IFERROR(SR_demand_forecast!S149*Settings!$D$30,"-")</f>
        <v>0</v>
      </c>
      <c r="T149" s="189">
        <f>IFERROR(SR_demand_forecast!T149*Settings!$D$30,"-")</f>
        <v>0</v>
      </c>
      <c r="U149" s="189">
        <f>IFERROR(SR_demand_forecast!U149*Settings!$D$30,"-")</f>
        <v>0</v>
      </c>
      <c r="V149" s="189">
        <f>IFERROR(SR_demand_forecast!V149*Settings!$D$30,"-")</f>
        <v>0</v>
      </c>
      <c r="W149" s="189">
        <f>IFERROR(SR_demand_forecast!W149*Settings!$D$30,"-")</f>
        <v>0</v>
      </c>
    </row>
    <row r="150" spans="1:23" x14ac:dyDescent="0.25">
      <c r="A150" s="97" t="s">
        <v>67</v>
      </c>
      <c r="B150" s="97" t="s">
        <v>58</v>
      </c>
      <c r="C150" s="198"/>
      <c r="D150" s="189">
        <f>IFERROR(SR_demand_forecast!D150*Settings!$D$30,"-")</f>
        <v>68820000</v>
      </c>
      <c r="E150" s="189">
        <f>IFERROR(SR_demand_forecast!E150*Settings!$D$30,"-")</f>
        <v>68820000</v>
      </c>
      <c r="F150" s="189">
        <f>IFERROR(SR_demand_forecast!F150*Settings!$D$30,"-")</f>
        <v>68820000</v>
      </c>
      <c r="G150" s="189">
        <f>IFERROR(SR_demand_forecast!G150*Settings!$D$30,"-")</f>
        <v>68820000</v>
      </c>
      <c r="H150" s="189">
        <f>IFERROR(SR_demand_forecast!H150*Settings!$D$30,"-")</f>
        <v>0</v>
      </c>
      <c r="I150" s="189">
        <f>IFERROR(SR_demand_forecast!I150*Settings!$D$30,"-")</f>
        <v>0</v>
      </c>
      <c r="J150" s="189">
        <f>IFERROR(SR_demand_forecast!J150*Settings!$D$30,"-")</f>
        <v>0</v>
      </c>
      <c r="K150" s="189">
        <f>IFERROR(SR_demand_forecast!K150*Settings!$D$30,"-")</f>
        <v>0</v>
      </c>
      <c r="L150" s="189">
        <f>IFERROR(SR_demand_forecast!L150*Settings!$D$30,"-")</f>
        <v>0</v>
      </c>
      <c r="M150" s="189">
        <f>IFERROR(SR_demand_forecast!M150*Settings!$D$30,"-")</f>
        <v>0</v>
      </c>
      <c r="N150" s="189">
        <f>IFERROR(SR_demand_forecast!N150*Settings!$D$30,"-")</f>
        <v>0</v>
      </c>
      <c r="O150" s="189">
        <f>IFERROR(SR_demand_forecast!O150*Settings!$D$30,"-")</f>
        <v>0</v>
      </c>
      <c r="P150" s="189">
        <f>IFERROR(SR_demand_forecast!P150*Settings!$D$30,"-")</f>
        <v>0</v>
      </c>
      <c r="Q150" s="189">
        <f>IFERROR(SR_demand_forecast!Q150*Settings!$D$30,"-")</f>
        <v>0</v>
      </c>
      <c r="R150" s="189">
        <f>IFERROR(SR_demand_forecast!R150*Settings!$D$30,"-")</f>
        <v>0</v>
      </c>
      <c r="S150" s="189">
        <f>IFERROR(SR_demand_forecast!S150*Settings!$D$30,"-")</f>
        <v>0</v>
      </c>
      <c r="T150" s="189">
        <f>IFERROR(SR_demand_forecast!T150*Settings!$D$30,"-")</f>
        <v>0</v>
      </c>
      <c r="U150" s="189">
        <f>IFERROR(SR_demand_forecast!U150*Settings!$D$30,"-")</f>
        <v>0</v>
      </c>
      <c r="V150" s="189">
        <f>IFERROR(SR_demand_forecast!V150*Settings!$D$30,"-")</f>
        <v>0</v>
      </c>
      <c r="W150" s="189">
        <f>IFERROR(SR_demand_forecast!W150*Settings!$D$30,"-")</f>
        <v>0</v>
      </c>
    </row>
    <row r="151" spans="1:23" x14ac:dyDescent="0.25">
      <c r="A151" s="97" t="s">
        <v>68</v>
      </c>
      <c r="B151" s="97" t="s">
        <v>57</v>
      </c>
      <c r="C151" s="198"/>
      <c r="D151" s="189">
        <f>IFERROR(SR_demand_forecast!D151*Settings!$D$30,"-")</f>
        <v>2001011666.6666667</v>
      </c>
      <c r="E151" s="189">
        <f>IFERROR(SR_demand_forecast!E151*Settings!$D$30,"-")</f>
        <v>2001011666.6666667</v>
      </c>
      <c r="F151" s="189">
        <f>IFERROR(SR_demand_forecast!F151*Settings!$D$30,"-")</f>
        <v>2001011666.6666667</v>
      </c>
      <c r="G151" s="189">
        <f>IFERROR(SR_demand_forecast!G151*Settings!$D$30,"-")</f>
        <v>2001011666.6666667</v>
      </c>
      <c r="H151" s="189">
        <f>IFERROR(SR_demand_forecast!H151*Settings!$D$30,"-")</f>
        <v>2001011666.6666667</v>
      </c>
      <c r="I151" s="189">
        <f>IFERROR(SR_demand_forecast!I151*Settings!$D$30,"-")</f>
        <v>2001011666.6666667</v>
      </c>
      <c r="J151" s="189">
        <f>IFERROR(SR_demand_forecast!J151*Settings!$D$30,"-")</f>
        <v>0</v>
      </c>
      <c r="K151" s="189">
        <f>IFERROR(SR_demand_forecast!K151*Settings!$D$30,"-")</f>
        <v>0</v>
      </c>
      <c r="L151" s="189">
        <f>IFERROR(SR_demand_forecast!L151*Settings!$D$30,"-")</f>
        <v>0</v>
      </c>
      <c r="M151" s="189">
        <f>IFERROR(SR_demand_forecast!M151*Settings!$D$30,"-")</f>
        <v>0</v>
      </c>
      <c r="N151" s="189">
        <f>IFERROR(SR_demand_forecast!N151*Settings!$D$30,"-")</f>
        <v>0</v>
      </c>
      <c r="O151" s="189">
        <f>IFERROR(SR_demand_forecast!O151*Settings!$D$30,"-")</f>
        <v>0</v>
      </c>
      <c r="P151" s="189">
        <f>IFERROR(SR_demand_forecast!P151*Settings!$D$30,"-")</f>
        <v>0</v>
      </c>
      <c r="Q151" s="189">
        <f>IFERROR(SR_demand_forecast!Q151*Settings!$D$30,"-")</f>
        <v>0</v>
      </c>
      <c r="R151" s="189">
        <f>IFERROR(SR_demand_forecast!R151*Settings!$D$30,"-")</f>
        <v>0</v>
      </c>
      <c r="S151" s="189">
        <f>IFERROR(SR_demand_forecast!S151*Settings!$D$30,"-")</f>
        <v>0</v>
      </c>
      <c r="T151" s="189">
        <f>IFERROR(SR_demand_forecast!T151*Settings!$D$30,"-")</f>
        <v>0</v>
      </c>
      <c r="U151" s="189">
        <f>IFERROR(SR_demand_forecast!U151*Settings!$D$30,"-")</f>
        <v>0</v>
      </c>
      <c r="V151" s="189">
        <f>IFERROR(SR_demand_forecast!V151*Settings!$D$30,"-")</f>
        <v>0</v>
      </c>
      <c r="W151" s="189">
        <f>IFERROR(SR_demand_forecast!W151*Settings!$D$30,"-")</f>
        <v>0</v>
      </c>
    </row>
    <row r="152" spans="1:23" x14ac:dyDescent="0.25">
      <c r="A152" s="97" t="s">
        <v>34</v>
      </c>
      <c r="B152" s="97" t="s">
        <v>64</v>
      </c>
      <c r="C152" s="198"/>
      <c r="D152" s="189" t="str">
        <f>IFERROR(SR_demand_forecast!D152*Settings!$D$30,"-")</f>
        <v>-</v>
      </c>
      <c r="E152" s="189" t="str">
        <f>IFERROR(SR_demand_forecast!E152*Settings!$D$30,"-")</f>
        <v>-</v>
      </c>
      <c r="F152" s="189" t="str">
        <f>IFERROR(SR_demand_forecast!F152*Settings!$D$30,"-")</f>
        <v>-</v>
      </c>
      <c r="G152" s="189" t="str">
        <f>IFERROR(SR_demand_forecast!G152*Settings!$D$30,"-")</f>
        <v>-</v>
      </c>
      <c r="H152" s="189" t="str">
        <f>IFERROR(SR_demand_forecast!H152*Settings!$D$30,"-")</f>
        <v>-</v>
      </c>
      <c r="I152" s="189" t="str">
        <f>IFERROR(SR_demand_forecast!I152*Settings!$D$30,"-")</f>
        <v>-</v>
      </c>
      <c r="J152" s="189" t="str">
        <f>IFERROR(SR_demand_forecast!J152*Settings!$D$30,"-")</f>
        <v>-</v>
      </c>
      <c r="K152" s="189" t="str">
        <f>IFERROR(SR_demand_forecast!K152*Settings!$D$30,"-")</f>
        <v>-</v>
      </c>
      <c r="L152" s="189" t="str">
        <f>IFERROR(SR_demand_forecast!L152*Settings!$D$30,"-")</f>
        <v>-</v>
      </c>
      <c r="M152" s="189" t="str">
        <f>IFERROR(SR_demand_forecast!M152*Settings!$D$30,"-")</f>
        <v>-</v>
      </c>
      <c r="N152" s="189" t="str">
        <f>IFERROR(SR_demand_forecast!N152*Settings!$D$30,"-")</f>
        <v>-</v>
      </c>
      <c r="O152" s="189" t="str">
        <f>IFERROR(SR_demand_forecast!O152*Settings!$D$30,"-")</f>
        <v>-</v>
      </c>
      <c r="P152" s="189" t="str">
        <f>IFERROR(SR_demand_forecast!P152*Settings!$D$30,"-")</f>
        <v>-</v>
      </c>
      <c r="Q152" s="189" t="str">
        <f>IFERROR(SR_demand_forecast!Q152*Settings!$D$30,"-")</f>
        <v>-</v>
      </c>
      <c r="R152" s="189" t="str">
        <f>IFERROR(SR_demand_forecast!R152*Settings!$D$30,"-")</f>
        <v>-</v>
      </c>
      <c r="S152" s="189" t="str">
        <f>IFERROR(SR_demand_forecast!S152*Settings!$D$30,"-")</f>
        <v>-</v>
      </c>
      <c r="T152" s="189" t="str">
        <f>IFERROR(SR_demand_forecast!T152*Settings!$D$30,"-")</f>
        <v>-</v>
      </c>
      <c r="U152" s="189" t="str">
        <f>IFERROR(SR_demand_forecast!U152*Settings!$D$30,"-")</f>
        <v>-</v>
      </c>
      <c r="V152" s="189" t="str">
        <f>IFERROR(SR_demand_forecast!V152*Settings!$D$30,"-")</f>
        <v>-</v>
      </c>
      <c r="W152" s="189" t="str">
        <f>IFERROR(SR_demand_forecast!W152*Settings!$D$30,"-")</f>
        <v>-</v>
      </c>
    </row>
    <row r="153" spans="1:23" x14ac:dyDescent="0.25">
      <c r="A153" s="97" t="s">
        <v>71</v>
      </c>
      <c r="B153" s="97" t="s">
        <v>58</v>
      </c>
      <c r="C153" s="198"/>
      <c r="D153" s="189">
        <f>IFERROR(SR_demand_forecast!D153*Settings!$D$30,"-")</f>
        <v>68820000</v>
      </c>
      <c r="E153" s="189">
        <f>IFERROR(SR_demand_forecast!E153*Settings!$D$30,"-")</f>
        <v>68820000</v>
      </c>
      <c r="F153" s="189">
        <f>IFERROR(SR_demand_forecast!F153*Settings!$D$30,"-")</f>
        <v>68820000</v>
      </c>
      <c r="G153" s="189">
        <f>IFERROR(SR_demand_forecast!G153*Settings!$D$30,"-")</f>
        <v>68820000</v>
      </c>
      <c r="H153" s="189">
        <f>IFERROR(SR_demand_forecast!H153*Settings!$D$30,"-")</f>
        <v>68820000</v>
      </c>
      <c r="I153" s="189">
        <f>IFERROR(SR_demand_forecast!I153*Settings!$D$30,"-")</f>
        <v>68820000</v>
      </c>
      <c r="J153" s="189">
        <f>IFERROR(SR_demand_forecast!J153*Settings!$D$30,"-")</f>
        <v>68820000</v>
      </c>
      <c r="K153" s="189">
        <f>IFERROR(SR_demand_forecast!K153*Settings!$D$30,"-")</f>
        <v>68820000</v>
      </c>
      <c r="L153" s="189">
        <f>IFERROR(SR_demand_forecast!L153*Settings!$D$30,"-")</f>
        <v>68820000</v>
      </c>
      <c r="M153" s="189">
        <f>IFERROR(SR_demand_forecast!M153*Settings!$D$30,"-")</f>
        <v>68820000</v>
      </c>
      <c r="N153" s="189">
        <f>IFERROR(SR_demand_forecast!N153*Settings!$D$30,"-")</f>
        <v>68820000</v>
      </c>
      <c r="O153" s="189">
        <f>IFERROR(SR_demand_forecast!O153*Settings!$D$30,"-")</f>
        <v>68820000</v>
      </c>
      <c r="P153" s="189">
        <f>IFERROR(SR_demand_forecast!P153*Settings!$D$30,"-")</f>
        <v>68820000</v>
      </c>
      <c r="Q153" s="189">
        <f>IFERROR(SR_demand_forecast!Q153*Settings!$D$30,"-")</f>
        <v>68820000</v>
      </c>
      <c r="R153" s="189">
        <f>IFERROR(SR_demand_forecast!R153*Settings!$D$30,"-")</f>
        <v>68820000</v>
      </c>
      <c r="S153" s="189">
        <f>IFERROR(SR_demand_forecast!S153*Settings!$D$30,"-")</f>
        <v>68820000</v>
      </c>
      <c r="T153" s="189">
        <f>IFERROR(SR_demand_forecast!T153*Settings!$D$30,"-")</f>
        <v>68820000</v>
      </c>
      <c r="U153" s="189">
        <f>IFERROR(SR_demand_forecast!U153*Settings!$D$30,"-")</f>
        <v>68820000</v>
      </c>
      <c r="V153" s="189">
        <f>IFERROR(SR_demand_forecast!V153*Settings!$D$30,"-")</f>
        <v>68820000</v>
      </c>
      <c r="W153" s="189">
        <f>IFERROR(SR_demand_forecast!W153*Settings!$D$30,"-")</f>
        <v>68820000</v>
      </c>
    </row>
    <row r="154" spans="1:23" x14ac:dyDescent="0.25">
      <c r="A154" s="97" t="s">
        <v>72</v>
      </c>
      <c r="B154" s="97" t="s">
        <v>59</v>
      </c>
      <c r="C154" s="198"/>
      <c r="D154" s="189">
        <f>IFERROR(SR_demand_forecast!D154*Settings!$D$30,"-")</f>
        <v>3446370000</v>
      </c>
      <c r="E154" s="189">
        <f>IFERROR(SR_demand_forecast!E154*Settings!$D$30,"-")</f>
        <v>3446370000</v>
      </c>
      <c r="F154" s="189">
        <f>IFERROR(SR_demand_forecast!F154*Settings!$D$30,"-")</f>
        <v>3446370000</v>
      </c>
      <c r="G154" s="189">
        <f>IFERROR(SR_demand_forecast!G154*Settings!$D$30,"-")</f>
        <v>3446370000</v>
      </c>
      <c r="H154" s="189">
        <f>IFERROR(SR_demand_forecast!H154*Settings!$D$30,"-")</f>
        <v>3446370000</v>
      </c>
      <c r="I154" s="189">
        <f>IFERROR(SR_demand_forecast!I154*Settings!$D$30,"-")</f>
        <v>3446370000</v>
      </c>
      <c r="J154" s="189">
        <f>IFERROR(SR_demand_forecast!J154*Settings!$D$30,"-")</f>
        <v>3446370000</v>
      </c>
      <c r="K154" s="189">
        <f>IFERROR(SR_demand_forecast!K154*Settings!$D$30,"-")</f>
        <v>3446370000</v>
      </c>
      <c r="L154" s="189">
        <f>IFERROR(SR_demand_forecast!L154*Settings!$D$30,"-")</f>
        <v>3446370000</v>
      </c>
      <c r="M154" s="189">
        <f>IFERROR(SR_demand_forecast!M154*Settings!$D$30,"-")</f>
        <v>3446370000</v>
      </c>
      <c r="N154" s="189">
        <f>IFERROR(SR_demand_forecast!N154*Settings!$D$30,"-")</f>
        <v>3446370000</v>
      </c>
      <c r="O154" s="189">
        <f>IFERROR(SR_demand_forecast!O154*Settings!$D$30,"-")</f>
        <v>3446370000</v>
      </c>
      <c r="P154" s="189">
        <f>IFERROR(SR_demand_forecast!P154*Settings!$D$30,"-")</f>
        <v>3446370000</v>
      </c>
      <c r="Q154" s="189">
        <f>IFERROR(SR_demand_forecast!Q154*Settings!$D$30,"-")</f>
        <v>3446370000</v>
      </c>
      <c r="R154" s="189">
        <f>IFERROR(SR_demand_forecast!R154*Settings!$D$30,"-")</f>
        <v>3446370000</v>
      </c>
      <c r="S154" s="189">
        <f>IFERROR(SR_demand_forecast!S154*Settings!$D$30,"-")</f>
        <v>3446370000</v>
      </c>
      <c r="T154" s="189">
        <f>IFERROR(SR_demand_forecast!T154*Settings!$D$30,"-")</f>
        <v>3446370000</v>
      </c>
      <c r="U154" s="189">
        <f>IFERROR(SR_demand_forecast!U154*Settings!$D$30,"-")</f>
        <v>3446370000</v>
      </c>
      <c r="V154" s="189">
        <f>IFERROR(SR_demand_forecast!V154*Settings!$D$30,"-")</f>
        <v>3446370000</v>
      </c>
      <c r="W154" s="189">
        <f>IFERROR(SR_demand_forecast!W154*Settings!$D$30,"-")</f>
        <v>3446370000</v>
      </c>
    </row>
    <row r="155" spans="1:23" x14ac:dyDescent="0.25">
      <c r="A155" s="97" t="s">
        <v>35</v>
      </c>
      <c r="B155" s="97" t="s">
        <v>57</v>
      </c>
      <c r="C155" s="198"/>
      <c r="D155" s="189">
        <f>IFERROR(SR_demand_forecast!D155*Settings!$D$30,"-")</f>
        <v>2001011666.6666667</v>
      </c>
      <c r="E155" s="189">
        <f>IFERROR(SR_demand_forecast!E155*Settings!$D$30,"-")</f>
        <v>2001011666.6666667</v>
      </c>
      <c r="F155" s="189">
        <f>IFERROR(SR_demand_forecast!F155*Settings!$D$30,"-")</f>
        <v>2001011666.6666667</v>
      </c>
      <c r="G155" s="189">
        <f>IFERROR(SR_demand_forecast!G155*Settings!$D$30,"-")</f>
        <v>2001011666.6666667</v>
      </c>
      <c r="H155" s="189">
        <f>IFERROR(SR_demand_forecast!H155*Settings!$D$30,"-")</f>
        <v>2001011666.6666667</v>
      </c>
      <c r="I155" s="189">
        <f>IFERROR(SR_demand_forecast!I155*Settings!$D$30,"-")</f>
        <v>2001011666.6666667</v>
      </c>
      <c r="J155" s="189">
        <f>IFERROR(SR_demand_forecast!J155*Settings!$D$30,"-")</f>
        <v>2001011666.6666667</v>
      </c>
      <c r="K155" s="189">
        <f>IFERROR(SR_demand_forecast!K155*Settings!$D$30,"-")</f>
        <v>0</v>
      </c>
      <c r="L155" s="189">
        <f>IFERROR(SR_demand_forecast!L155*Settings!$D$30,"-")</f>
        <v>0</v>
      </c>
      <c r="M155" s="189">
        <f>IFERROR(SR_demand_forecast!M155*Settings!$D$30,"-")</f>
        <v>0</v>
      </c>
      <c r="N155" s="189">
        <f>IFERROR(SR_demand_forecast!N155*Settings!$D$30,"-")</f>
        <v>0</v>
      </c>
      <c r="O155" s="189">
        <f>IFERROR(SR_demand_forecast!O155*Settings!$D$30,"-")</f>
        <v>0</v>
      </c>
      <c r="P155" s="189">
        <f>IFERROR(SR_demand_forecast!P155*Settings!$D$30,"-")</f>
        <v>0</v>
      </c>
      <c r="Q155" s="189">
        <f>IFERROR(SR_demand_forecast!Q155*Settings!$D$30,"-")</f>
        <v>0</v>
      </c>
      <c r="R155" s="189">
        <f>IFERROR(SR_demand_forecast!R155*Settings!$D$30,"-")</f>
        <v>0</v>
      </c>
      <c r="S155" s="189">
        <f>IFERROR(SR_demand_forecast!S155*Settings!$D$30,"-")</f>
        <v>0</v>
      </c>
      <c r="T155" s="189">
        <f>IFERROR(SR_demand_forecast!T155*Settings!$D$30,"-")</f>
        <v>0</v>
      </c>
      <c r="U155" s="189">
        <f>IFERROR(SR_demand_forecast!U155*Settings!$D$30,"-")</f>
        <v>0</v>
      </c>
      <c r="V155" s="189">
        <f>IFERROR(SR_demand_forecast!V155*Settings!$D$30,"-")</f>
        <v>0</v>
      </c>
      <c r="W155" s="189">
        <f>IFERROR(SR_demand_forecast!W155*Settings!$D$30,"-")</f>
        <v>0</v>
      </c>
    </row>
    <row r="156" spans="1:23" x14ac:dyDescent="0.25">
      <c r="A156" s="97" t="s">
        <v>36</v>
      </c>
      <c r="B156" s="97" t="s">
        <v>57</v>
      </c>
      <c r="C156" s="198"/>
      <c r="D156" s="189">
        <f>IFERROR(SR_demand_forecast!D156*Settings!$D$30,"-")</f>
        <v>2001011666.6666667</v>
      </c>
      <c r="E156" s="189">
        <f>IFERROR(SR_demand_forecast!E156*Settings!$D$30,"-")</f>
        <v>2001011666.6666667</v>
      </c>
      <c r="F156" s="189">
        <f>IFERROR(SR_demand_forecast!F156*Settings!$D$30,"-")</f>
        <v>2001011666.6666667</v>
      </c>
      <c r="G156" s="189">
        <f>IFERROR(SR_demand_forecast!G156*Settings!$D$30,"-")</f>
        <v>2001011666.6666667</v>
      </c>
      <c r="H156" s="189">
        <f>IFERROR(SR_demand_forecast!H156*Settings!$D$30,"-")</f>
        <v>2001011666.6666667</v>
      </c>
      <c r="I156" s="189">
        <f>IFERROR(SR_demand_forecast!I156*Settings!$D$30,"-")</f>
        <v>2001011666.6666667</v>
      </c>
      <c r="J156" s="189">
        <f>IFERROR(SR_demand_forecast!J156*Settings!$D$30,"-")</f>
        <v>2001011666.6666667</v>
      </c>
      <c r="K156" s="189">
        <f>IFERROR(SR_demand_forecast!K156*Settings!$D$30,"-")</f>
        <v>2001011666.6666667</v>
      </c>
      <c r="L156" s="189">
        <f>IFERROR(SR_demand_forecast!L156*Settings!$D$30,"-")</f>
        <v>2001011666.6666667</v>
      </c>
      <c r="M156" s="189">
        <f>IFERROR(SR_demand_forecast!M156*Settings!$D$30,"-")</f>
        <v>2001011666.6666667</v>
      </c>
      <c r="N156" s="189">
        <f>IFERROR(SR_demand_forecast!N156*Settings!$D$30,"-")</f>
        <v>2001011666.6666667</v>
      </c>
      <c r="O156" s="189">
        <f>IFERROR(SR_demand_forecast!O156*Settings!$D$30,"-")</f>
        <v>2001011666.6666667</v>
      </c>
      <c r="P156" s="189">
        <f>IFERROR(SR_demand_forecast!P156*Settings!$D$30,"-")</f>
        <v>2001011666.6666667</v>
      </c>
      <c r="Q156" s="189">
        <f>IFERROR(SR_demand_forecast!Q156*Settings!$D$30,"-")</f>
        <v>2001011666.6666667</v>
      </c>
      <c r="R156" s="189">
        <f>IFERROR(SR_demand_forecast!R156*Settings!$D$30,"-")</f>
        <v>2001011666.6666667</v>
      </c>
      <c r="S156" s="189">
        <f>IFERROR(SR_demand_forecast!S156*Settings!$D$30,"-")</f>
        <v>2001011666.6666667</v>
      </c>
      <c r="T156" s="189">
        <f>IFERROR(SR_demand_forecast!T156*Settings!$D$30,"-")</f>
        <v>2001011666.6666667</v>
      </c>
      <c r="U156" s="189">
        <f>IFERROR(SR_demand_forecast!U156*Settings!$D$30,"-")</f>
        <v>2001011666.6666667</v>
      </c>
      <c r="V156" s="189">
        <f>IFERROR(SR_demand_forecast!V156*Settings!$D$30,"-")</f>
        <v>2001011666.6666667</v>
      </c>
      <c r="W156" s="189">
        <f>IFERROR(SR_demand_forecast!W156*Settings!$D$30,"-")</f>
        <v>2001011666.6666667</v>
      </c>
    </row>
    <row r="157" spans="1:23" x14ac:dyDescent="0.25">
      <c r="A157" s="97" t="s">
        <v>37</v>
      </c>
      <c r="B157" s="97" t="s">
        <v>57</v>
      </c>
      <c r="C157" s="198"/>
      <c r="D157" s="189">
        <f>IFERROR(SR_demand_forecast!D157*Settings!$D$30,"-")</f>
        <v>2001011666.6666667</v>
      </c>
      <c r="E157" s="189">
        <f>IFERROR(SR_demand_forecast!E157*Settings!$D$30,"-")</f>
        <v>2001011666.6666667</v>
      </c>
      <c r="F157" s="189">
        <f>IFERROR(SR_demand_forecast!F157*Settings!$D$30,"-")</f>
        <v>2001011666.6666667</v>
      </c>
      <c r="G157" s="189">
        <f>IFERROR(SR_demand_forecast!G157*Settings!$D$30,"-")</f>
        <v>2001011666.6666667</v>
      </c>
      <c r="H157" s="189">
        <f>IFERROR(SR_demand_forecast!H157*Settings!$D$30,"-")</f>
        <v>2001011666.6666667</v>
      </c>
      <c r="I157" s="189">
        <f>IFERROR(SR_demand_forecast!I157*Settings!$D$30,"-")</f>
        <v>0</v>
      </c>
      <c r="J157" s="189">
        <f>IFERROR(SR_demand_forecast!J157*Settings!$D$30,"-")</f>
        <v>0</v>
      </c>
      <c r="K157" s="189">
        <f>IFERROR(SR_demand_forecast!K157*Settings!$D$30,"-")</f>
        <v>0</v>
      </c>
      <c r="L157" s="189">
        <f>IFERROR(SR_demand_forecast!L157*Settings!$D$30,"-")</f>
        <v>0</v>
      </c>
      <c r="M157" s="189">
        <f>IFERROR(SR_demand_forecast!M157*Settings!$D$30,"-")</f>
        <v>0</v>
      </c>
      <c r="N157" s="189">
        <f>IFERROR(SR_demand_forecast!N157*Settings!$D$30,"-")</f>
        <v>0</v>
      </c>
      <c r="O157" s="189">
        <f>IFERROR(SR_demand_forecast!O157*Settings!$D$30,"-")</f>
        <v>0</v>
      </c>
      <c r="P157" s="189">
        <f>IFERROR(SR_demand_forecast!P157*Settings!$D$30,"-")</f>
        <v>0</v>
      </c>
      <c r="Q157" s="189">
        <f>IFERROR(SR_demand_forecast!Q157*Settings!$D$30,"-")</f>
        <v>0</v>
      </c>
      <c r="R157" s="189">
        <f>IFERROR(SR_demand_forecast!R157*Settings!$D$30,"-")</f>
        <v>0</v>
      </c>
      <c r="S157" s="189">
        <f>IFERROR(SR_demand_forecast!S157*Settings!$D$30,"-")</f>
        <v>0</v>
      </c>
      <c r="T157" s="189">
        <f>IFERROR(SR_demand_forecast!T157*Settings!$D$30,"-")</f>
        <v>0</v>
      </c>
      <c r="U157" s="189">
        <f>IFERROR(SR_demand_forecast!U157*Settings!$D$30,"-")</f>
        <v>0</v>
      </c>
      <c r="V157" s="189">
        <f>IFERROR(SR_demand_forecast!V157*Settings!$D$30,"-")</f>
        <v>0</v>
      </c>
      <c r="W157" s="189">
        <f>IFERROR(SR_demand_forecast!W157*Settings!$D$30,"-")</f>
        <v>0</v>
      </c>
    </row>
    <row r="158" spans="1:23" x14ac:dyDescent="0.25">
      <c r="A158" s="97" t="s">
        <v>73</v>
      </c>
      <c r="B158" s="97" t="s">
        <v>57</v>
      </c>
      <c r="C158" s="198"/>
      <c r="D158" s="189">
        <f>IFERROR(SR_demand_forecast!D158*Settings!$D$30,"-")</f>
        <v>2001011666.6666667</v>
      </c>
      <c r="E158" s="189">
        <f>IFERROR(SR_demand_forecast!E158*Settings!$D$30,"-")</f>
        <v>2001011666.6666667</v>
      </c>
      <c r="F158" s="189">
        <f>IFERROR(SR_demand_forecast!F158*Settings!$D$30,"-")</f>
        <v>2001011666.6666667</v>
      </c>
      <c r="G158" s="189">
        <f>IFERROR(SR_demand_forecast!G158*Settings!$D$30,"-")</f>
        <v>2001011666.6666667</v>
      </c>
      <c r="H158" s="189">
        <f>IFERROR(SR_demand_forecast!H158*Settings!$D$30,"-")</f>
        <v>2001011666.6666667</v>
      </c>
      <c r="I158" s="189">
        <f>IFERROR(SR_demand_forecast!I158*Settings!$D$30,"-")</f>
        <v>0</v>
      </c>
      <c r="J158" s="189">
        <f>IFERROR(SR_demand_forecast!J158*Settings!$D$30,"-")</f>
        <v>0</v>
      </c>
      <c r="K158" s="189">
        <f>IFERROR(SR_demand_forecast!K158*Settings!$D$30,"-")</f>
        <v>0</v>
      </c>
      <c r="L158" s="189">
        <f>IFERROR(SR_demand_forecast!L158*Settings!$D$30,"-")</f>
        <v>0</v>
      </c>
      <c r="M158" s="189">
        <f>IFERROR(SR_demand_forecast!M158*Settings!$D$30,"-")</f>
        <v>0</v>
      </c>
      <c r="N158" s="189">
        <f>IFERROR(SR_demand_forecast!N158*Settings!$D$30,"-")</f>
        <v>0</v>
      </c>
      <c r="O158" s="189">
        <f>IFERROR(SR_demand_forecast!O158*Settings!$D$30,"-")</f>
        <v>0</v>
      </c>
      <c r="P158" s="189">
        <f>IFERROR(SR_demand_forecast!P158*Settings!$D$30,"-")</f>
        <v>0</v>
      </c>
      <c r="Q158" s="189">
        <f>IFERROR(SR_demand_forecast!Q158*Settings!$D$30,"-")</f>
        <v>0</v>
      </c>
      <c r="R158" s="189">
        <f>IFERROR(SR_demand_forecast!R158*Settings!$D$30,"-")</f>
        <v>0</v>
      </c>
      <c r="S158" s="189">
        <f>IFERROR(SR_demand_forecast!S158*Settings!$D$30,"-")</f>
        <v>0</v>
      </c>
      <c r="T158" s="189">
        <f>IFERROR(SR_demand_forecast!T158*Settings!$D$30,"-")</f>
        <v>0</v>
      </c>
      <c r="U158" s="189">
        <f>IFERROR(SR_demand_forecast!U158*Settings!$D$30,"-")</f>
        <v>0</v>
      </c>
      <c r="V158" s="189">
        <f>IFERROR(SR_demand_forecast!V158*Settings!$D$30,"-")</f>
        <v>0</v>
      </c>
      <c r="W158" s="189">
        <f>IFERROR(SR_demand_forecast!W158*Settings!$D$30,"-")</f>
        <v>0</v>
      </c>
    </row>
    <row r="159" spans="1:23" x14ac:dyDescent="0.25">
      <c r="A159" s="97" t="s">
        <v>38</v>
      </c>
      <c r="B159" s="97" t="s">
        <v>57</v>
      </c>
      <c r="C159" s="198"/>
      <c r="D159" s="189">
        <f>IFERROR(SR_demand_forecast!D159*Settings!$D$30,"-")</f>
        <v>2001011666.6666667</v>
      </c>
      <c r="E159" s="189">
        <f>IFERROR(SR_demand_forecast!E159*Settings!$D$30,"-")</f>
        <v>2001011666.6666667</v>
      </c>
      <c r="F159" s="189">
        <f>IFERROR(SR_demand_forecast!F159*Settings!$D$30,"-")</f>
        <v>2001011666.6666667</v>
      </c>
      <c r="G159" s="189">
        <f>IFERROR(SR_demand_forecast!G159*Settings!$D$30,"-")</f>
        <v>2001011666.6666667</v>
      </c>
      <c r="H159" s="189">
        <f>IFERROR(SR_demand_forecast!H159*Settings!$D$30,"-")</f>
        <v>0</v>
      </c>
      <c r="I159" s="189">
        <f>IFERROR(SR_demand_forecast!I159*Settings!$D$30,"-")</f>
        <v>0</v>
      </c>
      <c r="J159" s="189">
        <f>IFERROR(SR_demand_forecast!J159*Settings!$D$30,"-")</f>
        <v>0</v>
      </c>
      <c r="K159" s="189">
        <f>IFERROR(SR_demand_forecast!K159*Settings!$D$30,"-")</f>
        <v>0</v>
      </c>
      <c r="L159" s="189">
        <f>IFERROR(SR_demand_forecast!L159*Settings!$D$30,"-")</f>
        <v>0</v>
      </c>
      <c r="M159" s="189">
        <f>IFERROR(SR_demand_forecast!M159*Settings!$D$30,"-")</f>
        <v>0</v>
      </c>
      <c r="N159" s="189">
        <f>IFERROR(SR_demand_forecast!N159*Settings!$D$30,"-")</f>
        <v>0</v>
      </c>
      <c r="O159" s="189">
        <f>IFERROR(SR_demand_forecast!O159*Settings!$D$30,"-")</f>
        <v>0</v>
      </c>
      <c r="P159" s="189">
        <f>IFERROR(SR_demand_forecast!P159*Settings!$D$30,"-")</f>
        <v>0</v>
      </c>
      <c r="Q159" s="189">
        <f>IFERROR(SR_demand_forecast!Q159*Settings!$D$30,"-")</f>
        <v>0</v>
      </c>
      <c r="R159" s="189">
        <f>IFERROR(SR_demand_forecast!R159*Settings!$D$30,"-")</f>
        <v>0</v>
      </c>
      <c r="S159" s="189">
        <f>IFERROR(SR_demand_forecast!S159*Settings!$D$30,"-")</f>
        <v>0</v>
      </c>
      <c r="T159" s="189">
        <f>IFERROR(SR_demand_forecast!T159*Settings!$D$30,"-")</f>
        <v>0</v>
      </c>
      <c r="U159" s="189">
        <f>IFERROR(SR_demand_forecast!U159*Settings!$D$30,"-")</f>
        <v>0</v>
      </c>
      <c r="V159" s="189">
        <f>IFERROR(SR_demand_forecast!V159*Settings!$D$30,"-")</f>
        <v>0</v>
      </c>
      <c r="W159" s="189">
        <f>IFERROR(SR_demand_forecast!W159*Settings!$D$30,"-")</f>
        <v>0</v>
      </c>
    </row>
    <row r="160" spans="1:23" x14ac:dyDescent="0.25">
      <c r="A160" s="97" t="s">
        <v>39</v>
      </c>
      <c r="B160" s="97" t="s">
        <v>59</v>
      </c>
      <c r="C160" s="198"/>
      <c r="D160" s="189">
        <f>IFERROR(SR_demand_forecast!D160*Settings!$D$30,"-")</f>
        <v>3446370000</v>
      </c>
      <c r="E160" s="189">
        <f>IFERROR(SR_demand_forecast!E160*Settings!$D$30,"-")</f>
        <v>3446370000</v>
      </c>
      <c r="F160" s="189">
        <f>IFERROR(SR_demand_forecast!F160*Settings!$D$30,"-")</f>
        <v>3446370000</v>
      </c>
      <c r="G160" s="189">
        <f>IFERROR(SR_demand_forecast!G160*Settings!$D$30,"-")</f>
        <v>3446370000</v>
      </c>
      <c r="H160" s="189">
        <f>IFERROR(SR_demand_forecast!H160*Settings!$D$30,"-")</f>
        <v>3446370000</v>
      </c>
      <c r="I160" s="189">
        <f>IFERROR(SR_demand_forecast!I160*Settings!$D$30,"-")</f>
        <v>3446370000</v>
      </c>
      <c r="J160" s="189">
        <f>IFERROR(SR_demand_forecast!J160*Settings!$D$30,"-")</f>
        <v>3446370000</v>
      </c>
      <c r="K160" s="189">
        <f>IFERROR(SR_demand_forecast!K160*Settings!$D$30,"-")</f>
        <v>3446370000</v>
      </c>
      <c r="L160" s="189">
        <f>IFERROR(SR_demand_forecast!L160*Settings!$D$30,"-")</f>
        <v>3446370000</v>
      </c>
      <c r="M160" s="189">
        <f>IFERROR(SR_demand_forecast!M160*Settings!$D$30,"-")</f>
        <v>3446370000</v>
      </c>
      <c r="N160" s="189">
        <f>IFERROR(SR_demand_forecast!N160*Settings!$D$30,"-")</f>
        <v>0</v>
      </c>
      <c r="O160" s="189">
        <f>IFERROR(SR_demand_forecast!O160*Settings!$D$30,"-")</f>
        <v>0</v>
      </c>
      <c r="P160" s="189">
        <f>IFERROR(SR_demand_forecast!P160*Settings!$D$30,"-")</f>
        <v>0</v>
      </c>
      <c r="Q160" s="189">
        <f>IFERROR(SR_demand_forecast!Q160*Settings!$D$30,"-")</f>
        <v>0</v>
      </c>
      <c r="R160" s="189">
        <f>IFERROR(SR_demand_forecast!R160*Settings!$D$30,"-")</f>
        <v>0</v>
      </c>
      <c r="S160" s="189">
        <f>IFERROR(SR_demand_forecast!S160*Settings!$D$30,"-")</f>
        <v>0</v>
      </c>
      <c r="T160" s="189">
        <f>IFERROR(SR_demand_forecast!T160*Settings!$D$30,"-")</f>
        <v>0</v>
      </c>
      <c r="U160" s="189">
        <f>IFERROR(SR_demand_forecast!U160*Settings!$D$30,"-")</f>
        <v>0</v>
      </c>
      <c r="V160" s="189">
        <f>IFERROR(SR_demand_forecast!V160*Settings!$D$30,"-")</f>
        <v>0</v>
      </c>
      <c r="W160" s="189">
        <f>IFERROR(SR_demand_forecast!W160*Settings!$D$30,"-")</f>
        <v>0</v>
      </c>
    </row>
    <row r="161" spans="1:23" x14ac:dyDescent="0.25">
      <c r="A161" s="97" t="s">
        <v>40</v>
      </c>
      <c r="B161" s="97" t="s">
        <v>58</v>
      </c>
      <c r="C161" s="198"/>
      <c r="D161" s="189">
        <f>IFERROR(SR_demand_forecast!D161*Settings!$D$30,"-")</f>
        <v>0</v>
      </c>
      <c r="E161" s="189">
        <f>IFERROR(SR_demand_forecast!E161*Settings!$D$30,"-")</f>
        <v>0</v>
      </c>
      <c r="F161" s="189">
        <f>IFERROR(SR_demand_forecast!F161*Settings!$D$30,"-")</f>
        <v>0</v>
      </c>
      <c r="G161" s="189">
        <f>IFERROR(SR_demand_forecast!G161*Settings!$D$30,"-")</f>
        <v>0</v>
      </c>
      <c r="H161" s="189">
        <f>IFERROR(SR_demand_forecast!H161*Settings!$D$30,"-")</f>
        <v>0</v>
      </c>
      <c r="I161" s="189">
        <f>IFERROR(SR_demand_forecast!I161*Settings!$D$30,"-")</f>
        <v>0</v>
      </c>
      <c r="J161" s="189">
        <f>IFERROR(SR_demand_forecast!J161*Settings!$D$30,"-")</f>
        <v>0</v>
      </c>
      <c r="K161" s="189">
        <f>IFERROR(SR_demand_forecast!K161*Settings!$D$30,"-")</f>
        <v>0</v>
      </c>
      <c r="L161" s="189">
        <f>IFERROR(SR_demand_forecast!L161*Settings!$D$30,"-")</f>
        <v>0</v>
      </c>
      <c r="M161" s="189">
        <f>IFERROR(SR_demand_forecast!M161*Settings!$D$30,"-")</f>
        <v>0</v>
      </c>
      <c r="N161" s="189">
        <f>IFERROR(SR_demand_forecast!N161*Settings!$D$30,"-")</f>
        <v>0</v>
      </c>
      <c r="O161" s="189">
        <f>IFERROR(SR_demand_forecast!O161*Settings!$D$30,"-")</f>
        <v>0</v>
      </c>
      <c r="P161" s="189">
        <f>IFERROR(SR_demand_forecast!P161*Settings!$D$30,"-")</f>
        <v>0</v>
      </c>
      <c r="Q161" s="189">
        <f>IFERROR(SR_demand_forecast!Q161*Settings!$D$30,"-")</f>
        <v>0</v>
      </c>
      <c r="R161" s="189">
        <f>IFERROR(SR_demand_forecast!R161*Settings!$D$30,"-")</f>
        <v>0</v>
      </c>
      <c r="S161" s="189">
        <f>IFERROR(SR_demand_forecast!S161*Settings!$D$30,"-")</f>
        <v>0</v>
      </c>
      <c r="T161" s="189">
        <f>IFERROR(SR_demand_forecast!T161*Settings!$D$30,"-")</f>
        <v>0</v>
      </c>
      <c r="U161" s="189">
        <f>IFERROR(SR_demand_forecast!U161*Settings!$D$30,"-")</f>
        <v>0</v>
      </c>
      <c r="V161" s="189">
        <f>IFERROR(SR_demand_forecast!V161*Settings!$D$30,"-")</f>
        <v>0</v>
      </c>
      <c r="W161" s="189">
        <f>IFERROR(SR_demand_forecast!W161*Settings!$D$30,"-")</f>
        <v>0</v>
      </c>
    </row>
    <row r="162" spans="1:23" x14ac:dyDescent="0.25">
      <c r="A162" s="97" t="s">
        <v>41</v>
      </c>
      <c r="B162" s="97" t="s">
        <v>60</v>
      </c>
      <c r="C162" s="198"/>
      <c r="D162" s="189">
        <f>IFERROR(SR_demand_forecast!D162*Settings!$D$30,"-")</f>
        <v>13815000</v>
      </c>
      <c r="E162" s="189">
        <f>IFERROR(SR_demand_forecast!E162*Settings!$D$30,"-")</f>
        <v>13815000</v>
      </c>
      <c r="F162" s="189">
        <f>IFERROR(SR_demand_forecast!F162*Settings!$D$30,"-")</f>
        <v>13815000</v>
      </c>
      <c r="G162" s="189">
        <f>IFERROR(SR_demand_forecast!G162*Settings!$D$30,"-")</f>
        <v>13815000</v>
      </c>
      <c r="H162" s="189">
        <f>IFERROR(SR_demand_forecast!H162*Settings!$D$30,"-")</f>
        <v>0</v>
      </c>
      <c r="I162" s="189">
        <f>IFERROR(SR_demand_forecast!I162*Settings!$D$30,"-")</f>
        <v>0</v>
      </c>
      <c r="J162" s="189">
        <f>IFERROR(SR_demand_forecast!J162*Settings!$D$30,"-")</f>
        <v>0</v>
      </c>
      <c r="K162" s="189">
        <f>IFERROR(SR_demand_forecast!K162*Settings!$D$30,"-")</f>
        <v>0</v>
      </c>
      <c r="L162" s="189">
        <f>IFERROR(SR_demand_forecast!L162*Settings!$D$30,"-")</f>
        <v>0</v>
      </c>
      <c r="M162" s="189">
        <f>IFERROR(SR_demand_forecast!M162*Settings!$D$30,"-")</f>
        <v>0</v>
      </c>
      <c r="N162" s="189">
        <f>IFERROR(SR_demand_forecast!N162*Settings!$D$30,"-")</f>
        <v>0</v>
      </c>
      <c r="O162" s="189">
        <f>IFERROR(SR_demand_forecast!O162*Settings!$D$30,"-")</f>
        <v>0</v>
      </c>
      <c r="P162" s="189">
        <f>IFERROR(SR_demand_forecast!P162*Settings!$D$30,"-")</f>
        <v>0</v>
      </c>
      <c r="Q162" s="189">
        <f>IFERROR(SR_demand_forecast!Q162*Settings!$D$30,"-")</f>
        <v>0</v>
      </c>
      <c r="R162" s="189">
        <f>IFERROR(SR_demand_forecast!R162*Settings!$D$30,"-")</f>
        <v>0</v>
      </c>
      <c r="S162" s="189">
        <f>IFERROR(SR_demand_forecast!S162*Settings!$D$30,"-")</f>
        <v>0</v>
      </c>
      <c r="T162" s="189">
        <f>IFERROR(SR_demand_forecast!T162*Settings!$D$30,"-")</f>
        <v>0</v>
      </c>
      <c r="U162" s="189">
        <f>IFERROR(SR_demand_forecast!U162*Settings!$D$30,"-")</f>
        <v>0</v>
      </c>
      <c r="V162" s="189">
        <f>IFERROR(SR_demand_forecast!V162*Settings!$D$30,"-")</f>
        <v>0</v>
      </c>
      <c r="W162" s="189">
        <f>IFERROR(SR_demand_forecast!W162*Settings!$D$30,"-")</f>
        <v>0</v>
      </c>
    </row>
    <row r="163" spans="1:23" x14ac:dyDescent="0.25">
      <c r="A163" s="97" t="s">
        <v>74</v>
      </c>
      <c r="B163" s="97" t="s">
        <v>57</v>
      </c>
      <c r="C163" s="198"/>
      <c r="D163" s="189">
        <f>IFERROR(SR_demand_forecast!D163*Settings!$D$30,"-")</f>
        <v>2001011666.6666667</v>
      </c>
      <c r="E163" s="189">
        <f>IFERROR(SR_demand_forecast!E163*Settings!$D$30,"-")</f>
        <v>0</v>
      </c>
      <c r="F163" s="189">
        <f>IFERROR(SR_demand_forecast!F163*Settings!$D$30,"-")</f>
        <v>0</v>
      </c>
      <c r="G163" s="189">
        <f>IFERROR(SR_demand_forecast!G163*Settings!$D$30,"-")</f>
        <v>0</v>
      </c>
      <c r="H163" s="189">
        <f>IFERROR(SR_demand_forecast!H163*Settings!$D$30,"-")</f>
        <v>0</v>
      </c>
      <c r="I163" s="189">
        <f>IFERROR(SR_demand_forecast!I163*Settings!$D$30,"-")</f>
        <v>0</v>
      </c>
      <c r="J163" s="189">
        <f>IFERROR(SR_demand_forecast!J163*Settings!$D$30,"-")</f>
        <v>0</v>
      </c>
      <c r="K163" s="189">
        <f>IFERROR(SR_demand_forecast!K163*Settings!$D$30,"-")</f>
        <v>0</v>
      </c>
      <c r="L163" s="189">
        <f>IFERROR(SR_demand_forecast!L163*Settings!$D$30,"-")</f>
        <v>0</v>
      </c>
      <c r="M163" s="189">
        <f>IFERROR(SR_demand_forecast!M163*Settings!$D$30,"-")</f>
        <v>0</v>
      </c>
      <c r="N163" s="189">
        <f>IFERROR(SR_demand_forecast!N163*Settings!$D$30,"-")</f>
        <v>0</v>
      </c>
      <c r="O163" s="189">
        <f>IFERROR(SR_demand_forecast!O163*Settings!$D$30,"-")</f>
        <v>0</v>
      </c>
      <c r="P163" s="189">
        <f>IFERROR(SR_demand_forecast!P163*Settings!$D$30,"-")</f>
        <v>0</v>
      </c>
      <c r="Q163" s="189">
        <f>IFERROR(SR_demand_forecast!Q163*Settings!$D$30,"-")</f>
        <v>0</v>
      </c>
      <c r="R163" s="189">
        <f>IFERROR(SR_demand_forecast!R163*Settings!$D$30,"-")</f>
        <v>0</v>
      </c>
      <c r="S163" s="189">
        <f>IFERROR(SR_demand_forecast!S163*Settings!$D$30,"-")</f>
        <v>0</v>
      </c>
      <c r="T163" s="189">
        <f>IFERROR(SR_demand_forecast!T163*Settings!$D$30,"-")</f>
        <v>0</v>
      </c>
      <c r="U163" s="189">
        <f>IFERROR(SR_demand_forecast!U163*Settings!$D$30,"-")</f>
        <v>0</v>
      </c>
      <c r="V163" s="189">
        <f>IFERROR(SR_demand_forecast!V163*Settings!$D$30,"-")</f>
        <v>0</v>
      </c>
      <c r="W163" s="189">
        <f>IFERROR(SR_demand_forecast!W163*Settings!$D$30,"-")</f>
        <v>0</v>
      </c>
    </row>
    <row r="164" spans="1:23" x14ac:dyDescent="0.25">
      <c r="A164" s="97" t="s">
        <v>75</v>
      </c>
      <c r="B164" s="97" t="s">
        <v>57</v>
      </c>
      <c r="C164" s="198"/>
      <c r="D164" s="189">
        <f>IFERROR(SR_demand_forecast!D164*Settings!$D$30,"-")</f>
        <v>2001011666.6666667</v>
      </c>
      <c r="E164" s="189">
        <f>IFERROR(SR_demand_forecast!E164*Settings!$D$30,"-")</f>
        <v>2001011666.6666667</v>
      </c>
      <c r="F164" s="189">
        <f>IFERROR(SR_demand_forecast!F164*Settings!$D$30,"-")</f>
        <v>2001011666.6666667</v>
      </c>
      <c r="G164" s="189">
        <f>IFERROR(SR_demand_forecast!G164*Settings!$D$30,"-")</f>
        <v>0</v>
      </c>
      <c r="H164" s="189">
        <f>IFERROR(SR_demand_forecast!H164*Settings!$D$30,"-")</f>
        <v>0</v>
      </c>
      <c r="I164" s="189">
        <f>IFERROR(SR_demand_forecast!I164*Settings!$D$30,"-")</f>
        <v>0</v>
      </c>
      <c r="J164" s="189">
        <f>IFERROR(SR_demand_forecast!J164*Settings!$D$30,"-")</f>
        <v>0</v>
      </c>
      <c r="K164" s="189">
        <f>IFERROR(SR_demand_forecast!K164*Settings!$D$30,"-")</f>
        <v>0</v>
      </c>
      <c r="L164" s="189">
        <f>IFERROR(SR_demand_forecast!L164*Settings!$D$30,"-")</f>
        <v>0</v>
      </c>
      <c r="M164" s="189">
        <f>IFERROR(SR_demand_forecast!M164*Settings!$D$30,"-")</f>
        <v>0</v>
      </c>
      <c r="N164" s="189">
        <f>IFERROR(SR_demand_forecast!N164*Settings!$D$30,"-")</f>
        <v>0</v>
      </c>
      <c r="O164" s="189">
        <f>IFERROR(SR_demand_forecast!O164*Settings!$D$30,"-")</f>
        <v>0</v>
      </c>
      <c r="P164" s="189">
        <f>IFERROR(SR_demand_forecast!P164*Settings!$D$30,"-")</f>
        <v>0</v>
      </c>
      <c r="Q164" s="189">
        <f>IFERROR(SR_demand_forecast!Q164*Settings!$D$30,"-")</f>
        <v>0</v>
      </c>
      <c r="R164" s="189">
        <f>IFERROR(SR_demand_forecast!R164*Settings!$D$30,"-")</f>
        <v>0</v>
      </c>
      <c r="S164" s="189">
        <f>IFERROR(SR_demand_forecast!S164*Settings!$D$30,"-")</f>
        <v>0</v>
      </c>
      <c r="T164" s="189">
        <f>IFERROR(SR_demand_forecast!T164*Settings!$D$30,"-")</f>
        <v>0</v>
      </c>
      <c r="U164" s="189">
        <f>IFERROR(SR_demand_forecast!U164*Settings!$D$30,"-")</f>
        <v>0</v>
      </c>
      <c r="V164" s="189">
        <f>IFERROR(SR_demand_forecast!V164*Settings!$D$30,"-")</f>
        <v>0</v>
      </c>
      <c r="W164" s="189">
        <f>IFERROR(SR_demand_forecast!W164*Settings!$D$30,"-")</f>
        <v>0</v>
      </c>
    </row>
    <row r="165" spans="1:23" x14ac:dyDescent="0.25">
      <c r="A165" s="97" t="s">
        <v>76</v>
      </c>
      <c r="B165" s="97" t="s">
        <v>57</v>
      </c>
      <c r="C165" s="198"/>
      <c r="D165" s="189">
        <f>IFERROR(SR_demand_forecast!D165*Settings!$D$30,"-")</f>
        <v>2001011666.6666667</v>
      </c>
      <c r="E165" s="189">
        <f>IFERROR(SR_demand_forecast!E165*Settings!$D$30,"-")</f>
        <v>2001011666.6666667</v>
      </c>
      <c r="F165" s="189">
        <f>IFERROR(SR_demand_forecast!F165*Settings!$D$30,"-")</f>
        <v>2001011666.6666667</v>
      </c>
      <c r="G165" s="189">
        <f>IFERROR(SR_demand_forecast!G165*Settings!$D$30,"-")</f>
        <v>2001011666.6666667</v>
      </c>
      <c r="H165" s="189">
        <f>IFERROR(SR_demand_forecast!H165*Settings!$D$30,"-")</f>
        <v>2001011666.6666667</v>
      </c>
      <c r="I165" s="189">
        <f>IFERROR(SR_demand_forecast!I165*Settings!$D$30,"-")</f>
        <v>2001011666.6666667</v>
      </c>
      <c r="J165" s="189">
        <f>IFERROR(SR_demand_forecast!J165*Settings!$D$30,"-")</f>
        <v>0</v>
      </c>
      <c r="K165" s="189">
        <f>IFERROR(SR_demand_forecast!K165*Settings!$D$30,"-")</f>
        <v>0</v>
      </c>
      <c r="L165" s="189">
        <f>IFERROR(SR_demand_forecast!L165*Settings!$D$30,"-")</f>
        <v>0</v>
      </c>
      <c r="M165" s="189">
        <f>IFERROR(SR_demand_forecast!M165*Settings!$D$30,"-")</f>
        <v>0</v>
      </c>
      <c r="N165" s="189">
        <f>IFERROR(SR_demand_forecast!N165*Settings!$D$30,"-")</f>
        <v>0</v>
      </c>
      <c r="O165" s="189">
        <f>IFERROR(SR_demand_forecast!O165*Settings!$D$30,"-")</f>
        <v>0</v>
      </c>
      <c r="P165" s="189">
        <f>IFERROR(SR_demand_forecast!P165*Settings!$D$30,"-")</f>
        <v>0</v>
      </c>
      <c r="Q165" s="189">
        <f>IFERROR(SR_demand_forecast!Q165*Settings!$D$30,"-")</f>
        <v>0</v>
      </c>
      <c r="R165" s="189">
        <f>IFERROR(SR_demand_forecast!R165*Settings!$D$30,"-")</f>
        <v>0</v>
      </c>
      <c r="S165" s="189">
        <f>IFERROR(SR_demand_forecast!S165*Settings!$D$30,"-")</f>
        <v>0</v>
      </c>
      <c r="T165" s="189">
        <f>IFERROR(SR_demand_forecast!T165*Settings!$D$30,"-")</f>
        <v>0</v>
      </c>
      <c r="U165" s="189">
        <f>IFERROR(SR_demand_forecast!U165*Settings!$D$30,"-")</f>
        <v>0</v>
      </c>
      <c r="V165" s="189">
        <f>IFERROR(SR_demand_forecast!V165*Settings!$D$30,"-")</f>
        <v>0</v>
      </c>
      <c r="W165" s="189">
        <f>IFERROR(SR_demand_forecast!W165*Settings!$D$30,"-")</f>
        <v>0</v>
      </c>
    </row>
    <row r="166" spans="1:23" x14ac:dyDescent="0.25">
      <c r="A166" s="97" t="s">
        <v>42</v>
      </c>
      <c r="B166" s="97" t="s">
        <v>61</v>
      </c>
      <c r="C166" s="198"/>
      <c r="D166" s="189">
        <f>IFERROR(SR_demand_forecast!D166*Settings!$D$30,"-")</f>
        <v>1012180000.0000001</v>
      </c>
      <c r="E166" s="189">
        <f>IFERROR(SR_demand_forecast!E166*Settings!$D$30,"-")</f>
        <v>1012180000.0000001</v>
      </c>
      <c r="F166" s="189">
        <f>IFERROR(SR_demand_forecast!F166*Settings!$D$30,"-")</f>
        <v>1012180000.0000001</v>
      </c>
      <c r="G166" s="189">
        <f>IFERROR(SR_demand_forecast!G166*Settings!$D$30,"-")</f>
        <v>1012180000.0000001</v>
      </c>
      <c r="H166" s="189">
        <f>IFERROR(SR_demand_forecast!H166*Settings!$D$30,"-")</f>
        <v>1012180000.0000001</v>
      </c>
      <c r="I166" s="189">
        <f>IFERROR(SR_demand_forecast!I166*Settings!$D$30,"-")</f>
        <v>1012180000.0000001</v>
      </c>
      <c r="J166" s="189">
        <f>IFERROR(SR_demand_forecast!J166*Settings!$D$30,"-")</f>
        <v>1012180000.0000001</v>
      </c>
      <c r="K166" s="189">
        <f>IFERROR(SR_demand_forecast!K166*Settings!$D$30,"-")</f>
        <v>1012180000.0000001</v>
      </c>
      <c r="L166" s="189">
        <f>IFERROR(SR_demand_forecast!L166*Settings!$D$30,"-")</f>
        <v>1012180000.0000001</v>
      </c>
      <c r="M166" s="189">
        <f>IFERROR(SR_demand_forecast!M166*Settings!$D$30,"-")</f>
        <v>1012180000.0000001</v>
      </c>
      <c r="N166" s="189">
        <f>IFERROR(SR_demand_forecast!N166*Settings!$D$30,"-")</f>
        <v>1012180000.0000001</v>
      </c>
      <c r="O166" s="189">
        <f>IFERROR(SR_demand_forecast!O166*Settings!$D$30,"-")</f>
        <v>1012180000.0000001</v>
      </c>
      <c r="P166" s="189">
        <f>IFERROR(SR_demand_forecast!P166*Settings!$D$30,"-")</f>
        <v>1012180000.0000001</v>
      </c>
      <c r="Q166" s="189">
        <f>IFERROR(SR_demand_forecast!Q166*Settings!$D$30,"-")</f>
        <v>1012180000.0000001</v>
      </c>
      <c r="R166" s="189">
        <f>IFERROR(SR_demand_forecast!R166*Settings!$D$30,"-")</f>
        <v>1012180000.0000001</v>
      </c>
      <c r="S166" s="189">
        <f>IFERROR(SR_demand_forecast!S166*Settings!$D$30,"-")</f>
        <v>1012180000.0000001</v>
      </c>
      <c r="T166" s="189">
        <f>IFERROR(SR_demand_forecast!T166*Settings!$D$30,"-")</f>
        <v>1012180000.0000001</v>
      </c>
      <c r="U166" s="189">
        <f>IFERROR(SR_demand_forecast!U166*Settings!$D$30,"-")</f>
        <v>1012180000.0000001</v>
      </c>
      <c r="V166" s="189">
        <f>IFERROR(SR_demand_forecast!V166*Settings!$D$30,"-")</f>
        <v>1012180000.0000001</v>
      </c>
      <c r="W166" s="189">
        <f>IFERROR(SR_demand_forecast!W166*Settings!$D$30,"-")</f>
        <v>1012180000.0000001</v>
      </c>
    </row>
    <row r="167" spans="1:23" x14ac:dyDescent="0.25">
      <c r="A167" s="97" t="s">
        <v>77</v>
      </c>
      <c r="B167" s="97" t="s">
        <v>58</v>
      </c>
      <c r="C167" s="198"/>
      <c r="D167" s="189">
        <f>IFERROR(SR_demand_forecast!D167*Settings!$D$30,"-")</f>
        <v>68820000</v>
      </c>
      <c r="E167" s="189">
        <f>IFERROR(SR_demand_forecast!E167*Settings!$D$30,"-")</f>
        <v>68820000</v>
      </c>
      <c r="F167" s="189">
        <f>IFERROR(SR_demand_forecast!F167*Settings!$D$30,"-")</f>
        <v>68820000</v>
      </c>
      <c r="G167" s="189">
        <f>IFERROR(SR_demand_forecast!G167*Settings!$D$30,"-")</f>
        <v>68820000</v>
      </c>
      <c r="H167" s="189">
        <f>IFERROR(SR_demand_forecast!H167*Settings!$D$30,"-")</f>
        <v>68820000</v>
      </c>
      <c r="I167" s="189">
        <f>IFERROR(SR_demand_forecast!I167*Settings!$D$30,"-")</f>
        <v>68820000</v>
      </c>
      <c r="J167" s="189">
        <f>IFERROR(SR_demand_forecast!J167*Settings!$D$30,"-")</f>
        <v>68820000</v>
      </c>
      <c r="K167" s="189">
        <f>IFERROR(SR_demand_forecast!K167*Settings!$D$30,"-")</f>
        <v>68820000</v>
      </c>
      <c r="L167" s="189">
        <f>IFERROR(SR_demand_forecast!L167*Settings!$D$30,"-")</f>
        <v>68820000</v>
      </c>
      <c r="M167" s="189">
        <f>IFERROR(SR_demand_forecast!M167*Settings!$D$30,"-")</f>
        <v>68820000</v>
      </c>
      <c r="N167" s="189">
        <f>IFERROR(SR_demand_forecast!N167*Settings!$D$30,"-")</f>
        <v>68820000</v>
      </c>
      <c r="O167" s="189">
        <f>IFERROR(SR_demand_forecast!O167*Settings!$D$30,"-")</f>
        <v>68820000</v>
      </c>
      <c r="P167" s="189">
        <f>IFERROR(SR_demand_forecast!P167*Settings!$D$30,"-")</f>
        <v>68820000</v>
      </c>
      <c r="Q167" s="189">
        <f>IFERROR(SR_demand_forecast!Q167*Settings!$D$30,"-")</f>
        <v>68820000</v>
      </c>
      <c r="R167" s="189">
        <f>IFERROR(SR_demand_forecast!R167*Settings!$D$30,"-")</f>
        <v>68820000</v>
      </c>
      <c r="S167" s="189">
        <f>IFERROR(SR_demand_forecast!S167*Settings!$D$30,"-")</f>
        <v>68820000</v>
      </c>
      <c r="T167" s="189">
        <f>IFERROR(SR_demand_forecast!T167*Settings!$D$30,"-")</f>
        <v>68820000</v>
      </c>
      <c r="U167" s="189">
        <f>IFERROR(SR_demand_forecast!U167*Settings!$D$30,"-")</f>
        <v>68820000</v>
      </c>
      <c r="V167" s="189">
        <f>IFERROR(SR_demand_forecast!V167*Settings!$D$30,"-")</f>
        <v>68820000</v>
      </c>
      <c r="W167" s="189">
        <f>IFERROR(SR_demand_forecast!W167*Settings!$D$30,"-")</f>
        <v>68820000</v>
      </c>
    </row>
    <row r="168" spans="1:23" x14ac:dyDescent="0.25">
      <c r="A168" s="97" t="s">
        <v>174</v>
      </c>
      <c r="B168" s="97" t="s">
        <v>56</v>
      </c>
      <c r="C168" s="198"/>
      <c r="D168" s="189" t="str">
        <f>IFERROR(SR_demand_forecast!D168*Settings!$D$30,"-")</f>
        <v>-</v>
      </c>
      <c r="E168" s="189" t="str">
        <f>IFERROR(SR_demand_forecast!E168*Settings!$D$30,"-")</f>
        <v>-</v>
      </c>
      <c r="F168" s="189" t="str">
        <f>IFERROR(SR_demand_forecast!F168*Settings!$D$30,"-")</f>
        <v>-</v>
      </c>
      <c r="G168" s="189" t="str">
        <f>IFERROR(SR_demand_forecast!G168*Settings!$D$30,"-")</f>
        <v>-</v>
      </c>
      <c r="H168" s="189" t="str">
        <f>IFERROR(SR_demand_forecast!H168*Settings!$D$30,"-")</f>
        <v>-</v>
      </c>
      <c r="I168" s="189" t="str">
        <f>IFERROR(SR_demand_forecast!I168*Settings!$D$30,"-")</f>
        <v>-</v>
      </c>
      <c r="J168" s="189" t="str">
        <f>IFERROR(SR_demand_forecast!J168*Settings!$D$30,"-")</f>
        <v>-</v>
      </c>
      <c r="K168" s="189" t="str">
        <f>IFERROR(SR_demand_forecast!K168*Settings!$D$30,"-")</f>
        <v>-</v>
      </c>
      <c r="L168" s="189" t="str">
        <f>IFERROR(SR_demand_forecast!L168*Settings!$D$30,"-")</f>
        <v>-</v>
      </c>
      <c r="M168" s="189" t="str">
        <f>IFERROR(SR_demand_forecast!M168*Settings!$D$30,"-")</f>
        <v>-</v>
      </c>
      <c r="N168" s="189" t="str">
        <f>IFERROR(SR_demand_forecast!N168*Settings!$D$30,"-")</f>
        <v>-</v>
      </c>
      <c r="O168" s="189" t="str">
        <f>IFERROR(SR_demand_forecast!O168*Settings!$D$30,"-")</f>
        <v>-</v>
      </c>
      <c r="P168" s="189" t="str">
        <f>IFERROR(SR_demand_forecast!P168*Settings!$D$30,"-")</f>
        <v>-</v>
      </c>
      <c r="Q168" s="189" t="str">
        <f>IFERROR(SR_demand_forecast!Q168*Settings!$D$30,"-")</f>
        <v>-</v>
      </c>
      <c r="R168" s="189" t="str">
        <f>IFERROR(SR_demand_forecast!R168*Settings!$D$30,"-")</f>
        <v>-</v>
      </c>
      <c r="S168" s="189" t="str">
        <f>IFERROR(SR_demand_forecast!S168*Settings!$D$30,"-")</f>
        <v>-</v>
      </c>
      <c r="T168" s="189" t="str">
        <f>IFERROR(SR_demand_forecast!T168*Settings!$D$30,"-")</f>
        <v>-</v>
      </c>
      <c r="U168" s="189" t="str">
        <f>IFERROR(SR_demand_forecast!U168*Settings!$D$30,"-")</f>
        <v>-</v>
      </c>
      <c r="V168" s="189" t="str">
        <f>IFERROR(SR_demand_forecast!V168*Settings!$D$30,"-")</f>
        <v>-</v>
      </c>
      <c r="W168" s="189" t="str">
        <f>IFERROR(SR_demand_forecast!W168*Settings!$D$30,"-")</f>
        <v>-</v>
      </c>
    </row>
    <row r="169" spans="1:23" x14ac:dyDescent="0.25">
      <c r="A169" s="97" t="s">
        <v>175</v>
      </c>
      <c r="B169" s="97" t="s">
        <v>56</v>
      </c>
      <c r="C169" s="198"/>
      <c r="D169" s="189" t="str">
        <f>IFERROR(SR_demand_forecast!D169*Settings!$D$30,"-")</f>
        <v>-</v>
      </c>
      <c r="E169" s="189" t="str">
        <f>IFERROR(SR_demand_forecast!E169*Settings!$D$30,"-")</f>
        <v>-</v>
      </c>
      <c r="F169" s="189" t="str">
        <f>IFERROR(SR_demand_forecast!F169*Settings!$D$30,"-")</f>
        <v>-</v>
      </c>
      <c r="G169" s="189" t="str">
        <f>IFERROR(SR_demand_forecast!G169*Settings!$D$30,"-")</f>
        <v>-</v>
      </c>
      <c r="H169" s="189" t="str">
        <f>IFERROR(SR_demand_forecast!H169*Settings!$D$30,"-")</f>
        <v>-</v>
      </c>
      <c r="I169" s="189" t="str">
        <f>IFERROR(SR_demand_forecast!I169*Settings!$D$30,"-")</f>
        <v>-</v>
      </c>
      <c r="J169" s="189" t="str">
        <f>IFERROR(SR_demand_forecast!J169*Settings!$D$30,"-")</f>
        <v>-</v>
      </c>
      <c r="K169" s="189" t="str">
        <f>IFERROR(SR_demand_forecast!K169*Settings!$D$30,"-")</f>
        <v>-</v>
      </c>
      <c r="L169" s="189" t="str">
        <f>IFERROR(SR_demand_forecast!L169*Settings!$D$30,"-")</f>
        <v>-</v>
      </c>
      <c r="M169" s="189" t="str">
        <f>IFERROR(SR_demand_forecast!M169*Settings!$D$30,"-")</f>
        <v>-</v>
      </c>
      <c r="N169" s="189" t="str">
        <f>IFERROR(SR_demand_forecast!N169*Settings!$D$30,"-")</f>
        <v>-</v>
      </c>
      <c r="O169" s="189" t="str">
        <f>IFERROR(SR_demand_forecast!O169*Settings!$D$30,"-")</f>
        <v>-</v>
      </c>
      <c r="P169" s="189" t="str">
        <f>IFERROR(SR_demand_forecast!P169*Settings!$D$30,"-")</f>
        <v>-</v>
      </c>
      <c r="Q169" s="189" t="str">
        <f>IFERROR(SR_demand_forecast!Q169*Settings!$D$30,"-")</f>
        <v>-</v>
      </c>
      <c r="R169" s="189" t="str">
        <f>IFERROR(SR_demand_forecast!R169*Settings!$D$30,"-")</f>
        <v>-</v>
      </c>
      <c r="S169" s="189" t="str">
        <f>IFERROR(SR_demand_forecast!S169*Settings!$D$30,"-")</f>
        <v>-</v>
      </c>
      <c r="T169" s="189" t="str">
        <f>IFERROR(SR_demand_forecast!T169*Settings!$D$30,"-")</f>
        <v>-</v>
      </c>
      <c r="U169" s="189" t="str">
        <f>IFERROR(SR_demand_forecast!U169*Settings!$D$30,"-")</f>
        <v>-</v>
      </c>
      <c r="V169" s="189" t="str">
        <f>IFERROR(SR_demand_forecast!V169*Settings!$D$30,"-")</f>
        <v>-</v>
      </c>
      <c r="W169" s="189" t="str">
        <f>IFERROR(SR_demand_forecast!W169*Settings!$D$30,"-")</f>
        <v>-</v>
      </c>
    </row>
    <row r="170" spans="1:23" x14ac:dyDescent="0.25">
      <c r="A170" s="97" t="s">
        <v>176</v>
      </c>
      <c r="B170" s="97" t="s">
        <v>56</v>
      </c>
      <c r="C170" s="198"/>
      <c r="D170" s="189" t="str">
        <f>IFERROR(SR_demand_forecast!D170*Settings!$D$30,"-")</f>
        <v>-</v>
      </c>
      <c r="E170" s="189" t="str">
        <f>IFERROR(SR_demand_forecast!E170*Settings!$D$30,"-")</f>
        <v>-</v>
      </c>
      <c r="F170" s="189" t="str">
        <f>IFERROR(SR_demand_forecast!F170*Settings!$D$30,"-")</f>
        <v>-</v>
      </c>
      <c r="G170" s="189" t="str">
        <f>IFERROR(SR_demand_forecast!G170*Settings!$D$30,"-")</f>
        <v>-</v>
      </c>
      <c r="H170" s="189" t="str">
        <f>IFERROR(SR_demand_forecast!H170*Settings!$D$30,"-")</f>
        <v>-</v>
      </c>
      <c r="I170" s="189" t="str">
        <f>IFERROR(SR_demand_forecast!I170*Settings!$D$30,"-")</f>
        <v>-</v>
      </c>
      <c r="J170" s="189" t="str">
        <f>IFERROR(SR_demand_forecast!J170*Settings!$D$30,"-")</f>
        <v>-</v>
      </c>
      <c r="K170" s="189" t="str">
        <f>IFERROR(SR_demand_forecast!K170*Settings!$D$30,"-")</f>
        <v>-</v>
      </c>
      <c r="L170" s="189" t="str">
        <f>IFERROR(SR_demand_forecast!L170*Settings!$D$30,"-")</f>
        <v>-</v>
      </c>
      <c r="M170" s="189" t="str">
        <f>IFERROR(SR_demand_forecast!M170*Settings!$D$30,"-")</f>
        <v>-</v>
      </c>
      <c r="N170" s="189" t="str">
        <f>IFERROR(SR_demand_forecast!N170*Settings!$D$30,"-")</f>
        <v>-</v>
      </c>
      <c r="O170" s="189" t="str">
        <f>IFERROR(SR_demand_forecast!O170*Settings!$D$30,"-")</f>
        <v>-</v>
      </c>
      <c r="P170" s="189" t="str">
        <f>IFERROR(SR_demand_forecast!P170*Settings!$D$30,"-")</f>
        <v>-</v>
      </c>
      <c r="Q170" s="189" t="str">
        <f>IFERROR(SR_demand_forecast!Q170*Settings!$D$30,"-")</f>
        <v>-</v>
      </c>
      <c r="R170" s="189" t="str">
        <f>IFERROR(SR_demand_forecast!R170*Settings!$D$30,"-")</f>
        <v>-</v>
      </c>
      <c r="S170" s="189" t="str">
        <f>IFERROR(SR_demand_forecast!S170*Settings!$D$30,"-")</f>
        <v>-</v>
      </c>
      <c r="T170" s="189" t="str">
        <f>IFERROR(SR_demand_forecast!T170*Settings!$D$30,"-")</f>
        <v>-</v>
      </c>
      <c r="U170" s="189" t="str">
        <f>IFERROR(SR_demand_forecast!U170*Settings!$D$30,"-")</f>
        <v>-</v>
      </c>
      <c r="V170" s="189" t="str">
        <f>IFERROR(SR_demand_forecast!V170*Settings!$D$30,"-")</f>
        <v>-</v>
      </c>
      <c r="W170" s="189" t="str">
        <f>IFERROR(SR_demand_forecast!W170*Settings!$D$30,"-")</f>
        <v>-</v>
      </c>
    </row>
    <row r="171" spans="1:23" x14ac:dyDescent="0.25">
      <c r="A171" s="97" t="s">
        <v>177</v>
      </c>
      <c r="B171" s="97" t="s">
        <v>56</v>
      </c>
      <c r="C171" s="198"/>
      <c r="D171" s="189" t="str">
        <f>IFERROR(SR_demand_forecast!D171*Settings!$D$30,"-")</f>
        <v>-</v>
      </c>
      <c r="E171" s="189" t="str">
        <f>IFERROR(SR_demand_forecast!E171*Settings!$D$30,"-")</f>
        <v>-</v>
      </c>
      <c r="F171" s="189" t="str">
        <f>IFERROR(SR_demand_forecast!F171*Settings!$D$30,"-")</f>
        <v>-</v>
      </c>
      <c r="G171" s="189" t="str">
        <f>IFERROR(SR_demand_forecast!G171*Settings!$D$30,"-")</f>
        <v>-</v>
      </c>
      <c r="H171" s="189" t="str">
        <f>IFERROR(SR_demand_forecast!H171*Settings!$D$30,"-")</f>
        <v>-</v>
      </c>
      <c r="I171" s="189" t="str">
        <f>IFERROR(SR_demand_forecast!I171*Settings!$D$30,"-")</f>
        <v>-</v>
      </c>
      <c r="J171" s="189" t="str">
        <f>IFERROR(SR_demand_forecast!J171*Settings!$D$30,"-")</f>
        <v>-</v>
      </c>
      <c r="K171" s="189" t="str">
        <f>IFERROR(SR_demand_forecast!K171*Settings!$D$30,"-")</f>
        <v>-</v>
      </c>
      <c r="L171" s="189" t="str">
        <f>IFERROR(SR_demand_forecast!L171*Settings!$D$30,"-")</f>
        <v>-</v>
      </c>
      <c r="M171" s="189" t="str">
        <f>IFERROR(SR_demand_forecast!M171*Settings!$D$30,"-")</f>
        <v>-</v>
      </c>
      <c r="N171" s="189" t="str">
        <f>IFERROR(SR_demand_forecast!N171*Settings!$D$30,"-")</f>
        <v>-</v>
      </c>
      <c r="O171" s="189" t="str">
        <f>IFERROR(SR_demand_forecast!O171*Settings!$D$30,"-")</f>
        <v>-</v>
      </c>
      <c r="P171" s="189" t="str">
        <f>IFERROR(SR_demand_forecast!P171*Settings!$D$30,"-")</f>
        <v>-</v>
      </c>
      <c r="Q171" s="189" t="str">
        <f>IFERROR(SR_demand_forecast!Q171*Settings!$D$30,"-")</f>
        <v>-</v>
      </c>
      <c r="R171" s="189" t="str">
        <f>IFERROR(SR_demand_forecast!R171*Settings!$D$30,"-")</f>
        <v>-</v>
      </c>
      <c r="S171" s="189" t="str">
        <f>IFERROR(SR_demand_forecast!S171*Settings!$D$30,"-")</f>
        <v>-</v>
      </c>
      <c r="T171" s="189" t="str">
        <f>IFERROR(SR_demand_forecast!T171*Settings!$D$30,"-")</f>
        <v>-</v>
      </c>
      <c r="U171" s="189" t="str">
        <f>IFERROR(SR_demand_forecast!U171*Settings!$D$30,"-")</f>
        <v>-</v>
      </c>
      <c r="V171" s="189" t="str">
        <f>IFERROR(SR_demand_forecast!V171*Settings!$D$30,"-")</f>
        <v>-</v>
      </c>
      <c r="W171" s="189" t="str">
        <f>IFERROR(SR_demand_forecast!W171*Settings!$D$30,"-")</f>
        <v>-</v>
      </c>
    </row>
    <row r="172" spans="1:23" x14ac:dyDescent="0.25">
      <c r="A172" s="97" t="s">
        <v>43</v>
      </c>
      <c r="B172" s="97" t="s">
        <v>61</v>
      </c>
      <c r="C172" s="198"/>
      <c r="D172" s="189">
        <f>IFERROR(SR_demand_forecast!D172*Settings!$D$30,"-")</f>
        <v>1012180000.0000001</v>
      </c>
      <c r="E172" s="189">
        <f>IFERROR(SR_demand_forecast!E172*Settings!$D$30,"-")</f>
        <v>0</v>
      </c>
      <c r="F172" s="189">
        <f>IFERROR(SR_demand_forecast!F172*Settings!$D$30,"-")</f>
        <v>0</v>
      </c>
      <c r="G172" s="189">
        <f>IFERROR(SR_demand_forecast!G172*Settings!$D$30,"-")</f>
        <v>0</v>
      </c>
      <c r="H172" s="189">
        <f>IFERROR(SR_demand_forecast!H172*Settings!$D$30,"-")</f>
        <v>0</v>
      </c>
      <c r="I172" s="189">
        <f>IFERROR(SR_demand_forecast!I172*Settings!$D$30,"-")</f>
        <v>0</v>
      </c>
      <c r="J172" s="189">
        <f>IFERROR(SR_demand_forecast!J172*Settings!$D$30,"-")</f>
        <v>0</v>
      </c>
      <c r="K172" s="189">
        <f>IFERROR(SR_demand_forecast!K172*Settings!$D$30,"-")</f>
        <v>0</v>
      </c>
      <c r="L172" s="189">
        <f>IFERROR(SR_demand_forecast!L172*Settings!$D$30,"-")</f>
        <v>0</v>
      </c>
      <c r="M172" s="189">
        <f>IFERROR(SR_demand_forecast!M172*Settings!$D$30,"-")</f>
        <v>0</v>
      </c>
      <c r="N172" s="189">
        <f>IFERROR(SR_demand_forecast!N172*Settings!$D$30,"-")</f>
        <v>0</v>
      </c>
      <c r="O172" s="189">
        <f>IFERROR(SR_demand_forecast!O172*Settings!$D$30,"-")</f>
        <v>0</v>
      </c>
      <c r="P172" s="189">
        <f>IFERROR(SR_demand_forecast!P172*Settings!$D$30,"-")</f>
        <v>0</v>
      </c>
      <c r="Q172" s="189">
        <f>IFERROR(SR_demand_forecast!Q172*Settings!$D$30,"-")</f>
        <v>0</v>
      </c>
      <c r="R172" s="189">
        <f>IFERROR(SR_demand_forecast!R172*Settings!$D$30,"-")</f>
        <v>0</v>
      </c>
      <c r="S172" s="189">
        <f>IFERROR(SR_demand_forecast!S172*Settings!$D$30,"-")</f>
        <v>0</v>
      </c>
      <c r="T172" s="189">
        <f>IFERROR(SR_demand_forecast!T172*Settings!$D$30,"-")</f>
        <v>0</v>
      </c>
      <c r="U172" s="189">
        <f>IFERROR(SR_demand_forecast!U172*Settings!$D$30,"-")</f>
        <v>0</v>
      </c>
      <c r="V172" s="189">
        <f>IFERROR(SR_demand_forecast!V172*Settings!$D$30,"-")</f>
        <v>0</v>
      </c>
      <c r="W172" s="189">
        <f>IFERROR(SR_demand_forecast!W172*Settings!$D$30,"-")</f>
        <v>0</v>
      </c>
    </row>
    <row r="173" spans="1:23" x14ac:dyDescent="0.25">
      <c r="A173" s="97" t="s">
        <v>44</v>
      </c>
      <c r="B173" s="97" t="s">
        <v>57</v>
      </c>
      <c r="C173" s="198"/>
      <c r="D173" s="189">
        <f>IFERROR(SR_demand_forecast!D173*Settings!$D$30,"-")</f>
        <v>2001011666.6666667</v>
      </c>
      <c r="E173" s="189">
        <f>IFERROR(SR_demand_forecast!E173*Settings!$D$30,"-")</f>
        <v>0</v>
      </c>
      <c r="F173" s="189">
        <f>IFERROR(SR_demand_forecast!F173*Settings!$D$30,"-")</f>
        <v>0</v>
      </c>
      <c r="G173" s="189">
        <f>IFERROR(SR_demand_forecast!G173*Settings!$D$30,"-")</f>
        <v>0</v>
      </c>
      <c r="H173" s="189">
        <f>IFERROR(SR_demand_forecast!H173*Settings!$D$30,"-")</f>
        <v>0</v>
      </c>
      <c r="I173" s="189">
        <f>IFERROR(SR_demand_forecast!I173*Settings!$D$30,"-")</f>
        <v>0</v>
      </c>
      <c r="J173" s="189">
        <f>IFERROR(SR_demand_forecast!J173*Settings!$D$30,"-")</f>
        <v>0</v>
      </c>
      <c r="K173" s="189">
        <f>IFERROR(SR_demand_forecast!K173*Settings!$D$30,"-")</f>
        <v>0</v>
      </c>
      <c r="L173" s="189">
        <f>IFERROR(SR_demand_forecast!L173*Settings!$D$30,"-")</f>
        <v>0</v>
      </c>
      <c r="M173" s="189">
        <f>IFERROR(SR_demand_forecast!M173*Settings!$D$30,"-")</f>
        <v>0</v>
      </c>
      <c r="N173" s="189">
        <f>IFERROR(SR_demand_forecast!N173*Settings!$D$30,"-")</f>
        <v>0</v>
      </c>
      <c r="O173" s="189">
        <f>IFERROR(SR_demand_forecast!O173*Settings!$D$30,"-")</f>
        <v>0</v>
      </c>
      <c r="P173" s="189">
        <f>IFERROR(SR_demand_forecast!P173*Settings!$D$30,"-")</f>
        <v>0</v>
      </c>
      <c r="Q173" s="189">
        <f>IFERROR(SR_demand_forecast!Q173*Settings!$D$30,"-")</f>
        <v>0</v>
      </c>
      <c r="R173" s="189">
        <f>IFERROR(SR_demand_forecast!R173*Settings!$D$30,"-")</f>
        <v>0</v>
      </c>
      <c r="S173" s="189">
        <f>IFERROR(SR_demand_forecast!S173*Settings!$D$30,"-")</f>
        <v>0</v>
      </c>
      <c r="T173" s="189">
        <f>IFERROR(SR_demand_forecast!T173*Settings!$D$30,"-")</f>
        <v>0</v>
      </c>
      <c r="U173" s="189">
        <f>IFERROR(SR_demand_forecast!U173*Settings!$D$30,"-")</f>
        <v>0</v>
      </c>
      <c r="V173" s="189">
        <f>IFERROR(SR_demand_forecast!V173*Settings!$D$30,"-")</f>
        <v>0</v>
      </c>
      <c r="W173" s="189">
        <f>IFERROR(SR_demand_forecast!W173*Settings!$D$30,"-")</f>
        <v>0</v>
      </c>
    </row>
    <row r="174" spans="1:23" x14ac:dyDescent="0.25">
      <c r="A174" s="97" t="s">
        <v>78</v>
      </c>
      <c r="B174" s="97" t="s">
        <v>57</v>
      </c>
      <c r="C174" s="198"/>
      <c r="D174" s="189">
        <f>IFERROR(SR_demand_forecast!D174*Settings!$D$30,"-")</f>
        <v>2001011666.6666667</v>
      </c>
      <c r="E174" s="189">
        <f>IFERROR(SR_demand_forecast!E174*Settings!$D$30,"-")</f>
        <v>2001011666.6666667</v>
      </c>
      <c r="F174" s="189">
        <f>IFERROR(SR_demand_forecast!F174*Settings!$D$30,"-")</f>
        <v>2001011666.6666667</v>
      </c>
      <c r="G174" s="189">
        <f>IFERROR(SR_demand_forecast!G174*Settings!$D$30,"-")</f>
        <v>2001011666.6666667</v>
      </c>
      <c r="H174" s="189">
        <f>IFERROR(SR_demand_forecast!H174*Settings!$D$30,"-")</f>
        <v>2001011666.6666667</v>
      </c>
      <c r="I174" s="189">
        <f>IFERROR(SR_demand_forecast!I174*Settings!$D$30,"-")</f>
        <v>0</v>
      </c>
      <c r="J174" s="189">
        <f>IFERROR(SR_demand_forecast!J174*Settings!$D$30,"-")</f>
        <v>0</v>
      </c>
      <c r="K174" s="189">
        <f>IFERROR(SR_demand_forecast!K174*Settings!$D$30,"-")</f>
        <v>0</v>
      </c>
      <c r="L174" s="189">
        <f>IFERROR(SR_demand_forecast!L174*Settings!$D$30,"-")</f>
        <v>0</v>
      </c>
      <c r="M174" s="189">
        <f>IFERROR(SR_demand_forecast!M174*Settings!$D$30,"-")</f>
        <v>0</v>
      </c>
      <c r="N174" s="189">
        <f>IFERROR(SR_demand_forecast!N174*Settings!$D$30,"-")</f>
        <v>0</v>
      </c>
      <c r="O174" s="189">
        <f>IFERROR(SR_demand_forecast!O174*Settings!$D$30,"-")</f>
        <v>0</v>
      </c>
      <c r="P174" s="189">
        <f>IFERROR(SR_demand_forecast!P174*Settings!$D$30,"-")</f>
        <v>0</v>
      </c>
      <c r="Q174" s="189">
        <f>IFERROR(SR_demand_forecast!Q174*Settings!$D$30,"-")</f>
        <v>0</v>
      </c>
      <c r="R174" s="189">
        <f>IFERROR(SR_demand_forecast!R174*Settings!$D$30,"-")</f>
        <v>0</v>
      </c>
      <c r="S174" s="189">
        <f>IFERROR(SR_demand_forecast!S174*Settings!$D$30,"-")</f>
        <v>0</v>
      </c>
      <c r="T174" s="189">
        <f>IFERROR(SR_demand_forecast!T174*Settings!$D$30,"-")</f>
        <v>0</v>
      </c>
      <c r="U174" s="189">
        <f>IFERROR(SR_demand_forecast!U174*Settings!$D$30,"-")</f>
        <v>0</v>
      </c>
      <c r="V174" s="189">
        <f>IFERROR(SR_demand_forecast!V174*Settings!$D$30,"-")</f>
        <v>0</v>
      </c>
      <c r="W174" s="189">
        <f>IFERROR(SR_demand_forecast!W174*Settings!$D$30,"-")</f>
        <v>0</v>
      </c>
    </row>
    <row r="175" spans="1:23" x14ac:dyDescent="0.25">
      <c r="A175" s="97" t="s">
        <v>45</v>
      </c>
      <c r="B175" s="97" t="s">
        <v>57</v>
      </c>
      <c r="C175" s="198"/>
      <c r="D175" s="189">
        <f>IFERROR(SR_demand_forecast!D175*Settings!$D$30,"-")</f>
        <v>2001011666.6666667</v>
      </c>
      <c r="E175" s="189">
        <f>IFERROR(SR_demand_forecast!E175*Settings!$D$30,"-")</f>
        <v>2001011666.6666667</v>
      </c>
      <c r="F175" s="189">
        <f>IFERROR(SR_demand_forecast!F175*Settings!$D$30,"-")</f>
        <v>2001011666.6666667</v>
      </c>
      <c r="G175" s="189">
        <f>IFERROR(SR_demand_forecast!G175*Settings!$D$30,"-")</f>
        <v>0</v>
      </c>
      <c r="H175" s="189">
        <f>IFERROR(SR_demand_forecast!H175*Settings!$D$30,"-")</f>
        <v>0</v>
      </c>
      <c r="I175" s="189">
        <f>IFERROR(SR_demand_forecast!I175*Settings!$D$30,"-")</f>
        <v>0</v>
      </c>
      <c r="J175" s="189">
        <f>IFERROR(SR_demand_forecast!J175*Settings!$D$30,"-")</f>
        <v>0</v>
      </c>
      <c r="K175" s="189">
        <f>IFERROR(SR_demand_forecast!K175*Settings!$D$30,"-")</f>
        <v>0</v>
      </c>
      <c r="L175" s="189">
        <f>IFERROR(SR_demand_forecast!L175*Settings!$D$30,"-")</f>
        <v>0</v>
      </c>
      <c r="M175" s="189">
        <f>IFERROR(SR_demand_forecast!M175*Settings!$D$30,"-")</f>
        <v>0</v>
      </c>
      <c r="N175" s="189">
        <f>IFERROR(SR_demand_forecast!N175*Settings!$D$30,"-")</f>
        <v>0</v>
      </c>
      <c r="O175" s="189">
        <f>IFERROR(SR_demand_forecast!O175*Settings!$D$30,"-")</f>
        <v>0</v>
      </c>
      <c r="P175" s="189">
        <f>IFERROR(SR_demand_forecast!P175*Settings!$D$30,"-")</f>
        <v>0</v>
      </c>
      <c r="Q175" s="189">
        <f>IFERROR(SR_demand_forecast!Q175*Settings!$D$30,"-")</f>
        <v>0</v>
      </c>
      <c r="R175" s="189">
        <f>IFERROR(SR_demand_forecast!R175*Settings!$D$30,"-")</f>
        <v>0</v>
      </c>
      <c r="S175" s="189">
        <f>IFERROR(SR_demand_forecast!S175*Settings!$D$30,"-")</f>
        <v>0</v>
      </c>
      <c r="T175" s="189">
        <f>IFERROR(SR_demand_forecast!T175*Settings!$D$30,"-")</f>
        <v>0</v>
      </c>
      <c r="U175" s="189">
        <f>IFERROR(SR_demand_forecast!U175*Settings!$D$30,"-")</f>
        <v>0</v>
      </c>
      <c r="V175" s="189">
        <f>IFERROR(SR_demand_forecast!V175*Settings!$D$30,"-")</f>
        <v>0</v>
      </c>
      <c r="W175" s="189">
        <f>IFERROR(SR_demand_forecast!W175*Settings!$D$30,"-")</f>
        <v>0</v>
      </c>
    </row>
    <row r="176" spans="1:23" x14ac:dyDescent="0.25">
      <c r="A176" s="97" t="s">
        <v>46</v>
      </c>
      <c r="B176" s="97" t="s">
        <v>59</v>
      </c>
      <c r="C176" s="198"/>
      <c r="D176" s="189">
        <f>IFERROR(SR_demand_forecast!D176*Settings!$D$30,"-")</f>
        <v>3446370000</v>
      </c>
      <c r="E176" s="189">
        <f>IFERROR(SR_demand_forecast!E176*Settings!$D$30,"-")</f>
        <v>3446370000</v>
      </c>
      <c r="F176" s="189">
        <f>IFERROR(SR_demand_forecast!F176*Settings!$D$30,"-")</f>
        <v>3446370000</v>
      </c>
      <c r="G176" s="189">
        <f>IFERROR(SR_demand_forecast!G176*Settings!$D$30,"-")</f>
        <v>3446370000</v>
      </c>
      <c r="H176" s="189">
        <f>IFERROR(SR_demand_forecast!H176*Settings!$D$30,"-")</f>
        <v>3446370000</v>
      </c>
      <c r="I176" s="189">
        <f>IFERROR(SR_demand_forecast!I176*Settings!$D$30,"-")</f>
        <v>3446370000</v>
      </c>
      <c r="J176" s="189">
        <f>IFERROR(SR_demand_forecast!J176*Settings!$D$30,"-")</f>
        <v>3446370000</v>
      </c>
      <c r="K176" s="189">
        <f>IFERROR(SR_demand_forecast!K176*Settings!$D$30,"-")</f>
        <v>3446370000</v>
      </c>
      <c r="L176" s="189">
        <f>IFERROR(SR_demand_forecast!L176*Settings!$D$30,"-")</f>
        <v>3446370000</v>
      </c>
      <c r="M176" s="189">
        <f>IFERROR(SR_demand_forecast!M176*Settings!$D$30,"-")</f>
        <v>3446370000</v>
      </c>
      <c r="N176" s="189">
        <f>IFERROR(SR_demand_forecast!N176*Settings!$D$30,"-")</f>
        <v>3446370000</v>
      </c>
      <c r="O176" s="189">
        <f>IFERROR(SR_demand_forecast!O176*Settings!$D$30,"-")</f>
        <v>3446370000</v>
      </c>
      <c r="P176" s="189">
        <f>IFERROR(SR_demand_forecast!P176*Settings!$D$30,"-")</f>
        <v>3446370000</v>
      </c>
      <c r="Q176" s="189">
        <f>IFERROR(SR_demand_forecast!Q176*Settings!$D$30,"-")</f>
        <v>3446370000</v>
      </c>
      <c r="R176" s="189">
        <f>IFERROR(SR_demand_forecast!R176*Settings!$D$30,"-")</f>
        <v>3446370000</v>
      </c>
      <c r="S176" s="189">
        <f>IFERROR(SR_demand_forecast!S176*Settings!$D$30,"-")</f>
        <v>3446370000</v>
      </c>
      <c r="T176" s="189">
        <f>IFERROR(SR_demand_forecast!T176*Settings!$D$30,"-")</f>
        <v>3446370000</v>
      </c>
      <c r="U176" s="189">
        <f>IFERROR(SR_demand_forecast!U176*Settings!$D$30,"-")</f>
        <v>3446370000</v>
      </c>
      <c r="V176" s="189">
        <f>IFERROR(SR_demand_forecast!V176*Settings!$D$30,"-")</f>
        <v>3446370000</v>
      </c>
      <c r="W176" s="189">
        <f>IFERROR(SR_demand_forecast!W176*Settings!$D$30,"-")</f>
        <v>3446370000</v>
      </c>
    </row>
    <row r="177" spans="1:23" x14ac:dyDescent="0.25">
      <c r="A177" s="97" t="s">
        <v>70</v>
      </c>
      <c r="B177" s="97" t="s">
        <v>59</v>
      </c>
      <c r="C177" s="198"/>
      <c r="D177" s="189" t="str">
        <f>IFERROR(SR_demand_forecast!D177*Settings!$D$30,"-")</f>
        <v>-</v>
      </c>
      <c r="E177" s="189" t="str">
        <f>IFERROR(SR_demand_forecast!E177*Settings!$D$30,"-")</f>
        <v>-</v>
      </c>
      <c r="F177" s="189" t="str">
        <f>IFERROR(SR_demand_forecast!F177*Settings!$D$30,"-")</f>
        <v>-</v>
      </c>
      <c r="G177" s="189" t="str">
        <f>IFERROR(SR_demand_forecast!G177*Settings!$D$30,"-")</f>
        <v>-</v>
      </c>
      <c r="H177" s="189" t="str">
        <f>IFERROR(SR_demand_forecast!H177*Settings!$D$30,"-")</f>
        <v>-</v>
      </c>
      <c r="I177" s="189" t="str">
        <f>IFERROR(SR_demand_forecast!I177*Settings!$D$30,"-")</f>
        <v>-</v>
      </c>
      <c r="J177" s="189" t="str">
        <f>IFERROR(SR_demand_forecast!J177*Settings!$D$30,"-")</f>
        <v>-</v>
      </c>
      <c r="K177" s="189" t="str">
        <f>IFERROR(SR_demand_forecast!K177*Settings!$D$30,"-")</f>
        <v>-</v>
      </c>
      <c r="L177" s="189" t="str">
        <f>IFERROR(SR_demand_forecast!L177*Settings!$D$30,"-")</f>
        <v>-</v>
      </c>
      <c r="M177" s="189" t="str">
        <f>IFERROR(SR_demand_forecast!M177*Settings!$D$30,"-")</f>
        <v>-</v>
      </c>
      <c r="N177" s="189" t="str">
        <f>IFERROR(SR_demand_forecast!N177*Settings!$D$30,"-")</f>
        <v>-</v>
      </c>
      <c r="O177" s="189" t="str">
        <f>IFERROR(SR_demand_forecast!O177*Settings!$D$30,"-")</f>
        <v>-</v>
      </c>
      <c r="P177" s="189" t="str">
        <f>IFERROR(SR_demand_forecast!P177*Settings!$D$30,"-")</f>
        <v>-</v>
      </c>
      <c r="Q177" s="189" t="str">
        <f>IFERROR(SR_demand_forecast!Q177*Settings!$D$30,"-")</f>
        <v>-</v>
      </c>
      <c r="R177" s="189" t="str">
        <f>IFERROR(SR_demand_forecast!R177*Settings!$D$30,"-")</f>
        <v>-</v>
      </c>
      <c r="S177" s="189" t="str">
        <f>IFERROR(SR_demand_forecast!S177*Settings!$D$30,"-")</f>
        <v>-</v>
      </c>
      <c r="T177" s="189" t="str">
        <f>IFERROR(SR_demand_forecast!T177*Settings!$D$30,"-")</f>
        <v>-</v>
      </c>
      <c r="U177" s="189" t="str">
        <f>IFERROR(SR_demand_forecast!U177*Settings!$D$30,"-")</f>
        <v>-</v>
      </c>
      <c r="V177" s="189" t="str">
        <f>IFERROR(SR_demand_forecast!V177*Settings!$D$30,"-")</f>
        <v>-</v>
      </c>
      <c r="W177" s="189" t="str">
        <f>IFERROR(SR_demand_forecast!W177*Settings!$D$30,"-")</f>
        <v>-</v>
      </c>
    </row>
    <row r="178" spans="1:23" x14ac:dyDescent="0.25">
      <c r="A178" s="97" t="s">
        <v>47</v>
      </c>
      <c r="B178" s="97" t="s">
        <v>64</v>
      </c>
      <c r="C178" s="198"/>
      <c r="D178" s="189" t="str">
        <f>IFERROR(SR_demand_forecast!D178*Settings!$D$30,"-")</f>
        <v>-</v>
      </c>
      <c r="E178" s="189" t="str">
        <f>IFERROR(SR_demand_forecast!E178*Settings!$D$30,"-")</f>
        <v>-</v>
      </c>
      <c r="F178" s="189" t="str">
        <f>IFERROR(SR_demand_forecast!F178*Settings!$D$30,"-")</f>
        <v>-</v>
      </c>
      <c r="G178" s="189" t="str">
        <f>IFERROR(SR_demand_forecast!G178*Settings!$D$30,"-")</f>
        <v>-</v>
      </c>
      <c r="H178" s="189" t="str">
        <f>IFERROR(SR_demand_forecast!H178*Settings!$D$30,"-")</f>
        <v>-</v>
      </c>
      <c r="I178" s="189" t="str">
        <f>IFERROR(SR_demand_forecast!I178*Settings!$D$30,"-")</f>
        <v>-</v>
      </c>
      <c r="J178" s="189" t="str">
        <f>IFERROR(SR_demand_forecast!J178*Settings!$D$30,"-")</f>
        <v>-</v>
      </c>
      <c r="K178" s="189" t="str">
        <f>IFERROR(SR_demand_forecast!K178*Settings!$D$30,"-")</f>
        <v>-</v>
      </c>
      <c r="L178" s="189" t="str">
        <f>IFERROR(SR_demand_forecast!L178*Settings!$D$30,"-")</f>
        <v>-</v>
      </c>
      <c r="M178" s="189" t="str">
        <f>IFERROR(SR_demand_forecast!M178*Settings!$D$30,"-")</f>
        <v>-</v>
      </c>
      <c r="N178" s="189" t="str">
        <f>IFERROR(SR_demand_forecast!N178*Settings!$D$30,"-")</f>
        <v>-</v>
      </c>
      <c r="O178" s="189" t="str">
        <f>IFERROR(SR_demand_forecast!O178*Settings!$D$30,"-")</f>
        <v>-</v>
      </c>
      <c r="P178" s="189" t="str">
        <f>IFERROR(SR_demand_forecast!P178*Settings!$D$30,"-")</f>
        <v>-</v>
      </c>
      <c r="Q178" s="189" t="str">
        <f>IFERROR(SR_demand_forecast!Q178*Settings!$D$30,"-")</f>
        <v>-</v>
      </c>
      <c r="R178" s="189" t="str">
        <f>IFERROR(SR_demand_forecast!R178*Settings!$D$30,"-")</f>
        <v>-</v>
      </c>
      <c r="S178" s="189" t="str">
        <f>IFERROR(SR_demand_forecast!S178*Settings!$D$30,"-")</f>
        <v>-</v>
      </c>
      <c r="T178" s="189" t="str">
        <f>IFERROR(SR_demand_forecast!T178*Settings!$D$30,"-")</f>
        <v>-</v>
      </c>
      <c r="U178" s="189" t="str">
        <f>IFERROR(SR_demand_forecast!U178*Settings!$D$30,"-")</f>
        <v>-</v>
      </c>
      <c r="V178" s="189" t="str">
        <f>IFERROR(SR_demand_forecast!V178*Settings!$D$30,"-")</f>
        <v>-</v>
      </c>
      <c r="W178" s="189" t="str">
        <f>IFERROR(SR_demand_forecast!W178*Settings!$D$30,"-")</f>
        <v>-</v>
      </c>
    </row>
    <row r="179" spans="1:23" x14ac:dyDescent="0.25">
      <c r="A179" s="97" t="s">
        <v>48</v>
      </c>
      <c r="B179" s="97" t="s">
        <v>64</v>
      </c>
      <c r="C179" s="198"/>
      <c r="D179" s="189" t="str">
        <f>IFERROR(SR_demand_forecast!D179*Settings!$D$30,"-")</f>
        <v>-</v>
      </c>
      <c r="E179" s="189" t="str">
        <f>IFERROR(SR_demand_forecast!E179*Settings!$D$30,"-")</f>
        <v>-</v>
      </c>
      <c r="F179" s="189" t="str">
        <f>IFERROR(SR_demand_forecast!F179*Settings!$D$30,"-")</f>
        <v>-</v>
      </c>
      <c r="G179" s="189" t="str">
        <f>IFERROR(SR_demand_forecast!G179*Settings!$D$30,"-")</f>
        <v>-</v>
      </c>
      <c r="H179" s="189" t="str">
        <f>IFERROR(SR_demand_forecast!H179*Settings!$D$30,"-")</f>
        <v>-</v>
      </c>
      <c r="I179" s="189" t="str">
        <f>IFERROR(SR_demand_forecast!I179*Settings!$D$30,"-")</f>
        <v>-</v>
      </c>
      <c r="J179" s="189" t="str">
        <f>IFERROR(SR_demand_forecast!J179*Settings!$D$30,"-")</f>
        <v>-</v>
      </c>
      <c r="K179" s="189" t="str">
        <f>IFERROR(SR_demand_forecast!K179*Settings!$D$30,"-")</f>
        <v>-</v>
      </c>
      <c r="L179" s="189" t="str">
        <f>IFERROR(SR_demand_forecast!L179*Settings!$D$30,"-")</f>
        <v>-</v>
      </c>
      <c r="M179" s="189" t="str">
        <f>IFERROR(SR_demand_forecast!M179*Settings!$D$30,"-")</f>
        <v>-</v>
      </c>
      <c r="N179" s="189" t="str">
        <f>IFERROR(SR_demand_forecast!N179*Settings!$D$30,"-")</f>
        <v>-</v>
      </c>
      <c r="O179" s="189" t="str">
        <f>IFERROR(SR_demand_forecast!O179*Settings!$D$30,"-")</f>
        <v>-</v>
      </c>
      <c r="P179" s="189" t="str">
        <f>IFERROR(SR_demand_forecast!P179*Settings!$D$30,"-")</f>
        <v>-</v>
      </c>
      <c r="Q179" s="189" t="str">
        <f>IFERROR(SR_demand_forecast!Q179*Settings!$D$30,"-")</f>
        <v>-</v>
      </c>
      <c r="R179" s="189" t="str">
        <f>IFERROR(SR_demand_forecast!R179*Settings!$D$30,"-")</f>
        <v>-</v>
      </c>
      <c r="S179" s="189" t="str">
        <f>IFERROR(SR_demand_forecast!S179*Settings!$D$30,"-")</f>
        <v>-</v>
      </c>
      <c r="T179" s="189" t="str">
        <f>IFERROR(SR_demand_forecast!T179*Settings!$D$30,"-")</f>
        <v>-</v>
      </c>
      <c r="U179" s="189" t="str">
        <f>IFERROR(SR_demand_forecast!U179*Settings!$D$30,"-")</f>
        <v>-</v>
      </c>
      <c r="V179" s="189" t="str">
        <f>IFERROR(SR_demand_forecast!V179*Settings!$D$30,"-")</f>
        <v>-</v>
      </c>
      <c r="W179" s="189" t="str">
        <f>IFERROR(SR_demand_forecast!W179*Settings!$D$30,"-")</f>
        <v>-</v>
      </c>
    </row>
    <row r="180" spans="1:23" x14ac:dyDescent="0.25">
      <c r="A180" s="97" t="s">
        <v>49</v>
      </c>
      <c r="B180" s="97" t="s">
        <v>57</v>
      </c>
      <c r="C180" s="198"/>
      <c r="D180" s="189">
        <f>IFERROR(SR_demand_forecast!D180*Settings!$D$30,"-")</f>
        <v>0</v>
      </c>
      <c r="E180" s="189">
        <f>IFERROR(SR_demand_forecast!E180*Settings!$D$30,"-")</f>
        <v>0</v>
      </c>
      <c r="F180" s="189">
        <f>IFERROR(SR_demand_forecast!F180*Settings!$D$30,"-")</f>
        <v>0</v>
      </c>
      <c r="G180" s="189">
        <f>IFERROR(SR_demand_forecast!G180*Settings!$D$30,"-")</f>
        <v>0</v>
      </c>
      <c r="H180" s="189">
        <f>IFERROR(SR_demand_forecast!H180*Settings!$D$30,"-")</f>
        <v>0</v>
      </c>
      <c r="I180" s="189">
        <f>IFERROR(SR_demand_forecast!I180*Settings!$D$30,"-")</f>
        <v>0</v>
      </c>
      <c r="J180" s="189">
        <f>IFERROR(SR_demand_forecast!J180*Settings!$D$30,"-")</f>
        <v>0</v>
      </c>
      <c r="K180" s="189">
        <f>IFERROR(SR_demand_forecast!K180*Settings!$D$30,"-")</f>
        <v>0</v>
      </c>
      <c r="L180" s="189">
        <f>IFERROR(SR_demand_forecast!L180*Settings!$D$30,"-")</f>
        <v>0</v>
      </c>
      <c r="M180" s="189">
        <f>IFERROR(SR_demand_forecast!M180*Settings!$D$30,"-")</f>
        <v>0</v>
      </c>
      <c r="N180" s="189">
        <f>IFERROR(SR_demand_forecast!N180*Settings!$D$30,"-")</f>
        <v>0</v>
      </c>
      <c r="O180" s="189">
        <f>IFERROR(SR_demand_forecast!O180*Settings!$D$30,"-")</f>
        <v>0</v>
      </c>
      <c r="P180" s="189">
        <f>IFERROR(SR_demand_forecast!P180*Settings!$D$30,"-")</f>
        <v>0</v>
      </c>
      <c r="Q180" s="189">
        <f>IFERROR(SR_demand_forecast!Q180*Settings!$D$30,"-")</f>
        <v>0</v>
      </c>
      <c r="R180" s="189">
        <f>IFERROR(SR_demand_forecast!R180*Settings!$D$30,"-")</f>
        <v>0</v>
      </c>
      <c r="S180" s="189">
        <f>IFERROR(SR_demand_forecast!S180*Settings!$D$30,"-")</f>
        <v>0</v>
      </c>
      <c r="T180" s="189">
        <f>IFERROR(SR_demand_forecast!T180*Settings!$D$30,"-")</f>
        <v>0</v>
      </c>
      <c r="U180" s="189">
        <f>IFERROR(SR_demand_forecast!U180*Settings!$D$30,"-")</f>
        <v>0</v>
      </c>
      <c r="V180" s="189">
        <f>IFERROR(SR_demand_forecast!V180*Settings!$D$30,"-")</f>
        <v>0</v>
      </c>
      <c r="W180" s="189">
        <f>IFERROR(SR_demand_forecast!W180*Settings!$D$30,"-")</f>
        <v>0</v>
      </c>
    </row>
    <row r="181" spans="1:23" x14ac:dyDescent="0.25">
      <c r="A181" s="97" t="s">
        <v>50</v>
      </c>
      <c r="B181" s="97" t="s">
        <v>61</v>
      </c>
      <c r="C181" s="198"/>
      <c r="D181" s="189">
        <f>IFERROR(SR_demand_forecast!D181*Settings!$D$30,"-")</f>
        <v>1012180000.0000001</v>
      </c>
      <c r="E181" s="189">
        <f>IFERROR(SR_demand_forecast!E181*Settings!$D$30,"-")</f>
        <v>1012180000.0000001</v>
      </c>
      <c r="F181" s="189">
        <f>IFERROR(SR_demand_forecast!F181*Settings!$D$30,"-")</f>
        <v>1012180000.0000001</v>
      </c>
      <c r="G181" s="189">
        <f>IFERROR(SR_demand_forecast!G181*Settings!$D$30,"-")</f>
        <v>1012180000.0000001</v>
      </c>
      <c r="H181" s="189">
        <f>IFERROR(SR_demand_forecast!H181*Settings!$D$30,"-")</f>
        <v>1012180000.0000001</v>
      </c>
      <c r="I181" s="189">
        <f>IFERROR(SR_demand_forecast!I181*Settings!$D$30,"-")</f>
        <v>0</v>
      </c>
      <c r="J181" s="189">
        <f>IFERROR(SR_demand_forecast!J181*Settings!$D$30,"-")</f>
        <v>0</v>
      </c>
      <c r="K181" s="189">
        <f>IFERROR(SR_demand_forecast!K181*Settings!$D$30,"-")</f>
        <v>0</v>
      </c>
      <c r="L181" s="189">
        <f>IFERROR(SR_demand_forecast!L181*Settings!$D$30,"-")</f>
        <v>0</v>
      </c>
      <c r="M181" s="189">
        <f>IFERROR(SR_demand_forecast!M181*Settings!$D$30,"-")</f>
        <v>0</v>
      </c>
      <c r="N181" s="189">
        <f>IFERROR(SR_demand_forecast!N181*Settings!$D$30,"-")</f>
        <v>0</v>
      </c>
      <c r="O181" s="189">
        <f>IFERROR(SR_demand_forecast!O181*Settings!$D$30,"-")</f>
        <v>0</v>
      </c>
      <c r="P181" s="189">
        <f>IFERROR(SR_demand_forecast!P181*Settings!$D$30,"-")</f>
        <v>0</v>
      </c>
      <c r="Q181" s="189">
        <f>IFERROR(SR_demand_forecast!Q181*Settings!$D$30,"-")</f>
        <v>0</v>
      </c>
      <c r="R181" s="189">
        <f>IFERROR(SR_demand_forecast!R181*Settings!$D$30,"-")</f>
        <v>0</v>
      </c>
      <c r="S181" s="189">
        <f>IFERROR(SR_demand_forecast!S181*Settings!$D$30,"-")</f>
        <v>0</v>
      </c>
      <c r="T181" s="189">
        <f>IFERROR(SR_demand_forecast!T181*Settings!$D$30,"-")</f>
        <v>0</v>
      </c>
      <c r="U181" s="189">
        <f>IFERROR(SR_demand_forecast!U181*Settings!$D$30,"-")</f>
        <v>0</v>
      </c>
      <c r="V181" s="189">
        <f>IFERROR(SR_demand_forecast!V181*Settings!$D$30,"-")</f>
        <v>0</v>
      </c>
      <c r="W181" s="189">
        <f>IFERROR(SR_demand_forecast!W181*Settings!$D$30,"-")</f>
        <v>0</v>
      </c>
    </row>
    <row r="182" spans="1:23" x14ac:dyDescent="0.25">
      <c r="A182" s="97" t="s">
        <v>79</v>
      </c>
      <c r="B182" s="97" t="s">
        <v>59</v>
      </c>
      <c r="C182" s="198"/>
      <c r="D182" s="189">
        <f>IFERROR(SR_demand_forecast!D182*Settings!$D$30,"-")</f>
        <v>3446370000</v>
      </c>
      <c r="E182" s="189">
        <f>IFERROR(SR_demand_forecast!E182*Settings!$D$30,"-")</f>
        <v>3446370000</v>
      </c>
      <c r="F182" s="189">
        <f>IFERROR(SR_demand_forecast!F182*Settings!$D$30,"-")</f>
        <v>3446370000</v>
      </c>
      <c r="G182" s="189">
        <f>IFERROR(SR_demand_forecast!G182*Settings!$D$30,"-")</f>
        <v>3446370000</v>
      </c>
      <c r="H182" s="189">
        <f>IFERROR(SR_demand_forecast!H182*Settings!$D$30,"-")</f>
        <v>3446370000</v>
      </c>
      <c r="I182" s="189">
        <f>IFERROR(SR_demand_forecast!I182*Settings!$D$30,"-")</f>
        <v>3446370000</v>
      </c>
      <c r="J182" s="189">
        <f>IFERROR(SR_demand_forecast!J182*Settings!$D$30,"-")</f>
        <v>3446370000</v>
      </c>
      <c r="K182" s="189">
        <f>IFERROR(SR_demand_forecast!K182*Settings!$D$30,"-")</f>
        <v>3446370000</v>
      </c>
      <c r="L182" s="189">
        <f>IFERROR(SR_demand_forecast!L182*Settings!$D$30,"-")</f>
        <v>3446370000</v>
      </c>
      <c r="M182" s="189">
        <f>IFERROR(SR_demand_forecast!M182*Settings!$D$30,"-")</f>
        <v>3446370000</v>
      </c>
      <c r="N182" s="189">
        <f>IFERROR(SR_demand_forecast!N182*Settings!$D$30,"-")</f>
        <v>3446370000</v>
      </c>
      <c r="O182" s="189">
        <f>IFERROR(SR_demand_forecast!O182*Settings!$D$30,"-")</f>
        <v>3446370000</v>
      </c>
      <c r="P182" s="189">
        <f>IFERROR(SR_demand_forecast!P182*Settings!$D$30,"-")</f>
        <v>3446370000</v>
      </c>
      <c r="Q182" s="189">
        <f>IFERROR(SR_demand_forecast!Q182*Settings!$D$30,"-")</f>
        <v>3446370000</v>
      </c>
      <c r="R182" s="189">
        <f>IFERROR(SR_demand_forecast!R182*Settings!$D$30,"-")</f>
        <v>3446370000</v>
      </c>
      <c r="S182" s="189">
        <f>IFERROR(SR_demand_forecast!S182*Settings!$D$30,"-")</f>
        <v>3446370000</v>
      </c>
      <c r="T182" s="189">
        <f>IFERROR(SR_demand_forecast!T182*Settings!$D$30,"-")</f>
        <v>3446370000</v>
      </c>
      <c r="U182" s="189">
        <f>IFERROR(SR_demand_forecast!U182*Settings!$D$30,"-")</f>
        <v>3446370000</v>
      </c>
      <c r="V182" s="189">
        <f>IFERROR(SR_demand_forecast!V182*Settings!$D$30,"-")</f>
        <v>3446370000</v>
      </c>
      <c r="W182" s="189">
        <f>IFERROR(SR_demand_forecast!W182*Settings!$D$30,"-")</f>
        <v>3446370000</v>
      </c>
    </row>
    <row r="183" spans="1:23" x14ac:dyDescent="0.25">
      <c r="A183" s="97" t="s">
        <v>80</v>
      </c>
      <c r="B183" s="97" t="s">
        <v>62</v>
      </c>
      <c r="C183" s="198"/>
      <c r="D183" s="189" t="str">
        <f>IFERROR(SR_demand_forecast!D183*Settings!$D$30,"-")</f>
        <v>-</v>
      </c>
      <c r="E183" s="189" t="str">
        <f>IFERROR(SR_demand_forecast!E183*Settings!$D$30,"-")</f>
        <v>-</v>
      </c>
      <c r="F183" s="189" t="str">
        <f>IFERROR(SR_demand_forecast!F183*Settings!$D$30,"-")</f>
        <v>-</v>
      </c>
      <c r="G183" s="189" t="str">
        <f>IFERROR(SR_demand_forecast!G183*Settings!$D$30,"-")</f>
        <v>-</v>
      </c>
      <c r="H183" s="189" t="str">
        <f>IFERROR(SR_demand_forecast!H183*Settings!$D$30,"-")</f>
        <v>-</v>
      </c>
      <c r="I183" s="189" t="str">
        <f>IFERROR(SR_demand_forecast!I183*Settings!$D$30,"-")</f>
        <v>-</v>
      </c>
      <c r="J183" s="189" t="str">
        <f>IFERROR(SR_demand_forecast!J183*Settings!$D$30,"-")</f>
        <v>-</v>
      </c>
      <c r="K183" s="189" t="str">
        <f>IFERROR(SR_demand_forecast!K183*Settings!$D$30,"-")</f>
        <v>-</v>
      </c>
      <c r="L183" s="189" t="str">
        <f>IFERROR(SR_demand_forecast!L183*Settings!$D$30,"-")</f>
        <v>-</v>
      </c>
      <c r="M183" s="189" t="str">
        <f>IFERROR(SR_demand_forecast!M183*Settings!$D$30,"-")</f>
        <v>-</v>
      </c>
      <c r="N183" s="189" t="str">
        <f>IFERROR(SR_demand_forecast!N183*Settings!$D$30,"-")</f>
        <v>-</v>
      </c>
      <c r="O183" s="189" t="str">
        <f>IFERROR(SR_demand_forecast!O183*Settings!$D$30,"-")</f>
        <v>-</v>
      </c>
      <c r="P183" s="189" t="str">
        <f>IFERROR(SR_demand_forecast!P183*Settings!$D$30,"-")</f>
        <v>-</v>
      </c>
      <c r="Q183" s="189" t="str">
        <f>IFERROR(SR_demand_forecast!Q183*Settings!$D$30,"-")</f>
        <v>-</v>
      </c>
      <c r="R183" s="189" t="str">
        <f>IFERROR(SR_demand_forecast!R183*Settings!$D$30,"-")</f>
        <v>-</v>
      </c>
      <c r="S183" s="189" t="str">
        <f>IFERROR(SR_demand_forecast!S183*Settings!$D$30,"-")</f>
        <v>-</v>
      </c>
      <c r="T183" s="189" t="str">
        <f>IFERROR(SR_demand_forecast!T183*Settings!$D$30,"-")</f>
        <v>-</v>
      </c>
      <c r="U183" s="189" t="str">
        <f>IFERROR(SR_demand_forecast!U183*Settings!$D$30,"-")</f>
        <v>-</v>
      </c>
      <c r="V183" s="189" t="str">
        <f>IFERROR(SR_demand_forecast!V183*Settings!$D$30,"-")</f>
        <v>-</v>
      </c>
      <c r="W183" s="189" t="str">
        <f>IFERROR(SR_demand_forecast!W183*Settings!$D$30,"-")</f>
        <v>-</v>
      </c>
    </row>
    <row r="184" spans="1:23" x14ac:dyDescent="0.25">
      <c r="A184" s="97" t="s">
        <v>81</v>
      </c>
      <c r="B184" s="97" t="s">
        <v>57</v>
      </c>
      <c r="C184" s="198"/>
      <c r="D184" s="189">
        <f>IFERROR(SR_demand_forecast!D184*Settings!$D$30,"-")</f>
        <v>2001011666.6666667</v>
      </c>
      <c r="E184" s="189">
        <f>IFERROR(SR_demand_forecast!E184*Settings!$D$30,"-")</f>
        <v>2001011666.6666667</v>
      </c>
      <c r="F184" s="189">
        <f>IFERROR(SR_demand_forecast!F184*Settings!$D$30,"-")</f>
        <v>2001011666.6666667</v>
      </c>
      <c r="G184" s="189">
        <f>IFERROR(SR_demand_forecast!G184*Settings!$D$30,"-")</f>
        <v>2001011666.6666667</v>
      </c>
      <c r="H184" s="189">
        <f>IFERROR(SR_demand_forecast!H184*Settings!$D$30,"-")</f>
        <v>2001011666.6666667</v>
      </c>
      <c r="I184" s="189">
        <f>IFERROR(SR_demand_forecast!I184*Settings!$D$30,"-")</f>
        <v>2001011666.6666667</v>
      </c>
      <c r="J184" s="189">
        <f>IFERROR(SR_demand_forecast!J184*Settings!$D$30,"-")</f>
        <v>2001011666.6666667</v>
      </c>
      <c r="K184" s="189">
        <f>IFERROR(SR_demand_forecast!K184*Settings!$D$30,"-")</f>
        <v>0</v>
      </c>
      <c r="L184" s="189">
        <f>IFERROR(SR_demand_forecast!L184*Settings!$D$30,"-")</f>
        <v>0</v>
      </c>
      <c r="M184" s="189">
        <f>IFERROR(SR_demand_forecast!M184*Settings!$D$30,"-")</f>
        <v>0</v>
      </c>
      <c r="N184" s="189">
        <f>IFERROR(SR_demand_forecast!N184*Settings!$D$30,"-")</f>
        <v>0</v>
      </c>
      <c r="O184" s="189">
        <f>IFERROR(SR_demand_forecast!O184*Settings!$D$30,"-")</f>
        <v>0</v>
      </c>
      <c r="P184" s="189">
        <f>IFERROR(SR_demand_forecast!P184*Settings!$D$30,"-")</f>
        <v>0</v>
      </c>
      <c r="Q184" s="189">
        <f>IFERROR(SR_demand_forecast!Q184*Settings!$D$30,"-")</f>
        <v>0</v>
      </c>
      <c r="R184" s="189">
        <f>IFERROR(SR_demand_forecast!R184*Settings!$D$30,"-")</f>
        <v>0</v>
      </c>
      <c r="S184" s="189">
        <f>IFERROR(SR_demand_forecast!S184*Settings!$D$30,"-")</f>
        <v>0</v>
      </c>
      <c r="T184" s="189">
        <f>IFERROR(SR_demand_forecast!T184*Settings!$D$30,"-")</f>
        <v>0</v>
      </c>
      <c r="U184" s="189">
        <f>IFERROR(SR_demand_forecast!U184*Settings!$D$30,"-")</f>
        <v>0</v>
      </c>
      <c r="V184" s="189">
        <f>IFERROR(SR_demand_forecast!V184*Settings!$D$30,"-")</f>
        <v>0</v>
      </c>
      <c r="W184" s="189">
        <f>IFERROR(SR_demand_forecast!W184*Settings!$D$30,"-")</f>
        <v>0</v>
      </c>
    </row>
    <row r="185" spans="1:23" x14ac:dyDescent="0.25">
      <c r="A185" s="97" t="s">
        <v>51</v>
      </c>
      <c r="B185" s="97" t="s">
        <v>56</v>
      </c>
      <c r="C185" s="198"/>
      <c r="D185" s="189">
        <f>IFERROR(SR_demand_forecast!D185*Settings!$D$30,"-")</f>
        <v>70928571.428571418</v>
      </c>
      <c r="E185" s="189">
        <f>IFERROR(SR_demand_forecast!E185*Settings!$D$30,"-")</f>
        <v>70928571.428571418</v>
      </c>
      <c r="F185" s="189">
        <f>IFERROR(SR_demand_forecast!F185*Settings!$D$30,"-")</f>
        <v>0</v>
      </c>
      <c r="G185" s="189">
        <f>IFERROR(SR_demand_forecast!G185*Settings!$D$30,"-")</f>
        <v>0</v>
      </c>
      <c r="H185" s="189">
        <f>IFERROR(SR_demand_forecast!H185*Settings!$D$30,"-")</f>
        <v>0</v>
      </c>
      <c r="I185" s="189">
        <f>IFERROR(SR_demand_forecast!I185*Settings!$D$30,"-")</f>
        <v>0</v>
      </c>
      <c r="J185" s="189">
        <f>IFERROR(SR_demand_forecast!J185*Settings!$D$30,"-")</f>
        <v>0</v>
      </c>
      <c r="K185" s="189">
        <f>IFERROR(SR_demand_forecast!K185*Settings!$D$30,"-")</f>
        <v>0</v>
      </c>
      <c r="L185" s="189">
        <f>IFERROR(SR_demand_forecast!L185*Settings!$D$30,"-")</f>
        <v>0</v>
      </c>
      <c r="M185" s="189">
        <f>IFERROR(SR_demand_forecast!M185*Settings!$D$30,"-")</f>
        <v>0</v>
      </c>
      <c r="N185" s="189">
        <f>IFERROR(SR_demand_forecast!N185*Settings!$D$30,"-")</f>
        <v>0</v>
      </c>
      <c r="O185" s="189">
        <f>IFERROR(SR_demand_forecast!O185*Settings!$D$30,"-")</f>
        <v>0</v>
      </c>
      <c r="P185" s="189">
        <f>IFERROR(SR_demand_forecast!P185*Settings!$D$30,"-")</f>
        <v>0</v>
      </c>
      <c r="Q185" s="189">
        <f>IFERROR(SR_demand_forecast!Q185*Settings!$D$30,"-")</f>
        <v>0</v>
      </c>
      <c r="R185" s="189">
        <f>IFERROR(SR_demand_forecast!R185*Settings!$D$30,"-")</f>
        <v>0</v>
      </c>
      <c r="S185" s="189">
        <f>IFERROR(SR_demand_forecast!S185*Settings!$D$30,"-")</f>
        <v>0</v>
      </c>
      <c r="T185" s="189">
        <f>IFERROR(SR_demand_forecast!T185*Settings!$D$30,"-")</f>
        <v>0</v>
      </c>
      <c r="U185" s="189">
        <f>IFERROR(SR_demand_forecast!U185*Settings!$D$30,"-")</f>
        <v>0</v>
      </c>
      <c r="V185" s="189">
        <f>IFERROR(SR_demand_forecast!V185*Settings!$D$30,"-")</f>
        <v>0</v>
      </c>
      <c r="W185" s="189">
        <f>IFERROR(SR_demand_forecast!W185*Settings!$D$30,"-")</f>
        <v>0</v>
      </c>
    </row>
    <row r="186" spans="1:23" x14ac:dyDescent="0.25">
      <c r="A186" s="97" t="s">
        <v>52</v>
      </c>
      <c r="B186" s="97" t="s">
        <v>56</v>
      </c>
      <c r="C186" s="198"/>
      <c r="D186" s="189">
        <f>IFERROR(SR_demand_forecast!D186*Settings!$D$30,"-")</f>
        <v>70928571.428571418</v>
      </c>
      <c r="E186" s="189">
        <f>IFERROR(SR_demand_forecast!E186*Settings!$D$30,"-")</f>
        <v>70928571.428571418</v>
      </c>
      <c r="F186" s="189">
        <f>IFERROR(SR_demand_forecast!F186*Settings!$D$30,"-")</f>
        <v>0</v>
      </c>
      <c r="G186" s="189">
        <f>IFERROR(SR_demand_forecast!G186*Settings!$D$30,"-")</f>
        <v>0</v>
      </c>
      <c r="H186" s="189">
        <f>IFERROR(SR_demand_forecast!H186*Settings!$D$30,"-")</f>
        <v>0</v>
      </c>
      <c r="I186" s="189">
        <f>IFERROR(SR_demand_forecast!I186*Settings!$D$30,"-")</f>
        <v>0</v>
      </c>
      <c r="J186" s="189">
        <f>IFERROR(SR_demand_forecast!J186*Settings!$D$30,"-")</f>
        <v>0</v>
      </c>
      <c r="K186" s="189">
        <f>IFERROR(SR_demand_forecast!K186*Settings!$D$30,"-")</f>
        <v>0</v>
      </c>
      <c r="L186" s="189">
        <f>IFERROR(SR_demand_forecast!L186*Settings!$D$30,"-")</f>
        <v>0</v>
      </c>
      <c r="M186" s="189">
        <f>IFERROR(SR_demand_forecast!M186*Settings!$D$30,"-")</f>
        <v>0</v>
      </c>
      <c r="N186" s="189">
        <f>IFERROR(SR_demand_forecast!N186*Settings!$D$30,"-")</f>
        <v>0</v>
      </c>
      <c r="O186" s="189">
        <f>IFERROR(SR_demand_forecast!O186*Settings!$D$30,"-")</f>
        <v>0</v>
      </c>
      <c r="P186" s="189">
        <f>IFERROR(SR_demand_forecast!P186*Settings!$D$30,"-")</f>
        <v>0</v>
      </c>
      <c r="Q186" s="189">
        <f>IFERROR(SR_demand_forecast!Q186*Settings!$D$30,"-")</f>
        <v>0</v>
      </c>
      <c r="R186" s="189">
        <f>IFERROR(SR_demand_forecast!R186*Settings!$D$30,"-")</f>
        <v>0</v>
      </c>
      <c r="S186" s="189">
        <f>IFERROR(SR_demand_forecast!S186*Settings!$D$30,"-")</f>
        <v>0</v>
      </c>
      <c r="T186" s="189">
        <f>IFERROR(SR_demand_forecast!T186*Settings!$D$30,"-")</f>
        <v>0</v>
      </c>
      <c r="U186" s="189">
        <f>IFERROR(SR_demand_forecast!U186*Settings!$D$30,"-")</f>
        <v>0</v>
      </c>
      <c r="V186" s="189">
        <f>IFERROR(SR_demand_forecast!V186*Settings!$D$30,"-")</f>
        <v>0</v>
      </c>
      <c r="W186" s="189">
        <f>IFERROR(SR_demand_forecast!W186*Settings!$D$30,"-")</f>
        <v>0</v>
      </c>
    </row>
    <row r="187" spans="1:23" x14ac:dyDescent="0.25">
      <c r="A187" s="97" t="s">
        <v>53</v>
      </c>
      <c r="B187" s="97" t="s">
        <v>56</v>
      </c>
      <c r="C187" s="198"/>
      <c r="D187" s="189">
        <f>IFERROR(SR_demand_forecast!D187*Settings!$D$30,"-")</f>
        <v>70928571.428571418</v>
      </c>
      <c r="E187" s="189">
        <f>IFERROR(SR_demand_forecast!E187*Settings!$D$30,"-")</f>
        <v>70928571.428571418</v>
      </c>
      <c r="F187" s="189">
        <f>IFERROR(SR_demand_forecast!F187*Settings!$D$30,"-")</f>
        <v>0</v>
      </c>
      <c r="G187" s="189">
        <f>IFERROR(SR_demand_forecast!G187*Settings!$D$30,"-")</f>
        <v>0</v>
      </c>
      <c r="H187" s="189">
        <f>IFERROR(SR_demand_forecast!H187*Settings!$D$30,"-")</f>
        <v>0</v>
      </c>
      <c r="I187" s="189">
        <f>IFERROR(SR_demand_forecast!I187*Settings!$D$30,"-")</f>
        <v>0</v>
      </c>
      <c r="J187" s="189">
        <f>IFERROR(SR_demand_forecast!J187*Settings!$D$30,"-")</f>
        <v>0</v>
      </c>
      <c r="K187" s="189">
        <f>IFERROR(SR_demand_forecast!K187*Settings!$D$30,"-")</f>
        <v>0</v>
      </c>
      <c r="L187" s="189">
        <f>IFERROR(SR_demand_forecast!L187*Settings!$D$30,"-")</f>
        <v>0</v>
      </c>
      <c r="M187" s="189">
        <f>IFERROR(SR_demand_forecast!M187*Settings!$D$30,"-")</f>
        <v>0</v>
      </c>
      <c r="N187" s="189">
        <f>IFERROR(SR_demand_forecast!N187*Settings!$D$30,"-")</f>
        <v>0</v>
      </c>
      <c r="O187" s="189">
        <f>IFERROR(SR_demand_forecast!O187*Settings!$D$30,"-")</f>
        <v>0</v>
      </c>
      <c r="P187" s="189">
        <f>IFERROR(SR_demand_forecast!P187*Settings!$D$30,"-")</f>
        <v>0</v>
      </c>
      <c r="Q187" s="189">
        <f>IFERROR(SR_demand_forecast!Q187*Settings!$D$30,"-")</f>
        <v>0</v>
      </c>
      <c r="R187" s="189">
        <f>IFERROR(SR_demand_forecast!R187*Settings!$D$30,"-")</f>
        <v>0</v>
      </c>
      <c r="S187" s="189">
        <f>IFERROR(SR_demand_forecast!S187*Settings!$D$30,"-")</f>
        <v>0</v>
      </c>
      <c r="T187" s="189">
        <f>IFERROR(SR_demand_forecast!T187*Settings!$D$30,"-")</f>
        <v>0</v>
      </c>
      <c r="U187" s="189">
        <f>IFERROR(SR_demand_forecast!U187*Settings!$D$30,"-")</f>
        <v>0</v>
      </c>
      <c r="V187" s="189">
        <f>IFERROR(SR_demand_forecast!V187*Settings!$D$30,"-")</f>
        <v>0</v>
      </c>
      <c r="W187" s="189">
        <f>IFERROR(SR_demand_forecast!W187*Settings!$D$30,"-")</f>
        <v>0</v>
      </c>
    </row>
    <row r="188" spans="1:23" x14ac:dyDescent="0.25">
      <c r="A188" s="97" t="s">
        <v>54</v>
      </c>
      <c r="B188" s="97" t="s">
        <v>57</v>
      </c>
      <c r="C188" s="198"/>
      <c r="D188" s="189">
        <f>IFERROR(SR_demand_forecast!D188*Settings!$D$30,"-")</f>
        <v>2001011666.6666667</v>
      </c>
      <c r="E188" s="189">
        <f>IFERROR(SR_demand_forecast!E188*Settings!$D$30,"-")</f>
        <v>0</v>
      </c>
      <c r="F188" s="189">
        <f>IFERROR(SR_demand_forecast!F188*Settings!$D$30,"-")</f>
        <v>0</v>
      </c>
      <c r="G188" s="189">
        <f>IFERROR(SR_demand_forecast!G188*Settings!$D$30,"-")</f>
        <v>0</v>
      </c>
      <c r="H188" s="189">
        <f>IFERROR(SR_demand_forecast!H188*Settings!$D$30,"-")</f>
        <v>0</v>
      </c>
      <c r="I188" s="189">
        <f>IFERROR(SR_demand_forecast!I188*Settings!$D$30,"-")</f>
        <v>0</v>
      </c>
      <c r="J188" s="189">
        <f>IFERROR(SR_demand_forecast!J188*Settings!$D$30,"-")</f>
        <v>0</v>
      </c>
      <c r="K188" s="189">
        <f>IFERROR(SR_demand_forecast!K188*Settings!$D$30,"-")</f>
        <v>0</v>
      </c>
      <c r="L188" s="189">
        <f>IFERROR(SR_demand_forecast!L188*Settings!$D$30,"-")</f>
        <v>0</v>
      </c>
      <c r="M188" s="189">
        <f>IFERROR(SR_demand_forecast!M188*Settings!$D$30,"-")</f>
        <v>0</v>
      </c>
      <c r="N188" s="189">
        <f>IFERROR(SR_demand_forecast!N188*Settings!$D$30,"-")</f>
        <v>0</v>
      </c>
      <c r="O188" s="189">
        <f>IFERROR(SR_demand_forecast!O188*Settings!$D$30,"-")</f>
        <v>0</v>
      </c>
      <c r="P188" s="189">
        <f>IFERROR(SR_demand_forecast!P188*Settings!$D$30,"-")</f>
        <v>0</v>
      </c>
      <c r="Q188" s="189">
        <f>IFERROR(SR_demand_forecast!Q188*Settings!$D$30,"-")</f>
        <v>0</v>
      </c>
      <c r="R188" s="189">
        <f>IFERROR(SR_demand_forecast!R188*Settings!$D$30,"-")</f>
        <v>0</v>
      </c>
      <c r="S188" s="189">
        <f>IFERROR(SR_demand_forecast!S188*Settings!$D$30,"-")</f>
        <v>0</v>
      </c>
      <c r="T188" s="189">
        <f>IFERROR(SR_demand_forecast!T188*Settings!$D$30,"-")</f>
        <v>0</v>
      </c>
      <c r="U188" s="189">
        <f>IFERROR(SR_demand_forecast!U188*Settings!$D$30,"-")</f>
        <v>0</v>
      </c>
      <c r="V188" s="189">
        <f>IFERROR(SR_demand_forecast!V188*Settings!$D$30,"-")</f>
        <v>0</v>
      </c>
      <c r="W188" s="189">
        <f>IFERROR(SR_demand_forecast!W188*Settings!$D$30,"-")</f>
        <v>0</v>
      </c>
    </row>
    <row r="189" spans="1:23" x14ac:dyDescent="0.25">
      <c r="A189" s="97" t="s">
        <v>55</v>
      </c>
      <c r="B189" s="97" t="s">
        <v>57</v>
      </c>
      <c r="C189" s="198"/>
      <c r="D189" s="189">
        <f>IFERROR(SR_demand_forecast!D189*Settings!$D$30,"-")</f>
        <v>1012180000.0000001</v>
      </c>
      <c r="E189" s="189">
        <f>IFERROR(SR_demand_forecast!E189*Settings!$D$30,"-")</f>
        <v>1012180000.0000001</v>
      </c>
      <c r="F189" s="189">
        <f>IFERROR(SR_demand_forecast!F189*Settings!$D$30,"-")</f>
        <v>1012180000.0000001</v>
      </c>
      <c r="G189" s="189">
        <f>IFERROR(SR_demand_forecast!G189*Settings!$D$30,"-")</f>
        <v>1012180000.0000001</v>
      </c>
      <c r="H189" s="189">
        <f>IFERROR(SR_demand_forecast!H189*Settings!$D$30,"-")</f>
        <v>0</v>
      </c>
      <c r="I189" s="189">
        <f>IFERROR(SR_demand_forecast!I189*Settings!$D$30,"-")</f>
        <v>0</v>
      </c>
      <c r="J189" s="189">
        <f>IFERROR(SR_demand_forecast!J189*Settings!$D$30,"-")</f>
        <v>0</v>
      </c>
      <c r="K189" s="189">
        <f>IFERROR(SR_demand_forecast!K189*Settings!$D$30,"-")</f>
        <v>0</v>
      </c>
      <c r="L189" s="189">
        <f>IFERROR(SR_demand_forecast!L189*Settings!$D$30,"-")</f>
        <v>0</v>
      </c>
      <c r="M189" s="189">
        <f>IFERROR(SR_demand_forecast!M189*Settings!$D$30,"-")</f>
        <v>0</v>
      </c>
      <c r="N189" s="189">
        <f>IFERROR(SR_demand_forecast!N189*Settings!$D$30,"-")</f>
        <v>0</v>
      </c>
      <c r="O189" s="189">
        <f>IFERROR(SR_demand_forecast!O189*Settings!$D$30,"-")</f>
        <v>0</v>
      </c>
      <c r="P189" s="189">
        <f>IFERROR(SR_demand_forecast!P189*Settings!$D$30,"-")</f>
        <v>0</v>
      </c>
      <c r="Q189" s="189">
        <f>IFERROR(SR_demand_forecast!Q189*Settings!$D$30,"-")</f>
        <v>0</v>
      </c>
      <c r="R189" s="189">
        <f>IFERROR(SR_demand_forecast!R189*Settings!$D$30,"-")</f>
        <v>0</v>
      </c>
      <c r="S189" s="189">
        <f>IFERROR(SR_demand_forecast!S189*Settings!$D$30,"-")</f>
        <v>0</v>
      </c>
      <c r="T189" s="189">
        <f>IFERROR(SR_demand_forecast!T189*Settings!$D$30,"-")</f>
        <v>0</v>
      </c>
      <c r="U189" s="189">
        <f>IFERROR(SR_demand_forecast!U189*Settings!$D$30,"-")</f>
        <v>0</v>
      </c>
      <c r="V189" s="189">
        <f>IFERROR(SR_demand_forecast!V189*Settings!$D$30,"-")</f>
        <v>0</v>
      </c>
      <c r="W189" s="189">
        <f>IFERROR(SR_demand_forecast!W189*Settings!$D$30,"-")</f>
        <v>0</v>
      </c>
    </row>
    <row r="190" spans="1:23" x14ac:dyDescent="0.25">
      <c r="A190" s="89" t="s">
        <v>110</v>
      </c>
      <c r="B190" s="88" t="s">
        <v>59</v>
      </c>
      <c r="C190" s="89" t="s">
        <v>11</v>
      </c>
      <c r="D190" s="189">
        <f>IFERROR(SR_demand_forecast!D190*Settings!$D$30,"-")</f>
        <v>2067822000</v>
      </c>
      <c r="E190" s="189">
        <f>IFERROR(SR_demand_forecast!E190*Settings!$D$30,"-")</f>
        <v>4218356880</v>
      </c>
      <c r="F190" s="189">
        <f>IFERROR(SR_demand_forecast!F190*Settings!$D$30,"-")</f>
        <v>6454086026.3999987</v>
      </c>
      <c r="G190" s="189">
        <f>IFERROR(SR_demand_forecast!G190*Settings!$D$30,"-")</f>
        <v>8777556995.9039993</v>
      </c>
      <c r="H190" s="189">
        <f>IFERROR(SR_demand_forecast!H190*Settings!$D$30,"-")</f>
        <v>11191385169.777599</v>
      </c>
      <c r="I190" s="189">
        <f>IFERROR(SR_demand_forecast!I190*Settings!$D$30,"-")</f>
        <v>13698255447.807783</v>
      </c>
      <c r="J190" s="189">
        <f>IFERROR(SR_demand_forecast!J190*Settings!$D$30,"-")</f>
        <v>16300923982.891262</v>
      </c>
      <c r="K190" s="189">
        <f>IFERROR(SR_demand_forecast!K190*Settings!$D$30,"-")</f>
        <v>19002219957.198952</v>
      </c>
      <c r="L190" s="189">
        <f>IFERROR(SR_demand_forecast!L190*Settings!$D$30,"-")</f>
        <v>21805047400.885803</v>
      </c>
      <c r="M190" s="189">
        <f>IFERROR(SR_demand_forecast!M190*Settings!$D$30,"-")</f>
        <v>24712387054.337238</v>
      </c>
      <c r="N190" s="189">
        <f>IFERROR(SR_demand_forecast!N190*Settings!$D$30,"-")</f>
        <v>33608846393.898643</v>
      </c>
      <c r="O190" s="189">
        <f>IFERROR(SR_demand_forecast!O190*Settings!$D$30,"-")</f>
        <v>34281023321.776615</v>
      </c>
      <c r="P190" s="189">
        <f>IFERROR(SR_demand_forecast!P190*Settings!$D$30,"-")</f>
        <v>34966643788.212151</v>
      </c>
      <c r="Q190" s="189">
        <f>IFERROR(SR_demand_forecast!Q190*Settings!$D$30,"-")</f>
        <v>35665976663.976387</v>
      </c>
      <c r="R190" s="189">
        <f>IFERROR(SR_demand_forecast!R190*Settings!$D$30,"-")</f>
        <v>36379296197.255928</v>
      </c>
      <c r="S190" s="189">
        <f>IFERROR(SR_demand_forecast!S190*Settings!$D$30,"-")</f>
        <v>37106882121.201035</v>
      </c>
      <c r="T190" s="189">
        <f>IFERROR(SR_demand_forecast!T190*Settings!$D$30,"-")</f>
        <v>37849019763.625053</v>
      </c>
      <c r="U190" s="189">
        <f>IFERROR(SR_demand_forecast!U190*Settings!$D$30,"-")</f>
        <v>38606000158.89756</v>
      </c>
      <c r="V190" s="189">
        <f>IFERROR(SR_demand_forecast!V190*Settings!$D$30,"-")</f>
        <v>39378120162.075508</v>
      </c>
      <c r="W190" s="189">
        <f>IFERROR(SR_demand_forecast!W190*Settings!$D$30,"-")</f>
        <v>40165682565.317009</v>
      </c>
    </row>
    <row r="191" spans="1:23" x14ac:dyDescent="0.25">
      <c r="A191" s="89" t="s">
        <v>110</v>
      </c>
      <c r="B191" s="88" t="s">
        <v>57</v>
      </c>
      <c r="C191" s="89" t="s">
        <v>11</v>
      </c>
      <c r="D191" s="189">
        <f>IFERROR(SR_demand_forecast!D191*Settings!$D$30,"-")</f>
        <v>4402225666.666667</v>
      </c>
      <c r="E191" s="189">
        <f>IFERROR(SR_demand_forecast!E191*Settings!$D$30,"-")</f>
        <v>13062604160.000002</v>
      </c>
      <c r="F191" s="189">
        <f>IFERROR(SR_demand_forecast!F191*Settings!$D$30,"-")</f>
        <v>19985784364.800003</v>
      </c>
      <c r="G191" s="189">
        <f>IFERROR(SR_demand_forecast!G191*Settings!$D$30,"-")</f>
        <v>29304156324.888</v>
      </c>
      <c r="H191" s="189">
        <f>IFERROR(SR_demand_forecast!H191*Settings!$D$30,"-")</f>
        <v>41153228230.168808</v>
      </c>
      <c r="I191" s="189">
        <f>IFERROR(SR_demand_forecast!I191*Settings!$D$30,"-")</f>
        <v>53464541349.130882</v>
      </c>
      <c r="J191" s="189">
        <f>IFERROR(SR_demand_forecast!J191*Settings!$D$30,"-")</f>
        <v>66251845701.559372</v>
      </c>
      <c r="K191" s="189">
        <f>IFERROR(SR_demand_forecast!K191*Settings!$D$30,"-")</f>
        <v>77230722989.246323</v>
      </c>
      <c r="L191" s="189">
        <f>IFERROR(SR_demand_forecast!L191*Settings!$D$30,"-")</f>
        <v>83933246448.670212</v>
      </c>
      <c r="M191" s="189">
        <f>IFERROR(SR_demand_forecast!M191*Settings!$D$30,"-")</f>
        <v>90872978557.275375</v>
      </c>
      <c r="N191" s="189">
        <f>IFERROR(SR_demand_forecast!N191*Settings!$D$30,"-")</f>
        <v>92690438128.420883</v>
      </c>
      <c r="O191" s="189">
        <f>IFERROR(SR_demand_forecast!O191*Settings!$D$30,"-")</f>
        <v>94544246890.989288</v>
      </c>
      <c r="P191" s="189">
        <f>IFERROR(SR_demand_forecast!P191*Settings!$D$30,"-")</f>
        <v>96435131828.809082</v>
      </c>
      <c r="Q191" s="189">
        <f>IFERROR(SR_demand_forecast!Q191*Settings!$D$30,"-")</f>
        <v>98363834465.385254</v>
      </c>
      <c r="R191" s="189">
        <f>IFERROR(SR_demand_forecast!R191*Settings!$D$30,"-")</f>
        <v>100331111154.69298</v>
      </c>
      <c r="S191" s="189">
        <f>IFERROR(SR_demand_forecast!S191*Settings!$D$30,"-")</f>
        <v>102337733377.78682</v>
      </c>
      <c r="T191" s="189">
        <f>IFERROR(SR_demand_forecast!T191*Settings!$D$30,"-")</f>
        <v>104384488045.34256</v>
      </c>
      <c r="U191" s="189">
        <f>IFERROR(SR_demand_forecast!U191*Settings!$D$30,"-")</f>
        <v>106472177806.24942</v>
      </c>
      <c r="V191" s="189">
        <f>IFERROR(SR_demand_forecast!V191*Settings!$D$30,"-")</f>
        <v>108601621362.37439</v>
      </c>
      <c r="W191" s="189">
        <f>IFERROR(SR_demand_forecast!W191*Settings!$D$30,"-")</f>
        <v>110773653789.62189</v>
      </c>
    </row>
    <row r="192" spans="1:23" x14ac:dyDescent="0.25">
      <c r="A192" s="89" t="s">
        <v>110</v>
      </c>
      <c r="B192" s="88" t="s">
        <v>56</v>
      </c>
      <c r="C192" s="89" t="s">
        <v>11</v>
      </c>
      <c r="D192" s="189">
        <f>IFERROR(SR_demand_forecast!D192*Settings!$D$30,"-")</f>
        <v>63835714.285714284</v>
      </c>
      <c r="E192" s="189">
        <f>IFERROR(SR_demand_forecast!E192*Settings!$D$30,"-")</f>
        <v>130224857.14285715</v>
      </c>
      <c r="F192" s="189">
        <f>IFERROR(SR_demand_forecast!F192*Settings!$D$30,"-")</f>
        <v>494420374.28571421</v>
      </c>
      <c r="G192" s="189">
        <f>IFERROR(SR_demand_forecast!G192*Settings!$D$30,"-")</f>
        <v>572051752.45714271</v>
      </c>
      <c r="H192" s="189">
        <f>IFERROR(SR_demand_forecast!H192*Settings!$D$30,"-")</f>
        <v>652590617.60571408</v>
      </c>
      <c r="I192" s="189">
        <f>IFERROR(SR_demand_forecast!I192*Settings!$D$30,"-")</f>
        <v>736122216.65924561</v>
      </c>
      <c r="J192" s="189">
        <f>IFERROR(SR_demand_forecast!J192*Settings!$D$30,"-")</f>
        <v>822734043.42787611</v>
      </c>
      <c r="K192" s="189">
        <f>IFERROR(SR_demand_forecast!K192*Settings!$D$30,"-")</f>
        <v>912515894.38058782</v>
      </c>
      <c r="L192" s="189">
        <f>IFERROR(SR_demand_forecast!L192*Settings!$D$30,"-")</f>
        <v>1005559925.7540373</v>
      </c>
      <c r="M192" s="189">
        <f>IFERROR(SR_demand_forecast!M192*Settings!$D$30,"-")</f>
        <v>1101960712.0246723</v>
      </c>
      <c r="N192" s="189">
        <f>IFERROR(SR_demand_forecast!N192*Settings!$D$30,"-")</f>
        <v>1123999926.2651656</v>
      </c>
      <c r="O192" s="189">
        <f>IFERROR(SR_demand_forecast!O192*Settings!$D$30,"-")</f>
        <v>1146479924.7904687</v>
      </c>
      <c r="P192" s="189">
        <f>IFERROR(SR_demand_forecast!P192*Settings!$D$30,"-")</f>
        <v>1169409523.2862782</v>
      </c>
      <c r="Q192" s="189">
        <f>IFERROR(SR_demand_forecast!Q192*Settings!$D$30,"-")</f>
        <v>1192797713.7520039</v>
      </c>
      <c r="R192" s="189">
        <f>IFERROR(SR_demand_forecast!R192*Settings!$D$30,"-")</f>
        <v>1216653668.0270441</v>
      </c>
      <c r="S192" s="189">
        <f>IFERROR(SR_demand_forecast!S192*Settings!$D$30,"-")</f>
        <v>1240986741.3875847</v>
      </c>
      <c r="T192" s="189">
        <f>IFERROR(SR_demand_forecast!T192*Settings!$D$30,"-")</f>
        <v>1265806476.2153366</v>
      </c>
      <c r="U192" s="189">
        <f>IFERROR(SR_demand_forecast!U192*Settings!$D$30,"-")</f>
        <v>1291122605.7396433</v>
      </c>
      <c r="V192" s="189">
        <f>IFERROR(SR_demand_forecast!V192*Settings!$D$30,"-")</f>
        <v>1316945057.8544362</v>
      </c>
      <c r="W192" s="189">
        <f>IFERROR(SR_demand_forecast!W192*Settings!$D$30,"-")</f>
        <v>1343283959.0115249</v>
      </c>
    </row>
    <row r="193" spans="1:23" x14ac:dyDescent="0.25">
      <c r="A193" s="89" t="s">
        <v>110</v>
      </c>
      <c r="B193" s="88" t="s">
        <v>102</v>
      </c>
      <c r="C193" s="89" t="s">
        <v>11</v>
      </c>
      <c r="D193" s="189" t="str">
        <f>IFERROR(SR_demand_forecast!D193*Settings!$D$30,"-")</f>
        <v>-</v>
      </c>
      <c r="E193" s="189" t="str">
        <f>IFERROR(SR_demand_forecast!E193*Settings!$D$30,"-")</f>
        <v>-</v>
      </c>
      <c r="F193" s="189" t="str">
        <f>IFERROR(SR_demand_forecast!F193*Settings!$D$30,"-")</f>
        <v>-</v>
      </c>
      <c r="G193" s="189" t="str">
        <f>IFERROR(SR_demand_forecast!G193*Settings!$D$30,"-")</f>
        <v>-</v>
      </c>
      <c r="H193" s="189" t="str">
        <f>IFERROR(SR_demand_forecast!H193*Settings!$D$30,"-")</f>
        <v>-</v>
      </c>
      <c r="I193" s="189" t="str">
        <f>IFERROR(SR_demand_forecast!I193*Settings!$D$30,"-")</f>
        <v>-</v>
      </c>
      <c r="J193" s="189" t="str">
        <f>IFERROR(SR_demand_forecast!J193*Settings!$D$30,"-")</f>
        <v>-</v>
      </c>
      <c r="K193" s="189" t="str">
        <f>IFERROR(SR_demand_forecast!K193*Settings!$D$30,"-")</f>
        <v>-</v>
      </c>
      <c r="L193" s="189" t="str">
        <f>IFERROR(SR_demand_forecast!L193*Settings!$D$30,"-")</f>
        <v>-</v>
      </c>
      <c r="M193" s="189" t="str">
        <f>IFERROR(SR_demand_forecast!M193*Settings!$D$30,"-")</f>
        <v>-</v>
      </c>
      <c r="N193" s="189" t="str">
        <f>IFERROR(SR_demand_forecast!N193*Settings!$D$30,"-")</f>
        <v>-</v>
      </c>
      <c r="O193" s="189" t="str">
        <f>IFERROR(SR_demand_forecast!O193*Settings!$D$30,"-")</f>
        <v>-</v>
      </c>
      <c r="P193" s="189" t="str">
        <f>IFERROR(SR_demand_forecast!P193*Settings!$D$30,"-")</f>
        <v>-</v>
      </c>
      <c r="Q193" s="189" t="str">
        <f>IFERROR(SR_demand_forecast!Q193*Settings!$D$30,"-")</f>
        <v>-</v>
      </c>
      <c r="R193" s="189" t="str">
        <f>IFERROR(SR_demand_forecast!R193*Settings!$D$30,"-")</f>
        <v>-</v>
      </c>
      <c r="S193" s="189" t="str">
        <f>IFERROR(SR_demand_forecast!S193*Settings!$D$30,"-")</f>
        <v>-</v>
      </c>
      <c r="T193" s="189" t="str">
        <f>IFERROR(SR_demand_forecast!T193*Settings!$D$30,"-")</f>
        <v>-</v>
      </c>
      <c r="U193" s="189" t="str">
        <f>IFERROR(SR_demand_forecast!U193*Settings!$D$30,"-")</f>
        <v>-</v>
      </c>
      <c r="V193" s="189" t="str">
        <f>IFERROR(SR_demand_forecast!V193*Settings!$D$30,"-")</f>
        <v>-</v>
      </c>
      <c r="W193" s="189" t="str">
        <f>IFERROR(SR_demand_forecast!W193*Settings!$D$30,"-")</f>
        <v>-</v>
      </c>
    </row>
    <row r="194" spans="1:23" x14ac:dyDescent="0.25">
      <c r="A194" s="89" t="s">
        <v>110</v>
      </c>
      <c r="B194" s="88" t="s">
        <v>60</v>
      </c>
      <c r="C194" s="89" t="s">
        <v>11</v>
      </c>
      <c r="D194" s="189">
        <f>IFERROR(SR_demand_forecast!D194*Settings!$D$30,"-")</f>
        <v>2763000</v>
      </c>
      <c r="E194" s="189">
        <f>IFERROR(SR_demand_forecast!E194*Settings!$D$30,"-")</f>
        <v>5636520</v>
      </c>
      <c r="F194" s="189">
        <f>IFERROR(SR_demand_forecast!F194*Settings!$D$30,"-")</f>
        <v>8623875.6000000015</v>
      </c>
      <c r="G194" s="189">
        <f>IFERROR(SR_demand_forecast!G194*Settings!$D$30,"-")</f>
        <v>11728470.816</v>
      </c>
      <c r="H194" s="189">
        <f>IFERROR(SR_demand_forecast!H194*Settings!$D$30,"-")</f>
        <v>29907600.580800001</v>
      </c>
      <c r="I194" s="189">
        <f>IFERROR(SR_demand_forecast!I194*Settings!$D$30,"-")</f>
        <v>33556327.851657599</v>
      </c>
      <c r="J194" s="189">
        <f>IFERROR(SR_demand_forecast!J194*Settings!$D$30,"-")</f>
        <v>37339041.173117183</v>
      </c>
      <c r="K194" s="189">
        <f>IFERROR(SR_demand_forecast!K194*Settings!$D$30,"-")</f>
        <v>41259640.496294476</v>
      </c>
      <c r="L194" s="189">
        <f>IFERROR(SR_demand_forecast!L194*Settings!$D$30,"-")</f>
        <v>45322128.175929636</v>
      </c>
      <c r="M194" s="189">
        <f>IFERROR(SR_demand_forecast!M194*Settings!$D$30,"-")</f>
        <v>49530611.506551668</v>
      </c>
      <c r="N194" s="189">
        <f>IFERROR(SR_demand_forecast!N194*Settings!$D$30,"-")</f>
        <v>50521223.736682713</v>
      </c>
      <c r="O194" s="189">
        <f>IFERROR(SR_demand_forecast!O194*Settings!$D$30,"-")</f>
        <v>51531648.211416349</v>
      </c>
      <c r="P194" s="189">
        <f>IFERROR(SR_demand_forecast!P194*Settings!$D$30,"-")</f>
        <v>52562281.175644688</v>
      </c>
      <c r="Q194" s="189">
        <f>IFERROR(SR_demand_forecast!Q194*Settings!$D$30,"-")</f>
        <v>53613526.799157582</v>
      </c>
      <c r="R194" s="189">
        <f>IFERROR(SR_demand_forecast!R194*Settings!$D$30,"-")</f>
        <v>54685797.335140735</v>
      </c>
      <c r="S194" s="189">
        <f>IFERROR(SR_demand_forecast!S194*Settings!$D$30,"-")</f>
        <v>55779513.281843536</v>
      </c>
      <c r="T194" s="189">
        <f>IFERROR(SR_demand_forecast!T194*Settings!$D$30,"-")</f>
        <v>56895103.547480419</v>
      </c>
      <c r="U194" s="189">
        <f>IFERROR(SR_demand_forecast!U194*Settings!$D$30,"-")</f>
        <v>58033005.618430026</v>
      </c>
      <c r="V194" s="189">
        <f>IFERROR(SR_demand_forecast!V194*Settings!$D$30,"-")</f>
        <v>59193665.730798624</v>
      </c>
      <c r="W194" s="189">
        <f>IFERROR(SR_demand_forecast!W194*Settings!$D$30,"-")</f>
        <v>60377539.045414597</v>
      </c>
    </row>
    <row r="195" spans="1:23" x14ac:dyDescent="0.25">
      <c r="A195" s="89" t="s">
        <v>110</v>
      </c>
      <c r="B195" s="88" t="s">
        <v>103</v>
      </c>
      <c r="C195" s="89" t="s">
        <v>11</v>
      </c>
      <c r="D195" s="189" t="str">
        <f>IFERROR(SR_demand_forecast!D195*Settings!$D$30,"-")</f>
        <v>-</v>
      </c>
      <c r="E195" s="189" t="str">
        <f>IFERROR(SR_demand_forecast!E195*Settings!$D$30,"-")</f>
        <v>-</v>
      </c>
      <c r="F195" s="189" t="str">
        <f>IFERROR(SR_demand_forecast!F195*Settings!$D$30,"-")</f>
        <v>-</v>
      </c>
      <c r="G195" s="189" t="str">
        <f>IFERROR(SR_demand_forecast!G195*Settings!$D$30,"-")</f>
        <v>-</v>
      </c>
      <c r="H195" s="189" t="str">
        <f>IFERROR(SR_demand_forecast!H195*Settings!$D$30,"-")</f>
        <v>-</v>
      </c>
      <c r="I195" s="189" t="str">
        <f>IFERROR(SR_demand_forecast!I195*Settings!$D$30,"-")</f>
        <v>-</v>
      </c>
      <c r="J195" s="189" t="str">
        <f>IFERROR(SR_demand_forecast!J195*Settings!$D$30,"-")</f>
        <v>-</v>
      </c>
      <c r="K195" s="189" t="str">
        <f>IFERROR(SR_demand_forecast!K195*Settings!$D$30,"-")</f>
        <v>-</v>
      </c>
      <c r="L195" s="189" t="str">
        <f>IFERROR(SR_demand_forecast!L195*Settings!$D$30,"-")</f>
        <v>-</v>
      </c>
      <c r="M195" s="189" t="str">
        <f>IFERROR(SR_demand_forecast!M195*Settings!$D$30,"-")</f>
        <v>-</v>
      </c>
      <c r="N195" s="189" t="str">
        <f>IFERROR(SR_demand_forecast!N195*Settings!$D$30,"-")</f>
        <v>-</v>
      </c>
      <c r="O195" s="189" t="str">
        <f>IFERROR(SR_demand_forecast!O195*Settings!$D$30,"-")</f>
        <v>-</v>
      </c>
      <c r="P195" s="189" t="str">
        <f>IFERROR(SR_demand_forecast!P195*Settings!$D$30,"-")</f>
        <v>-</v>
      </c>
      <c r="Q195" s="189" t="str">
        <f>IFERROR(SR_demand_forecast!Q195*Settings!$D$30,"-")</f>
        <v>-</v>
      </c>
      <c r="R195" s="189" t="str">
        <f>IFERROR(SR_demand_forecast!R195*Settings!$D$30,"-")</f>
        <v>-</v>
      </c>
      <c r="S195" s="189" t="str">
        <f>IFERROR(SR_demand_forecast!S195*Settings!$D$30,"-")</f>
        <v>-</v>
      </c>
      <c r="T195" s="189" t="str">
        <f>IFERROR(SR_demand_forecast!T195*Settings!$D$30,"-")</f>
        <v>-</v>
      </c>
      <c r="U195" s="189" t="str">
        <f>IFERROR(SR_demand_forecast!U195*Settings!$D$30,"-")</f>
        <v>-</v>
      </c>
      <c r="V195" s="189" t="str">
        <f>IFERROR(SR_demand_forecast!V195*Settings!$D$30,"-")</f>
        <v>-</v>
      </c>
      <c r="W195" s="189" t="str">
        <f>IFERROR(SR_demand_forecast!W195*Settings!$D$30,"-")</f>
        <v>-</v>
      </c>
    </row>
    <row r="196" spans="1:23" x14ac:dyDescent="0.25">
      <c r="A196" s="89" t="s">
        <v>110</v>
      </c>
      <c r="B196" s="88" t="s">
        <v>58</v>
      </c>
      <c r="C196" s="89" t="s">
        <v>11</v>
      </c>
      <c r="D196" s="189">
        <f>IFERROR(SR_demand_forecast!D196*Settings!$D$30,"-")</f>
        <v>34410000</v>
      </c>
      <c r="E196" s="189">
        <f>IFERROR(SR_demand_forecast!E196*Settings!$D$30,"-")</f>
        <v>70196400</v>
      </c>
      <c r="F196" s="189">
        <f>IFERROR(SR_demand_forecast!F196*Settings!$D$30,"-")</f>
        <v>107400492</v>
      </c>
      <c r="G196" s="189">
        <f>IFERROR(SR_demand_forecast!G196*Settings!$D$30,"-")</f>
        <v>146064669.11999997</v>
      </c>
      <c r="H196" s="189">
        <f>IFERROR(SR_demand_forecast!H196*Settings!$D$30,"-")</f>
        <v>260725434.37919998</v>
      </c>
      <c r="I196" s="189">
        <f>IFERROR(SR_demand_forecast!I196*Settings!$D$30,"-")</f>
        <v>303931363.50489599</v>
      </c>
      <c r="J196" s="189">
        <f>IFERROR(SR_demand_forecast!J196*Settings!$D$30,"-")</f>
        <v>348761239.62186819</v>
      </c>
      <c r="K196" s="189">
        <f>IFERROR(SR_demand_forecast!K196*Settings!$D$30,"-")</f>
        <v>395262738.23811722</v>
      </c>
      <c r="L196" s="189">
        <f>IFERROR(SR_demand_forecast!L196*Settings!$D$30,"-")</f>
        <v>443484792.30316752</v>
      </c>
      <c r="M196" s="189">
        <f>IFERROR(SR_demand_forecast!M196*Settings!$D$30,"-")</f>
        <v>493477623.43552458</v>
      </c>
      <c r="N196" s="189">
        <f>IFERROR(SR_demand_forecast!N196*Settings!$D$30,"-")</f>
        <v>503347175.90423512</v>
      </c>
      <c r="O196" s="189">
        <f>IFERROR(SR_demand_forecast!O196*Settings!$D$30,"-")</f>
        <v>513414119.42231971</v>
      </c>
      <c r="P196" s="189">
        <f>IFERROR(SR_demand_forecast!P196*Settings!$D$30,"-")</f>
        <v>523682401.81076622</v>
      </c>
      <c r="Q196" s="189">
        <f>IFERROR(SR_demand_forecast!Q196*Settings!$D$30,"-")</f>
        <v>534156049.84698153</v>
      </c>
      <c r="R196" s="189">
        <f>IFERROR(SR_demand_forecast!R196*Settings!$D$30,"-")</f>
        <v>544839170.84392118</v>
      </c>
      <c r="S196" s="189">
        <f>IFERROR(SR_demand_forecast!S196*Settings!$D$30,"-")</f>
        <v>555735954.26079941</v>
      </c>
      <c r="T196" s="189">
        <f>IFERROR(SR_demand_forecast!T196*Settings!$D$30,"-")</f>
        <v>566850673.34601545</v>
      </c>
      <c r="U196" s="189">
        <f>IFERROR(SR_demand_forecast!U196*Settings!$D$30,"-")</f>
        <v>578187686.81293583</v>
      </c>
      <c r="V196" s="189">
        <f>IFERROR(SR_demand_forecast!V196*Settings!$D$30,"-")</f>
        <v>589751440.54919457</v>
      </c>
      <c r="W196" s="189">
        <f>IFERROR(SR_demand_forecast!W196*Settings!$D$30,"-")</f>
        <v>601546469.36017847</v>
      </c>
    </row>
    <row r="197" spans="1:23" x14ac:dyDescent="0.25">
      <c r="A197" s="89" t="s">
        <v>110</v>
      </c>
      <c r="B197" s="88" t="s">
        <v>61</v>
      </c>
      <c r="C197" s="89" t="s">
        <v>11</v>
      </c>
      <c r="D197" s="189">
        <f>IFERROR(SR_demand_forecast!D197*Settings!$D$30,"-")</f>
        <v>303654000</v>
      </c>
      <c r="E197" s="189">
        <f>IFERROR(SR_demand_forecast!E197*Settings!$D$30,"-")</f>
        <v>1651877760.0000002</v>
      </c>
      <c r="F197" s="189">
        <f>IFERROR(SR_demand_forecast!F197*Settings!$D$30,"-")</f>
        <v>2000836936.8000002</v>
      </c>
      <c r="G197" s="189">
        <f>IFERROR(SR_demand_forecast!G197*Settings!$D$30,"-")</f>
        <v>2363093729.5680003</v>
      </c>
      <c r="H197" s="189">
        <f>IFERROR(SR_demand_forecast!H197*Settings!$D$30,"-")</f>
        <v>2739040459.2720003</v>
      </c>
      <c r="I197" s="189">
        <f>IFERROR(SR_demand_forecast!I197*Settings!$D$30,"-")</f>
        <v>4246608328.0553093</v>
      </c>
      <c r="J197" s="189">
        <f>IFERROR(SR_demand_forecast!J197*Settings!$D$30,"-")</f>
        <v>4673504217.8756065</v>
      </c>
      <c r="K197" s="189">
        <f>IFERROR(SR_demand_forecast!K197*Settings!$D$30,"-")</f>
        <v>5115777299.9574928</v>
      </c>
      <c r="L197" s="189">
        <f>IFERROR(SR_demand_forecast!L197*Settings!$D$30,"-")</f>
        <v>5573871903.6355038</v>
      </c>
      <c r="M197" s="189">
        <f>IFERROR(SR_demand_forecast!M197*Settings!$D$30,"-")</f>
        <v>6048243980.5406532</v>
      </c>
      <c r="N197" s="189">
        <f>IFERROR(SR_demand_forecast!N197*Settings!$D$30,"-")</f>
        <v>6169208860.1514673</v>
      </c>
      <c r="O197" s="189">
        <f>IFERROR(SR_demand_forecast!O197*Settings!$D$30,"-")</f>
        <v>6292593037.354495</v>
      </c>
      <c r="P197" s="189">
        <f>IFERROR(SR_demand_forecast!P197*Settings!$D$30,"-")</f>
        <v>6418444898.1015873</v>
      </c>
      <c r="Q197" s="189">
        <f>IFERROR(SR_demand_forecast!Q197*Settings!$D$30,"-")</f>
        <v>6546813796.0636177</v>
      </c>
      <c r="R197" s="189">
        <f>IFERROR(SR_demand_forecast!R197*Settings!$D$30,"-")</f>
        <v>6677750071.9848909</v>
      </c>
      <c r="S197" s="189">
        <f>IFERROR(SR_demand_forecast!S197*Settings!$D$30,"-")</f>
        <v>6811305073.4245872</v>
      </c>
      <c r="T197" s="189">
        <f>IFERROR(SR_demand_forecast!T197*Settings!$D$30,"-")</f>
        <v>6947531174.8930798</v>
      </c>
      <c r="U197" s="189">
        <f>IFERROR(SR_demand_forecast!U197*Settings!$D$30,"-")</f>
        <v>7086481798.3909416</v>
      </c>
      <c r="V197" s="189">
        <f>IFERROR(SR_demand_forecast!V197*Settings!$D$30,"-")</f>
        <v>7228211434.3587599</v>
      </c>
      <c r="W197" s="189">
        <f>IFERROR(SR_demand_forecast!W197*Settings!$D$30,"-")</f>
        <v>7372775663.0459356</v>
      </c>
    </row>
    <row r="198" spans="1:23" x14ac:dyDescent="0.25">
      <c r="A198" s="122"/>
      <c r="B198" s="122"/>
      <c r="C198" s="122"/>
      <c r="D198" s="206"/>
      <c r="E198" s="3"/>
      <c r="F198" s="3"/>
      <c r="G198" s="3"/>
      <c r="H198" s="3"/>
      <c r="I198" s="3"/>
      <c r="J198" s="3"/>
      <c r="K198" s="3"/>
      <c r="L198" s="3"/>
      <c r="M198" s="3"/>
      <c r="N198" s="3"/>
      <c r="O198" s="3"/>
      <c r="P198" s="3"/>
      <c r="Q198" s="3"/>
      <c r="R198" s="3"/>
      <c r="S198" s="3"/>
      <c r="T198" s="3"/>
      <c r="U198" s="3"/>
      <c r="V198" s="3"/>
      <c r="W198" s="3"/>
    </row>
    <row r="199" spans="1:23" x14ac:dyDescent="0.25">
      <c r="A199" s="122"/>
      <c r="B199" s="122"/>
      <c r="C199" s="122"/>
      <c r="D199" s="90">
        <f t="shared" ref="D199:V199" si="26">SUM(D148:D197)</f>
        <v>57158157761.904762</v>
      </c>
      <c r="E199" s="90">
        <f t="shared" si="26"/>
        <v>62407128958.095245</v>
      </c>
      <c r="F199" s="90">
        <f t="shared" si="26"/>
        <v>72106598736.552399</v>
      </c>
      <c r="G199" s="90">
        <f t="shared" si="26"/>
        <v>80228075276.086456</v>
      </c>
      <c r="H199" s="90">
        <f t="shared" si="26"/>
        <v>89983462511.784119</v>
      </c>
      <c r="I199" s="90">
        <f t="shared" si="26"/>
        <v>99424385033.009766</v>
      </c>
      <c r="J199" s="90">
        <f t="shared" si="26"/>
        <v>109373443226.5491</v>
      </c>
      <c r="K199" s="90">
        <f t="shared" si="26"/>
        <v>119634070186.18442</v>
      </c>
      <c r="L199" s="90">
        <f t="shared" si="26"/>
        <v>129742844266.09132</v>
      </c>
      <c r="M199" s="90">
        <f t="shared" si="26"/>
        <v>140214890205.78668</v>
      </c>
      <c r="N199" s="90">
        <f t="shared" si="26"/>
        <v>147636303375.04376</v>
      </c>
      <c r="O199" s="90">
        <f t="shared" si="26"/>
        <v>150319230609.21127</v>
      </c>
      <c r="P199" s="90">
        <f t="shared" si="26"/>
        <v>153055816388.06219</v>
      </c>
      <c r="Q199" s="90">
        <f t="shared" si="26"/>
        <v>155847133882.49011</v>
      </c>
      <c r="R199" s="90">
        <f t="shared" si="26"/>
        <v>158694277726.80658</v>
      </c>
      <c r="S199" s="90">
        <f t="shared" si="26"/>
        <v>161598364448.00934</v>
      </c>
      <c r="T199" s="90">
        <f t="shared" si="26"/>
        <v>164560532903.63617</v>
      </c>
      <c r="U199" s="90">
        <f t="shared" si="26"/>
        <v>167581944728.37561</v>
      </c>
      <c r="V199" s="90">
        <f t="shared" si="26"/>
        <v>170663784789.60977</v>
      </c>
      <c r="W199" s="90">
        <f>SUM(W148:W197)</f>
        <v>173807261652.0686</v>
      </c>
    </row>
    <row r="200" spans="1:23" ht="14.4" thickBot="1" x14ac:dyDescent="0.3">
      <c r="B200" s="3" t="s">
        <v>97</v>
      </c>
      <c r="D200" s="91"/>
      <c r="E200" s="91"/>
      <c r="F200" s="91"/>
      <c r="G200" s="91"/>
      <c r="H200" s="91"/>
      <c r="I200" s="91"/>
      <c r="J200" s="91"/>
      <c r="K200" s="91"/>
      <c r="L200" s="91"/>
      <c r="M200" s="3"/>
      <c r="N200" s="3"/>
      <c r="O200" s="91"/>
      <c r="P200" s="91"/>
      <c r="Q200" s="91"/>
      <c r="R200" s="91"/>
      <c r="S200" s="91"/>
      <c r="T200" s="91"/>
      <c r="U200" s="91"/>
      <c r="V200" s="91"/>
      <c r="W200" s="91"/>
    </row>
    <row r="201" spans="1:23" x14ac:dyDescent="0.25">
      <c r="B201" s="132" t="s">
        <v>104</v>
      </c>
      <c r="D201" s="154">
        <v>2021</v>
      </c>
      <c r="E201" s="155">
        <v>2022</v>
      </c>
      <c r="F201" s="154">
        <v>2023</v>
      </c>
      <c r="G201" s="155">
        <v>2024</v>
      </c>
      <c r="H201" s="154">
        <v>2025</v>
      </c>
      <c r="I201" s="155">
        <v>2026</v>
      </c>
      <c r="J201" s="154">
        <v>2027</v>
      </c>
      <c r="K201" s="155">
        <v>2028</v>
      </c>
      <c r="L201" s="154">
        <v>2029</v>
      </c>
      <c r="M201" s="155">
        <v>2030</v>
      </c>
      <c r="N201" s="154">
        <v>2031</v>
      </c>
      <c r="O201" s="155">
        <v>2032</v>
      </c>
      <c r="P201" s="154">
        <v>2033</v>
      </c>
      <c r="Q201" s="155">
        <v>2034</v>
      </c>
      <c r="R201" s="154">
        <v>2035</v>
      </c>
      <c r="S201" s="155">
        <v>2036</v>
      </c>
      <c r="T201" s="154">
        <v>2037</v>
      </c>
      <c r="U201" s="155">
        <v>2038</v>
      </c>
      <c r="V201" s="154">
        <v>2039</v>
      </c>
      <c r="W201" s="155">
        <v>2040</v>
      </c>
    </row>
    <row r="202" spans="1:23" x14ac:dyDescent="0.25">
      <c r="B202" s="101" t="s">
        <v>59</v>
      </c>
      <c r="D202" s="157">
        <f>SUMIF($B148:$B197,$B202,D$148:D$197)</f>
        <v>15853302000</v>
      </c>
      <c r="E202" s="157">
        <f t="shared" ref="E202:W202" si="27">SUMIF($B148:$B197,$B202,E$148:E$197)</f>
        <v>18003836880</v>
      </c>
      <c r="F202" s="157">
        <f t="shared" si="27"/>
        <v>20239566026.399998</v>
      </c>
      <c r="G202" s="157">
        <f t="shared" si="27"/>
        <v>22563036995.903999</v>
      </c>
      <c r="H202" s="157">
        <f t="shared" si="27"/>
        <v>24976865169.777599</v>
      </c>
      <c r="I202" s="157">
        <f t="shared" si="27"/>
        <v>27483735447.807785</v>
      </c>
      <c r="J202" s="157">
        <f t="shared" si="27"/>
        <v>30086403982.891262</v>
      </c>
      <c r="K202" s="157">
        <f t="shared" si="27"/>
        <v>32787699957.198952</v>
      </c>
      <c r="L202" s="157">
        <f t="shared" si="27"/>
        <v>35590527400.885803</v>
      </c>
      <c r="M202" s="157">
        <f t="shared" si="27"/>
        <v>38497867054.337234</v>
      </c>
      <c r="N202" s="157">
        <f t="shared" si="27"/>
        <v>43947956393.898643</v>
      </c>
      <c r="O202" s="157">
        <f t="shared" si="27"/>
        <v>44620133321.776611</v>
      </c>
      <c r="P202" s="157">
        <f t="shared" si="27"/>
        <v>45305753788.212151</v>
      </c>
      <c r="Q202" s="157">
        <f t="shared" si="27"/>
        <v>46005086663.976387</v>
      </c>
      <c r="R202" s="157">
        <f t="shared" si="27"/>
        <v>46718406197.255928</v>
      </c>
      <c r="S202" s="157">
        <f t="shared" si="27"/>
        <v>47445992121.201035</v>
      </c>
      <c r="T202" s="157">
        <f t="shared" si="27"/>
        <v>48188129763.625053</v>
      </c>
      <c r="U202" s="157">
        <f t="shared" si="27"/>
        <v>48945110158.89756</v>
      </c>
      <c r="V202" s="157">
        <f t="shared" si="27"/>
        <v>49717230162.075508</v>
      </c>
      <c r="W202" s="157">
        <f t="shared" si="27"/>
        <v>50504792565.317009</v>
      </c>
    </row>
    <row r="203" spans="1:23" x14ac:dyDescent="0.25">
      <c r="B203" s="101" t="s">
        <v>57</v>
      </c>
      <c r="D203" s="157">
        <f>SUMIF($B148:$B197,$B203,D$148:D$197)</f>
        <v>37430592333.333344</v>
      </c>
      <c r="E203" s="157">
        <f t="shared" ref="E203:W203" si="28">SUMIF($B148:$B197,$B203,E$148:E$197)</f>
        <v>40087935826.666672</v>
      </c>
      <c r="F203" s="157">
        <f t="shared" si="28"/>
        <v>47011116031.466675</v>
      </c>
      <c r="G203" s="157">
        <f t="shared" si="28"/>
        <v>52327464658.221336</v>
      </c>
      <c r="H203" s="157">
        <f t="shared" si="28"/>
        <v>59162333230.168808</v>
      </c>
      <c r="I203" s="157">
        <f t="shared" si="28"/>
        <v>65470611349.130882</v>
      </c>
      <c r="J203" s="157">
        <f t="shared" si="28"/>
        <v>72254880701.559372</v>
      </c>
      <c r="K203" s="157">
        <f t="shared" si="28"/>
        <v>79231734655.912994</v>
      </c>
      <c r="L203" s="157">
        <f t="shared" si="28"/>
        <v>85934258115.336884</v>
      </c>
      <c r="M203" s="157">
        <f t="shared" si="28"/>
        <v>92873990223.942047</v>
      </c>
      <c r="N203" s="157">
        <f t="shared" si="28"/>
        <v>94691449795.087555</v>
      </c>
      <c r="O203" s="157">
        <f t="shared" si="28"/>
        <v>96545258557.65596</v>
      </c>
      <c r="P203" s="157">
        <f t="shared" si="28"/>
        <v>98436143495.475754</v>
      </c>
      <c r="Q203" s="157">
        <f t="shared" si="28"/>
        <v>100364846132.05193</v>
      </c>
      <c r="R203" s="157">
        <f t="shared" si="28"/>
        <v>102332122821.35965</v>
      </c>
      <c r="S203" s="157">
        <f t="shared" si="28"/>
        <v>104338745044.45349</v>
      </c>
      <c r="T203" s="157">
        <f t="shared" si="28"/>
        <v>106385499712.00923</v>
      </c>
      <c r="U203" s="157">
        <f t="shared" si="28"/>
        <v>108473189472.91609</v>
      </c>
      <c r="V203" s="157">
        <f t="shared" si="28"/>
        <v>110602633029.04106</v>
      </c>
      <c r="W203" s="157">
        <f t="shared" si="28"/>
        <v>112774665456.28856</v>
      </c>
    </row>
    <row r="204" spans="1:23" x14ac:dyDescent="0.25">
      <c r="B204" s="101" t="s">
        <v>56</v>
      </c>
      <c r="D204" s="157">
        <f>SUMIF($B148:$B197,$B204,D$148:D$197)</f>
        <v>276621428.57142854</v>
      </c>
      <c r="E204" s="157">
        <f t="shared" ref="E204:W204" si="29">SUMIF($B148:$B197,$B204,E$148:E$197)</f>
        <v>343010571.4285714</v>
      </c>
      <c r="F204" s="157">
        <f t="shared" si="29"/>
        <v>494420374.28571421</v>
      </c>
      <c r="G204" s="157">
        <f t="shared" si="29"/>
        <v>572051752.45714271</v>
      </c>
      <c r="H204" s="157">
        <f t="shared" si="29"/>
        <v>652590617.60571408</v>
      </c>
      <c r="I204" s="157">
        <f t="shared" si="29"/>
        <v>736122216.65924561</v>
      </c>
      <c r="J204" s="157">
        <f t="shared" si="29"/>
        <v>822734043.42787611</v>
      </c>
      <c r="K204" s="157">
        <f t="shared" si="29"/>
        <v>912515894.38058782</v>
      </c>
      <c r="L204" s="157">
        <f t="shared" si="29"/>
        <v>1005559925.7540373</v>
      </c>
      <c r="M204" s="157">
        <f t="shared" si="29"/>
        <v>1101960712.0246723</v>
      </c>
      <c r="N204" s="157">
        <f t="shared" si="29"/>
        <v>1123999926.2651656</v>
      </c>
      <c r="O204" s="157">
        <f t="shared" si="29"/>
        <v>1146479924.7904687</v>
      </c>
      <c r="P204" s="157">
        <f t="shared" si="29"/>
        <v>1169409523.2862782</v>
      </c>
      <c r="Q204" s="157">
        <f t="shared" si="29"/>
        <v>1192797713.7520039</v>
      </c>
      <c r="R204" s="157">
        <f t="shared" si="29"/>
        <v>1216653668.0270441</v>
      </c>
      <c r="S204" s="157">
        <f t="shared" si="29"/>
        <v>1240986741.3875847</v>
      </c>
      <c r="T204" s="157">
        <f t="shared" si="29"/>
        <v>1265806476.2153366</v>
      </c>
      <c r="U204" s="157">
        <f t="shared" si="29"/>
        <v>1291122605.7396433</v>
      </c>
      <c r="V204" s="157">
        <f t="shared" si="29"/>
        <v>1316945057.8544362</v>
      </c>
      <c r="W204" s="157">
        <f t="shared" si="29"/>
        <v>1343283959.0115249</v>
      </c>
    </row>
    <row r="205" spans="1:23" x14ac:dyDescent="0.25">
      <c r="B205" s="101" t="s">
        <v>102</v>
      </c>
      <c r="D205" s="157">
        <f>SUMIF($B148:$B197,$B205,D$148:D$197)</f>
        <v>0</v>
      </c>
      <c r="E205" s="157">
        <f t="shared" ref="E205:W205" si="30">SUMIF($B148:$B197,$B205,E$148:E$197)</f>
        <v>0</v>
      </c>
      <c r="F205" s="157">
        <f t="shared" si="30"/>
        <v>0</v>
      </c>
      <c r="G205" s="157">
        <f t="shared" si="30"/>
        <v>0</v>
      </c>
      <c r="H205" s="157">
        <f t="shared" si="30"/>
        <v>0</v>
      </c>
      <c r="I205" s="157">
        <f t="shared" si="30"/>
        <v>0</v>
      </c>
      <c r="J205" s="157">
        <f t="shared" si="30"/>
        <v>0</v>
      </c>
      <c r="K205" s="157">
        <f t="shared" si="30"/>
        <v>0</v>
      </c>
      <c r="L205" s="157">
        <f t="shared" si="30"/>
        <v>0</v>
      </c>
      <c r="M205" s="157">
        <f t="shared" si="30"/>
        <v>0</v>
      </c>
      <c r="N205" s="157">
        <f t="shared" si="30"/>
        <v>0</v>
      </c>
      <c r="O205" s="157">
        <f t="shared" si="30"/>
        <v>0</v>
      </c>
      <c r="P205" s="157">
        <f t="shared" si="30"/>
        <v>0</v>
      </c>
      <c r="Q205" s="157">
        <f t="shared" si="30"/>
        <v>0</v>
      </c>
      <c r="R205" s="157">
        <f t="shared" si="30"/>
        <v>0</v>
      </c>
      <c r="S205" s="157">
        <f t="shared" si="30"/>
        <v>0</v>
      </c>
      <c r="T205" s="157">
        <f t="shared" si="30"/>
        <v>0</v>
      </c>
      <c r="U205" s="157">
        <f t="shared" si="30"/>
        <v>0</v>
      </c>
      <c r="V205" s="157">
        <f t="shared" si="30"/>
        <v>0</v>
      </c>
      <c r="W205" s="157">
        <f t="shared" si="30"/>
        <v>0</v>
      </c>
    </row>
    <row r="206" spans="1:23" x14ac:dyDescent="0.25">
      <c r="B206" s="101" t="s">
        <v>60</v>
      </c>
      <c r="D206" s="157">
        <f>SUMIF($B148:$B197,$B206,D$148:D$197)</f>
        <v>16578000</v>
      </c>
      <c r="E206" s="157">
        <f t="shared" ref="E206:W206" si="31">SUMIF($B148:$B197,$B206,E$148:E$197)</f>
        <v>19451520</v>
      </c>
      <c r="F206" s="157">
        <f t="shared" si="31"/>
        <v>22438875.600000001</v>
      </c>
      <c r="G206" s="157">
        <f t="shared" si="31"/>
        <v>25543470.816</v>
      </c>
      <c r="H206" s="157">
        <f t="shared" si="31"/>
        <v>29907600.580800001</v>
      </c>
      <c r="I206" s="157">
        <f t="shared" si="31"/>
        <v>33556327.851657599</v>
      </c>
      <c r="J206" s="157">
        <f t="shared" si="31"/>
        <v>37339041.173117183</v>
      </c>
      <c r="K206" s="157">
        <f t="shared" si="31"/>
        <v>41259640.496294476</v>
      </c>
      <c r="L206" s="157">
        <f t="shared" si="31"/>
        <v>45322128.175929636</v>
      </c>
      <c r="M206" s="157">
        <f t="shared" si="31"/>
        <v>49530611.506551668</v>
      </c>
      <c r="N206" s="157">
        <f t="shared" si="31"/>
        <v>50521223.736682713</v>
      </c>
      <c r="O206" s="157">
        <f t="shared" si="31"/>
        <v>51531648.211416349</v>
      </c>
      <c r="P206" s="157">
        <f t="shared" si="31"/>
        <v>52562281.175644688</v>
      </c>
      <c r="Q206" s="157">
        <f t="shared" si="31"/>
        <v>53613526.799157582</v>
      </c>
      <c r="R206" s="157">
        <f t="shared" si="31"/>
        <v>54685797.335140735</v>
      </c>
      <c r="S206" s="157">
        <f t="shared" si="31"/>
        <v>55779513.281843536</v>
      </c>
      <c r="T206" s="157">
        <f t="shared" si="31"/>
        <v>56895103.547480419</v>
      </c>
      <c r="U206" s="157">
        <f t="shared" si="31"/>
        <v>58033005.618430026</v>
      </c>
      <c r="V206" s="157">
        <f t="shared" si="31"/>
        <v>59193665.730798624</v>
      </c>
      <c r="W206" s="157">
        <f t="shared" si="31"/>
        <v>60377539.045414597</v>
      </c>
    </row>
    <row r="207" spans="1:23" x14ac:dyDescent="0.25">
      <c r="B207" s="101" t="s">
        <v>103</v>
      </c>
      <c r="D207" s="157">
        <f>SUMIF($B148:$B197,$B207,D$148:D$197)</f>
        <v>0</v>
      </c>
      <c r="E207" s="157">
        <f t="shared" ref="E207:W207" si="32">SUMIF($B148:$B197,$B207,E$148:E$197)</f>
        <v>0</v>
      </c>
      <c r="F207" s="157">
        <f t="shared" si="32"/>
        <v>0</v>
      </c>
      <c r="G207" s="157">
        <f t="shared" si="32"/>
        <v>0</v>
      </c>
      <c r="H207" s="157">
        <f t="shared" si="32"/>
        <v>0</v>
      </c>
      <c r="I207" s="157">
        <f t="shared" si="32"/>
        <v>0</v>
      </c>
      <c r="J207" s="157">
        <f t="shared" si="32"/>
        <v>0</v>
      </c>
      <c r="K207" s="157">
        <f t="shared" si="32"/>
        <v>0</v>
      </c>
      <c r="L207" s="157">
        <f t="shared" si="32"/>
        <v>0</v>
      </c>
      <c r="M207" s="157">
        <f t="shared" si="32"/>
        <v>0</v>
      </c>
      <c r="N207" s="157">
        <f t="shared" si="32"/>
        <v>0</v>
      </c>
      <c r="O207" s="157">
        <f t="shared" si="32"/>
        <v>0</v>
      </c>
      <c r="P207" s="157">
        <f t="shared" si="32"/>
        <v>0</v>
      </c>
      <c r="Q207" s="157">
        <f t="shared" si="32"/>
        <v>0</v>
      </c>
      <c r="R207" s="157">
        <f t="shared" si="32"/>
        <v>0</v>
      </c>
      <c r="S207" s="157">
        <f t="shared" si="32"/>
        <v>0</v>
      </c>
      <c r="T207" s="157">
        <f t="shared" si="32"/>
        <v>0</v>
      </c>
      <c r="U207" s="157">
        <f t="shared" si="32"/>
        <v>0</v>
      </c>
      <c r="V207" s="157">
        <f t="shared" si="32"/>
        <v>0</v>
      </c>
      <c r="W207" s="157">
        <f t="shared" si="32"/>
        <v>0</v>
      </c>
    </row>
    <row r="208" spans="1:23" x14ac:dyDescent="0.25">
      <c r="B208" s="101" t="s">
        <v>58</v>
      </c>
      <c r="D208" s="157">
        <f>SUMIF($B148:$B197,$B208,D$148:D$197)</f>
        <v>240870000</v>
      </c>
      <c r="E208" s="157">
        <f t="shared" ref="E208:W208" si="33">SUMIF($B148:$B197,$B208,E$148:E$197)</f>
        <v>276656400</v>
      </c>
      <c r="F208" s="157">
        <f t="shared" si="33"/>
        <v>313860492</v>
      </c>
      <c r="G208" s="157">
        <f t="shared" si="33"/>
        <v>352524669.12</v>
      </c>
      <c r="H208" s="157">
        <f t="shared" si="33"/>
        <v>398365434.37919998</v>
      </c>
      <c r="I208" s="157">
        <f t="shared" si="33"/>
        <v>441571363.50489599</v>
      </c>
      <c r="J208" s="157">
        <f t="shared" si="33"/>
        <v>486401239.62186819</v>
      </c>
      <c r="K208" s="157">
        <f t="shared" si="33"/>
        <v>532902738.23811722</v>
      </c>
      <c r="L208" s="157">
        <f t="shared" si="33"/>
        <v>581124792.30316758</v>
      </c>
      <c r="M208" s="157">
        <f t="shared" si="33"/>
        <v>631117623.43552458</v>
      </c>
      <c r="N208" s="157">
        <f t="shared" si="33"/>
        <v>640987175.90423512</v>
      </c>
      <c r="O208" s="157">
        <f t="shared" si="33"/>
        <v>651054119.42231965</v>
      </c>
      <c r="P208" s="157">
        <f t="shared" si="33"/>
        <v>661322401.81076622</v>
      </c>
      <c r="Q208" s="157">
        <f t="shared" si="33"/>
        <v>671796049.84698153</v>
      </c>
      <c r="R208" s="157">
        <f t="shared" si="33"/>
        <v>682479170.84392118</v>
      </c>
      <c r="S208" s="157">
        <f t="shared" si="33"/>
        <v>693375954.26079941</v>
      </c>
      <c r="T208" s="157">
        <f t="shared" si="33"/>
        <v>704490673.34601545</v>
      </c>
      <c r="U208" s="157">
        <f t="shared" si="33"/>
        <v>715827686.81293583</v>
      </c>
      <c r="V208" s="157">
        <f t="shared" si="33"/>
        <v>727391440.54919457</v>
      </c>
      <c r="W208" s="157">
        <f t="shared" si="33"/>
        <v>739186469.36017847</v>
      </c>
    </row>
    <row r="209" spans="1:23" ht="14.4" thickBot="1" x14ac:dyDescent="0.3">
      <c r="B209" s="107" t="s">
        <v>61</v>
      </c>
      <c r="D209" s="157">
        <f>SUMIF($B148:$B197,$B209,D$148:D$197)</f>
        <v>3340194000.0000005</v>
      </c>
      <c r="E209" s="157">
        <f t="shared" ref="E209:W209" si="34">SUMIF($B148:$B197,$B209,E$148:E$197)</f>
        <v>3676237760.0000005</v>
      </c>
      <c r="F209" s="157">
        <f t="shared" si="34"/>
        <v>4025196936.8000002</v>
      </c>
      <c r="G209" s="157">
        <f t="shared" si="34"/>
        <v>4387453729.5680008</v>
      </c>
      <c r="H209" s="157">
        <f t="shared" si="34"/>
        <v>4763400459.2720003</v>
      </c>
      <c r="I209" s="157">
        <f t="shared" si="34"/>
        <v>5258788328.0553093</v>
      </c>
      <c r="J209" s="157">
        <f t="shared" si="34"/>
        <v>5685684217.8756065</v>
      </c>
      <c r="K209" s="157">
        <f t="shared" si="34"/>
        <v>6127957299.9574928</v>
      </c>
      <c r="L209" s="157">
        <f t="shared" si="34"/>
        <v>6586051903.6355038</v>
      </c>
      <c r="M209" s="157">
        <f t="shared" si="34"/>
        <v>7060423980.5406532</v>
      </c>
      <c r="N209" s="157">
        <f t="shared" si="34"/>
        <v>7181388860.1514673</v>
      </c>
      <c r="O209" s="157">
        <f t="shared" si="34"/>
        <v>7304773037.354495</v>
      </c>
      <c r="P209" s="157">
        <f t="shared" si="34"/>
        <v>7430624898.1015873</v>
      </c>
      <c r="Q209" s="157">
        <f t="shared" si="34"/>
        <v>7558993796.0636177</v>
      </c>
      <c r="R209" s="157">
        <f t="shared" si="34"/>
        <v>7689930071.9848909</v>
      </c>
      <c r="S209" s="157">
        <f t="shared" si="34"/>
        <v>7823485073.4245872</v>
      </c>
      <c r="T209" s="157">
        <f t="shared" si="34"/>
        <v>7959711174.8930798</v>
      </c>
      <c r="U209" s="157">
        <f t="shared" si="34"/>
        <v>8098661798.3909416</v>
      </c>
      <c r="V209" s="157">
        <f t="shared" si="34"/>
        <v>8240391434.3587599</v>
      </c>
      <c r="W209" s="157">
        <f t="shared" si="34"/>
        <v>8384955663.0459356</v>
      </c>
    </row>
    <row r="210" spans="1:23" ht="14.4" x14ac:dyDescent="0.3">
      <c r="D210" s="91"/>
      <c r="E210" s="91"/>
      <c r="F210" s="91"/>
      <c r="G210" s="91"/>
      <c r="H210" s="91"/>
      <c r="I210" s="91"/>
      <c r="J210" s="91"/>
      <c r="K210" s="91"/>
      <c r="L210" s="91"/>
      <c r="M210"/>
      <c r="N210"/>
      <c r="O210" s="91"/>
      <c r="P210" s="91"/>
      <c r="Q210" s="91"/>
      <c r="R210" s="91"/>
      <c r="S210" s="91"/>
      <c r="T210" s="91"/>
      <c r="U210" s="91"/>
      <c r="V210" s="91"/>
      <c r="W210" s="91"/>
    </row>
    <row r="211" spans="1:23" ht="14.4" x14ac:dyDescent="0.3">
      <c r="D211" s="91">
        <f>SUM(D202:D209)</f>
        <v>57158157761.90477</v>
      </c>
      <c r="E211" s="91">
        <f t="shared" ref="E211:V211" si="35">SUM(E202:E209)</f>
        <v>62407128958.095245</v>
      </c>
      <c r="F211" s="91">
        <f t="shared" si="35"/>
        <v>72106598736.552383</v>
      </c>
      <c r="G211" s="91">
        <f t="shared" si="35"/>
        <v>80228075276.086456</v>
      </c>
      <c r="H211" s="91">
        <f t="shared" si="35"/>
        <v>89983462511.784119</v>
      </c>
      <c r="I211" s="91">
        <f t="shared" si="35"/>
        <v>99424385033.009766</v>
      </c>
      <c r="J211" s="91">
        <f t="shared" si="35"/>
        <v>109373443226.5491</v>
      </c>
      <c r="K211" s="91">
        <f t="shared" si="35"/>
        <v>119634070186.18442</v>
      </c>
      <c r="L211" s="91">
        <f t="shared" si="35"/>
        <v>129742844266.09132</v>
      </c>
      <c r="M211">
        <f t="shared" si="35"/>
        <v>140214890205.78668</v>
      </c>
      <c r="N211">
        <f t="shared" si="35"/>
        <v>147636303375.04376</v>
      </c>
      <c r="O211" s="91">
        <f t="shared" si="35"/>
        <v>150319230609.21127</v>
      </c>
      <c r="P211" s="91">
        <f t="shared" si="35"/>
        <v>153055816388.06219</v>
      </c>
      <c r="Q211" s="91">
        <f t="shared" si="35"/>
        <v>155847133882.49011</v>
      </c>
      <c r="R211" s="91">
        <f t="shared" si="35"/>
        <v>158694277726.80658</v>
      </c>
      <c r="S211" s="91">
        <f t="shared" si="35"/>
        <v>161598364448.00934</v>
      </c>
      <c r="T211" s="91">
        <f t="shared" si="35"/>
        <v>164560532903.63617</v>
      </c>
      <c r="U211" s="91">
        <f t="shared" si="35"/>
        <v>167581944728.37561</v>
      </c>
      <c r="V211" s="91">
        <f t="shared" si="35"/>
        <v>170663784789.60977</v>
      </c>
      <c r="W211" s="91">
        <f>SUM(W202:W209)</f>
        <v>173807261652.0686</v>
      </c>
    </row>
    <row r="212" spans="1:23" ht="14.4" x14ac:dyDescent="0.3">
      <c r="D212" s="91"/>
      <c r="E212" s="91"/>
      <c r="F212" s="91"/>
      <c r="G212" s="91"/>
      <c r="H212" s="91"/>
      <c r="I212" s="91"/>
      <c r="J212" s="91"/>
      <c r="K212" s="91"/>
      <c r="L212" s="91"/>
      <c r="M212"/>
      <c r="N212"/>
      <c r="O212" s="91"/>
      <c r="P212" s="91"/>
      <c r="Q212" s="91"/>
      <c r="R212" s="91"/>
      <c r="S212" s="91"/>
      <c r="T212" s="91"/>
      <c r="U212" s="91"/>
      <c r="V212" s="91"/>
      <c r="W212" s="91"/>
    </row>
    <row r="213" spans="1:23" ht="15" thickBot="1" x14ac:dyDescent="0.35">
      <c r="B213" s="3" t="s">
        <v>97</v>
      </c>
      <c r="D213" s="91"/>
      <c r="E213" s="91"/>
      <c r="F213" s="91"/>
      <c r="G213" s="91"/>
      <c r="H213" s="91"/>
      <c r="I213" s="91"/>
      <c r="J213" s="91"/>
      <c r="K213" s="91"/>
      <c r="L213" s="91"/>
      <c r="M213"/>
      <c r="N213"/>
      <c r="O213" s="91"/>
      <c r="P213" s="91"/>
      <c r="Q213" s="91"/>
      <c r="R213" s="91"/>
      <c r="S213" s="91"/>
      <c r="T213" s="91"/>
      <c r="U213" s="91"/>
      <c r="V213" s="91"/>
      <c r="W213" s="91"/>
    </row>
    <row r="214" spans="1:23" x14ac:dyDescent="0.25">
      <c r="B214" s="132" t="s">
        <v>104</v>
      </c>
      <c r="D214" s="154">
        <v>2021</v>
      </c>
      <c r="E214" s="154">
        <v>2022</v>
      </c>
      <c r="F214" s="154">
        <v>2023</v>
      </c>
      <c r="G214" s="154">
        <v>2024</v>
      </c>
      <c r="H214" s="154">
        <v>2025</v>
      </c>
      <c r="I214" s="154">
        <v>2026</v>
      </c>
      <c r="J214" s="154">
        <v>2027</v>
      </c>
      <c r="K214" s="154">
        <v>2028</v>
      </c>
      <c r="L214" s="154">
        <v>2029</v>
      </c>
      <c r="M214" s="154">
        <v>2030</v>
      </c>
      <c r="N214" s="154">
        <v>2031</v>
      </c>
      <c r="O214" s="154">
        <v>2032</v>
      </c>
      <c r="P214" s="154">
        <v>2033</v>
      </c>
      <c r="Q214" s="154">
        <v>2034</v>
      </c>
      <c r="R214" s="154">
        <v>2035</v>
      </c>
      <c r="S214" s="154">
        <v>2036</v>
      </c>
      <c r="T214" s="154">
        <v>2037</v>
      </c>
      <c r="U214" s="154">
        <v>2038</v>
      </c>
      <c r="V214" s="154">
        <v>2039</v>
      </c>
      <c r="W214" s="154">
        <v>2040</v>
      </c>
    </row>
    <row r="215" spans="1:23" x14ac:dyDescent="0.25">
      <c r="B215" s="101" t="s">
        <v>154</v>
      </c>
      <c r="D215" s="93">
        <f>SUM(D148:D189)</f>
        <v>50283447380.952385</v>
      </c>
      <c r="E215" s="93">
        <f t="shared" ref="E215:W215" si="36">SUM(E148:E189)</f>
        <v>43268232380.952385</v>
      </c>
      <c r="F215" s="93">
        <f t="shared" si="36"/>
        <v>43055446666.666664</v>
      </c>
      <c r="G215" s="93">
        <f t="shared" si="36"/>
        <v>39053423333.333336</v>
      </c>
      <c r="H215" s="93">
        <f t="shared" si="36"/>
        <v>33956585000.000004</v>
      </c>
      <c r="I215" s="93">
        <f t="shared" si="36"/>
        <v>26941370000</v>
      </c>
      <c r="J215" s="93">
        <f t="shared" si="36"/>
        <v>20938335000.000004</v>
      </c>
      <c r="K215" s="93">
        <f t="shared" si="36"/>
        <v>16936311666.666668</v>
      </c>
      <c r="L215" s="93">
        <f t="shared" si="36"/>
        <v>16936311666.666668</v>
      </c>
      <c r="M215" s="93">
        <f t="shared" si="36"/>
        <v>16936311666.666668</v>
      </c>
      <c r="N215" s="93">
        <f t="shared" si="36"/>
        <v>13489941666.666668</v>
      </c>
      <c r="O215" s="93">
        <f t="shared" si="36"/>
        <v>13489941666.666668</v>
      </c>
      <c r="P215" s="93">
        <f t="shared" si="36"/>
        <v>13489941666.666668</v>
      </c>
      <c r="Q215" s="93">
        <f t="shared" si="36"/>
        <v>13489941666.666668</v>
      </c>
      <c r="R215" s="93">
        <f t="shared" si="36"/>
        <v>13489941666.666668</v>
      </c>
      <c r="S215" s="93">
        <f t="shared" si="36"/>
        <v>13489941666.666668</v>
      </c>
      <c r="T215" s="93">
        <f t="shared" si="36"/>
        <v>13489941666.666668</v>
      </c>
      <c r="U215" s="93">
        <f t="shared" si="36"/>
        <v>13489941666.666668</v>
      </c>
      <c r="V215" s="93">
        <f t="shared" si="36"/>
        <v>13489941666.666668</v>
      </c>
      <c r="W215" s="93">
        <f t="shared" si="36"/>
        <v>13489941666.666668</v>
      </c>
    </row>
    <row r="216" spans="1:23" x14ac:dyDescent="0.25">
      <c r="B216" s="101" t="s">
        <v>155</v>
      </c>
      <c r="D216" s="93">
        <f>SUM(D190:D197)</f>
        <v>6874710380.9523811</v>
      </c>
      <c r="E216" s="93">
        <f t="shared" ref="E216:W216" si="37">SUM(E190:E197)</f>
        <v>19138896577.142857</v>
      </c>
      <c r="F216" s="93">
        <f t="shared" si="37"/>
        <v>29051152069.885712</v>
      </c>
      <c r="G216" s="93">
        <f t="shared" si="37"/>
        <v>41174651942.753151</v>
      </c>
      <c r="H216" s="93">
        <f t="shared" si="37"/>
        <v>56026877511.784134</v>
      </c>
      <c r="I216" s="93">
        <f t="shared" si="37"/>
        <v>72483015033.009781</v>
      </c>
      <c r="J216" s="93">
        <f t="shared" si="37"/>
        <v>88435108226.549103</v>
      </c>
      <c r="K216" s="93">
        <f t="shared" si="37"/>
        <v>102697758519.51776</v>
      </c>
      <c r="L216" s="93">
        <f t="shared" si="37"/>
        <v>112806532599.42465</v>
      </c>
      <c r="M216" s="93">
        <f t="shared" si="37"/>
        <v>123278578539.12001</v>
      </c>
      <c r="N216" s="93">
        <f t="shared" si="37"/>
        <v>134146361708.37708</v>
      </c>
      <c r="O216" s="93">
        <f t="shared" si="37"/>
        <v>136829288942.54459</v>
      </c>
      <c r="P216" s="93">
        <f t="shared" si="37"/>
        <v>139565874721.39551</v>
      </c>
      <c r="Q216" s="93">
        <f t="shared" si="37"/>
        <v>142357192215.82339</v>
      </c>
      <c r="R216" s="93">
        <f t="shared" si="37"/>
        <v>145204336060.13992</v>
      </c>
      <c r="S216" s="93">
        <f t="shared" si="37"/>
        <v>148108422781.34265</v>
      </c>
      <c r="T216" s="93">
        <f t="shared" si="37"/>
        <v>151070591236.96951</v>
      </c>
      <c r="U216" s="93">
        <f t="shared" si="37"/>
        <v>154092003061.70892</v>
      </c>
      <c r="V216" s="93">
        <f t="shared" si="37"/>
        <v>157173843122.94308</v>
      </c>
      <c r="W216" s="93">
        <f t="shared" si="37"/>
        <v>160317319985.40195</v>
      </c>
    </row>
    <row r="217" spans="1:23" x14ac:dyDescent="0.25">
      <c r="D217" s="3"/>
      <c r="E217" s="3"/>
      <c r="F217" s="3"/>
      <c r="G217" s="3"/>
      <c r="H217" s="3"/>
      <c r="I217" s="3"/>
      <c r="J217" s="3"/>
      <c r="K217" s="3"/>
      <c r="L217" s="3"/>
      <c r="M217" s="3"/>
      <c r="N217" s="3"/>
      <c r="O217" s="3"/>
      <c r="P217" s="3"/>
      <c r="Q217" s="3"/>
      <c r="R217" s="3"/>
      <c r="S217" s="3"/>
      <c r="T217" s="3"/>
      <c r="U217" s="3"/>
      <c r="V217" s="3"/>
      <c r="W217" s="3"/>
    </row>
    <row r="218" spans="1:23" x14ac:dyDescent="0.25">
      <c r="D218" s="90">
        <f>SUM(D215:D216)</f>
        <v>57158157761.90477</v>
      </c>
      <c r="E218" s="90">
        <f t="shared" ref="E218:W218" si="38">SUM(E215:E216)</f>
        <v>62407128958.095245</v>
      </c>
      <c r="F218" s="90">
        <f t="shared" si="38"/>
        <v>72106598736.552368</v>
      </c>
      <c r="G218" s="90">
        <f t="shared" si="38"/>
        <v>80228075276.086487</v>
      </c>
      <c r="H218" s="90">
        <f t="shared" si="38"/>
        <v>89983462511.784134</v>
      </c>
      <c r="I218" s="90">
        <f t="shared" si="38"/>
        <v>99424385033.009781</v>
      </c>
      <c r="J218" s="90">
        <f t="shared" si="38"/>
        <v>109373443226.5491</v>
      </c>
      <c r="K218" s="90">
        <f t="shared" si="38"/>
        <v>119634070186.18443</v>
      </c>
      <c r="L218" s="90">
        <f t="shared" si="38"/>
        <v>129742844266.09132</v>
      </c>
      <c r="M218" s="90">
        <f t="shared" si="38"/>
        <v>140214890205.78668</v>
      </c>
      <c r="N218" s="90">
        <f t="shared" si="38"/>
        <v>147636303375.04373</v>
      </c>
      <c r="O218" s="90">
        <f t="shared" si="38"/>
        <v>150319230609.21124</v>
      </c>
      <c r="P218" s="90">
        <f t="shared" si="38"/>
        <v>153055816388.06216</v>
      </c>
      <c r="Q218" s="90">
        <f t="shared" si="38"/>
        <v>155847133882.49005</v>
      </c>
      <c r="R218" s="90">
        <f t="shared" si="38"/>
        <v>158694277726.80658</v>
      </c>
      <c r="S218" s="90">
        <f t="shared" si="38"/>
        <v>161598364448.00931</v>
      </c>
      <c r="T218" s="90">
        <f t="shared" si="38"/>
        <v>164560532903.63617</v>
      </c>
      <c r="U218" s="90">
        <f t="shared" si="38"/>
        <v>167581944728.37558</v>
      </c>
      <c r="V218" s="90">
        <f t="shared" si="38"/>
        <v>170663784789.60974</v>
      </c>
      <c r="W218" s="90">
        <f t="shared" si="38"/>
        <v>173807261652.0686</v>
      </c>
    </row>
    <row r="220" spans="1:23" ht="14.4" x14ac:dyDescent="0.3">
      <c r="A220" s="175" t="s">
        <v>201</v>
      </c>
    </row>
  </sheetData>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7BD12-77F9-4841-8B34-835DE85B165A}">
  <sheetPr>
    <tabColor rgb="FF105BD8"/>
  </sheetPr>
  <dimension ref="A1"/>
  <sheetViews>
    <sheetView zoomScale="85" zoomScaleNormal="85" workbookViewId="0">
      <selection activeCell="AG33" sqref="AG33"/>
    </sheetView>
  </sheetViews>
  <sheetFormatPr defaultRowHeight="14.4" x14ac:dyDescent="0.3"/>
  <cols>
    <col min="1" max="16384" width="8.88671875" style="13"/>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212121"/>
  </sheetPr>
  <dimension ref="A1:AZ998"/>
  <sheetViews>
    <sheetView showGridLines="0" zoomScale="70" zoomScaleNormal="70" workbookViewId="0">
      <selection activeCell="D13" sqref="D13"/>
    </sheetView>
  </sheetViews>
  <sheetFormatPr defaultColWidth="8.88671875" defaultRowHeight="13.8" x14ac:dyDescent="0.25"/>
  <cols>
    <col min="1" max="16384" width="8.88671875" style="3"/>
  </cols>
  <sheetData>
    <row r="1" spans="1:52" ht="14.4" customHeight="1" x14ac:dyDescent="0.25">
      <c r="A1" s="243" t="s">
        <v>3</v>
      </c>
      <c r="B1" s="243"/>
      <c r="C1" s="243"/>
      <c r="D1" s="243"/>
      <c r="E1" s="243"/>
      <c r="F1" s="243"/>
      <c r="G1" s="243"/>
      <c r="H1" s="243"/>
      <c r="I1" s="243"/>
      <c r="J1" s="243"/>
      <c r="K1" s="243"/>
      <c r="L1" s="243"/>
      <c r="M1" s="243"/>
      <c r="N1" s="243"/>
      <c r="O1" s="243"/>
      <c r="P1" s="243"/>
      <c r="Q1" s="243"/>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row>
    <row r="2" spans="1:52" ht="13.8" customHeight="1" x14ac:dyDescent="0.25">
      <c r="A2" s="243"/>
      <c r="B2" s="243"/>
      <c r="C2" s="243"/>
      <c r="D2" s="243"/>
      <c r="E2" s="243"/>
      <c r="F2" s="243"/>
      <c r="G2" s="243"/>
      <c r="H2" s="243"/>
      <c r="I2" s="243"/>
      <c r="J2" s="243"/>
      <c r="K2" s="243"/>
      <c r="L2" s="243"/>
      <c r="M2" s="243"/>
      <c r="N2" s="243"/>
      <c r="O2" s="243"/>
      <c r="P2" s="243"/>
      <c r="Q2" s="243"/>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row>
    <row r="3" spans="1:52" ht="13.8" customHeight="1" x14ac:dyDescent="0.25">
      <c r="A3" s="243"/>
      <c r="B3" s="243"/>
      <c r="C3" s="243"/>
      <c r="D3" s="243"/>
      <c r="E3" s="243"/>
      <c r="F3" s="243"/>
      <c r="G3" s="243"/>
      <c r="H3" s="243"/>
      <c r="I3" s="243"/>
      <c r="J3" s="243"/>
      <c r="K3" s="243"/>
      <c r="L3" s="243"/>
      <c r="M3" s="243"/>
      <c r="N3" s="243"/>
      <c r="O3" s="243"/>
      <c r="P3" s="243"/>
      <c r="Q3" s="243"/>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row>
    <row r="4" spans="1:52" ht="13.8" customHeight="1" x14ac:dyDescent="0.25">
      <c r="A4" s="243"/>
      <c r="B4" s="243"/>
      <c r="C4" s="243"/>
      <c r="D4" s="243"/>
      <c r="E4" s="243"/>
      <c r="F4" s="243"/>
      <c r="G4" s="243"/>
      <c r="H4" s="243"/>
      <c r="I4" s="243"/>
      <c r="J4" s="243"/>
      <c r="K4" s="243"/>
      <c r="L4" s="243"/>
      <c r="M4" s="243"/>
      <c r="N4" s="243"/>
      <c r="O4" s="243"/>
      <c r="P4" s="243"/>
      <c r="Q4" s="243"/>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row>
    <row r="5" spans="1:52" x14ac:dyDescent="0.25">
      <c r="A5" s="243"/>
      <c r="B5" s="243"/>
      <c r="C5" s="243"/>
      <c r="D5" s="243"/>
      <c r="E5" s="243"/>
      <c r="F5" s="243"/>
      <c r="G5" s="243"/>
      <c r="H5" s="243"/>
      <c r="I5" s="243"/>
      <c r="J5" s="243"/>
      <c r="K5" s="243"/>
      <c r="L5" s="243"/>
      <c r="M5" s="243"/>
      <c r="N5" s="243"/>
      <c r="O5" s="243"/>
      <c r="P5" s="243"/>
      <c r="Q5" s="243"/>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row>
    <row r="6" spans="1:52" x14ac:dyDescent="0.25">
      <c r="A6" s="243"/>
      <c r="B6" s="243"/>
      <c r="C6" s="243"/>
      <c r="D6" s="243"/>
      <c r="E6" s="243"/>
      <c r="F6" s="243"/>
      <c r="G6" s="243"/>
      <c r="H6" s="243"/>
      <c r="I6" s="243"/>
      <c r="J6" s="243"/>
      <c r="K6" s="243"/>
      <c r="L6" s="243"/>
      <c r="M6" s="243"/>
      <c r="N6" s="243"/>
      <c r="O6" s="243"/>
      <c r="P6" s="243"/>
      <c r="Q6" s="243"/>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row>
    <row r="7" spans="1:52" x14ac:dyDescent="0.25">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row>
    <row r="8" spans="1:52" x14ac:dyDescent="0.25">
      <c r="A8" s="2"/>
      <c r="B8" s="4" t="s">
        <v>4</v>
      </c>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row>
    <row r="9" spans="1:52" x14ac:dyDescent="0.25">
      <c r="A9" s="2"/>
      <c r="B9" s="5" t="s">
        <v>26</v>
      </c>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row>
    <row r="10" spans="1:52" x14ac:dyDescent="0.25">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row>
    <row r="11" spans="1:52" x14ac:dyDescent="0.25">
      <c r="A11" s="2"/>
      <c r="B11" s="4" t="s">
        <v>5</v>
      </c>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row>
    <row r="12" spans="1:52" x14ac:dyDescent="0.25">
      <c r="A12" s="2"/>
      <c r="B12" s="5" t="s">
        <v>27</v>
      </c>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row>
    <row r="13" spans="1:52" x14ac:dyDescent="0.25">
      <c r="A13" s="2"/>
      <c r="B13" s="5" t="s">
        <v>28</v>
      </c>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row>
    <row r="14" spans="1:52" x14ac:dyDescent="0.25">
      <c r="A14" s="2"/>
      <c r="B14" s="5" t="s">
        <v>29</v>
      </c>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row>
    <row r="15" spans="1:52" x14ac:dyDescent="0.25">
      <c r="A15" s="2"/>
      <c r="B15" s="5" t="s">
        <v>30</v>
      </c>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row>
    <row r="16" spans="1:52" x14ac:dyDescent="0.25">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row>
    <row r="17" spans="1:52" x14ac:dyDescent="0.25">
      <c r="A17" s="2"/>
      <c r="B17" s="4" t="s">
        <v>31</v>
      </c>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row>
    <row r="18" spans="1:52" x14ac:dyDescent="0.25">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row>
    <row r="19" spans="1:52" x14ac:dyDescent="0.25">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row>
    <row r="20" spans="1:52" x14ac:dyDescent="0.25">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row>
    <row r="21" spans="1:52" x14ac:dyDescent="0.25">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row>
    <row r="22" spans="1:52" x14ac:dyDescent="0.25">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row>
    <row r="23" spans="1:52" x14ac:dyDescent="0.2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row>
    <row r="24" spans="1:52" x14ac:dyDescent="0.25">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row>
    <row r="25" spans="1:52" ht="14.4" x14ac:dyDescent="0.3">
      <c r="A25" s="2"/>
      <c r="B25" s="2"/>
      <c r="C25" s="2"/>
      <c r="D25" s="2"/>
      <c r="E25" s="2"/>
      <c r="F25" s="2"/>
      <c r="G25" s="2"/>
      <c r="H25" s="2"/>
      <c r="I25" s="2"/>
      <c r="J25" s="2"/>
      <c r="K25" s="2"/>
      <c r="L25" s="2"/>
      <c r="M25" s="2"/>
      <c r="N25" s="2"/>
      <c r="O25" s="2"/>
      <c r="P25" s="2"/>
      <c r="Q25" s="2"/>
      <c r="R25" s="2"/>
      <c r="S25" s="2"/>
      <c r="T25"/>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row>
    <row r="26" spans="1:52" x14ac:dyDescent="0.2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row>
    <row r="27" spans="1:52" x14ac:dyDescent="0.2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row>
    <row r="28" spans="1:52" x14ac:dyDescent="0.2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row>
    <row r="29" spans="1:52" x14ac:dyDescent="0.2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row>
    <row r="30" spans="1:52" x14ac:dyDescent="0.2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row>
    <row r="31" spans="1:52" x14ac:dyDescent="0.2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row>
    <row r="32" spans="1:52" x14ac:dyDescent="0.2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row>
    <row r="33" spans="1:52" x14ac:dyDescent="0.2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row>
    <row r="34" spans="1:52" x14ac:dyDescent="0.2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row>
    <row r="35" spans="1:52" x14ac:dyDescent="0.2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row>
    <row r="36" spans="1:52" x14ac:dyDescent="0.2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row>
    <row r="37" spans="1:52" x14ac:dyDescent="0.2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row>
    <row r="38" spans="1:52" x14ac:dyDescent="0.2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row>
    <row r="39" spans="1:52" x14ac:dyDescent="0.2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row>
    <row r="40" spans="1:52" x14ac:dyDescent="0.2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row>
    <row r="41" spans="1:52" x14ac:dyDescent="0.25">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row>
    <row r="42" spans="1:52" x14ac:dyDescent="0.25">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row>
    <row r="43" spans="1:52" x14ac:dyDescent="0.2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row>
    <row r="44" spans="1:52" x14ac:dyDescent="0.2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row>
    <row r="45" spans="1:52" x14ac:dyDescent="0.2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row>
    <row r="46" spans="1:52" x14ac:dyDescent="0.2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row>
    <row r="47" spans="1:52" x14ac:dyDescent="0.2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row>
    <row r="48" spans="1:52" x14ac:dyDescent="0.2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row>
    <row r="49" spans="1:52" x14ac:dyDescent="0.2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row>
    <row r="50" spans="1:52" x14ac:dyDescent="0.2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row>
    <row r="51" spans="1:52" x14ac:dyDescent="0.2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row>
    <row r="52" spans="1:52" x14ac:dyDescent="0.2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row>
    <row r="53" spans="1:52" x14ac:dyDescent="0.2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row>
    <row r="54" spans="1:52" x14ac:dyDescent="0.2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row>
    <row r="55" spans="1:52" x14ac:dyDescent="0.2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row>
    <row r="56" spans="1:52" x14ac:dyDescent="0.2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row>
    <row r="57" spans="1:52" x14ac:dyDescent="0.2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row>
    <row r="58" spans="1:52" x14ac:dyDescent="0.2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row>
    <row r="59" spans="1:52" x14ac:dyDescent="0.2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row>
    <row r="60" spans="1:52" x14ac:dyDescent="0.2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row>
    <row r="61" spans="1:52" x14ac:dyDescent="0.2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row>
    <row r="62" spans="1:52" x14ac:dyDescent="0.2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row>
    <row r="63" spans="1:52" x14ac:dyDescent="0.2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row>
    <row r="64" spans="1:52" x14ac:dyDescent="0.2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row>
    <row r="65" spans="1:52" x14ac:dyDescent="0.2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row>
    <row r="66" spans="1:52" x14ac:dyDescent="0.2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row>
    <row r="67" spans="1:52" x14ac:dyDescent="0.2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row>
    <row r="68" spans="1:52" x14ac:dyDescent="0.2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row>
    <row r="69" spans="1:52" x14ac:dyDescent="0.2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row>
    <row r="70" spans="1:52" x14ac:dyDescent="0.2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row>
    <row r="71" spans="1:52" x14ac:dyDescent="0.2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row>
    <row r="72" spans="1:52" x14ac:dyDescent="0.2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row>
    <row r="73" spans="1:52" x14ac:dyDescent="0.2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row>
    <row r="74" spans="1:52" x14ac:dyDescent="0.2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row>
    <row r="75" spans="1:52" x14ac:dyDescent="0.2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row>
    <row r="76" spans="1:52" x14ac:dyDescent="0.2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row>
    <row r="77" spans="1:52" x14ac:dyDescent="0.2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row>
    <row r="78" spans="1:52" x14ac:dyDescent="0.2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row>
    <row r="79" spans="1:52" x14ac:dyDescent="0.2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row>
    <row r="80" spans="1:52" x14ac:dyDescent="0.2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row>
    <row r="81" spans="1:52" x14ac:dyDescent="0.2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row>
    <row r="82" spans="1:52" x14ac:dyDescent="0.2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row>
    <row r="83" spans="1:52" x14ac:dyDescent="0.2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row>
    <row r="84" spans="1:52" x14ac:dyDescent="0.2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row>
    <row r="85" spans="1:52" x14ac:dyDescent="0.2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row>
    <row r="86" spans="1:52" x14ac:dyDescent="0.2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row>
    <row r="87" spans="1:52" x14ac:dyDescent="0.2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row>
    <row r="88" spans="1:52" x14ac:dyDescent="0.2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row>
    <row r="89" spans="1:52" x14ac:dyDescent="0.2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row>
    <row r="90" spans="1:52" x14ac:dyDescent="0.2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row>
    <row r="91" spans="1:52" x14ac:dyDescent="0.2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row>
    <row r="92" spans="1:52" x14ac:dyDescent="0.2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row>
    <row r="93" spans="1:52" x14ac:dyDescent="0.2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row>
    <row r="94" spans="1:52" x14ac:dyDescent="0.2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row>
    <row r="95" spans="1:52" x14ac:dyDescent="0.2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row>
    <row r="96" spans="1:52" x14ac:dyDescent="0.2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row>
    <row r="97" spans="1:52" x14ac:dyDescent="0.2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row>
    <row r="98" spans="1:52" x14ac:dyDescent="0.2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row>
    <row r="99" spans="1:52"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row>
    <row r="100" spans="1:52"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row>
    <row r="101" spans="1:52"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row>
    <row r="102" spans="1:52"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row>
    <row r="103" spans="1:52"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row>
    <row r="104" spans="1:52"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row>
    <row r="105" spans="1:52"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row>
    <row r="106" spans="1:52"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row>
    <row r="107" spans="1:52"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row>
    <row r="108" spans="1:52"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row>
    <row r="109" spans="1:52"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row>
    <row r="110" spans="1:52"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row>
    <row r="111" spans="1:52"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row>
    <row r="112" spans="1:52"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row>
    <row r="113" spans="1:52"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row>
    <row r="114" spans="1:52"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row>
    <row r="115" spans="1:52"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row>
    <row r="116" spans="1:52"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row>
    <row r="117" spans="1:52"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row>
    <row r="118" spans="1:52"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row>
    <row r="119" spans="1:52"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row>
    <row r="120" spans="1:52"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row>
    <row r="121" spans="1:52"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row>
    <row r="122" spans="1:52"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row>
    <row r="123" spans="1:52"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row>
    <row r="124" spans="1:52"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row>
    <row r="125" spans="1:52"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row>
    <row r="126" spans="1:52"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row>
    <row r="127" spans="1:52"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row>
    <row r="128" spans="1:52"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row>
    <row r="129" spans="1:52"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row>
    <row r="130" spans="1:52"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row>
    <row r="131" spans="1:52"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row>
    <row r="132" spans="1:52"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row>
    <row r="133" spans="1:52"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row>
    <row r="134" spans="1:52"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row>
    <row r="135" spans="1:52"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row>
    <row r="136" spans="1:52"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row>
    <row r="137" spans="1:52"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row>
    <row r="138" spans="1:52"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row>
    <row r="139" spans="1:52"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row>
    <row r="140" spans="1:52"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row>
    <row r="141" spans="1:52"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row>
    <row r="142" spans="1:52"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row>
    <row r="143" spans="1:52"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row>
    <row r="144" spans="1:52"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row>
    <row r="145" spans="1:52"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row>
    <row r="146" spans="1:52"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row>
    <row r="147" spans="1:52"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row>
    <row r="148" spans="1:52"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row>
    <row r="149" spans="1:52"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row>
    <row r="150" spans="1:52"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row>
    <row r="151" spans="1:52"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row>
    <row r="152" spans="1:52"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row>
    <row r="153" spans="1:52"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row>
    <row r="154" spans="1:52"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row>
    <row r="155" spans="1:52"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row>
    <row r="156" spans="1:52"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row>
    <row r="157" spans="1:52"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row>
    <row r="158" spans="1:52"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row>
    <row r="159" spans="1:52"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row>
    <row r="160" spans="1:52"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row>
    <row r="161" spans="1:52"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row>
    <row r="162" spans="1:52"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row>
    <row r="163" spans="1:52"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row>
    <row r="164" spans="1:52"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row>
    <row r="165" spans="1:52"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row>
    <row r="166" spans="1:52"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row>
    <row r="167" spans="1:52"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row>
    <row r="168" spans="1:52"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row>
    <row r="169" spans="1:52"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row>
    <row r="170" spans="1:52"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row>
    <row r="171" spans="1:52"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row>
    <row r="172" spans="1:52"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row>
    <row r="173" spans="1:52"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row>
    <row r="174" spans="1:52"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row>
    <row r="175" spans="1:52"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row>
    <row r="176" spans="1:52"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row>
    <row r="177" spans="1:52"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row>
    <row r="178" spans="1:52"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row>
    <row r="179" spans="1:52"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row>
    <row r="180" spans="1:52"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row>
    <row r="181" spans="1:52"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row>
    <row r="182" spans="1:52"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row>
    <row r="183" spans="1:52"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row>
    <row r="184" spans="1:52"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row>
    <row r="185" spans="1:52"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row>
    <row r="186" spans="1:52"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row>
    <row r="187" spans="1:52"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row>
    <row r="188" spans="1:52"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row>
    <row r="189" spans="1:52"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row>
    <row r="190" spans="1:52"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row>
    <row r="191" spans="1:52"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row>
    <row r="192" spans="1:52"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row>
    <row r="193" spans="1:52"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row>
    <row r="194" spans="1:52"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row>
    <row r="195" spans="1:52"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row>
    <row r="196" spans="1:52"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row>
    <row r="197" spans="1:52"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row>
    <row r="198" spans="1:52"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row>
    <row r="199" spans="1:52"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row>
    <row r="200" spans="1:52"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row>
    <row r="201" spans="1:52"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row>
    <row r="202" spans="1:52"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row>
    <row r="203" spans="1:52"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row>
    <row r="204" spans="1:52"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row>
    <row r="205" spans="1:52"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row>
    <row r="206" spans="1:52"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row>
    <row r="207" spans="1:52"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row>
    <row r="208" spans="1:52"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row>
    <row r="209" spans="1:52"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row>
    <row r="210" spans="1:52"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row>
    <row r="211" spans="1:52"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row>
    <row r="212" spans="1:52"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row>
    <row r="213" spans="1:52"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row>
    <row r="214" spans="1:52"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row>
    <row r="215" spans="1:52"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row>
    <row r="216" spans="1:52"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row>
    <row r="217" spans="1:52"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row>
    <row r="218" spans="1:52"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row>
    <row r="219" spans="1:52"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row>
    <row r="220" spans="1:52"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row>
    <row r="221" spans="1:52"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row>
    <row r="222" spans="1:52"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row>
    <row r="223" spans="1:52"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row>
    <row r="224" spans="1:52"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row>
    <row r="225" spans="1:52"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row>
    <row r="226" spans="1:52"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row>
    <row r="227" spans="1:52"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row>
    <row r="228" spans="1:52"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row>
    <row r="229" spans="1:52"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row>
    <row r="230" spans="1:52"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row>
    <row r="231" spans="1:52"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row>
    <row r="232" spans="1:52"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row>
    <row r="233" spans="1:52"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row>
    <row r="234" spans="1:52"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row>
    <row r="235" spans="1:52"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row>
    <row r="236" spans="1:52"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row>
    <row r="237" spans="1:52"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row>
    <row r="238" spans="1:52"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row>
    <row r="239" spans="1:52"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row>
    <row r="240" spans="1:52"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row>
    <row r="241" spans="1:52"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row>
    <row r="242" spans="1:52"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row>
    <row r="243" spans="1:52"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row>
    <row r="244" spans="1:52"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row>
    <row r="245" spans="1:52"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row>
    <row r="246" spans="1:52"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row>
    <row r="247" spans="1:52"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row>
    <row r="248" spans="1:52"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row>
    <row r="249" spans="1:52"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row>
    <row r="250" spans="1:52"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row>
    <row r="251" spans="1:52"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row>
    <row r="252" spans="1:52"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row>
    <row r="253" spans="1:52"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row>
    <row r="254" spans="1:52"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row>
    <row r="255" spans="1:52"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row>
    <row r="256" spans="1:52"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row>
    <row r="257" spans="1:52"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row>
    <row r="258" spans="1:52"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row>
    <row r="259" spans="1:52"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row>
    <row r="260" spans="1:52"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row>
    <row r="261" spans="1:52"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row>
    <row r="262" spans="1:52"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row>
    <row r="263" spans="1:52"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row>
    <row r="264" spans="1:52"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row>
    <row r="265" spans="1:52"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row>
    <row r="266" spans="1:52"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row>
    <row r="267" spans="1:52"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row>
    <row r="268" spans="1:52"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row>
    <row r="269" spans="1:52"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row>
    <row r="270" spans="1:52"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row>
    <row r="271" spans="1:52"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row>
    <row r="272" spans="1:52"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row>
    <row r="273" spans="1:52"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row>
    <row r="274" spans="1:52"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row>
    <row r="275" spans="1:52"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row>
    <row r="276" spans="1:52"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row>
    <row r="277" spans="1:52"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row>
    <row r="278" spans="1:52"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row>
    <row r="279" spans="1:52"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row>
    <row r="280" spans="1:52"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row>
    <row r="281" spans="1:52"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row>
    <row r="282" spans="1:52"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row>
    <row r="283" spans="1:52"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row>
    <row r="284" spans="1:52"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row>
    <row r="285" spans="1:52"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row>
    <row r="286" spans="1:52"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row>
    <row r="287" spans="1:52"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row>
    <row r="288" spans="1:52"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row>
    <row r="289" spans="1:52"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row>
    <row r="290" spans="1:52"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row>
    <row r="291" spans="1:52"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row>
    <row r="292" spans="1:52"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row>
    <row r="293" spans="1:52"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row>
    <row r="294" spans="1:52"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row>
    <row r="295" spans="1:52"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row>
    <row r="296" spans="1:52"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row>
    <row r="297" spans="1:52"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row>
    <row r="298" spans="1:52"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row>
    <row r="299" spans="1:52"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row>
    <row r="300" spans="1:52"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row>
    <row r="301" spans="1:52"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row>
    <row r="302" spans="1:52"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row>
    <row r="303" spans="1:52"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row>
    <row r="304" spans="1:52"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row>
    <row r="305" spans="1:52"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row>
    <row r="306" spans="1:52"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row>
    <row r="307" spans="1:52"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row>
    <row r="308" spans="1:52"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row>
    <row r="309" spans="1:52"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row>
    <row r="310" spans="1:52"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row>
    <row r="311" spans="1:52"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row>
    <row r="312" spans="1:52"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row>
    <row r="313" spans="1:52"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row>
    <row r="314" spans="1:52"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row>
    <row r="315" spans="1:52"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row>
    <row r="316" spans="1:52"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row>
    <row r="317" spans="1:52"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row>
    <row r="318" spans="1:52"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row>
    <row r="319" spans="1:52"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row>
    <row r="320" spans="1:52"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row>
    <row r="321" spans="1:52"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row>
    <row r="322" spans="1:52"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row>
    <row r="323" spans="1:52"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row>
    <row r="324" spans="1:52"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row>
    <row r="325" spans="1:52"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row>
    <row r="326" spans="1:52"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row>
    <row r="327" spans="1:52"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row>
    <row r="328" spans="1:52"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row>
    <row r="329" spans="1:52"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row>
    <row r="330" spans="1:52"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row>
    <row r="331" spans="1:52"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row>
    <row r="332" spans="1:52"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row>
    <row r="333" spans="1:52"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row>
    <row r="334" spans="1:52"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row>
    <row r="335" spans="1:52"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row>
    <row r="336" spans="1:52"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row>
    <row r="337" spans="1:52"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row>
    <row r="338" spans="1:52"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row>
    <row r="339" spans="1:52"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row>
    <row r="340" spans="1:52"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row>
    <row r="341" spans="1:52"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row>
    <row r="342" spans="1:52"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row>
    <row r="343" spans="1:52"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row>
    <row r="344" spans="1:52"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row>
    <row r="345" spans="1:52"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row>
    <row r="346" spans="1:52"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row>
    <row r="347" spans="1:52"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row>
    <row r="348" spans="1:52"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row>
    <row r="349" spans="1:52"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row>
    <row r="350" spans="1:52"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row>
    <row r="351" spans="1:52"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row>
    <row r="352" spans="1:52"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row>
    <row r="353" spans="1:52"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row>
    <row r="354" spans="1:52"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row>
    <row r="355" spans="1:52"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row>
    <row r="356" spans="1:52"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row>
    <row r="357" spans="1:52"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row>
    <row r="358" spans="1:52"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row>
    <row r="359" spans="1:52"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row>
    <row r="360" spans="1:52"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row>
    <row r="361" spans="1:52"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row>
    <row r="362" spans="1:52"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row>
    <row r="363" spans="1:52"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row>
    <row r="364" spans="1:52"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row>
    <row r="365" spans="1:52"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row>
    <row r="366" spans="1:52"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row>
    <row r="367" spans="1:52"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row>
    <row r="368" spans="1:52"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row>
    <row r="369" spans="1:52"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row>
    <row r="370" spans="1:52"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row>
    <row r="371" spans="1:52"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row>
    <row r="372" spans="1:52"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row>
    <row r="373" spans="1:52"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row>
    <row r="374" spans="1:52"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row>
    <row r="375" spans="1:52"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row>
    <row r="376" spans="1:52"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row>
    <row r="377" spans="1:52"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row>
    <row r="378" spans="1:52"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row>
    <row r="379" spans="1:52"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row>
    <row r="380" spans="1:52"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row>
    <row r="381" spans="1:52"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row>
    <row r="382" spans="1:52"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row>
    <row r="383" spans="1:52"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row>
    <row r="384" spans="1:52"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row>
    <row r="385" spans="1:52"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row>
    <row r="386" spans="1:52"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row>
    <row r="387" spans="1:52"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row>
    <row r="388" spans="1:52"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row>
    <row r="389" spans="1:52"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row>
    <row r="390" spans="1:52"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row>
    <row r="391" spans="1:52"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row>
    <row r="392" spans="1:52"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row>
    <row r="393" spans="1:52"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row>
    <row r="394" spans="1:52"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row>
    <row r="395" spans="1:52"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row>
    <row r="396" spans="1:52"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row>
    <row r="397" spans="1:52"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row>
    <row r="398" spans="1:52"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row>
    <row r="399" spans="1:52"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row>
    <row r="400" spans="1:52"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row>
    <row r="401" spans="1:52"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row>
    <row r="402" spans="1:52"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row>
    <row r="403" spans="1:52"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row>
    <row r="404" spans="1:52"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row>
    <row r="405" spans="1:52"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row>
    <row r="406" spans="1:52"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row>
    <row r="407" spans="1:52"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row>
    <row r="408" spans="1:52"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row>
    <row r="409" spans="1:52"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row>
    <row r="410" spans="1:52"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row>
    <row r="411" spans="1:52"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row>
    <row r="412" spans="1:52"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row>
    <row r="413" spans="1:52"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row>
    <row r="414" spans="1:52"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row>
    <row r="415" spans="1:52"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row>
    <row r="416" spans="1:52"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row>
    <row r="417" spans="1:52"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row>
    <row r="418" spans="1:52"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row>
    <row r="419" spans="1:52"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row>
    <row r="420" spans="1:52"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row>
    <row r="421" spans="1:52"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row>
    <row r="422" spans="1:52"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row>
    <row r="423" spans="1:52"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row>
    <row r="424" spans="1:52"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row>
    <row r="425" spans="1:52"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row>
    <row r="426" spans="1:52"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row>
    <row r="427" spans="1:52"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row>
    <row r="428" spans="1:52"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row>
    <row r="429" spans="1:52"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row>
    <row r="430" spans="1:52"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row>
    <row r="431" spans="1:52"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row>
    <row r="432" spans="1:52"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row>
    <row r="433" spans="1:52"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row>
    <row r="434" spans="1:52"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row>
    <row r="435" spans="1:52"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row>
    <row r="436" spans="1:52"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row>
    <row r="437" spans="1:52"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row>
    <row r="438" spans="1:52"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row>
    <row r="439" spans="1:52"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row>
    <row r="440" spans="1:52"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row>
    <row r="441" spans="1:52"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row>
    <row r="442" spans="1:52"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row>
    <row r="443" spans="1:52"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row>
    <row r="444" spans="1:52"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row>
    <row r="445" spans="1:52"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row>
    <row r="446" spans="1:52"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row>
    <row r="447" spans="1:52"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row>
    <row r="448" spans="1:52"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row>
    <row r="449" spans="1:52"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row>
    <row r="450" spans="1:52"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row>
    <row r="451" spans="1:52"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row>
    <row r="452" spans="1:52"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row>
    <row r="453" spans="1:52"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row>
    <row r="454" spans="1:52"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row>
    <row r="455" spans="1:52"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row>
    <row r="456" spans="1:52"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row>
    <row r="457" spans="1:52"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row>
    <row r="458" spans="1:52"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row>
    <row r="459" spans="1:52"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row>
    <row r="460" spans="1:52"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row>
    <row r="461" spans="1:52"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row>
    <row r="462" spans="1:52"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row>
    <row r="463" spans="1:52"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row>
    <row r="464" spans="1:52"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row>
    <row r="465" spans="1:52"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row>
    <row r="466" spans="1:52"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row>
    <row r="467" spans="1:52"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row>
    <row r="468" spans="1:52"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row>
    <row r="469" spans="1:52"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row>
    <row r="470" spans="1:52"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row>
    <row r="471" spans="1:52"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row>
    <row r="472" spans="1:52"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row>
    <row r="473" spans="1:52"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row>
    <row r="474" spans="1:52"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row>
    <row r="475" spans="1:52"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row>
    <row r="476" spans="1:52"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row>
    <row r="477" spans="1:52"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row>
    <row r="478" spans="1:52"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row>
    <row r="479" spans="1:52"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row>
    <row r="480" spans="1:52"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row>
    <row r="481" spans="1:52"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row>
    <row r="482" spans="1:52"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row>
    <row r="483" spans="1:52"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row>
    <row r="484" spans="1:52"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row>
    <row r="485" spans="1:52"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row>
    <row r="486" spans="1:52"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row>
    <row r="487" spans="1:52"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row>
    <row r="488" spans="1:52"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row>
    <row r="489" spans="1:52"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row>
    <row r="490" spans="1:52"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row>
    <row r="491" spans="1:52"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row>
    <row r="492" spans="1:52"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row>
    <row r="493" spans="1:52"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row>
    <row r="494" spans="1:52"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row>
    <row r="495" spans="1:52"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row>
    <row r="496" spans="1:52"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row>
    <row r="497" spans="1:52"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row>
    <row r="498" spans="1:52"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row>
    <row r="499" spans="1:52"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row>
    <row r="500" spans="1:52"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row>
    <row r="501" spans="1:52"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row>
    <row r="502" spans="1:52"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row>
    <row r="503" spans="1:52"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row>
    <row r="504" spans="1:52"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row>
    <row r="505" spans="1:52"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row>
    <row r="506" spans="1:52"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row>
    <row r="507" spans="1:52"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row>
    <row r="508" spans="1:52"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row>
    <row r="509" spans="1:52"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row>
    <row r="510" spans="1:52"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row>
    <row r="511" spans="1:52"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row>
    <row r="512" spans="1:52"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row>
    <row r="513" spans="1:52"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row>
    <row r="514" spans="1:52"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row>
    <row r="515" spans="1:52"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row>
    <row r="516" spans="1:52"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row>
    <row r="517" spans="1:52"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row>
    <row r="518" spans="1:52"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row>
    <row r="519" spans="1:52"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row>
    <row r="520" spans="1:52"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row>
    <row r="521" spans="1:52"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row>
    <row r="522" spans="1:52"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row>
    <row r="523" spans="1:52"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row>
    <row r="524" spans="1:52"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row>
    <row r="525" spans="1:52"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row>
    <row r="526" spans="1:52"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row>
    <row r="527" spans="1:52"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row>
    <row r="528" spans="1:52"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row>
    <row r="529" spans="1:52"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row>
    <row r="530" spans="1:52"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row>
    <row r="531" spans="1:52"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row>
    <row r="532" spans="1:52"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row>
    <row r="533" spans="1:52"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row>
    <row r="534" spans="1:52"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row>
    <row r="535" spans="1:52"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row>
    <row r="536" spans="1:52"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row>
    <row r="537" spans="1:52"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row>
    <row r="538" spans="1:52"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row>
    <row r="539" spans="1:52"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row>
    <row r="540" spans="1:52"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row>
    <row r="541" spans="1:52"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row>
    <row r="542" spans="1:52"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row>
    <row r="543" spans="1:52"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row>
    <row r="544" spans="1:52"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row>
    <row r="545" spans="1:52"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row>
    <row r="546" spans="1:52"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row>
    <row r="547" spans="1:52"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row>
    <row r="548" spans="1:52"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row>
    <row r="549" spans="1:52"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row>
    <row r="550" spans="1:52"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row>
    <row r="551" spans="1:52"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row>
    <row r="552" spans="1:52"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row>
    <row r="553" spans="1:52"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row>
    <row r="554" spans="1:52"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row>
    <row r="555" spans="1:52"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row>
    <row r="556" spans="1:52"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row>
    <row r="557" spans="1:52"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row>
    <row r="558" spans="1:52"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row>
    <row r="559" spans="1:52"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row>
    <row r="560" spans="1:52"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row>
    <row r="561" spans="1:52"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row>
    <row r="562" spans="1:52"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row>
    <row r="563" spans="1:52"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row>
    <row r="564" spans="1:52"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row>
    <row r="565" spans="1:52"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row>
    <row r="566" spans="1:52"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row>
    <row r="567" spans="1:52"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row>
    <row r="568" spans="1:52"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row>
    <row r="569" spans="1:52"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row>
    <row r="570" spans="1:52"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row>
    <row r="571" spans="1:52"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row>
    <row r="572" spans="1:52"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row>
    <row r="573" spans="1:52"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row>
    <row r="574" spans="1:52"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row>
    <row r="575" spans="1:52"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row>
    <row r="576" spans="1:52"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row>
    <row r="577" spans="1:52"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row>
    <row r="578" spans="1:52"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row>
    <row r="579" spans="1:52"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row>
    <row r="580" spans="1:52"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row>
    <row r="581" spans="1:52"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row>
    <row r="582" spans="1:52"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row>
    <row r="583" spans="1:52"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row>
    <row r="584" spans="1:52"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row>
    <row r="585" spans="1:52"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row>
    <row r="586" spans="1:52"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row>
    <row r="587" spans="1:52"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row>
    <row r="588" spans="1:52"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row>
    <row r="589" spans="1:52"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row>
    <row r="590" spans="1:52"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row>
    <row r="591" spans="1:52"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row>
    <row r="592" spans="1:52"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row>
    <row r="593" spans="1:52"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row>
    <row r="594" spans="1:52"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row>
    <row r="595" spans="1:52"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row>
    <row r="596" spans="1:52"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row>
    <row r="597" spans="1:52"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row>
    <row r="598" spans="1:52"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row>
    <row r="599" spans="1:52"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row>
    <row r="600" spans="1:52"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row>
    <row r="601" spans="1:52"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row>
    <row r="602" spans="1:52"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row>
    <row r="603" spans="1:52"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row>
    <row r="604" spans="1:52"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row>
    <row r="605" spans="1:52"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row>
    <row r="606" spans="1:52"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row>
    <row r="607" spans="1:52"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row>
    <row r="608" spans="1:52"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row>
    <row r="609" spans="1:52"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row>
    <row r="610" spans="1:52"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row>
    <row r="611" spans="1:52"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row>
    <row r="612" spans="1:52"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row>
    <row r="613" spans="1:52"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row>
    <row r="614" spans="1:52"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row>
    <row r="615" spans="1:52"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row>
    <row r="616" spans="1:52"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row>
    <row r="617" spans="1:52"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row>
    <row r="618" spans="1:52"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row>
    <row r="619" spans="1:52"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row>
    <row r="620" spans="1:52"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row>
    <row r="621" spans="1:52"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row>
    <row r="622" spans="1:52"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row>
    <row r="623" spans="1:52"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row>
    <row r="624" spans="1:52"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row>
    <row r="625" spans="1:52"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row>
    <row r="626" spans="1:52"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row>
    <row r="627" spans="1:52"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row>
    <row r="628" spans="1:52"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row>
    <row r="629" spans="1:52"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row>
    <row r="630" spans="1:52"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row>
    <row r="631" spans="1:52"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row>
    <row r="632" spans="1:52"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row>
    <row r="633" spans="1:52"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row>
    <row r="634" spans="1:52"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row>
    <row r="635" spans="1:52"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row>
    <row r="636" spans="1:52"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row>
    <row r="637" spans="1:52"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row>
    <row r="638" spans="1:52"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row>
    <row r="639" spans="1:52"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row>
    <row r="640" spans="1:52"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row>
    <row r="641" spans="1:52"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row>
    <row r="642" spans="1:52"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row>
    <row r="643" spans="1:52"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row>
    <row r="644" spans="1:52"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row>
    <row r="645" spans="1:52"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row>
    <row r="646" spans="1:52"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row>
    <row r="647" spans="1:52"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row>
    <row r="648" spans="1:52"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row>
    <row r="649" spans="1:52"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row>
    <row r="650" spans="1:52"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row>
    <row r="651" spans="1:52"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row>
    <row r="652" spans="1:52"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row>
    <row r="653" spans="1:52"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row>
    <row r="654" spans="1:52"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row>
    <row r="655" spans="1:52"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row>
    <row r="656" spans="1:52"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row>
    <row r="657" spans="1:52"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row>
    <row r="658" spans="1:52"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row>
    <row r="659" spans="1:52"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row>
    <row r="660" spans="1:52"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row>
    <row r="661" spans="1:52"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row>
    <row r="662" spans="1:52"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row>
    <row r="663" spans="1:52"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row>
    <row r="664" spans="1:52"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row>
    <row r="665" spans="1:52"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row>
    <row r="666" spans="1:52"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row>
    <row r="667" spans="1:52"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row>
    <row r="668" spans="1:52"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row>
    <row r="669" spans="1:52"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row>
    <row r="670" spans="1:52"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row>
    <row r="671" spans="1:52"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row>
    <row r="672" spans="1:52"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row>
    <row r="673" spans="1:52"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row>
    <row r="674" spans="1:52"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row>
    <row r="675" spans="1:52"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row>
    <row r="676" spans="1:52"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row>
    <row r="677" spans="1:52"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row>
    <row r="678" spans="1:52"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row>
    <row r="679" spans="1:52"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row>
    <row r="680" spans="1:52"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row>
    <row r="681" spans="1:52"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row>
    <row r="682" spans="1:52"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row>
    <row r="683" spans="1:52"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row>
    <row r="684" spans="1:52"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row>
    <row r="685" spans="1:52"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row>
    <row r="686" spans="1:52"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row>
    <row r="687" spans="1:52"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row>
    <row r="688" spans="1:52"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row>
    <row r="689" spans="1:52"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row>
    <row r="690" spans="1:52"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row>
    <row r="691" spans="1:52"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row>
    <row r="692" spans="1:52"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row>
    <row r="693" spans="1:52"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row>
    <row r="694" spans="1:52"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row>
    <row r="695" spans="1:52"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row>
    <row r="696" spans="1:52"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row>
    <row r="697" spans="1:52"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row>
    <row r="698" spans="1:52"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row>
    <row r="699" spans="1:52"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row>
    <row r="700" spans="1:52"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row>
    <row r="701" spans="1:52"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row>
    <row r="702" spans="1:52"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row>
    <row r="703" spans="1:52"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row>
    <row r="704" spans="1:52"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row>
    <row r="705" spans="1:52"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row>
    <row r="706" spans="1:52"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row>
    <row r="707" spans="1:52"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row>
    <row r="708" spans="1:52"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row>
    <row r="709" spans="1:52"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row>
    <row r="710" spans="1:52"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row>
    <row r="711" spans="1:52"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row>
    <row r="712" spans="1:52"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row>
    <row r="713" spans="1:52"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row>
    <row r="714" spans="1:52"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row>
    <row r="715" spans="1:52"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row>
    <row r="716" spans="1:52"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row>
    <row r="717" spans="1:52"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row>
    <row r="718" spans="1:52"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row>
    <row r="719" spans="1:52"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row>
    <row r="720" spans="1:52"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row>
    <row r="721" spans="1:52"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row>
    <row r="722" spans="1:52"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row>
    <row r="723" spans="1:52"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row>
    <row r="724" spans="1:52"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row>
    <row r="725" spans="1:52"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row>
    <row r="726" spans="1:52"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row>
    <row r="727" spans="1:52"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row>
    <row r="728" spans="1:52"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row>
    <row r="729" spans="1:52"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row>
    <row r="730" spans="1:52"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row>
    <row r="731" spans="1:52"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row>
    <row r="732" spans="1:52"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row>
    <row r="733" spans="1:52"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row>
    <row r="734" spans="1:52"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row>
    <row r="735" spans="1:52"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row>
    <row r="736" spans="1:52"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row>
    <row r="737" spans="1:52"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row>
    <row r="738" spans="1:52"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row>
    <row r="739" spans="1:52"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row>
    <row r="740" spans="1:52"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row>
    <row r="741" spans="1:52"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row>
    <row r="742" spans="1:52"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row>
    <row r="743" spans="1:52"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row>
    <row r="744" spans="1:52"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row>
    <row r="745" spans="1:52"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row>
    <row r="746" spans="1:52"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row>
    <row r="747" spans="1:52"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row>
    <row r="748" spans="1:52"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row>
    <row r="749" spans="1:52"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row>
    <row r="750" spans="1:52"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row>
    <row r="751" spans="1:52"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row>
    <row r="752" spans="1:52"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row>
    <row r="753" spans="1:52"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row>
    <row r="754" spans="1:52"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row>
    <row r="755" spans="1:52"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row>
    <row r="756" spans="1:52"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row>
    <row r="757" spans="1:52"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row>
    <row r="758" spans="1:52"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row>
    <row r="759" spans="1:52"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row>
    <row r="760" spans="1:52"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row>
    <row r="761" spans="1:52"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row>
    <row r="762" spans="1:52"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row>
    <row r="763" spans="1:52"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row>
    <row r="764" spans="1:52"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row>
    <row r="765" spans="1:52"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row>
    <row r="766" spans="1:52"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row>
    <row r="767" spans="1:52"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row>
    <row r="768" spans="1:52"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row>
    <row r="769" spans="1:52"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row>
    <row r="770" spans="1:52"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row>
    <row r="771" spans="1:52"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row>
    <row r="772" spans="1:52"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row>
    <row r="773" spans="1:52"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row>
    <row r="774" spans="1:52"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row>
    <row r="775" spans="1:52"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row>
    <row r="776" spans="1:52"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row>
    <row r="777" spans="1:52"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row>
    <row r="778" spans="1:52"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row>
    <row r="779" spans="1:52"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row>
    <row r="780" spans="1:52"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row>
    <row r="781" spans="1:52"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row>
    <row r="782" spans="1:52"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row>
    <row r="783" spans="1:52"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row>
    <row r="784" spans="1:52"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row>
    <row r="785" spans="1:52"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row>
    <row r="786" spans="1:52"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row>
    <row r="787" spans="1:52"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row>
    <row r="788" spans="1:52"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row>
    <row r="789" spans="1:52"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row>
    <row r="790" spans="1:52"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row>
    <row r="791" spans="1:52"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row>
    <row r="792" spans="1:52"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row>
    <row r="793" spans="1:52"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row>
    <row r="794" spans="1:52"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row>
    <row r="795" spans="1:52"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row>
    <row r="796" spans="1:52"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row>
    <row r="797" spans="1:52"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row>
    <row r="798" spans="1:52"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row>
    <row r="799" spans="1:52"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row>
    <row r="800" spans="1:52"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row>
    <row r="801" spans="1:52"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row>
    <row r="802" spans="1:52"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row>
    <row r="803" spans="1:52"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row>
    <row r="804" spans="1:52"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row>
    <row r="805" spans="1:52"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row>
    <row r="806" spans="1:52"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row>
    <row r="807" spans="1:52"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row>
    <row r="808" spans="1:52"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row>
    <row r="809" spans="1:52"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row>
    <row r="810" spans="1:52"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row>
    <row r="811" spans="1:52"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row>
    <row r="812" spans="1:52"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row>
    <row r="813" spans="1:52"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row>
    <row r="814" spans="1:52"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row>
    <row r="815" spans="1:52"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row>
    <row r="816" spans="1:52"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row>
    <row r="817" spans="1:52"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row>
    <row r="818" spans="1:52"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row>
    <row r="819" spans="1:52"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row>
    <row r="820" spans="1:52"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row>
    <row r="821" spans="1:52"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row>
    <row r="822" spans="1:52"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row>
    <row r="823" spans="1:52"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row>
    <row r="824" spans="1:52"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row>
    <row r="825" spans="1:52"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row>
    <row r="826" spans="1:52"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row>
    <row r="827" spans="1:52"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row>
    <row r="828" spans="1:52"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row>
    <row r="829" spans="1:52"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row>
    <row r="830" spans="1:52"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row>
    <row r="831" spans="1:52"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row>
    <row r="832" spans="1:52"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row>
    <row r="833" spans="1:52"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row>
    <row r="834" spans="1:52"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row>
    <row r="835" spans="1:52"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row>
    <row r="836" spans="1:52"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row>
    <row r="837" spans="1:52"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row>
    <row r="838" spans="1:52"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row>
    <row r="839" spans="1:52"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row>
    <row r="840" spans="1:52"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row>
    <row r="841" spans="1:52"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row>
    <row r="842" spans="1:52"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row>
    <row r="843" spans="1:52"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row>
    <row r="844" spans="1:52"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row>
    <row r="845" spans="1:52"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row>
    <row r="846" spans="1:52"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row>
    <row r="847" spans="1:52"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row>
    <row r="848" spans="1:52"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row>
    <row r="849" spans="1:52"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row>
    <row r="850" spans="1:52"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row>
    <row r="851" spans="1:52"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row>
    <row r="852" spans="1:52"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row>
    <row r="853" spans="1:52"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row>
    <row r="854" spans="1:52"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row>
    <row r="855" spans="1:52"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row>
    <row r="856" spans="1:52"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row>
    <row r="857" spans="1:52"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row>
    <row r="858" spans="1:52"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row>
    <row r="859" spans="1:52"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row>
    <row r="860" spans="1:52"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row>
    <row r="861" spans="1:52"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row>
    <row r="862" spans="1:52"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row>
    <row r="863" spans="1:52"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row>
    <row r="864" spans="1:52"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row>
    <row r="865" spans="1:52"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row>
    <row r="866" spans="1:52"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row>
    <row r="867" spans="1:52"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row>
    <row r="868" spans="1:52"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row>
    <row r="869" spans="1:52"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row>
    <row r="870" spans="1:52"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row>
    <row r="871" spans="1:52"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row>
    <row r="872" spans="1:52"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row>
    <row r="873" spans="1:52"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row>
    <row r="874" spans="1:52"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row>
    <row r="875" spans="1:52"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row>
    <row r="876" spans="1:52"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row>
    <row r="877" spans="1:52"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row>
    <row r="878" spans="1:52"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row>
    <row r="879" spans="1:52"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row>
    <row r="880" spans="1:52"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row>
    <row r="881" spans="1:52"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row>
    <row r="882" spans="1:52"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row>
    <row r="883" spans="1:52"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row>
    <row r="884" spans="1:52"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row>
    <row r="885" spans="1:52"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row>
    <row r="886" spans="1:52"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row>
    <row r="887" spans="1:52"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row>
    <row r="888" spans="1:52"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row>
    <row r="889" spans="1:52"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row>
    <row r="890" spans="1:52"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row>
    <row r="891" spans="1:52"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row>
    <row r="892" spans="1:52"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row>
    <row r="893" spans="1:52"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row>
    <row r="894" spans="1:52"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row>
    <row r="895" spans="1:52"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row>
    <row r="896" spans="1:52"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row>
    <row r="897" spans="1:52"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row>
    <row r="898" spans="1:52"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row>
    <row r="899" spans="1:52"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row>
    <row r="900" spans="1:52"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row>
    <row r="901" spans="1:52"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row>
    <row r="902" spans="1:52"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row>
    <row r="903" spans="1:52"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row>
    <row r="904" spans="1:52"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row>
    <row r="905" spans="1:52"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row>
    <row r="906" spans="1:52"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row>
    <row r="907" spans="1:52"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row>
    <row r="908" spans="1:52"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row>
    <row r="909" spans="1:52"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row>
    <row r="910" spans="1:52"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row>
    <row r="911" spans="1:52"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row>
    <row r="912" spans="1:52"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row>
    <row r="913" spans="1:52"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row>
    <row r="914" spans="1:52"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row>
    <row r="915" spans="1:52"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row>
    <row r="916" spans="1:52"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row>
    <row r="917" spans="1:52"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row>
    <row r="918" spans="1:52"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row>
    <row r="919" spans="1:52"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row>
    <row r="920" spans="1:52"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row>
    <row r="921" spans="1:52"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row>
    <row r="922" spans="1:52"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row>
    <row r="923" spans="1:52"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row>
    <row r="924" spans="1:52"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row>
    <row r="925" spans="1:52"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row>
    <row r="926" spans="1:52"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row>
    <row r="927" spans="1:52"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row>
    <row r="928" spans="1:52"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row>
    <row r="929" spans="1:52"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row>
    <row r="930" spans="1:52"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row>
    <row r="931" spans="1:52"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row>
    <row r="932" spans="1:52"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row>
    <row r="933" spans="1:52"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row>
    <row r="934" spans="1:52"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row>
    <row r="935" spans="1:52"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row>
    <row r="936" spans="1:52"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row>
    <row r="937" spans="1:52"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row>
    <row r="938" spans="1:52"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row>
    <row r="939" spans="1:52"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row>
    <row r="940" spans="1:52"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row>
    <row r="941" spans="1:52"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row>
    <row r="942" spans="1:52"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row>
    <row r="943" spans="1:52"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row>
    <row r="944" spans="1:52"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row>
    <row r="945" spans="1:52"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row>
    <row r="946" spans="1:52"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row>
    <row r="947" spans="1:52"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row>
    <row r="948" spans="1:52"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row>
    <row r="949" spans="1:52"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row>
    <row r="950" spans="1:52"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row>
    <row r="951" spans="1:52"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row>
    <row r="952" spans="1:52"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row>
    <row r="953" spans="1:52"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row>
    <row r="954" spans="1:52"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row>
    <row r="955" spans="1:52"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row>
    <row r="956" spans="1:52"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row>
    <row r="957" spans="1:52"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row>
    <row r="958" spans="1:52"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row>
    <row r="959" spans="1:52"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row>
    <row r="960" spans="1:52"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row>
    <row r="961" spans="1:52"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row>
    <row r="962" spans="1:52"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row>
    <row r="963" spans="1:52"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row>
    <row r="964" spans="1:52"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row>
    <row r="965" spans="1:52"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row>
    <row r="966" spans="1:52"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row>
    <row r="967" spans="1:52"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row>
    <row r="968" spans="1:52"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row>
    <row r="969" spans="1:52"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row>
    <row r="970" spans="1:52"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row>
    <row r="971" spans="1:52"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row>
    <row r="972" spans="1:52"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row>
    <row r="973" spans="1:52"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row>
    <row r="974" spans="1:52"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row>
    <row r="975" spans="1:52"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row>
    <row r="976" spans="1:52"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row>
    <row r="977" spans="1:52"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row>
    <row r="978" spans="1:52"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row>
    <row r="979" spans="1:52"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row>
    <row r="980" spans="1:52"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row>
    <row r="981" spans="1:52"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row>
    <row r="982" spans="1:52"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row>
    <row r="983" spans="1:52"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row>
    <row r="984" spans="1:52"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row>
    <row r="985" spans="1:52"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row>
    <row r="986" spans="1:52"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row>
    <row r="987" spans="1:52"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row>
    <row r="988" spans="1:52"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row>
    <row r="989" spans="1:52"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row>
    <row r="990" spans="1:52"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row>
    <row r="991" spans="1:52"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row>
    <row r="992" spans="1:52"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row>
    <row r="993" spans="1:52"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row>
    <row r="994" spans="1:52"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row>
    <row r="995" spans="1:52"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row>
    <row r="996" spans="1:52"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row>
    <row r="997" spans="1:52"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row>
    <row r="998" spans="1:52"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row>
  </sheetData>
  <mergeCells count="1">
    <mergeCell ref="A1:Q6"/>
  </mergeCells>
  <pageMargins left="0.75" right="0.75" top="1" bottom="1" header="0.5" footer="0.5"/>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E5D62-ECFF-4D13-9E28-0520ACBBFDDD}">
  <sheetPr>
    <tabColor rgb="FF105BD8"/>
  </sheetPr>
  <dimension ref="C84"/>
  <sheetViews>
    <sheetView topLeftCell="A42" zoomScale="85" zoomScaleNormal="85" workbookViewId="0">
      <selection activeCell="C86" sqref="C86"/>
    </sheetView>
  </sheetViews>
  <sheetFormatPr defaultRowHeight="14.4" x14ac:dyDescent="0.3"/>
  <cols>
    <col min="1" max="16384" width="8.88671875" style="13"/>
  </cols>
  <sheetData>
    <row r="84" spans="3:3" x14ac:dyDescent="0.3">
      <c r="C84" s="94" t="s">
        <v>180</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CBDC3-B6D7-4A53-8051-F94974E02BF0}">
  <sheetPr>
    <tabColor rgb="FF105BD8"/>
  </sheetPr>
  <dimension ref="A1"/>
  <sheetViews>
    <sheetView zoomScale="80" zoomScaleNormal="80" workbookViewId="0">
      <selection activeCell="E87" sqref="E87"/>
    </sheetView>
  </sheetViews>
  <sheetFormatPr defaultRowHeight="14.4" x14ac:dyDescent="0.3"/>
  <cols>
    <col min="1" max="16384" width="8.88671875" style="13"/>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A90C1-FA82-4BEF-9A76-47396F05ACE3}">
  <sheetPr codeName="Sheet6">
    <tabColor rgb="FF212121"/>
  </sheetPr>
  <dimension ref="A1:AC94"/>
  <sheetViews>
    <sheetView showGridLines="0" tabSelected="1" topLeftCell="A33" zoomScale="85" zoomScaleNormal="85" workbookViewId="0">
      <selection activeCell="M55" sqref="M55"/>
    </sheetView>
  </sheetViews>
  <sheetFormatPr defaultColWidth="8.88671875" defaultRowHeight="13.8" x14ac:dyDescent="0.25"/>
  <cols>
    <col min="1" max="1" width="35.88671875" style="23" customWidth="1"/>
    <col min="2" max="2" width="27.88671875" style="23" bestFit="1" customWidth="1"/>
    <col min="3" max="3" width="19.44140625" style="23" customWidth="1"/>
    <col min="4" max="4" width="12.33203125" style="23" bestFit="1" customWidth="1"/>
    <col min="5" max="5" width="16.21875" style="23" customWidth="1"/>
    <col min="6" max="6" width="11" style="23" customWidth="1"/>
    <col min="7" max="7" width="11.88671875" style="23" customWidth="1"/>
    <col min="8" max="8" width="11.88671875" style="23" bestFit="1" customWidth="1"/>
    <col min="9" max="9" width="17.5546875" style="23" customWidth="1"/>
    <col min="10" max="10" width="24.109375" style="23" bestFit="1" customWidth="1"/>
    <col min="11" max="11" width="14.77734375" style="23" bestFit="1" customWidth="1"/>
    <col min="12" max="12" width="8.88671875" style="23"/>
    <col min="13" max="13" width="64.5546875" style="23" bestFit="1" customWidth="1"/>
    <col min="14" max="14" width="6.77734375" style="23" bestFit="1" customWidth="1"/>
    <col min="15" max="15" width="6.6640625" style="23" bestFit="1" customWidth="1"/>
    <col min="16" max="16" width="6.5546875" style="23" bestFit="1" customWidth="1"/>
    <col min="17" max="17" width="9.77734375" style="23" bestFit="1" customWidth="1"/>
    <col min="18" max="18" width="5.88671875" style="23" bestFit="1" customWidth="1"/>
    <col min="19" max="19" width="6.6640625" style="23" customWidth="1"/>
    <col min="20" max="20" width="8.88671875" style="23"/>
    <col min="21" max="21" width="17.109375" style="23" customWidth="1"/>
    <col min="22" max="22" width="39" style="23" customWidth="1"/>
    <col min="23" max="23" width="14.33203125" style="23" bestFit="1" customWidth="1"/>
    <col min="24" max="24" width="28.33203125" style="23" customWidth="1"/>
    <col min="25" max="25" width="25.109375" style="23" customWidth="1"/>
    <col min="26" max="26" width="28.44140625" style="23" bestFit="1" customWidth="1"/>
    <col min="27" max="27" width="28.33203125" style="23" bestFit="1" customWidth="1"/>
    <col min="28" max="28" width="8.88671875" style="23"/>
    <col min="29" max="29" width="30" style="23" customWidth="1"/>
    <col min="30" max="33" width="26.109375" style="23" customWidth="1"/>
    <col min="34" max="34" width="9.6640625" style="23" customWidth="1"/>
    <col min="35" max="35" width="8.5546875" style="23" customWidth="1"/>
    <col min="36" max="16384" width="8.88671875" style="23"/>
  </cols>
  <sheetData>
    <row r="1" spans="1:27" s="12" customFormat="1" x14ac:dyDescent="0.25">
      <c r="A1" s="12" t="s">
        <v>92</v>
      </c>
      <c r="B1" s="18"/>
      <c r="C1" s="12" t="s">
        <v>93</v>
      </c>
      <c r="F1" s="12" t="s">
        <v>94</v>
      </c>
      <c r="G1" s="22"/>
      <c r="I1" s="12" t="s">
        <v>94</v>
      </c>
      <c r="M1" s="12" t="s">
        <v>150</v>
      </c>
      <c r="P1" s="12" t="s">
        <v>152</v>
      </c>
      <c r="U1" s="12" t="s">
        <v>144</v>
      </c>
    </row>
    <row r="2" spans="1:27" s="20" customFormat="1" x14ac:dyDescent="0.25">
      <c r="A2" s="112"/>
      <c r="B2" s="113"/>
      <c r="C2" s="114" t="s">
        <v>8</v>
      </c>
      <c r="D2" s="114" t="s">
        <v>97</v>
      </c>
      <c r="E2" s="114" t="s">
        <v>7</v>
      </c>
      <c r="F2" s="114" t="s">
        <v>8</v>
      </c>
      <c r="G2" s="114" t="s">
        <v>97</v>
      </c>
      <c r="H2" s="114" t="s">
        <v>7</v>
      </c>
      <c r="I2" s="114" t="s">
        <v>8</v>
      </c>
      <c r="J2" s="114" t="s">
        <v>97</v>
      </c>
      <c r="K2" s="115" t="s">
        <v>7</v>
      </c>
      <c r="M2" s="116" t="str">
        <f>Current!F1</f>
        <v>Use Case</v>
      </c>
      <c r="N2" s="116" t="str">
        <f>Current!G1</f>
        <v>Count</v>
      </c>
      <c r="O2" s="116" t="str">
        <f>Current!H1</f>
        <v>Share</v>
      </c>
      <c r="P2" s="116" t="s">
        <v>8</v>
      </c>
      <c r="Q2" s="116" t="s">
        <v>97</v>
      </c>
      <c r="R2" s="116" t="s">
        <v>7</v>
      </c>
      <c r="S2" s="116"/>
      <c r="U2" s="20" t="s">
        <v>104</v>
      </c>
      <c r="V2" s="20" t="s">
        <v>141</v>
      </c>
      <c r="W2" s="20" t="s">
        <v>145</v>
      </c>
      <c r="X2" s="20" t="s">
        <v>142</v>
      </c>
      <c r="Y2" s="20" t="s">
        <v>140</v>
      </c>
      <c r="Z2" s="20" t="s">
        <v>147</v>
      </c>
      <c r="AA2" s="20" t="s">
        <v>148</v>
      </c>
    </row>
    <row r="3" spans="1:27" x14ac:dyDescent="0.25">
      <c r="A3" s="86" t="s">
        <v>95</v>
      </c>
      <c r="B3" s="83" t="s">
        <v>96</v>
      </c>
      <c r="C3" s="37">
        <v>22</v>
      </c>
      <c r="D3" s="37">
        <v>24</v>
      </c>
      <c r="E3" s="37">
        <v>26</v>
      </c>
      <c r="F3" s="37">
        <v>49</v>
      </c>
      <c r="G3" s="37">
        <v>67</v>
      </c>
      <c r="H3" s="37">
        <v>85</v>
      </c>
      <c r="I3" s="67">
        <f>(F3-$N$12)/$N$12</f>
        <v>0.1951219512195122</v>
      </c>
      <c r="J3" s="67">
        <f t="shared" ref="J3:K3" si="0">(G3-$N$12)/$N$12</f>
        <v>0.63414634146341464</v>
      </c>
      <c r="K3" s="68">
        <f t="shared" si="0"/>
        <v>1.0731707317073171</v>
      </c>
      <c r="L3" s="65"/>
      <c r="M3" s="29" t="str">
        <f>Current!F2</f>
        <v>Human Space Flight</v>
      </c>
      <c r="N3" s="37">
        <f>Current!G2</f>
        <v>6</v>
      </c>
      <c r="O3" s="69">
        <f>Current!H2</f>
        <v>0.14634146341463414</v>
      </c>
      <c r="P3" s="70">
        <f t="shared" ref="P3:R6" si="1">ROUND($N3*(1+I$3),0)</f>
        <v>7</v>
      </c>
      <c r="Q3" s="70">
        <f t="shared" si="1"/>
        <v>10</v>
      </c>
      <c r="R3" s="75">
        <f t="shared" si="1"/>
        <v>12</v>
      </c>
      <c r="S3" s="79"/>
      <c r="T3" s="26"/>
      <c r="U3" s="252" t="s">
        <v>56</v>
      </c>
      <c r="V3" s="38" t="s">
        <v>116</v>
      </c>
      <c r="W3" s="39">
        <f>W30/10</f>
        <v>181184.73951599226</v>
      </c>
      <c r="X3" s="40" t="e">
        <f t="shared" ref="X3:X25" si="2">W3/SUM($W$3:$W$25)*100</f>
        <v>#REF!</v>
      </c>
      <c r="Y3" s="249" t="e">
        <f>SUM(X3:X6)</f>
        <v>#REF!</v>
      </c>
      <c r="Z3" s="244">
        <f>SUM(W3:W6)</f>
        <v>6962392.3010192188</v>
      </c>
      <c r="AA3" s="264">
        <f>IFERROR(Z3/INDEX(Current!$G$2:$G$9,MATCH(U3,Current!$F$2:$F$9,0)),"-")</f>
        <v>870299.03762740234</v>
      </c>
    </row>
    <row r="4" spans="1:27" x14ac:dyDescent="0.25">
      <c r="A4" s="86"/>
      <c r="B4" s="84" t="s">
        <v>98</v>
      </c>
      <c r="C4" s="36">
        <v>19</v>
      </c>
      <c r="D4" s="36">
        <v>21</v>
      </c>
      <c r="E4" s="36">
        <v>23</v>
      </c>
      <c r="F4" s="36">
        <v>49</v>
      </c>
      <c r="G4" s="36">
        <v>67</v>
      </c>
      <c r="H4" s="36">
        <v>85</v>
      </c>
      <c r="I4" s="67">
        <f>(F4-$N$12)/$N$12</f>
        <v>0.1951219512195122</v>
      </c>
      <c r="J4" s="67">
        <f>(G4-$N$12)/$N$12</f>
        <v>0.63414634146341464</v>
      </c>
      <c r="K4" s="68">
        <f t="shared" ref="K4" si="3">(H4-$N$12)/$N$12</f>
        <v>1.0731707317073171</v>
      </c>
      <c r="L4" s="65"/>
      <c r="M4" s="29" t="str">
        <f>Current!F3</f>
        <v>Near Earth Robotic - LEO Science</v>
      </c>
      <c r="N4" s="37">
        <f>Current!G3</f>
        <v>19</v>
      </c>
      <c r="O4" s="69">
        <f>Current!H3</f>
        <v>0.46341463414634149</v>
      </c>
      <c r="P4" s="70">
        <f t="shared" si="1"/>
        <v>23</v>
      </c>
      <c r="Q4" s="70">
        <f t="shared" si="1"/>
        <v>31</v>
      </c>
      <c r="R4" s="75">
        <f t="shared" si="1"/>
        <v>39</v>
      </c>
      <c r="S4" s="79"/>
      <c r="T4" s="26"/>
      <c r="U4" s="253"/>
      <c r="V4" s="42" t="s">
        <v>117</v>
      </c>
      <c r="W4" s="39">
        <f t="shared" ref="W4:W14" si="4">W31/10</f>
        <v>3096516.4980844115</v>
      </c>
      <c r="X4" s="40" t="e">
        <f t="shared" si="2"/>
        <v>#REF!</v>
      </c>
      <c r="Y4" s="250"/>
      <c r="Z4" s="245"/>
      <c r="AA4" s="265"/>
    </row>
    <row r="5" spans="1:27" x14ac:dyDescent="0.25">
      <c r="A5" s="86"/>
      <c r="B5" s="84" t="s">
        <v>58</v>
      </c>
      <c r="C5" s="36">
        <v>33</v>
      </c>
      <c r="D5" s="36">
        <v>39</v>
      </c>
      <c r="E5" s="36">
        <v>45</v>
      </c>
      <c r="F5" s="36">
        <v>20</v>
      </c>
      <c r="G5" s="36">
        <v>32</v>
      </c>
      <c r="H5" s="36">
        <v>45</v>
      </c>
      <c r="I5" s="36"/>
      <c r="J5" s="36"/>
      <c r="K5" s="43"/>
      <c r="L5" s="65"/>
      <c r="M5" s="29" t="str">
        <f>Current!F4</f>
        <v>Near Earth Robotic - GEO and Near Earth</v>
      </c>
      <c r="N5" s="37">
        <f>Current!G4</f>
        <v>8</v>
      </c>
      <c r="O5" s="69">
        <f>Current!H4</f>
        <v>0.1951219512195122</v>
      </c>
      <c r="P5" s="70">
        <f t="shared" si="1"/>
        <v>10</v>
      </c>
      <c r="Q5" s="70">
        <f t="shared" si="1"/>
        <v>13</v>
      </c>
      <c r="R5" s="75">
        <f t="shared" si="1"/>
        <v>17</v>
      </c>
      <c r="S5" s="79"/>
      <c r="T5" s="26"/>
      <c r="U5" s="253"/>
      <c r="V5" s="38" t="s">
        <v>118</v>
      </c>
      <c r="W5" s="39">
        <f t="shared" si="4"/>
        <v>303639.03787356644</v>
      </c>
      <c r="X5" s="40" t="e">
        <f t="shared" si="2"/>
        <v>#REF!</v>
      </c>
      <c r="Y5" s="250"/>
      <c r="Z5" s="245"/>
      <c r="AA5" s="265"/>
    </row>
    <row r="6" spans="1:27" x14ac:dyDescent="0.25">
      <c r="A6" s="85" t="s">
        <v>99</v>
      </c>
      <c r="B6" s="84"/>
      <c r="C6" s="36">
        <v>1</v>
      </c>
      <c r="D6" s="36">
        <v>8</v>
      </c>
      <c r="E6" s="36">
        <v>16</v>
      </c>
      <c r="F6" s="36">
        <v>1</v>
      </c>
      <c r="G6" s="36">
        <v>8</v>
      </c>
      <c r="H6" s="36">
        <v>16</v>
      </c>
      <c r="I6" s="36"/>
      <c r="J6" s="36"/>
      <c r="K6" s="43"/>
      <c r="L6" s="65"/>
      <c r="M6" s="29" t="str">
        <f>Current!F5</f>
        <v>Deep Space Robotic</v>
      </c>
      <c r="N6" s="37">
        <f>Current!G5</f>
        <v>0</v>
      </c>
      <c r="O6" s="69">
        <f>Current!H5</f>
        <v>0</v>
      </c>
      <c r="P6" s="70">
        <f t="shared" si="1"/>
        <v>0</v>
      </c>
      <c r="Q6" s="70">
        <f t="shared" si="1"/>
        <v>0</v>
      </c>
      <c r="R6" s="75">
        <f t="shared" si="1"/>
        <v>0</v>
      </c>
      <c r="S6" s="79"/>
      <c r="T6" s="26"/>
      <c r="U6" s="254"/>
      <c r="V6" s="42" t="s">
        <v>119</v>
      </c>
      <c r="W6" s="39">
        <f t="shared" si="4"/>
        <v>3381052.0255452483</v>
      </c>
      <c r="X6" s="40" t="e">
        <f t="shared" si="2"/>
        <v>#REF!</v>
      </c>
      <c r="Y6" s="251"/>
      <c r="Z6" s="248"/>
      <c r="AA6" s="266"/>
    </row>
    <row r="7" spans="1:27" ht="14.4" thickBot="1" x14ac:dyDescent="0.3">
      <c r="A7" s="278" t="s">
        <v>100</v>
      </c>
      <c r="B7" s="279"/>
      <c r="C7" s="44">
        <v>702</v>
      </c>
      <c r="D7" s="44">
        <v>250000</v>
      </c>
      <c r="E7" s="44">
        <v>525600</v>
      </c>
      <c r="F7" s="44">
        <v>525600</v>
      </c>
      <c r="G7" s="44">
        <v>750000</v>
      </c>
      <c r="H7" s="44">
        <v>1000000</v>
      </c>
      <c r="I7" s="44"/>
      <c r="J7" s="44"/>
      <c r="K7" s="45"/>
      <c r="L7" s="65"/>
      <c r="M7" s="29" t="str">
        <f>Current!F6</f>
        <v>Near Earth Robotic - Low Latency &amp; Complex Needs</v>
      </c>
      <c r="N7" s="37">
        <f>Current!G6</f>
        <v>1</v>
      </c>
      <c r="O7" s="69">
        <f>Current!H6</f>
        <v>2.4390243902439025E-2</v>
      </c>
      <c r="P7" s="70">
        <f t="shared" ref="P7:Q10" si="5">ROUND($N7*(1+I$3),0)</f>
        <v>1</v>
      </c>
      <c r="Q7" s="70">
        <f t="shared" si="5"/>
        <v>2</v>
      </c>
      <c r="R7" s="75">
        <f>ROUNDUP($N7*(1+K$3),0)</f>
        <v>3</v>
      </c>
      <c r="S7" s="79"/>
      <c r="T7" s="26"/>
      <c r="U7" s="252" t="s">
        <v>57</v>
      </c>
      <c r="V7" s="38" t="s">
        <v>120</v>
      </c>
      <c r="W7" s="39">
        <f t="shared" si="4"/>
        <v>8641402.7493260782</v>
      </c>
      <c r="X7" s="40" t="e">
        <f t="shared" si="2"/>
        <v>#REF!</v>
      </c>
      <c r="Y7" s="249" t="e">
        <f>SUM(X7:X9)</f>
        <v>#REF!</v>
      </c>
      <c r="Z7" s="244">
        <f>SUM(W7:W9)</f>
        <v>31609218.201346487</v>
      </c>
      <c r="AA7" s="264">
        <f>Z7/INDEX(Current!$G$2:$G$9,MATCH(U7,Current!$F$2:$F$9,0))</f>
        <v>1663643.0632287625</v>
      </c>
    </row>
    <row r="8" spans="1:27" x14ac:dyDescent="0.25">
      <c r="L8" s="65"/>
      <c r="M8" s="29" t="str">
        <f>Current!F7</f>
        <v>Mission Operations</v>
      </c>
      <c r="N8" s="37">
        <f>Current!G7</f>
        <v>0</v>
      </c>
      <c r="O8" s="69">
        <f>Current!H7</f>
        <v>0</v>
      </c>
      <c r="P8" s="70">
        <f t="shared" si="5"/>
        <v>0</v>
      </c>
      <c r="Q8" s="70">
        <f t="shared" si="5"/>
        <v>0</v>
      </c>
      <c r="R8" s="75">
        <f>ROUND($N8*(1+K$3),0)</f>
        <v>0</v>
      </c>
      <c r="S8" s="79"/>
      <c r="T8" s="26"/>
      <c r="U8" s="253"/>
      <c r="V8" s="42" t="s">
        <v>121</v>
      </c>
      <c r="W8" s="39">
        <f t="shared" si="4"/>
        <v>1744706.919544226</v>
      </c>
      <c r="X8" s="40" t="e">
        <f t="shared" si="2"/>
        <v>#REF!</v>
      </c>
      <c r="Y8" s="250"/>
      <c r="Z8" s="245"/>
      <c r="AA8" s="265"/>
    </row>
    <row r="9" spans="1:27" x14ac:dyDescent="0.25">
      <c r="A9" s="46"/>
      <c r="B9" s="46"/>
      <c r="C9" s="46"/>
      <c r="D9" s="46"/>
      <c r="E9" s="46"/>
      <c r="F9" s="46"/>
      <c r="G9" s="46"/>
      <c r="H9" s="46"/>
      <c r="I9" s="46"/>
      <c r="J9" s="66"/>
      <c r="K9" s="66"/>
      <c r="L9" s="25"/>
      <c r="M9" s="29" t="str">
        <f>Current!F8</f>
        <v>Launch Events</v>
      </c>
      <c r="N9" s="37">
        <f>Current!G8</f>
        <v>4</v>
      </c>
      <c r="O9" s="69">
        <f>Current!H8</f>
        <v>9.7560975609756101E-2</v>
      </c>
      <c r="P9" s="70">
        <f t="shared" si="5"/>
        <v>5</v>
      </c>
      <c r="Q9" s="70">
        <f t="shared" si="5"/>
        <v>7</v>
      </c>
      <c r="R9" s="75">
        <f>ROUND($N9*(1+K$3),0)</f>
        <v>8</v>
      </c>
      <c r="S9" s="79"/>
      <c r="T9" s="26"/>
      <c r="U9" s="254"/>
      <c r="V9" s="38" t="s">
        <v>122</v>
      </c>
      <c r="W9" s="39">
        <f t="shared" si="4"/>
        <v>21223108.532476183</v>
      </c>
      <c r="X9" s="40" t="e">
        <f t="shared" si="2"/>
        <v>#REF!</v>
      </c>
      <c r="Y9" s="251"/>
      <c r="Z9" s="248"/>
      <c r="AA9" s="266"/>
    </row>
    <row r="10" spans="1:27" ht="14.4" thickBot="1" x14ac:dyDescent="0.3">
      <c r="J10" s="25"/>
      <c r="K10" s="25"/>
      <c r="L10" s="25"/>
      <c r="M10" s="47" t="str">
        <f>Current!F9</f>
        <v>Terrestrial &amp; Aerial</v>
      </c>
      <c r="N10" s="48">
        <f>Current!G9</f>
        <v>3</v>
      </c>
      <c r="O10" s="76">
        <f>Current!H9</f>
        <v>7.3170731707317069E-2</v>
      </c>
      <c r="P10" s="77">
        <f t="shared" si="5"/>
        <v>4</v>
      </c>
      <c r="Q10" s="77">
        <f t="shared" si="5"/>
        <v>5</v>
      </c>
      <c r="R10" s="78">
        <f>ROUND($N10*(1+K$3),0)</f>
        <v>6</v>
      </c>
      <c r="S10" s="79"/>
      <c r="T10" s="26"/>
      <c r="U10" s="252" t="s">
        <v>60</v>
      </c>
      <c r="V10" s="38" t="s">
        <v>123</v>
      </c>
      <c r="W10" s="39">
        <f t="shared" si="4"/>
        <v>15172.901055158474</v>
      </c>
      <c r="X10" s="40" t="e">
        <f t="shared" si="2"/>
        <v>#REF!</v>
      </c>
      <c r="Y10" s="249" t="e">
        <f>SUM(X10:X13)</f>
        <v>#REF!</v>
      </c>
      <c r="Z10" s="244">
        <f>SUM(W10:W13)</f>
        <v>2829402.2141199457</v>
      </c>
      <c r="AA10" s="264">
        <f>Z10/INDEX(Current!$G$2:$G$9,MATCH(U10,Current!$F$2:$F$9,0))</f>
        <v>2829402.2141199457</v>
      </c>
    </row>
    <row r="11" spans="1:27" x14ac:dyDescent="0.25">
      <c r="J11" s="25"/>
      <c r="K11" s="25"/>
      <c r="L11" s="25"/>
      <c r="M11" s="72"/>
      <c r="N11" s="73"/>
      <c r="O11" s="74"/>
      <c r="P11" s="74"/>
      <c r="Q11" s="74"/>
      <c r="R11" s="74"/>
      <c r="S11" s="69"/>
      <c r="T11" s="26"/>
      <c r="U11" s="253"/>
      <c r="V11" s="42" t="s">
        <v>124</v>
      </c>
      <c r="W11" s="39">
        <f t="shared" si="4"/>
        <v>58925.191213274535</v>
      </c>
      <c r="X11" s="40" t="e">
        <f t="shared" si="2"/>
        <v>#REF!</v>
      </c>
      <c r="Y11" s="250"/>
      <c r="Z11" s="245"/>
      <c r="AA11" s="265"/>
    </row>
    <row r="12" spans="1:27" x14ac:dyDescent="0.25">
      <c r="L12" s="25"/>
      <c r="M12" s="30" t="str">
        <f>Current!F11</f>
        <v>Total</v>
      </c>
      <c r="N12" s="37">
        <f>Current!G11</f>
        <v>41</v>
      </c>
      <c r="O12" s="69">
        <f>Current!H11</f>
        <v>1</v>
      </c>
      <c r="P12" s="71">
        <f>SUM(P3:P10)</f>
        <v>50</v>
      </c>
      <c r="Q12" s="71">
        <f t="shared" ref="Q12:R12" si="6">SUM(Q3:Q10)</f>
        <v>68</v>
      </c>
      <c r="R12" s="71">
        <f t="shared" si="6"/>
        <v>85</v>
      </c>
      <c r="S12" s="69"/>
      <c r="T12" s="26"/>
      <c r="U12" s="253"/>
      <c r="V12" s="38" t="s">
        <v>125</v>
      </c>
      <c r="W12" s="39">
        <f t="shared" si="4"/>
        <v>750143.05364706193</v>
      </c>
      <c r="X12" s="40" t="e">
        <f t="shared" si="2"/>
        <v>#REF!</v>
      </c>
      <c r="Y12" s="250"/>
      <c r="Z12" s="245"/>
      <c r="AA12" s="265"/>
    </row>
    <row r="13" spans="1:27" ht="14.4" thickBot="1" x14ac:dyDescent="0.3">
      <c r="L13" s="25"/>
      <c r="T13" s="26"/>
      <c r="U13" s="254"/>
      <c r="V13" s="42" t="s">
        <v>126</v>
      </c>
      <c r="W13" s="39">
        <f t="shared" si="4"/>
        <v>2005161.0682044509</v>
      </c>
      <c r="X13" s="40" t="e">
        <f t="shared" si="2"/>
        <v>#REF!</v>
      </c>
      <c r="Y13" s="251"/>
      <c r="Z13" s="248"/>
      <c r="AA13" s="266"/>
    </row>
    <row r="14" spans="1:27" x14ac:dyDescent="0.25">
      <c r="A14" s="282" t="s">
        <v>101</v>
      </c>
      <c r="B14" s="283"/>
      <c r="C14" s="283"/>
      <c r="D14" s="283"/>
      <c r="E14" s="283"/>
      <c r="F14" s="283"/>
      <c r="G14" s="283"/>
      <c r="H14" s="284"/>
      <c r="I14" s="26"/>
      <c r="J14" s="26"/>
      <c r="K14" s="26"/>
      <c r="U14" s="252" t="s">
        <v>102</v>
      </c>
      <c r="V14" s="38" t="s">
        <v>127</v>
      </c>
      <c r="W14" s="39">
        <f t="shared" si="4"/>
        <v>427.63963707536732</v>
      </c>
      <c r="X14" s="40" t="e">
        <f t="shared" si="2"/>
        <v>#REF!</v>
      </c>
      <c r="Y14" s="249" t="e">
        <f>SUM(X14:X17)</f>
        <v>#REF!</v>
      </c>
      <c r="Z14" s="244" t="e">
        <f>SUM(W14:W17)</f>
        <v>#REF!</v>
      </c>
      <c r="AA14" s="260" t="str">
        <f>IFERROR(Z14/INDEX(Current!$G$2:$G$9,MATCH(U14,Current!$F$2:$F$9,0)),"-")</f>
        <v>-</v>
      </c>
    </row>
    <row r="15" spans="1:27" x14ac:dyDescent="0.25">
      <c r="A15" s="29"/>
      <c r="B15" s="231"/>
      <c r="C15" s="285" t="s">
        <v>93</v>
      </c>
      <c r="D15" s="285"/>
      <c r="E15" s="285"/>
      <c r="F15" s="285" t="s">
        <v>94</v>
      </c>
      <c r="G15" s="285"/>
      <c r="H15" s="286"/>
      <c r="I15" s="26"/>
      <c r="J15" s="26"/>
      <c r="K15" s="26"/>
      <c r="U15" s="253"/>
      <c r="V15" s="42" t="s">
        <v>128</v>
      </c>
      <c r="W15" s="39" t="e">
        <f>#REF!/10</f>
        <v>#REF!</v>
      </c>
      <c r="X15" s="40" t="e">
        <f t="shared" si="2"/>
        <v>#REF!</v>
      </c>
      <c r="Y15" s="250"/>
      <c r="Z15" s="245"/>
      <c r="AA15" s="261"/>
    </row>
    <row r="16" spans="1:27" x14ac:dyDescent="0.25">
      <c r="A16" s="35"/>
      <c r="B16" s="36"/>
      <c r="C16" s="231" t="s">
        <v>8</v>
      </c>
      <c r="D16" s="231" t="s">
        <v>97</v>
      </c>
      <c r="E16" s="231" t="s">
        <v>7</v>
      </c>
      <c r="F16" s="231" t="s">
        <v>8</v>
      </c>
      <c r="G16" s="231" t="s">
        <v>97</v>
      </c>
      <c r="H16" s="232" t="s">
        <v>7</v>
      </c>
      <c r="I16" s="26"/>
      <c r="J16" s="26"/>
      <c r="K16" s="26"/>
      <c r="U16" s="253"/>
      <c r="V16" s="38" t="s">
        <v>129</v>
      </c>
      <c r="W16" s="39" t="e">
        <f>#REF!/10</f>
        <v>#REF!</v>
      </c>
      <c r="X16" s="40" t="e">
        <f t="shared" si="2"/>
        <v>#REF!</v>
      </c>
      <c r="Y16" s="250"/>
      <c r="Z16" s="245"/>
      <c r="AA16" s="261"/>
    </row>
    <row r="17" spans="1:29" ht="14.4" customHeight="1" x14ac:dyDescent="0.25">
      <c r="A17" s="280" t="s">
        <v>95</v>
      </c>
      <c r="B17" s="231" t="s">
        <v>96</v>
      </c>
      <c r="C17" s="37">
        <v>20</v>
      </c>
      <c r="D17" s="37">
        <v>22</v>
      </c>
      <c r="E17" s="37">
        <v>24</v>
      </c>
      <c r="F17" s="37">
        <v>40</v>
      </c>
      <c r="G17" s="37">
        <v>58</v>
      </c>
      <c r="H17" s="41">
        <v>76</v>
      </c>
      <c r="I17" s="26"/>
      <c r="J17" s="26"/>
      <c r="K17" s="26"/>
      <c r="U17" s="254"/>
      <c r="V17" s="42" t="s">
        <v>130</v>
      </c>
      <c r="W17" s="39">
        <f>W43/10</f>
        <v>74893.511735965192</v>
      </c>
      <c r="X17" s="40" t="e">
        <f t="shared" si="2"/>
        <v>#REF!</v>
      </c>
      <c r="Y17" s="251"/>
      <c r="Z17" s="248"/>
      <c r="AA17" s="267"/>
    </row>
    <row r="18" spans="1:29" x14ac:dyDescent="0.25">
      <c r="A18" s="281"/>
      <c r="B18" s="230" t="s">
        <v>98</v>
      </c>
      <c r="C18" s="36">
        <v>12</v>
      </c>
      <c r="D18" s="36">
        <v>14</v>
      </c>
      <c r="E18" s="36">
        <v>16</v>
      </c>
      <c r="F18" s="37">
        <v>40</v>
      </c>
      <c r="G18" s="37">
        <v>58</v>
      </c>
      <c r="H18" s="41">
        <v>76</v>
      </c>
      <c r="I18" s="26"/>
      <c r="J18" s="26"/>
      <c r="K18" s="26"/>
      <c r="U18" s="252" t="s">
        <v>59</v>
      </c>
      <c r="V18" s="38" t="s">
        <v>131</v>
      </c>
      <c r="W18" s="39">
        <f>W44/10</f>
        <v>1428817.0320629911</v>
      </c>
      <c r="X18" s="40" t="e">
        <f t="shared" si="2"/>
        <v>#REF!</v>
      </c>
      <c r="Y18" s="249" t="e">
        <f>SUM(X18:X21)</f>
        <v>#REF!</v>
      </c>
      <c r="Z18" s="244">
        <f>SUM(W18:W21)</f>
        <v>7228757.4628335871</v>
      </c>
      <c r="AA18" s="264">
        <f>Z18/INDEX(Current!$G$2:$G$9,MATCH(U18,Current!$F$2:$F$9,0))</f>
        <v>1204792.9104722645</v>
      </c>
    </row>
    <row r="19" spans="1:29" x14ac:dyDescent="0.25">
      <c r="A19" s="276" t="s">
        <v>99</v>
      </c>
      <c r="B19" s="277"/>
      <c r="C19" s="36">
        <v>1</v>
      </c>
      <c r="D19" s="36">
        <v>12</v>
      </c>
      <c r="E19" s="36">
        <v>25</v>
      </c>
      <c r="F19" s="36">
        <v>1</v>
      </c>
      <c r="G19" s="36">
        <v>12</v>
      </c>
      <c r="H19" s="43">
        <v>25</v>
      </c>
      <c r="I19" s="26"/>
      <c r="J19" s="26"/>
      <c r="K19" s="26"/>
      <c r="U19" s="253"/>
      <c r="V19" s="42" t="s">
        <v>132</v>
      </c>
      <c r="W19" s="39">
        <f>W46/10</f>
        <v>2703549.9269315414</v>
      </c>
      <c r="X19" s="40" t="e">
        <f t="shared" si="2"/>
        <v>#REF!</v>
      </c>
      <c r="Y19" s="250"/>
      <c r="Z19" s="245"/>
      <c r="AA19" s="265"/>
    </row>
    <row r="20" spans="1:29" ht="14.4" thickBot="1" x14ac:dyDescent="0.3">
      <c r="A20" s="278" t="s">
        <v>100</v>
      </c>
      <c r="B20" s="279"/>
      <c r="C20" s="44">
        <v>89840</v>
      </c>
      <c r="D20" s="44">
        <v>250000</v>
      </c>
      <c r="E20" s="44">
        <v>525600</v>
      </c>
      <c r="F20" s="44">
        <v>525600</v>
      </c>
      <c r="G20" s="44">
        <v>750000</v>
      </c>
      <c r="H20" s="45">
        <v>1000000</v>
      </c>
      <c r="I20" s="307"/>
      <c r="J20" s="26"/>
      <c r="K20" s="26"/>
      <c r="U20" s="253"/>
      <c r="V20" s="38" t="s">
        <v>133</v>
      </c>
      <c r="W20" s="39">
        <f>W47/10</f>
        <v>3091757.8170657549</v>
      </c>
      <c r="X20" s="40" t="e">
        <f t="shared" si="2"/>
        <v>#REF!</v>
      </c>
      <c r="Y20" s="250"/>
      <c r="Z20" s="245"/>
      <c r="AA20" s="265"/>
    </row>
    <row r="21" spans="1:29" x14ac:dyDescent="0.25">
      <c r="A21" s="311"/>
      <c r="B21" s="312"/>
      <c r="C21" s="313"/>
      <c r="D21" s="313"/>
      <c r="E21" s="313"/>
      <c r="F21" s="313"/>
      <c r="G21" s="313"/>
      <c r="H21" s="314"/>
      <c r="J21" s="26"/>
      <c r="K21" s="26"/>
      <c r="U21" s="254"/>
      <c r="V21" s="42" t="s">
        <v>134</v>
      </c>
      <c r="W21" s="39">
        <f>W48/10</f>
        <v>4632.6867733005811</v>
      </c>
      <c r="X21" s="40" t="e">
        <f t="shared" si="2"/>
        <v>#REF!</v>
      </c>
      <c r="Y21" s="251"/>
      <c r="Z21" s="248"/>
      <c r="AA21" s="266"/>
    </row>
    <row r="22" spans="1:29" x14ac:dyDescent="0.25">
      <c r="A22" s="49"/>
      <c r="B22" s="50"/>
      <c r="C22" s="51"/>
      <c r="D22" s="51"/>
      <c r="E22" s="51"/>
      <c r="F22" s="51"/>
      <c r="G22" s="51"/>
      <c r="H22" s="310"/>
      <c r="J22" s="26"/>
      <c r="K22" s="26"/>
      <c r="U22" s="52" t="s">
        <v>58</v>
      </c>
      <c r="V22" s="38" t="s">
        <v>135</v>
      </c>
      <c r="W22" s="39">
        <v>5000</v>
      </c>
      <c r="X22" s="40" t="e">
        <f t="shared" si="2"/>
        <v>#REF!</v>
      </c>
      <c r="Y22" s="53" t="e">
        <f>SUM(X22)</f>
        <v>#REF!</v>
      </c>
      <c r="Z22" s="39">
        <f>SUM(W22)</f>
        <v>5000</v>
      </c>
      <c r="AA22" s="54">
        <f>Z22/INDEX(Current!$G$2:$G$9,MATCH(U22,Current!$F$2:$F$9,0))</f>
        <v>1250</v>
      </c>
    </row>
    <row r="23" spans="1:29" x14ac:dyDescent="0.25">
      <c r="U23" s="252" t="s">
        <v>103</v>
      </c>
      <c r="V23" s="38" t="s">
        <v>136</v>
      </c>
      <c r="W23" s="39">
        <f>W50/10</f>
        <v>130910.4516400443</v>
      </c>
      <c r="X23" s="40" t="e">
        <f t="shared" si="2"/>
        <v>#REF!</v>
      </c>
      <c r="Y23" s="249" t="e">
        <f>SUM(X23:X25)</f>
        <v>#REF!</v>
      </c>
      <c r="Z23" s="244">
        <f>SUM(W23:W25)</f>
        <v>255031.76582577362</v>
      </c>
      <c r="AA23" s="260" t="str">
        <f>IFERROR(Z23/INDEX(Current!$G$2:$G$9,MATCH(U23,Current!$F$2:$F$9,0)),"-")</f>
        <v>-</v>
      </c>
    </row>
    <row r="24" spans="1:29" x14ac:dyDescent="0.25">
      <c r="U24" s="253"/>
      <c r="V24" s="42" t="s">
        <v>137</v>
      </c>
      <c r="W24" s="39">
        <f>W53/10</f>
        <v>123164.91264492797</v>
      </c>
      <c r="X24" s="40" t="e">
        <f t="shared" si="2"/>
        <v>#REF!</v>
      </c>
      <c r="Y24" s="250"/>
      <c r="Z24" s="245"/>
      <c r="AA24" s="261"/>
    </row>
    <row r="25" spans="1:29" ht="14.4" thickBot="1" x14ac:dyDescent="0.3">
      <c r="A25" s="24"/>
      <c r="B25" s="24"/>
      <c r="C25" s="24"/>
      <c r="D25" s="24"/>
      <c r="E25" s="24"/>
      <c r="U25" s="259"/>
      <c r="V25" s="55" t="s">
        <v>138</v>
      </c>
      <c r="W25" s="56">
        <f>W67/10</f>
        <v>956.40154080136801</v>
      </c>
      <c r="X25" s="57" t="e">
        <f t="shared" si="2"/>
        <v>#REF!</v>
      </c>
      <c r="Y25" s="258"/>
      <c r="Z25" s="246"/>
      <c r="AA25" s="262"/>
    </row>
    <row r="26" spans="1:29" x14ac:dyDescent="0.25">
      <c r="A26" s="272" t="s">
        <v>115</v>
      </c>
      <c r="B26" s="273"/>
      <c r="C26" s="273"/>
      <c r="D26" s="273"/>
      <c r="E26" s="210"/>
      <c r="F26" s="26"/>
      <c r="P26" s="25"/>
      <c r="Q26" s="25"/>
      <c r="R26" s="25"/>
      <c r="S26" s="25"/>
      <c r="T26" s="25"/>
      <c r="U26" s="58"/>
      <c r="V26" s="58"/>
      <c r="W26" s="58"/>
      <c r="X26" s="58"/>
      <c r="Y26" s="58"/>
      <c r="Z26" s="58"/>
      <c r="AA26" s="58"/>
      <c r="AB26" s="26"/>
    </row>
    <row r="27" spans="1:29" ht="17.399999999999999" customHeight="1" thickBot="1" x14ac:dyDescent="0.3">
      <c r="A27" s="211" t="s">
        <v>6</v>
      </c>
      <c r="B27" s="59"/>
      <c r="C27" s="59" t="s">
        <v>9</v>
      </c>
      <c r="D27" s="59" t="s">
        <v>10</v>
      </c>
      <c r="E27" s="212" t="s">
        <v>157</v>
      </c>
      <c r="F27" s="26"/>
      <c r="P27" s="25"/>
      <c r="Q27" s="25"/>
      <c r="R27" s="25"/>
      <c r="S27" s="25"/>
      <c r="T27" s="25"/>
      <c r="U27" s="60"/>
      <c r="V27" s="60"/>
      <c r="W27" s="60"/>
      <c r="X27" s="60"/>
      <c r="Y27" s="60"/>
      <c r="Z27" s="60"/>
      <c r="AA27" s="60"/>
      <c r="AB27" s="26"/>
      <c r="AC27" s="26"/>
    </row>
    <row r="28" spans="1:29" ht="15" customHeight="1" x14ac:dyDescent="0.25">
      <c r="A28" s="213" t="s">
        <v>113</v>
      </c>
      <c r="C28" s="23" t="s">
        <v>114</v>
      </c>
      <c r="D28" s="23">
        <v>2</v>
      </c>
      <c r="E28" s="214" t="s">
        <v>158</v>
      </c>
      <c r="F28" s="26"/>
      <c r="P28" s="25"/>
      <c r="Q28" s="25"/>
      <c r="R28" s="25"/>
      <c r="S28" s="25"/>
      <c r="T28" s="25"/>
      <c r="U28" s="270" t="s">
        <v>143</v>
      </c>
      <c r="V28" s="271"/>
      <c r="W28" s="271"/>
      <c r="X28" s="271"/>
      <c r="Y28" s="271"/>
      <c r="Z28" s="27"/>
      <c r="AA28" s="28"/>
      <c r="AB28" s="26"/>
      <c r="AC28" s="26"/>
    </row>
    <row r="29" spans="1:29" x14ac:dyDescent="0.25">
      <c r="A29" s="213" t="s">
        <v>156</v>
      </c>
      <c r="C29" s="23" t="s">
        <v>114</v>
      </c>
      <c r="D29" s="23">
        <v>63.7</v>
      </c>
      <c r="E29" s="214" t="s">
        <v>159</v>
      </c>
      <c r="F29" s="26"/>
      <c r="P29" s="25"/>
      <c r="Q29" s="25"/>
      <c r="R29" s="25"/>
      <c r="S29" s="25"/>
      <c r="T29" s="25"/>
      <c r="U29" s="31" t="s">
        <v>104</v>
      </c>
      <c r="V29" s="30" t="s">
        <v>141</v>
      </c>
      <c r="W29" s="32" t="s">
        <v>139</v>
      </c>
      <c r="X29" s="33" t="s">
        <v>142</v>
      </c>
      <c r="Y29" s="33" t="s">
        <v>140</v>
      </c>
      <c r="Z29" s="33" t="s">
        <v>146</v>
      </c>
      <c r="AA29" s="34" t="s">
        <v>149</v>
      </c>
      <c r="AB29" s="26"/>
      <c r="AC29" s="26"/>
    </row>
    <row r="30" spans="1:29" x14ac:dyDescent="0.25">
      <c r="A30" s="213" t="s">
        <v>237</v>
      </c>
      <c r="C30" s="23" t="s">
        <v>160</v>
      </c>
      <c r="D30" s="23">
        <v>500</v>
      </c>
      <c r="E30" s="214" t="s">
        <v>158</v>
      </c>
      <c r="F30" s="26"/>
      <c r="P30" s="25"/>
      <c r="Q30" s="25"/>
      <c r="R30" s="25"/>
      <c r="S30" s="25"/>
      <c r="T30" s="25"/>
      <c r="U30" s="274" t="s">
        <v>56</v>
      </c>
      <c r="V30" s="38" t="s">
        <v>116</v>
      </c>
      <c r="W30" s="39">
        <v>1811847.3951599225</v>
      </c>
      <c r="X30" s="53">
        <v>0.36732930432549166</v>
      </c>
      <c r="Y30" s="268">
        <f>SUM(X30:X33)</f>
        <v>14.115375981478902</v>
      </c>
      <c r="Z30" s="247">
        <f>SUM(W30:W33)</f>
        <v>69623923.010192186</v>
      </c>
      <c r="AA30" s="255">
        <f>IFERROR(Z30/INDEX(Current!$G$2:$G$9,MATCH(U30,Current!$F$2:$F$9,0)),"-")</f>
        <v>8702990.3762740232</v>
      </c>
      <c r="AB30" s="26"/>
      <c r="AC30" s="26"/>
    </row>
    <row r="31" spans="1:29" ht="15.6" x14ac:dyDescent="0.3">
      <c r="A31" s="213" t="s">
        <v>238</v>
      </c>
      <c r="C31" s="23" t="s">
        <v>114</v>
      </c>
      <c r="D31" s="241">
        <v>0.5</v>
      </c>
      <c r="E31" s="214" t="s">
        <v>158</v>
      </c>
      <c r="F31" s="26"/>
      <c r="P31" s="25"/>
      <c r="Q31" s="25"/>
      <c r="R31" s="25"/>
      <c r="S31" s="25"/>
      <c r="T31" s="25"/>
      <c r="U31" s="274"/>
      <c r="V31" s="42" t="s">
        <v>117</v>
      </c>
      <c r="W31" s="39">
        <v>30965164.980844114</v>
      </c>
      <c r="X31" s="53">
        <v>6.2777983074747761</v>
      </c>
      <c r="Y31" s="268"/>
      <c r="Z31" s="247"/>
      <c r="AA31" s="255"/>
      <c r="AB31" s="26"/>
      <c r="AC31" s="26"/>
    </row>
    <row r="32" spans="1:29" ht="14.4" customHeight="1" thickBot="1" x14ac:dyDescent="0.35">
      <c r="A32" s="215"/>
      <c r="B32" s="216"/>
      <c r="C32" s="216"/>
      <c r="D32" s="294"/>
      <c r="E32" s="217"/>
      <c r="F32" s="26"/>
      <c r="P32" s="25"/>
      <c r="Q32" s="25"/>
      <c r="R32" s="25"/>
      <c r="S32" s="25"/>
      <c r="T32" s="25"/>
      <c r="U32" s="274"/>
      <c r="V32" s="38" t="s">
        <v>118</v>
      </c>
      <c r="W32" s="39">
        <v>3036390.3787356643</v>
      </c>
      <c r="X32" s="53">
        <v>0.6155900151751692</v>
      </c>
      <c r="Y32" s="268"/>
      <c r="Z32" s="247"/>
      <c r="AA32" s="255"/>
      <c r="AB32" s="26"/>
      <c r="AC32" s="26"/>
    </row>
    <row r="33" spans="1:29" x14ac:dyDescent="0.25">
      <c r="A33" s="46"/>
      <c r="B33" s="46"/>
      <c r="C33" s="46"/>
      <c r="D33" s="46"/>
      <c r="E33" s="46"/>
      <c r="P33" s="25"/>
      <c r="Q33" s="25"/>
      <c r="R33" s="25"/>
      <c r="S33" s="25"/>
      <c r="T33" s="25"/>
      <c r="U33" s="274"/>
      <c r="V33" s="42" t="s">
        <v>119</v>
      </c>
      <c r="W33" s="39">
        <v>33810520.255452484</v>
      </c>
      <c r="X33" s="53">
        <v>6.8546583545034654</v>
      </c>
      <c r="Y33" s="268"/>
      <c r="Z33" s="247"/>
      <c r="AA33" s="255"/>
      <c r="AB33" s="26"/>
      <c r="AC33" s="26"/>
    </row>
    <row r="34" spans="1:29" x14ac:dyDescent="0.25">
      <c r="P34" s="25"/>
      <c r="Q34" s="25"/>
      <c r="R34" s="25"/>
      <c r="S34" s="25"/>
      <c r="T34" s="25"/>
      <c r="U34" s="274" t="s">
        <v>57</v>
      </c>
      <c r="V34" s="38" t="s">
        <v>120</v>
      </c>
      <c r="W34" s="39">
        <v>86414027.493260786</v>
      </c>
      <c r="X34" s="53">
        <v>17.519358798019326</v>
      </c>
      <c r="Y34" s="268">
        <f>SUM(X34:X36)</f>
        <v>64.08372009248842</v>
      </c>
      <c r="Z34" s="247">
        <f>SUM(W34:W36)</f>
        <v>316092182.01346487</v>
      </c>
      <c r="AA34" s="255">
        <f>Z34/INDEX(Current!$G$2:$G$9,MATCH(U34,Current!$F$2:$F$9,0))</f>
        <v>16636430.632287625</v>
      </c>
      <c r="AB34" s="26"/>
      <c r="AC34" s="26"/>
    </row>
    <row r="35" spans="1:29" ht="14.4" customHeight="1" thickBot="1" x14ac:dyDescent="0.3">
      <c r="A35" s="24" t="s">
        <v>261</v>
      </c>
      <c r="B35" s="24"/>
      <c r="C35" s="24"/>
      <c r="D35" s="24"/>
      <c r="E35" s="24"/>
      <c r="F35" s="24"/>
      <c r="G35" s="24"/>
      <c r="H35" s="24"/>
      <c r="J35" s="24"/>
      <c r="K35" s="24"/>
      <c r="P35" s="25"/>
      <c r="Q35" s="25"/>
      <c r="R35" s="25"/>
      <c r="S35" s="25"/>
      <c r="T35" s="25"/>
      <c r="U35" s="274"/>
      <c r="V35" s="42" t="s">
        <v>121</v>
      </c>
      <c r="W35" s="39">
        <v>17447069.195442259</v>
      </c>
      <c r="X35" s="53">
        <v>3.5371741611355993</v>
      </c>
      <c r="Y35" s="268"/>
      <c r="Z35" s="247"/>
      <c r="AA35" s="255"/>
      <c r="AB35" s="26"/>
    </row>
    <row r="36" spans="1:29" ht="27.6" x14ac:dyDescent="0.25">
      <c r="A36" s="218" t="s">
        <v>231</v>
      </c>
      <c r="B36" s="219" t="s">
        <v>10</v>
      </c>
      <c r="C36" s="219" t="s">
        <v>9</v>
      </c>
      <c r="D36" s="219" t="s">
        <v>220</v>
      </c>
      <c r="E36" s="220" t="s">
        <v>228</v>
      </c>
      <c r="F36" s="221" t="s">
        <v>229</v>
      </c>
      <c r="G36" s="221" t="s">
        <v>230</v>
      </c>
      <c r="H36" s="222" t="s">
        <v>157</v>
      </c>
      <c r="I36" s="65"/>
      <c r="J36" s="298" t="s">
        <v>244</v>
      </c>
      <c r="K36" s="299" t="s">
        <v>228</v>
      </c>
      <c r="L36" s="26"/>
      <c r="P36" s="25"/>
      <c r="Q36" s="25"/>
      <c r="R36" s="25"/>
      <c r="S36" s="25"/>
      <c r="T36" s="25"/>
      <c r="U36" s="274"/>
      <c r="V36" s="38" t="s">
        <v>122</v>
      </c>
      <c r="W36" s="39">
        <v>212231085.32476184</v>
      </c>
      <c r="X36" s="53">
        <v>43.027187133333491</v>
      </c>
      <c r="Y36" s="268"/>
      <c r="Z36" s="247"/>
      <c r="AA36" s="255"/>
      <c r="AB36" s="26"/>
    </row>
    <row r="37" spans="1:29" x14ac:dyDescent="0.25">
      <c r="A37" s="223" t="s">
        <v>206</v>
      </c>
      <c r="B37" s="110">
        <v>20000000</v>
      </c>
      <c r="C37" s="207" t="s">
        <v>221</v>
      </c>
      <c r="D37" s="207">
        <v>5</v>
      </c>
      <c r="E37" s="208">
        <f>B37*D37</f>
        <v>100000000</v>
      </c>
      <c r="F37" s="207" t="s">
        <v>222</v>
      </c>
      <c r="G37" s="207" t="s">
        <v>223</v>
      </c>
      <c r="H37" s="224" t="s">
        <v>158</v>
      </c>
      <c r="I37" s="65"/>
      <c r="J37" s="213" t="s">
        <v>241</v>
      </c>
      <c r="K37" s="301">
        <f>Costs!X15</f>
        <v>323124097.47309846</v>
      </c>
      <c r="L37" s="26"/>
      <c r="P37" s="25"/>
      <c r="Q37" s="25"/>
      <c r="R37" s="25"/>
      <c r="S37" s="25"/>
      <c r="T37" s="25"/>
      <c r="U37" s="274" t="s">
        <v>60</v>
      </c>
      <c r="V37" s="38" t="s">
        <v>123</v>
      </c>
      <c r="W37" s="39">
        <v>151729.01055158474</v>
      </c>
      <c r="X37" s="53">
        <v>3.0761151320356867E-2</v>
      </c>
      <c r="Y37" s="268">
        <f>SUM(X37:X40)</f>
        <v>5.7362576436960335</v>
      </c>
      <c r="Z37" s="247">
        <f>SUM(W37:W40)</f>
        <v>28294022.141199458</v>
      </c>
      <c r="AA37" s="255">
        <f>Z37/INDEX(Current!$G$2:$G$9,MATCH(U37,Current!$F$2:$F$9,0))</f>
        <v>28294022.141199458</v>
      </c>
      <c r="AB37" s="26"/>
    </row>
    <row r="38" spans="1:29" x14ac:dyDescent="0.25">
      <c r="A38" s="223" t="s">
        <v>207</v>
      </c>
      <c r="B38" s="209">
        <v>200000</v>
      </c>
      <c r="C38" s="207" t="s">
        <v>221</v>
      </c>
      <c r="D38" s="207">
        <v>5</v>
      </c>
      <c r="E38" s="208">
        <f t="shared" ref="E38:E48" si="7">B38*D38</f>
        <v>1000000</v>
      </c>
      <c r="F38" s="207" t="s">
        <v>222</v>
      </c>
      <c r="G38" s="207" t="s">
        <v>223</v>
      </c>
      <c r="H38" s="224" t="s">
        <v>158</v>
      </c>
      <c r="I38" s="65"/>
      <c r="J38" s="213" t="s">
        <v>242</v>
      </c>
      <c r="K38" s="302">
        <f>K37/(60*24*364.25*D37*Settings!B50)</f>
        <v>6.1603770585125153</v>
      </c>
      <c r="L38" s="26"/>
      <c r="P38" s="25"/>
      <c r="Q38" s="25"/>
      <c r="R38" s="25"/>
      <c r="S38" s="25"/>
      <c r="T38" s="25"/>
      <c r="U38" s="274"/>
      <c r="V38" s="42" t="s">
        <v>124</v>
      </c>
      <c r="W38" s="39">
        <v>589251.91213274538</v>
      </c>
      <c r="X38" s="53">
        <v>0.11946342475332046</v>
      </c>
      <c r="Y38" s="268"/>
      <c r="Z38" s="247"/>
      <c r="AA38" s="255"/>
      <c r="AB38" s="26"/>
    </row>
    <row r="39" spans="1:29" ht="14.4" customHeight="1" x14ac:dyDescent="0.25">
      <c r="A39" s="225" t="s">
        <v>208</v>
      </c>
      <c r="B39" s="209">
        <v>1000000</v>
      </c>
      <c r="C39" s="207" t="s">
        <v>221</v>
      </c>
      <c r="D39" s="207">
        <v>1</v>
      </c>
      <c r="E39" s="208">
        <f t="shared" si="7"/>
        <v>1000000</v>
      </c>
      <c r="F39" s="207" t="s">
        <v>222</v>
      </c>
      <c r="G39" s="207" t="s">
        <v>223</v>
      </c>
      <c r="H39" s="224" t="s">
        <v>158</v>
      </c>
      <c r="I39" s="65"/>
      <c r="J39" s="213" t="s">
        <v>243</v>
      </c>
      <c r="K39" s="302">
        <f>$K$38*1.1</f>
        <v>6.7764147643637678</v>
      </c>
      <c r="L39" s="26"/>
      <c r="P39" s="25"/>
      <c r="Q39" s="25"/>
      <c r="R39" s="25"/>
      <c r="S39" s="25"/>
      <c r="T39" s="25"/>
      <c r="U39" s="274"/>
      <c r="V39" s="38" t="s">
        <v>125</v>
      </c>
      <c r="W39" s="39">
        <v>7501430.536470619</v>
      </c>
      <c r="X39" s="53">
        <v>1.5208208305890676</v>
      </c>
      <c r="Y39" s="268"/>
      <c r="Z39" s="247"/>
      <c r="AA39" s="255"/>
      <c r="AB39" s="26"/>
    </row>
    <row r="40" spans="1:29" x14ac:dyDescent="0.25">
      <c r="A40" s="226" t="s">
        <v>209</v>
      </c>
      <c r="B40" s="207">
        <v>150</v>
      </c>
      <c r="C40" s="207" t="s">
        <v>233</v>
      </c>
      <c r="D40" s="207">
        <v>450</v>
      </c>
      <c r="E40" s="208">
        <f t="shared" si="7"/>
        <v>67500</v>
      </c>
      <c r="F40" s="207" t="s">
        <v>222</v>
      </c>
      <c r="G40" s="207" t="s">
        <v>223</v>
      </c>
      <c r="H40" s="224" t="s">
        <v>158</v>
      </c>
      <c r="I40" s="65"/>
      <c r="J40" s="213" t="s">
        <v>245</v>
      </c>
      <c r="K40" s="302">
        <f>$K$38*1.2</f>
        <v>7.3924524702150176</v>
      </c>
      <c r="L40" s="26"/>
      <c r="P40" s="25"/>
      <c r="Q40" s="25"/>
      <c r="R40" s="25"/>
      <c r="S40" s="25"/>
      <c r="T40" s="25"/>
      <c r="U40" s="274"/>
      <c r="V40" s="42" t="s">
        <v>126</v>
      </c>
      <c r="W40" s="39">
        <v>20051610.68204451</v>
      </c>
      <c r="X40" s="53">
        <v>4.0652122370332888</v>
      </c>
      <c r="Y40" s="268"/>
      <c r="Z40" s="247"/>
      <c r="AA40" s="255"/>
      <c r="AB40" s="26"/>
    </row>
    <row r="41" spans="1:29" x14ac:dyDescent="0.25">
      <c r="A41" s="226" t="s">
        <v>210</v>
      </c>
      <c r="B41" s="209">
        <v>20000</v>
      </c>
      <c r="C41" s="207" t="s">
        <v>234</v>
      </c>
      <c r="D41" s="207">
        <v>10</v>
      </c>
      <c r="E41" s="208">
        <f t="shared" si="7"/>
        <v>200000</v>
      </c>
      <c r="F41" s="207" t="s">
        <v>222</v>
      </c>
      <c r="G41" s="207" t="s">
        <v>223</v>
      </c>
      <c r="H41" s="224" t="s">
        <v>158</v>
      </c>
      <c r="I41" s="308"/>
      <c r="J41" s="213" t="s">
        <v>246</v>
      </c>
      <c r="K41" s="302">
        <f>$K$38*1.3</f>
        <v>8.008490176066271</v>
      </c>
      <c r="L41" s="26"/>
      <c r="P41" s="25"/>
      <c r="Q41" s="25"/>
      <c r="R41" s="25"/>
      <c r="S41" s="25"/>
      <c r="T41" s="25"/>
      <c r="U41" s="274" t="s">
        <v>102</v>
      </c>
      <c r="V41" s="38" t="s">
        <v>127</v>
      </c>
      <c r="W41" s="39">
        <v>4276.3963707536732</v>
      </c>
      <c r="X41" s="53">
        <v>8.6698565678615196E-4</v>
      </c>
      <c r="Y41" s="268">
        <f>SUM(X41:X43)</f>
        <v>0.15270417480392687</v>
      </c>
      <c r="Z41" s="247">
        <f>SUM(W41:W43)</f>
        <v>753211.5137304056</v>
      </c>
      <c r="AA41" s="256" t="str">
        <f>IFERROR(Z41/INDEX(Current!$G$2:$G$9,MATCH(U41,Current!$F$2:$F$9,0)),"-")</f>
        <v>-</v>
      </c>
      <c r="AB41" s="26"/>
    </row>
    <row r="42" spans="1:29" x14ac:dyDescent="0.25">
      <c r="A42" s="226" t="s">
        <v>258</v>
      </c>
      <c r="B42" s="209">
        <v>500000</v>
      </c>
      <c r="C42" s="207" t="s">
        <v>259</v>
      </c>
      <c r="D42" s="306">
        <v>7</v>
      </c>
      <c r="E42" s="304">
        <f>B42*D42</f>
        <v>3500000</v>
      </c>
      <c r="F42" s="207" t="s">
        <v>222</v>
      </c>
      <c r="G42" s="207" t="s">
        <v>257</v>
      </c>
      <c r="H42" s="224" t="s">
        <v>158</v>
      </c>
      <c r="I42" s="308"/>
      <c r="J42" s="213" t="s">
        <v>247</v>
      </c>
      <c r="K42" s="302">
        <f>$K$38*1.4</f>
        <v>8.6245278819175208</v>
      </c>
      <c r="L42" s="26"/>
      <c r="P42" s="25"/>
      <c r="Q42" s="25"/>
      <c r="R42" s="25"/>
      <c r="S42" s="25"/>
      <c r="T42" s="25"/>
      <c r="U42" s="274"/>
      <c r="V42" s="38"/>
      <c r="W42" s="39"/>
      <c r="X42" s="53"/>
      <c r="Y42" s="268"/>
      <c r="Z42" s="247"/>
      <c r="AA42" s="256"/>
      <c r="AB42" s="26"/>
    </row>
    <row r="43" spans="1:29" x14ac:dyDescent="0.25">
      <c r="A43" s="226" t="s">
        <v>213</v>
      </c>
      <c r="B43" s="209">
        <v>100000</v>
      </c>
      <c r="C43" s="207" t="s">
        <v>221</v>
      </c>
      <c r="D43" s="207">
        <v>10</v>
      </c>
      <c r="E43" s="208">
        <f t="shared" si="7"/>
        <v>1000000</v>
      </c>
      <c r="F43" s="207" t="s">
        <v>225</v>
      </c>
      <c r="G43" s="207" t="s">
        <v>223</v>
      </c>
      <c r="H43" s="224" t="s">
        <v>158</v>
      </c>
      <c r="I43" s="65"/>
      <c r="J43" s="213" t="s">
        <v>248</v>
      </c>
      <c r="K43" s="302">
        <f>$K$38*1.5</f>
        <v>9.2405655877687725</v>
      </c>
      <c r="L43" s="26"/>
      <c r="P43" s="25"/>
      <c r="Q43" s="25"/>
      <c r="R43" s="25"/>
      <c r="S43" s="25"/>
      <c r="T43" s="25"/>
      <c r="U43" s="274"/>
      <c r="V43" s="42" t="s">
        <v>130</v>
      </c>
      <c r="W43" s="39">
        <v>748935.11735965195</v>
      </c>
      <c r="X43" s="53">
        <v>0.15183718914714073</v>
      </c>
      <c r="Y43" s="268"/>
      <c r="Z43" s="247"/>
      <c r="AA43" s="255"/>
      <c r="AB43" s="26"/>
    </row>
    <row r="44" spans="1:29" x14ac:dyDescent="0.25">
      <c r="A44" s="226" t="s">
        <v>214</v>
      </c>
      <c r="B44" s="207">
        <v>0.3</v>
      </c>
      <c r="C44" s="207" t="s">
        <v>235</v>
      </c>
      <c r="D44" s="209">
        <v>25000</v>
      </c>
      <c r="E44" s="208">
        <f t="shared" si="7"/>
        <v>7500</v>
      </c>
      <c r="F44" s="207" t="s">
        <v>225</v>
      </c>
      <c r="G44" s="207" t="s">
        <v>223</v>
      </c>
      <c r="H44" s="224" t="s">
        <v>158</v>
      </c>
      <c r="I44" s="65"/>
      <c r="J44" s="213" t="s">
        <v>249</v>
      </c>
      <c r="K44" s="302">
        <f>$K$38*1.6</f>
        <v>9.8566032936200259</v>
      </c>
      <c r="L44" s="26"/>
      <c r="P44" s="25"/>
      <c r="Q44" s="25"/>
      <c r="R44" s="25"/>
      <c r="S44" s="25"/>
      <c r="T44" s="25"/>
      <c r="U44" s="274" t="s">
        <v>59</v>
      </c>
      <c r="V44" s="38" t="s">
        <v>131</v>
      </c>
      <c r="W44" s="39">
        <v>14288170.32062991</v>
      </c>
      <c r="X44" s="53">
        <v>2.8967470869685834</v>
      </c>
      <c r="Y44" s="268">
        <f>SUM(X44:X48)</f>
        <v>14.655397894180789</v>
      </c>
      <c r="Z44" s="247">
        <f>SUM(W44:W48)</f>
        <v>72287574.628335878</v>
      </c>
      <c r="AA44" s="255">
        <f>Z44/INDEX(Current!$G$2:$G$9,MATCH(U44,Current!$F$2:$F$9,0))</f>
        <v>12047929.104722647</v>
      </c>
      <c r="AB44" s="26"/>
    </row>
    <row r="45" spans="1:29" x14ac:dyDescent="0.25">
      <c r="A45" s="226" t="s">
        <v>254</v>
      </c>
      <c r="B45" s="207">
        <v>10</v>
      </c>
      <c r="C45" s="207" t="s">
        <v>255</v>
      </c>
      <c r="D45" s="305">
        <v>1</v>
      </c>
      <c r="E45" s="304" t="s">
        <v>11</v>
      </c>
      <c r="F45" s="207" t="s">
        <v>225</v>
      </c>
      <c r="G45" s="207" t="s">
        <v>223</v>
      </c>
      <c r="H45" s="224" t="s">
        <v>158</v>
      </c>
      <c r="I45" s="65"/>
      <c r="J45" s="213" t="s">
        <v>250</v>
      </c>
      <c r="K45" s="302">
        <f>$K$38*1.7</f>
        <v>10.472640999471276</v>
      </c>
      <c r="L45" s="26"/>
      <c r="P45" s="25"/>
      <c r="Q45" s="25"/>
      <c r="R45" s="25"/>
      <c r="S45" s="25"/>
      <c r="T45" s="25"/>
      <c r="U45" s="274"/>
      <c r="V45" s="38"/>
      <c r="W45" s="39"/>
      <c r="X45" s="53"/>
      <c r="Y45" s="268"/>
      <c r="Z45" s="247"/>
      <c r="AA45" s="255"/>
      <c r="AB45" s="26"/>
    </row>
    <row r="46" spans="1:29" x14ac:dyDescent="0.25">
      <c r="A46" s="226" t="s">
        <v>215</v>
      </c>
      <c r="B46" s="209">
        <v>500000</v>
      </c>
      <c r="C46" s="207" t="s">
        <v>221</v>
      </c>
      <c r="D46" s="207">
        <v>1</v>
      </c>
      <c r="E46" s="208">
        <f t="shared" si="7"/>
        <v>500000</v>
      </c>
      <c r="F46" s="207" t="s">
        <v>225</v>
      </c>
      <c r="G46" s="207" t="s">
        <v>223</v>
      </c>
      <c r="H46" s="224" t="s">
        <v>158</v>
      </c>
      <c r="I46" s="65"/>
      <c r="J46" s="213" t="s">
        <v>251</v>
      </c>
      <c r="K46" s="302">
        <f>$K$38*1.8</f>
        <v>11.088678705322527</v>
      </c>
      <c r="L46" s="26"/>
      <c r="P46" s="25"/>
      <c r="Q46" s="25"/>
      <c r="R46" s="25"/>
      <c r="S46" s="25"/>
      <c r="T46" s="25"/>
      <c r="U46" s="274"/>
      <c r="V46" s="42" t="s">
        <v>132</v>
      </c>
      <c r="W46" s="39">
        <v>27035499.269315414</v>
      </c>
      <c r="X46" s="53">
        <v>5.4811079372462359</v>
      </c>
      <c r="Y46" s="268"/>
      <c r="Z46" s="247"/>
      <c r="AA46" s="255"/>
      <c r="AB46" s="26"/>
    </row>
    <row r="47" spans="1:29" x14ac:dyDescent="0.25">
      <c r="A47" s="226" t="s">
        <v>216</v>
      </c>
      <c r="B47" s="209">
        <v>100000</v>
      </c>
      <c r="C47" s="207" t="s">
        <v>221</v>
      </c>
      <c r="D47" s="207">
        <v>1</v>
      </c>
      <c r="E47" s="208">
        <f t="shared" si="7"/>
        <v>100000</v>
      </c>
      <c r="F47" s="207" t="s">
        <v>225</v>
      </c>
      <c r="G47" s="207" t="s">
        <v>223</v>
      </c>
      <c r="H47" s="224" t="s">
        <v>158</v>
      </c>
      <c r="I47" s="65"/>
      <c r="J47" s="213" t="s">
        <v>252</v>
      </c>
      <c r="K47" s="302">
        <f>$K$38*1.9</f>
        <v>11.704716411173779</v>
      </c>
      <c r="L47" s="26"/>
      <c r="P47" s="25"/>
      <c r="Q47" s="25"/>
      <c r="R47" s="25"/>
      <c r="S47" s="25"/>
      <c r="T47" s="25"/>
      <c r="U47" s="274"/>
      <c r="V47" s="38" t="s">
        <v>133</v>
      </c>
      <c r="W47" s="39">
        <v>30917578.170657549</v>
      </c>
      <c r="X47" s="53">
        <v>6.2681506793535586</v>
      </c>
      <c r="Y47" s="268"/>
      <c r="Z47" s="247"/>
      <c r="AA47" s="255"/>
      <c r="AB47" s="26"/>
    </row>
    <row r="48" spans="1:29" ht="14.4" customHeight="1" x14ac:dyDescent="0.25">
      <c r="A48" s="226" t="s">
        <v>260</v>
      </c>
      <c r="B48" s="209">
        <v>2000000</v>
      </c>
      <c r="C48" s="207" t="s">
        <v>221</v>
      </c>
      <c r="D48" s="207">
        <v>1</v>
      </c>
      <c r="E48" s="208">
        <f t="shared" si="7"/>
        <v>2000000</v>
      </c>
      <c r="F48" s="207" t="s">
        <v>225</v>
      </c>
      <c r="G48" s="207" t="s">
        <v>224</v>
      </c>
      <c r="H48" s="224" t="s">
        <v>158</v>
      </c>
      <c r="I48" s="65"/>
      <c r="J48" s="213" t="s">
        <v>253</v>
      </c>
      <c r="K48" s="302">
        <f>$K$38*2</f>
        <v>12.320754117025031</v>
      </c>
      <c r="L48" s="26"/>
      <c r="P48" s="25"/>
      <c r="Q48" s="25"/>
      <c r="R48" s="25"/>
      <c r="S48" s="25"/>
      <c r="T48" s="25"/>
      <c r="U48" s="274"/>
      <c r="V48" s="42" t="s">
        <v>134</v>
      </c>
      <c r="W48" s="39">
        <v>46326.867733005813</v>
      </c>
      <c r="X48" s="53">
        <v>9.3921906124119631E-3</v>
      </c>
      <c r="Y48" s="268"/>
      <c r="Z48" s="247"/>
      <c r="AA48" s="255"/>
      <c r="AB48" s="26"/>
    </row>
    <row r="49" spans="1:28" x14ac:dyDescent="0.25">
      <c r="A49" s="226" t="s">
        <v>218</v>
      </c>
      <c r="B49" s="207">
        <v>3</v>
      </c>
      <c r="C49" s="207" t="s">
        <v>226</v>
      </c>
      <c r="D49" s="207" t="s">
        <v>11</v>
      </c>
      <c r="E49" s="207" t="s">
        <v>11</v>
      </c>
      <c r="F49" s="207" t="s">
        <v>6</v>
      </c>
      <c r="G49" s="207" t="s">
        <v>11</v>
      </c>
      <c r="H49" s="224" t="s">
        <v>158</v>
      </c>
      <c r="I49" s="65"/>
      <c r="J49" s="213" t="s">
        <v>262</v>
      </c>
      <c r="K49" s="302">
        <f>$K$38*2.1</f>
        <v>12.936791822876282</v>
      </c>
      <c r="L49" s="26"/>
      <c r="P49" s="25"/>
      <c r="Q49" s="25"/>
      <c r="R49" s="25"/>
      <c r="S49" s="25"/>
      <c r="T49" s="25"/>
      <c r="U49" s="52" t="s">
        <v>112</v>
      </c>
      <c r="V49" s="38" t="s">
        <v>135</v>
      </c>
      <c r="W49" s="39">
        <v>435.27604826122365</v>
      </c>
      <c r="X49" s="53">
        <v>8.8246752140641377E-5</v>
      </c>
      <c r="Y49" s="53">
        <f>SUM(X49)</f>
        <v>8.8246752140641377E-5</v>
      </c>
      <c r="Z49" s="39">
        <f>SUM(W49)</f>
        <v>435.27604826122365</v>
      </c>
      <c r="AA49" s="54">
        <f>Z49/INDEX(Current!$G$2:$G$9,MATCH(U49,Current!$F$2:$F$9,0))</f>
        <v>108.81901206530591</v>
      </c>
      <c r="AB49" s="26"/>
    </row>
    <row r="50" spans="1:28" ht="14.4" thickBot="1" x14ac:dyDescent="0.3">
      <c r="A50" s="227" t="s">
        <v>219</v>
      </c>
      <c r="B50" s="228">
        <v>20</v>
      </c>
      <c r="C50" s="228" t="s">
        <v>227</v>
      </c>
      <c r="D50" s="228" t="s">
        <v>11</v>
      </c>
      <c r="E50" s="228" t="s">
        <v>11</v>
      </c>
      <c r="F50" s="228" t="s">
        <v>6</v>
      </c>
      <c r="G50" s="228" t="s">
        <v>11</v>
      </c>
      <c r="H50" s="229" t="s">
        <v>158</v>
      </c>
      <c r="I50" s="65"/>
      <c r="J50" s="215" t="s">
        <v>263</v>
      </c>
      <c r="K50" s="303">
        <f>$K$38*2.2</f>
        <v>13.552829528727536</v>
      </c>
      <c r="L50" s="309"/>
      <c r="M50" s="300"/>
      <c r="P50" s="25"/>
      <c r="Q50" s="25"/>
      <c r="R50" s="25"/>
      <c r="S50" s="25"/>
      <c r="T50" s="25"/>
      <c r="U50" s="274" t="s">
        <v>103</v>
      </c>
      <c r="V50" s="38" t="s">
        <v>136</v>
      </c>
      <c r="W50" s="39">
        <v>1309104.5164004429</v>
      </c>
      <c r="X50" s="53">
        <v>0.26540449961917995</v>
      </c>
      <c r="Y50" s="268">
        <f>SUM(X50:X67)</f>
        <v>0.51704487569944813</v>
      </c>
      <c r="Z50" s="247">
        <f>SUM(W50:W67)</f>
        <v>2550317.6582577364</v>
      </c>
      <c r="AA50" s="256" t="str">
        <f>IFERROR(Z50/INDEX(Current!$G$2:$G$9,MATCH(U50,Current!$F$2:$F$9,0)),"-")</f>
        <v>-</v>
      </c>
      <c r="AB50" s="26"/>
    </row>
    <row r="51" spans="1:28" x14ac:dyDescent="0.25">
      <c r="J51" s="46"/>
      <c r="K51" s="46"/>
      <c r="P51" s="25"/>
      <c r="Q51" s="25"/>
      <c r="R51" s="25"/>
      <c r="S51" s="25"/>
      <c r="T51" s="25"/>
      <c r="U51" s="274"/>
      <c r="V51" s="38"/>
      <c r="W51" s="39"/>
      <c r="X51" s="53"/>
      <c r="Y51" s="268"/>
      <c r="Z51" s="247"/>
      <c r="AA51" s="256"/>
      <c r="AB51" s="26"/>
    </row>
    <row r="52" spans="1:28" x14ac:dyDescent="0.25">
      <c r="P52" s="25"/>
      <c r="Q52" s="25"/>
      <c r="R52" s="25"/>
      <c r="S52" s="25"/>
      <c r="T52" s="25"/>
      <c r="U52" s="274"/>
      <c r="V52" s="38"/>
      <c r="W52" s="39"/>
      <c r="X52" s="53"/>
      <c r="Y52" s="268"/>
      <c r="Z52" s="247"/>
      <c r="AA52" s="256"/>
      <c r="AB52" s="26"/>
    </row>
    <row r="53" spans="1:28" ht="15" thickBot="1" x14ac:dyDescent="0.35">
      <c r="A53" s="237" t="s">
        <v>264</v>
      </c>
      <c r="B53" s="237"/>
      <c r="C53" s="237"/>
      <c r="D53" s="237"/>
      <c r="E53" s="237"/>
      <c r="F53" s="237"/>
      <c r="G53" s="237"/>
      <c r="H53" s="237"/>
      <c r="I53" s="237"/>
      <c r="J53" s="237"/>
      <c r="K53" s="237"/>
      <c r="U53" s="274"/>
      <c r="V53" s="42" t="s">
        <v>137</v>
      </c>
      <c r="W53" s="39">
        <v>1231649.1264492797</v>
      </c>
      <c r="X53" s="53">
        <v>0.24970139207103614</v>
      </c>
      <c r="Y53" s="268"/>
      <c r="Z53" s="247"/>
      <c r="AA53" s="255"/>
    </row>
    <row r="54" spans="1:28" ht="27.6" x14ac:dyDescent="0.3">
      <c r="A54" s="218" t="s">
        <v>232</v>
      </c>
      <c r="B54" s="219" t="s">
        <v>10</v>
      </c>
      <c r="C54" s="219" t="s">
        <v>9</v>
      </c>
      <c r="D54" s="219" t="s">
        <v>220</v>
      </c>
      <c r="E54" s="220" t="s">
        <v>228</v>
      </c>
      <c r="F54" s="221" t="s">
        <v>229</v>
      </c>
      <c r="G54" s="221" t="s">
        <v>230</v>
      </c>
      <c r="H54" s="222" t="s">
        <v>157</v>
      </c>
      <c r="I54" s="237"/>
      <c r="J54" s="298" t="s">
        <v>244</v>
      </c>
      <c r="K54" s="299" t="s">
        <v>228</v>
      </c>
      <c r="U54" s="252"/>
      <c r="V54" s="295"/>
      <c r="W54" s="296"/>
      <c r="X54" s="297"/>
      <c r="Y54" s="249"/>
      <c r="Z54" s="244"/>
      <c r="AA54" s="264"/>
    </row>
    <row r="55" spans="1:28" ht="14.4" x14ac:dyDescent="0.3">
      <c r="A55" s="223" t="s">
        <v>206</v>
      </c>
      <c r="B55" s="110">
        <v>20000000</v>
      </c>
      <c r="C55" s="207" t="s">
        <v>221</v>
      </c>
      <c r="D55" s="207">
        <v>5</v>
      </c>
      <c r="E55" s="208">
        <f>B55*D55</f>
        <v>100000000</v>
      </c>
      <c r="F55" s="207" t="s">
        <v>222</v>
      </c>
      <c r="G55" s="207" t="s">
        <v>223</v>
      </c>
      <c r="H55" s="224" t="s">
        <v>158</v>
      </c>
      <c r="I55" s="237"/>
      <c r="J55" s="213" t="s">
        <v>241</v>
      </c>
      <c r="K55" s="301">
        <f>Costs!X31</f>
        <v>478608345.50034267</v>
      </c>
      <c r="U55" s="252"/>
      <c r="V55" s="295"/>
      <c r="W55" s="296"/>
      <c r="X55" s="297"/>
      <c r="Y55" s="249"/>
      <c r="Z55" s="244"/>
      <c r="AA55" s="264"/>
    </row>
    <row r="56" spans="1:28" ht="14.4" x14ac:dyDescent="0.3">
      <c r="A56" s="223" t="s">
        <v>207</v>
      </c>
      <c r="B56" s="209">
        <v>200000</v>
      </c>
      <c r="C56" s="207" t="s">
        <v>221</v>
      </c>
      <c r="D56" s="207">
        <v>5</v>
      </c>
      <c r="E56" s="208">
        <f t="shared" ref="E56:E66" si="8">B56*D56</f>
        <v>1000000</v>
      </c>
      <c r="F56" s="207" t="s">
        <v>222</v>
      </c>
      <c r="G56" s="207" t="s">
        <v>223</v>
      </c>
      <c r="H56" s="224" t="s">
        <v>158</v>
      </c>
      <c r="I56" s="237"/>
      <c r="J56" s="213" t="s">
        <v>242</v>
      </c>
      <c r="K56" s="302">
        <f>K55/(60*24*364.25*D55*Settings!B68)</f>
        <v>9.1246920136571088</v>
      </c>
      <c r="U56" s="252"/>
      <c r="V56" s="295"/>
      <c r="W56" s="296"/>
      <c r="X56" s="297"/>
      <c r="Y56" s="249"/>
      <c r="Z56" s="244"/>
      <c r="AA56" s="264"/>
    </row>
    <row r="57" spans="1:28" ht="14.4" x14ac:dyDescent="0.3">
      <c r="A57" s="225" t="s">
        <v>208</v>
      </c>
      <c r="B57" s="209">
        <v>1000000</v>
      </c>
      <c r="C57" s="207" t="s">
        <v>221</v>
      </c>
      <c r="D57" s="207">
        <v>1</v>
      </c>
      <c r="E57" s="208">
        <f t="shared" si="8"/>
        <v>1000000</v>
      </c>
      <c r="F57" s="207" t="s">
        <v>222</v>
      </c>
      <c r="G57" s="207" t="s">
        <v>223</v>
      </c>
      <c r="H57" s="224" t="s">
        <v>158</v>
      </c>
      <c r="I57" s="237"/>
      <c r="J57" s="213" t="s">
        <v>243</v>
      </c>
      <c r="K57" s="302">
        <f>$K$56*1.1</f>
        <v>10.03716121502282</v>
      </c>
      <c r="U57" s="252"/>
      <c r="V57" s="295"/>
      <c r="W57" s="296"/>
      <c r="X57" s="297"/>
      <c r="Y57" s="249"/>
      <c r="Z57" s="244"/>
      <c r="AA57" s="264"/>
    </row>
    <row r="58" spans="1:28" ht="14.4" x14ac:dyDescent="0.3">
      <c r="A58" s="226" t="s">
        <v>209</v>
      </c>
      <c r="B58" s="207">
        <v>150</v>
      </c>
      <c r="C58" s="207" t="s">
        <v>233</v>
      </c>
      <c r="D58" s="207">
        <v>450</v>
      </c>
      <c r="E58" s="208">
        <f t="shared" si="8"/>
        <v>67500</v>
      </c>
      <c r="F58" s="207" t="s">
        <v>222</v>
      </c>
      <c r="G58" s="207" t="s">
        <v>223</v>
      </c>
      <c r="H58" s="224" t="s">
        <v>158</v>
      </c>
      <c r="I58" s="237"/>
      <c r="J58" s="213" t="s">
        <v>245</v>
      </c>
      <c r="K58" s="302">
        <f>$K$56*1.2</f>
        <v>10.94963041638853</v>
      </c>
      <c r="U58" s="252"/>
      <c r="V58" s="295"/>
      <c r="W58" s="296"/>
      <c r="X58" s="297"/>
      <c r="Y58" s="249"/>
      <c r="Z58" s="244"/>
      <c r="AA58" s="264"/>
    </row>
    <row r="59" spans="1:28" ht="14.4" x14ac:dyDescent="0.3">
      <c r="A59" s="226" t="s">
        <v>210</v>
      </c>
      <c r="B59" s="209">
        <v>20000</v>
      </c>
      <c r="C59" s="207" t="s">
        <v>234</v>
      </c>
      <c r="D59" s="207">
        <v>10</v>
      </c>
      <c r="E59" s="208">
        <f t="shared" si="8"/>
        <v>200000</v>
      </c>
      <c r="F59" s="207" t="s">
        <v>222</v>
      </c>
      <c r="G59" s="207" t="s">
        <v>223</v>
      </c>
      <c r="H59" s="224" t="s">
        <v>158</v>
      </c>
      <c r="I59" s="237"/>
      <c r="J59" s="213" t="s">
        <v>246</v>
      </c>
      <c r="K59" s="302">
        <f>$K$56*1.3</f>
        <v>11.862099617754241</v>
      </c>
      <c r="U59" s="252"/>
      <c r="V59" s="295"/>
      <c r="W59" s="296"/>
      <c r="X59" s="297"/>
      <c r="Y59" s="249"/>
      <c r="Z59" s="244"/>
      <c r="AA59" s="264"/>
    </row>
    <row r="60" spans="1:28" ht="14.4" x14ac:dyDescent="0.3">
      <c r="A60" s="226" t="s">
        <v>211</v>
      </c>
      <c r="B60" s="209">
        <v>250000</v>
      </c>
      <c r="C60" s="207" t="s">
        <v>221</v>
      </c>
      <c r="D60" s="207">
        <v>100</v>
      </c>
      <c r="E60" s="208">
        <f t="shared" si="8"/>
        <v>25000000</v>
      </c>
      <c r="F60" s="207" t="s">
        <v>222</v>
      </c>
      <c r="G60" s="207" t="s">
        <v>224</v>
      </c>
      <c r="H60" s="224" t="s">
        <v>158</v>
      </c>
      <c r="I60" s="237"/>
      <c r="J60" s="213" t="s">
        <v>247</v>
      </c>
      <c r="K60" s="302">
        <f>$K$56*1.4</f>
        <v>12.774568819119951</v>
      </c>
      <c r="U60" s="252"/>
      <c r="V60" s="295"/>
      <c r="W60" s="296"/>
      <c r="X60" s="297"/>
      <c r="Y60" s="249"/>
      <c r="Z60" s="244"/>
      <c r="AA60" s="264"/>
    </row>
    <row r="61" spans="1:28" ht="14.4" x14ac:dyDescent="0.3">
      <c r="A61" s="226" t="s">
        <v>212</v>
      </c>
      <c r="B61" s="209">
        <v>50000</v>
      </c>
      <c r="C61" s="207" t="s">
        <v>221</v>
      </c>
      <c r="D61" s="207">
        <v>100</v>
      </c>
      <c r="E61" s="208">
        <f t="shared" si="8"/>
        <v>5000000</v>
      </c>
      <c r="F61" s="207" t="s">
        <v>222</v>
      </c>
      <c r="G61" s="207" t="s">
        <v>224</v>
      </c>
      <c r="H61" s="224" t="s">
        <v>158</v>
      </c>
      <c r="I61" s="237"/>
      <c r="J61" s="213" t="s">
        <v>248</v>
      </c>
      <c r="K61" s="302">
        <f>$K$56*1.5</f>
        <v>13.687038020485662</v>
      </c>
      <c r="U61" s="252"/>
      <c r="V61" s="295"/>
      <c r="W61" s="296"/>
      <c r="X61" s="297"/>
      <c r="Y61" s="249"/>
      <c r="Z61" s="244"/>
      <c r="AA61" s="264"/>
    </row>
    <row r="62" spans="1:28" ht="14.4" x14ac:dyDescent="0.3">
      <c r="A62" s="226" t="s">
        <v>213</v>
      </c>
      <c r="B62" s="209">
        <v>100000</v>
      </c>
      <c r="C62" s="207" t="s">
        <v>221</v>
      </c>
      <c r="D62" s="207">
        <v>200</v>
      </c>
      <c r="E62" s="208">
        <f t="shared" si="8"/>
        <v>20000000</v>
      </c>
      <c r="F62" s="207" t="s">
        <v>225</v>
      </c>
      <c r="G62" s="207" t="s">
        <v>223</v>
      </c>
      <c r="H62" s="224" t="s">
        <v>158</v>
      </c>
      <c r="I62" s="237"/>
      <c r="J62" s="213" t="s">
        <v>249</v>
      </c>
      <c r="K62" s="302">
        <f>$K$56*1.6</f>
        <v>14.599507221851376</v>
      </c>
      <c r="U62" s="252"/>
      <c r="V62" s="295"/>
      <c r="W62" s="296"/>
      <c r="X62" s="297"/>
      <c r="Y62" s="249"/>
      <c r="Z62" s="244"/>
      <c r="AA62" s="264"/>
    </row>
    <row r="63" spans="1:28" ht="14.4" x14ac:dyDescent="0.3">
      <c r="A63" s="226" t="s">
        <v>214</v>
      </c>
      <c r="B63" s="207">
        <v>0.3</v>
      </c>
      <c r="C63" s="207" t="s">
        <v>235</v>
      </c>
      <c r="D63" s="209">
        <v>5000</v>
      </c>
      <c r="E63" s="208">
        <f t="shared" si="8"/>
        <v>1500</v>
      </c>
      <c r="F63" s="207" t="s">
        <v>225</v>
      </c>
      <c r="G63" s="207" t="s">
        <v>223</v>
      </c>
      <c r="H63" s="224" t="s">
        <v>158</v>
      </c>
      <c r="I63" s="237"/>
      <c r="J63" s="213" t="s">
        <v>250</v>
      </c>
      <c r="K63" s="302">
        <f>$K$56*1.7</f>
        <v>15.511976423217085</v>
      </c>
      <c r="U63" s="252"/>
      <c r="V63" s="295"/>
      <c r="W63" s="296"/>
      <c r="X63" s="297"/>
      <c r="Y63" s="249"/>
      <c r="Z63" s="244"/>
      <c r="AA63" s="264"/>
    </row>
    <row r="64" spans="1:28" ht="14.4" x14ac:dyDescent="0.3">
      <c r="A64" s="226" t="s">
        <v>215</v>
      </c>
      <c r="B64" s="209">
        <v>500000</v>
      </c>
      <c r="C64" s="207" t="s">
        <v>221</v>
      </c>
      <c r="D64" s="207">
        <v>1</v>
      </c>
      <c r="E64" s="208">
        <f t="shared" si="8"/>
        <v>500000</v>
      </c>
      <c r="F64" s="207" t="s">
        <v>225</v>
      </c>
      <c r="G64" s="207" t="s">
        <v>223</v>
      </c>
      <c r="H64" s="224" t="s">
        <v>158</v>
      </c>
      <c r="I64" s="237"/>
      <c r="J64" s="213" t="s">
        <v>251</v>
      </c>
      <c r="K64" s="302">
        <f>$K$56*1.8</f>
        <v>16.424445624582795</v>
      </c>
      <c r="U64" s="252"/>
      <c r="V64" s="295"/>
      <c r="W64" s="296"/>
      <c r="X64" s="297"/>
      <c r="Y64" s="249"/>
      <c r="Z64" s="244"/>
      <c r="AA64" s="264"/>
    </row>
    <row r="65" spans="1:28" ht="14.4" x14ac:dyDescent="0.3">
      <c r="A65" s="226" t="s">
        <v>216</v>
      </c>
      <c r="B65" s="209">
        <v>100000</v>
      </c>
      <c r="C65" s="207" t="s">
        <v>221</v>
      </c>
      <c r="D65" s="207">
        <v>1</v>
      </c>
      <c r="E65" s="208">
        <f t="shared" si="8"/>
        <v>100000</v>
      </c>
      <c r="F65" s="207" t="s">
        <v>225</v>
      </c>
      <c r="G65" s="207" t="s">
        <v>223</v>
      </c>
      <c r="H65" s="224" t="s">
        <v>158</v>
      </c>
      <c r="I65" s="237"/>
      <c r="J65" s="213" t="s">
        <v>252</v>
      </c>
      <c r="K65" s="302">
        <f>$K$56*1.9</f>
        <v>17.336914825948504</v>
      </c>
      <c r="U65" s="252"/>
      <c r="V65" s="295"/>
      <c r="W65" s="296"/>
      <c r="X65" s="297"/>
      <c r="Y65" s="249"/>
      <c r="Z65" s="244"/>
      <c r="AA65" s="264"/>
    </row>
    <row r="66" spans="1:28" ht="14.4" x14ac:dyDescent="0.3">
      <c r="A66" s="226" t="s">
        <v>217</v>
      </c>
      <c r="B66" s="209">
        <v>2000000</v>
      </c>
      <c r="C66" s="207" t="s">
        <v>221</v>
      </c>
      <c r="D66" s="207">
        <v>1</v>
      </c>
      <c r="E66" s="208">
        <f t="shared" si="8"/>
        <v>2000000</v>
      </c>
      <c r="F66" s="207" t="s">
        <v>225</v>
      </c>
      <c r="G66" s="207" t="s">
        <v>224</v>
      </c>
      <c r="H66" s="224" t="s">
        <v>158</v>
      </c>
      <c r="I66" s="237"/>
      <c r="J66" s="213" t="s">
        <v>253</v>
      </c>
      <c r="K66" s="302">
        <f>$K$56*2</f>
        <v>18.249384027314218</v>
      </c>
      <c r="U66" s="252"/>
      <c r="V66" s="295"/>
      <c r="W66" s="296"/>
      <c r="X66" s="297"/>
      <c r="Y66" s="249"/>
      <c r="Z66" s="244"/>
      <c r="AA66" s="264"/>
    </row>
    <row r="67" spans="1:28" ht="15" thickBot="1" x14ac:dyDescent="0.35">
      <c r="A67" s="226" t="s">
        <v>218</v>
      </c>
      <c r="B67" s="207">
        <v>3</v>
      </c>
      <c r="C67" s="207" t="s">
        <v>226</v>
      </c>
      <c r="D67" s="207" t="s">
        <v>11</v>
      </c>
      <c r="E67" s="207" t="s">
        <v>11</v>
      </c>
      <c r="F67" s="207" t="s">
        <v>6</v>
      </c>
      <c r="G67" s="207" t="s">
        <v>11</v>
      </c>
      <c r="H67" s="224" t="s">
        <v>158</v>
      </c>
      <c r="I67" s="237"/>
      <c r="J67" s="213" t="s">
        <v>262</v>
      </c>
      <c r="K67" s="302">
        <f>$K$56*2.1</f>
        <v>19.161853228679931</v>
      </c>
      <c r="U67" s="275"/>
      <c r="V67" s="55" t="s">
        <v>138</v>
      </c>
      <c r="W67" s="56">
        <v>9564.0154080136799</v>
      </c>
      <c r="X67" s="61">
        <v>1.9389840092321135E-3</v>
      </c>
      <c r="Y67" s="269"/>
      <c r="Z67" s="263"/>
      <c r="AA67" s="257"/>
    </row>
    <row r="68" spans="1:28" ht="15" thickBot="1" x14ac:dyDescent="0.35">
      <c r="A68" s="227" t="s">
        <v>219</v>
      </c>
      <c r="B68" s="228">
        <v>20</v>
      </c>
      <c r="C68" s="228" t="s">
        <v>227</v>
      </c>
      <c r="D68" s="228" t="s">
        <v>11</v>
      </c>
      <c r="E68" s="228" t="s">
        <v>11</v>
      </c>
      <c r="F68" s="228" t="s">
        <v>6</v>
      </c>
      <c r="G68" s="228" t="s">
        <v>11</v>
      </c>
      <c r="H68" s="229" t="s">
        <v>158</v>
      </c>
      <c r="I68" s="237"/>
      <c r="J68" s="215" t="s">
        <v>263</v>
      </c>
      <c r="K68" s="303">
        <f>$K$56*2.2</f>
        <v>20.07432243004564</v>
      </c>
      <c r="P68" s="25"/>
      <c r="Q68" s="25"/>
      <c r="R68" s="25"/>
      <c r="S68" s="25"/>
      <c r="T68" s="25"/>
      <c r="AB68" s="26"/>
    </row>
    <row r="69" spans="1:28" ht="14.4" x14ac:dyDescent="0.3">
      <c r="A69" s="237"/>
      <c r="B69" s="237"/>
      <c r="C69" s="237"/>
      <c r="D69" s="237"/>
      <c r="E69" s="237"/>
      <c r="F69" s="237"/>
      <c r="G69" s="237"/>
      <c r="H69" s="237"/>
      <c r="I69" s="237"/>
      <c r="J69" s="237"/>
      <c r="K69" s="237"/>
      <c r="P69" s="25"/>
      <c r="Q69" s="25"/>
      <c r="R69" s="25"/>
      <c r="S69" s="25"/>
      <c r="T69" s="25"/>
      <c r="AB69" s="26"/>
    </row>
    <row r="70" spans="1:28" ht="14.4" customHeight="1" x14ac:dyDescent="0.3">
      <c r="A70" s="237"/>
      <c r="B70" s="237"/>
      <c r="C70" s="237"/>
      <c r="D70" s="237"/>
      <c r="E70" s="237"/>
      <c r="F70" s="237"/>
      <c r="G70" s="237"/>
      <c r="H70" s="237"/>
      <c r="I70" s="237"/>
      <c r="J70" s="237"/>
      <c r="K70" s="237"/>
      <c r="P70" s="25"/>
      <c r="Q70" s="25"/>
      <c r="R70" s="25"/>
      <c r="S70" s="25"/>
      <c r="T70" s="25"/>
      <c r="AB70" s="26"/>
    </row>
    <row r="71" spans="1:28" x14ac:dyDescent="0.25">
      <c r="P71" s="25"/>
      <c r="Q71" s="25"/>
      <c r="R71" s="25"/>
      <c r="S71" s="25"/>
      <c r="T71" s="25"/>
      <c r="AB71" s="26"/>
    </row>
    <row r="72" spans="1:28" x14ac:dyDescent="0.25">
      <c r="P72" s="25"/>
      <c r="Q72" s="25"/>
      <c r="R72" s="25"/>
      <c r="S72" s="25"/>
      <c r="T72" s="25"/>
      <c r="AB72" s="26"/>
    </row>
    <row r="73" spans="1:28" x14ac:dyDescent="0.25">
      <c r="P73" s="25"/>
      <c r="Q73" s="25"/>
      <c r="R73" s="25"/>
      <c r="S73" s="25"/>
      <c r="T73" s="25"/>
      <c r="AB73" s="26"/>
    </row>
    <row r="74" spans="1:28" x14ac:dyDescent="0.25">
      <c r="P74" s="25"/>
      <c r="Q74" s="25"/>
      <c r="R74" s="25"/>
      <c r="S74" s="25"/>
      <c r="T74" s="25"/>
      <c r="AB74" s="26"/>
    </row>
    <row r="75" spans="1:28" x14ac:dyDescent="0.25">
      <c r="P75" s="25"/>
      <c r="Q75" s="25"/>
      <c r="R75" s="25"/>
      <c r="S75" s="25"/>
      <c r="T75" s="25"/>
      <c r="AB75" s="26"/>
    </row>
    <row r="76" spans="1:28" x14ac:dyDescent="0.25">
      <c r="P76" s="25"/>
      <c r="Q76" s="25"/>
      <c r="R76" s="25"/>
      <c r="S76" s="25"/>
      <c r="T76" s="25"/>
      <c r="AB76" s="26"/>
    </row>
    <row r="77" spans="1:28" x14ac:dyDescent="0.25">
      <c r="P77" s="25"/>
      <c r="Q77" s="25"/>
      <c r="R77" s="25"/>
      <c r="S77" s="25"/>
      <c r="T77" s="25"/>
      <c r="AB77" s="26"/>
    </row>
    <row r="78" spans="1:28" x14ac:dyDescent="0.25">
      <c r="P78" s="25"/>
      <c r="Q78" s="25"/>
      <c r="R78" s="25"/>
      <c r="S78" s="25"/>
      <c r="T78" s="25"/>
      <c r="AB78" s="26"/>
    </row>
    <row r="79" spans="1:28" x14ac:dyDescent="0.25">
      <c r="P79" s="25"/>
      <c r="Q79" s="25"/>
      <c r="R79" s="25"/>
      <c r="S79" s="25"/>
      <c r="T79" s="25"/>
      <c r="AB79" s="26"/>
    </row>
    <row r="80" spans="1:28" x14ac:dyDescent="0.25">
      <c r="P80" s="25"/>
      <c r="Q80" s="25"/>
      <c r="R80" s="25"/>
      <c r="S80" s="25"/>
      <c r="T80" s="25"/>
      <c r="AB80" s="26"/>
    </row>
    <row r="81" spans="16:28" x14ac:dyDescent="0.25">
      <c r="P81" s="25"/>
      <c r="Q81" s="25"/>
      <c r="R81" s="25"/>
      <c r="S81" s="25"/>
      <c r="T81" s="25"/>
      <c r="AB81" s="26"/>
    </row>
    <row r="82" spans="16:28" x14ac:dyDescent="0.25">
      <c r="P82" s="25"/>
      <c r="Q82" s="25"/>
      <c r="R82" s="25"/>
      <c r="S82" s="25"/>
      <c r="T82" s="25"/>
      <c r="AB82" s="26"/>
    </row>
    <row r="83" spans="16:28" x14ac:dyDescent="0.25">
      <c r="P83" s="25"/>
      <c r="Q83" s="25"/>
      <c r="R83" s="25"/>
      <c r="S83" s="25"/>
      <c r="T83" s="25"/>
      <c r="AB83" s="26"/>
    </row>
    <row r="84" spans="16:28" x14ac:dyDescent="0.25">
      <c r="P84" s="25"/>
      <c r="Q84" s="25"/>
      <c r="R84" s="25"/>
      <c r="S84" s="25"/>
      <c r="T84" s="25"/>
      <c r="AB84" s="26"/>
    </row>
    <row r="85" spans="16:28" ht="14.4" customHeight="1" x14ac:dyDescent="0.25">
      <c r="P85" s="25"/>
      <c r="Q85" s="25"/>
      <c r="R85" s="25"/>
      <c r="S85" s="25"/>
      <c r="T85" s="25"/>
      <c r="AB85" s="26"/>
    </row>
    <row r="86" spans="16:28" x14ac:dyDescent="0.25">
      <c r="P86" s="25"/>
      <c r="Q86" s="25"/>
      <c r="R86" s="25"/>
      <c r="S86" s="25"/>
      <c r="T86" s="25"/>
      <c r="AB86" s="26"/>
    </row>
    <row r="87" spans="16:28" x14ac:dyDescent="0.25">
      <c r="P87" s="25"/>
      <c r="Q87" s="25"/>
      <c r="R87" s="25"/>
      <c r="S87" s="25"/>
      <c r="T87" s="25"/>
      <c r="AB87" s="26"/>
    </row>
    <row r="88" spans="16:28" x14ac:dyDescent="0.25">
      <c r="P88" s="25"/>
      <c r="Q88" s="25"/>
      <c r="R88" s="25"/>
      <c r="S88" s="25"/>
      <c r="T88" s="25"/>
      <c r="AB88" s="26"/>
    </row>
    <row r="89" spans="16:28" x14ac:dyDescent="0.25">
      <c r="P89" s="25"/>
      <c r="Q89" s="25"/>
      <c r="R89" s="25"/>
      <c r="S89" s="25"/>
      <c r="T89" s="25"/>
      <c r="AB89" s="26"/>
    </row>
    <row r="90" spans="16:28" x14ac:dyDescent="0.25">
      <c r="P90" s="25"/>
      <c r="Q90" s="25"/>
      <c r="R90" s="25"/>
      <c r="S90" s="25"/>
      <c r="T90" s="25"/>
      <c r="AB90" s="26"/>
    </row>
    <row r="91" spans="16:28" x14ac:dyDescent="0.25">
      <c r="P91" s="25"/>
      <c r="Q91" s="25"/>
      <c r="R91" s="25"/>
      <c r="S91" s="25"/>
      <c r="T91" s="25"/>
      <c r="AB91" s="26"/>
    </row>
    <row r="92" spans="16:28" x14ac:dyDescent="0.25">
      <c r="P92" s="25"/>
      <c r="Q92" s="25"/>
      <c r="R92" s="25"/>
      <c r="S92" s="25"/>
      <c r="T92" s="25"/>
      <c r="AB92" s="26"/>
    </row>
    <row r="93" spans="16:28" x14ac:dyDescent="0.25">
      <c r="U93" s="62"/>
      <c r="V93" s="46"/>
      <c r="W93" s="63"/>
      <c r="X93" s="63"/>
      <c r="Y93" s="63"/>
      <c r="Z93" s="63"/>
      <c r="AA93" s="46"/>
    </row>
    <row r="94" spans="16:28" x14ac:dyDescent="0.25">
      <c r="U94" s="64"/>
    </row>
  </sheetData>
  <mergeCells count="57">
    <mergeCell ref="A19:B19"/>
    <mergeCell ref="A20:B20"/>
    <mergeCell ref="A17:A18"/>
    <mergeCell ref="A7:B7"/>
    <mergeCell ref="A14:H14"/>
    <mergeCell ref="C15:E15"/>
    <mergeCell ref="F15:H15"/>
    <mergeCell ref="Y44:Y48"/>
    <mergeCell ref="Y50:Y67"/>
    <mergeCell ref="U28:Y28"/>
    <mergeCell ref="A26:D26"/>
    <mergeCell ref="U30:U33"/>
    <mergeCell ref="U34:U36"/>
    <mergeCell ref="U37:U40"/>
    <mergeCell ref="U41:U43"/>
    <mergeCell ref="U44:U48"/>
    <mergeCell ref="U50:U67"/>
    <mergeCell ref="Y30:Y33"/>
    <mergeCell ref="Y34:Y36"/>
    <mergeCell ref="Y37:Y40"/>
    <mergeCell ref="Y41:Y43"/>
    <mergeCell ref="AA3:AA6"/>
    <mergeCell ref="AA7:AA9"/>
    <mergeCell ref="AA10:AA13"/>
    <mergeCell ref="AA14:AA17"/>
    <mergeCell ref="AA18:AA21"/>
    <mergeCell ref="Y3:Y6"/>
    <mergeCell ref="U3:U6"/>
    <mergeCell ref="U7:U9"/>
    <mergeCell ref="AA44:AA48"/>
    <mergeCell ref="AA50:AA67"/>
    <mergeCell ref="Y23:Y25"/>
    <mergeCell ref="U23:U25"/>
    <mergeCell ref="Y18:Y21"/>
    <mergeCell ref="U18:U21"/>
    <mergeCell ref="AA23:AA25"/>
    <mergeCell ref="AA30:AA33"/>
    <mergeCell ref="AA34:AA36"/>
    <mergeCell ref="AA37:AA40"/>
    <mergeCell ref="AA41:AA43"/>
    <mergeCell ref="Z50:Z67"/>
    <mergeCell ref="Z30:Z33"/>
    <mergeCell ref="Y14:Y17"/>
    <mergeCell ref="U14:U17"/>
    <mergeCell ref="Y10:Y13"/>
    <mergeCell ref="U10:U13"/>
    <mergeCell ref="Y7:Y9"/>
    <mergeCell ref="Z18:Z21"/>
    <mergeCell ref="Z14:Z17"/>
    <mergeCell ref="Z10:Z13"/>
    <mergeCell ref="Z7:Z9"/>
    <mergeCell ref="Z3:Z6"/>
    <mergeCell ref="Z23:Z25"/>
    <mergeCell ref="Z34:Z36"/>
    <mergeCell ref="Z37:Z40"/>
    <mergeCell ref="Z44:Z48"/>
    <mergeCell ref="Z41:Z43"/>
  </mergeCells>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463BD-AC38-4CFB-B42E-18B750A3C08A}">
  <sheetPr codeName="Sheet12">
    <tabColor rgb="FF0B3D91"/>
  </sheetPr>
  <dimension ref="A1:X33"/>
  <sheetViews>
    <sheetView zoomScale="70" zoomScaleNormal="70" workbookViewId="0">
      <selection activeCell="A13" sqref="A2:A13"/>
    </sheetView>
  </sheetViews>
  <sheetFormatPr defaultRowHeight="14.4" x14ac:dyDescent="0.3"/>
  <cols>
    <col min="1" max="1" width="29.33203125" style="1" customWidth="1"/>
    <col min="2" max="2" width="7.5546875" style="13" bestFit="1" customWidth="1"/>
    <col min="3" max="3" width="15.5546875" style="1" bestFit="1" customWidth="1"/>
    <col min="4" max="20" width="13.77734375" style="1" bestFit="1" customWidth="1"/>
    <col min="21" max="21" width="13.77734375" bestFit="1" customWidth="1"/>
    <col min="22" max="22" width="13.77734375" style="1" bestFit="1" customWidth="1"/>
    <col min="23" max="23" width="8.88671875" style="13"/>
    <col min="24" max="24" width="20.77734375" style="1" bestFit="1" customWidth="1"/>
    <col min="25" max="16384" width="8.88671875" style="1"/>
  </cols>
  <sheetData>
    <row r="1" spans="1:24" x14ac:dyDescent="0.3">
      <c r="A1" s="95" t="s">
        <v>231</v>
      </c>
      <c r="B1" s="95"/>
      <c r="C1" s="155">
        <v>2024</v>
      </c>
      <c r="D1" s="154">
        <v>2025</v>
      </c>
      <c r="E1" s="155">
        <v>2026</v>
      </c>
      <c r="F1" s="154">
        <v>2027</v>
      </c>
      <c r="G1" s="155">
        <v>2028</v>
      </c>
      <c r="H1" s="154">
        <v>2029</v>
      </c>
      <c r="I1" s="155">
        <v>2030</v>
      </c>
      <c r="J1" s="154">
        <v>2031</v>
      </c>
      <c r="K1" s="155">
        <v>2032</v>
      </c>
      <c r="L1" s="154">
        <v>2033</v>
      </c>
      <c r="M1" s="155">
        <v>2034</v>
      </c>
      <c r="N1" s="154">
        <v>2035</v>
      </c>
      <c r="O1" s="155">
        <v>2036</v>
      </c>
      <c r="P1" s="154">
        <v>2037</v>
      </c>
      <c r="Q1" s="155">
        <v>2038</v>
      </c>
      <c r="R1" s="154">
        <v>2039</v>
      </c>
      <c r="S1" s="155">
        <v>2040</v>
      </c>
      <c r="T1" s="154">
        <v>2041</v>
      </c>
      <c r="U1" s="155">
        <v>2042</v>
      </c>
      <c r="V1" s="154">
        <v>2043</v>
      </c>
      <c r="W1"/>
      <c r="X1" s="155" t="s">
        <v>236</v>
      </c>
    </row>
    <row r="2" spans="1:24" x14ac:dyDescent="0.3">
      <c r="A2" s="235" t="s">
        <v>206</v>
      </c>
      <c r="B2" s="235" t="s">
        <v>222</v>
      </c>
      <c r="C2" s="236">
        <f>Settings!E37</f>
        <v>100000000</v>
      </c>
      <c r="D2" s="236"/>
      <c r="E2" s="237"/>
      <c r="F2" s="237"/>
      <c r="G2" s="237"/>
      <c r="H2" s="237"/>
      <c r="I2" s="237"/>
      <c r="J2" s="237"/>
      <c r="K2" s="237"/>
      <c r="L2" s="237"/>
      <c r="M2" s="237"/>
      <c r="N2" s="237"/>
      <c r="O2" s="237"/>
      <c r="P2" s="237"/>
      <c r="Q2" s="237"/>
      <c r="R2" s="237"/>
      <c r="S2" s="237"/>
      <c r="T2" s="237"/>
      <c r="U2" s="237"/>
      <c r="V2" s="237"/>
      <c r="X2" s="236">
        <f>SUM(C2:V2)</f>
        <v>100000000</v>
      </c>
    </row>
    <row r="3" spans="1:24" x14ac:dyDescent="0.3">
      <c r="A3" s="235" t="s">
        <v>207</v>
      </c>
      <c r="B3" s="235" t="s">
        <v>222</v>
      </c>
      <c r="C3" s="236">
        <f>Settings!E38</f>
        <v>1000000</v>
      </c>
      <c r="D3" s="237"/>
      <c r="E3" s="237"/>
      <c r="F3" s="237"/>
      <c r="G3" s="237"/>
      <c r="H3" s="237"/>
      <c r="I3" s="237"/>
      <c r="J3" s="237"/>
      <c r="K3" s="237"/>
      <c r="L3" s="237"/>
      <c r="M3" s="237"/>
      <c r="N3" s="237"/>
      <c r="O3" s="237"/>
      <c r="P3" s="237"/>
      <c r="Q3" s="237"/>
      <c r="R3" s="237"/>
      <c r="S3" s="237"/>
      <c r="T3" s="237"/>
      <c r="U3" s="237"/>
      <c r="V3" s="237"/>
      <c r="X3" s="236">
        <f t="shared" ref="X3:X13" si="0">SUM(C3:V3)</f>
        <v>1000000</v>
      </c>
    </row>
    <row r="4" spans="1:24" x14ac:dyDescent="0.3">
      <c r="A4" s="238" t="s">
        <v>208</v>
      </c>
      <c r="B4" s="235" t="s">
        <v>222</v>
      </c>
      <c r="C4" s="236">
        <f>Settings!E39</f>
        <v>1000000</v>
      </c>
      <c r="D4" s="237"/>
      <c r="E4" s="237"/>
      <c r="F4" s="237"/>
      <c r="G4" s="237"/>
      <c r="H4" s="237"/>
      <c r="I4" s="237"/>
      <c r="J4" s="237"/>
      <c r="K4" s="237"/>
      <c r="L4" s="237"/>
      <c r="M4" s="237"/>
      <c r="N4" s="237"/>
      <c r="O4" s="237"/>
      <c r="P4" s="237"/>
      <c r="Q4" s="237"/>
      <c r="R4" s="237"/>
      <c r="S4" s="237"/>
      <c r="T4" s="237"/>
      <c r="U4" s="237"/>
      <c r="V4" s="237"/>
      <c r="X4" s="236">
        <f t="shared" si="0"/>
        <v>1000000</v>
      </c>
    </row>
    <row r="5" spans="1:24" x14ac:dyDescent="0.3">
      <c r="A5" s="239" t="s">
        <v>209</v>
      </c>
      <c r="B5" s="235" t="s">
        <v>222</v>
      </c>
      <c r="C5" s="236">
        <f>Settings!E40</f>
        <v>67500</v>
      </c>
      <c r="D5" s="237"/>
      <c r="E5" s="237"/>
      <c r="F5" s="237"/>
      <c r="G5" s="237"/>
      <c r="H5" s="237"/>
      <c r="I5" s="237"/>
      <c r="J5" s="237"/>
      <c r="K5" s="237"/>
      <c r="L5" s="237"/>
      <c r="M5" s="237"/>
      <c r="N5" s="237"/>
      <c r="O5" s="237"/>
      <c r="P5" s="237"/>
      <c r="Q5" s="237"/>
      <c r="R5" s="237"/>
      <c r="S5" s="237"/>
      <c r="T5" s="237"/>
      <c r="U5" s="237"/>
      <c r="V5" s="237"/>
      <c r="X5" s="236">
        <f t="shared" si="0"/>
        <v>67500</v>
      </c>
    </row>
    <row r="6" spans="1:24" x14ac:dyDescent="0.3">
      <c r="A6" s="239" t="s">
        <v>210</v>
      </c>
      <c r="B6" s="235" t="s">
        <v>222</v>
      </c>
      <c r="C6" s="236">
        <f>Settings!E41</f>
        <v>200000</v>
      </c>
      <c r="D6" s="237"/>
      <c r="E6" s="237"/>
      <c r="F6" s="237"/>
      <c r="G6" s="237"/>
      <c r="H6" s="237"/>
      <c r="I6" s="237"/>
      <c r="J6" s="237"/>
      <c r="K6" s="237"/>
      <c r="L6" s="237"/>
      <c r="M6" s="237"/>
      <c r="N6" s="237"/>
      <c r="O6" s="237"/>
      <c r="P6" s="237"/>
      <c r="Q6" s="237"/>
      <c r="R6" s="237"/>
      <c r="S6" s="237"/>
      <c r="T6" s="237"/>
      <c r="U6" s="237"/>
      <c r="V6" s="237"/>
      <c r="X6" s="236">
        <f t="shared" si="0"/>
        <v>200000</v>
      </c>
    </row>
    <row r="7" spans="1:24" s="13" customFormat="1" x14ac:dyDescent="0.3">
      <c r="A7" s="239" t="s">
        <v>256</v>
      </c>
      <c r="B7" s="235" t="s">
        <v>222</v>
      </c>
      <c r="C7" s="236">
        <f>Settings!E42</f>
        <v>3500000</v>
      </c>
      <c r="D7" s="237"/>
      <c r="E7" s="237"/>
      <c r="F7" s="237"/>
      <c r="G7" s="237"/>
      <c r="H7" s="237"/>
      <c r="I7" s="237"/>
      <c r="J7" s="237"/>
      <c r="K7" s="237"/>
      <c r="L7" s="237"/>
      <c r="M7" s="237"/>
      <c r="N7" s="237"/>
      <c r="O7" s="237"/>
      <c r="P7" s="237"/>
      <c r="Q7" s="237"/>
      <c r="R7" s="237"/>
      <c r="S7" s="237"/>
      <c r="T7" s="237"/>
      <c r="U7" s="237"/>
      <c r="V7" s="237"/>
      <c r="X7" s="236">
        <f t="shared" si="0"/>
        <v>3500000</v>
      </c>
    </row>
    <row r="8" spans="1:24" x14ac:dyDescent="0.3">
      <c r="A8" s="239" t="s">
        <v>213</v>
      </c>
      <c r="B8" s="235" t="s">
        <v>225</v>
      </c>
      <c r="C8" s="236">
        <f>Settings!E43</f>
        <v>1000000</v>
      </c>
      <c r="D8" s="236">
        <f>Settings!$E$43/POWER(1+(Settings!$B$49/100),D1-2024)</f>
        <v>970873.78640776698</v>
      </c>
      <c r="E8" s="236">
        <f>Settings!$E$43/POWER(1+(Settings!$B$49/100),E1-2024)</f>
        <v>942595.90913375444</v>
      </c>
      <c r="F8" s="236">
        <f>Settings!$E$43/POWER(1+(Settings!$B$49/100),F1-2024)</f>
        <v>915141.6593531596</v>
      </c>
      <c r="G8" s="236">
        <f>Settings!$E$43/POWER(1+(Settings!$B$49/100),G1-2024)</f>
        <v>888487.04791568895</v>
      </c>
      <c r="H8" s="236">
        <f>Settings!$E$43/POWER(1+(Settings!$B$49/100),H1-2024)</f>
        <v>862608.78438416414</v>
      </c>
      <c r="I8" s="236">
        <f>Settings!$E$43/POWER(1+(Settings!$B$49/100),I1-2024)</f>
        <v>837484.25668365438</v>
      </c>
      <c r="J8" s="236">
        <f>Settings!$E$43/POWER(1+(Settings!$B$49/100),J1-2024)</f>
        <v>813091.51134335378</v>
      </c>
      <c r="K8" s="236">
        <f>Settings!$E$43/POWER(1+(Settings!$B$49/100),K1-2024)</f>
        <v>789409.23431393574</v>
      </c>
      <c r="L8" s="236">
        <f>Settings!$E$43/POWER(1+(Settings!$B$49/100),L1-2024)</f>
        <v>766416.73234362691</v>
      </c>
      <c r="M8" s="236">
        <f>Settings!$E$43/POWER(1+(Settings!$B$49/100),M1-2024)</f>
        <v>744093.91489672521</v>
      </c>
      <c r="N8" s="236">
        <f>Settings!$E$43/POWER(1+(Settings!$B$49/100),N1-2024)</f>
        <v>722421.27659876226</v>
      </c>
      <c r="O8" s="236">
        <f>Settings!$E$43/POWER(1+(Settings!$B$49/100),O1-2024)</f>
        <v>701379.88019297319</v>
      </c>
      <c r="P8" s="236">
        <f>Settings!$E$43/POWER(1+(Settings!$B$49/100),P1-2024)</f>
        <v>680951.33999317791</v>
      </c>
      <c r="Q8" s="236">
        <f>Settings!$E$43/POWER(1+(Settings!$B$49/100),Q1-2024)</f>
        <v>661117.80581861921</v>
      </c>
      <c r="R8" s="236">
        <f>Settings!$E$43/POWER(1+(Settings!$B$49/100),R1-2024)</f>
        <v>641861.94739671773</v>
      </c>
      <c r="S8" s="236">
        <f>Settings!$E$43/POWER(1+(Settings!$B$49/100),S1-2024)</f>
        <v>623166.93922011438</v>
      </c>
      <c r="T8" s="236">
        <f>Settings!$E$43/POWER(1+(Settings!$B$49/100),T1-2024)</f>
        <v>605016.44584477122</v>
      </c>
      <c r="U8" s="236">
        <f>Settings!$E$43/POWER(1+(Settings!$B$49/100),U1-2024)</f>
        <v>587394.60761628277</v>
      </c>
      <c r="V8" s="236">
        <f>Settings!$E$43/POWER(1+(Settings!$B$49/100),V1-2024)</f>
        <v>570286.026811925</v>
      </c>
      <c r="X8" s="236">
        <f t="shared" si="0"/>
        <v>15323799.106269173</v>
      </c>
    </row>
    <row r="9" spans="1:24" x14ac:dyDescent="0.3">
      <c r="A9" s="239" t="s">
        <v>214</v>
      </c>
      <c r="B9" s="235" t="s">
        <v>225</v>
      </c>
      <c r="C9" s="236">
        <f>Settings!E44</f>
        <v>7500</v>
      </c>
      <c r="D9" s="236">
        <f>Settings!$E$44/POWER(1+(Settings!$B$49/100),D1-2024)</f>
        <v>7281.5533980582522</v>
      </c>
      <c r="E9" s="236">
        <f>Settings!$E$44/POWER(1+(Settings!$B$49/100),E1-2024)</f>
        <v>7069.4693185031583</v>
      </c>
      <c r="F9" s="236">
        <f>Settings!$E$44/POWER(1+(Settings!$B$49/100),F1-2024)</f>
        <v>6863.5624451486965</v>
      </c>
      <c r="G9" s="236">
        <f>Settings!$E$44/POWER(1+(Settings!$B$49/100),G1-2024)</f>
        <v>6663.6528593676676</v>
      </c>
      <c r="H9" s="236">
        <f>Settings!$E$44/POWER(1+(Settings!$B$49/100),H1-2024)</f>
        <v>6469.5658828812311</v>
      </c>
      <c r="I9" s="236">
        <f>Settings!$E$44/POWER(1+(Settings!$B$49/100),I1-2024)</f>
        <v>6281.1319251274081</v>
      </c>
      <c r="J9" s="236">
        <f>Settings!$E$44/POWER(1+(Settings!$B$49/100),J1-2024)</f>
        <v>6098.1863350751528</v>
      </c>
      <c r="K9" s="236">
        <f>Settings!$E$44/POWER(1+(Settings!$B$49/100),K1-2024)</f>
        <v>5920.5692573545184</v>
      </c>
      <c r="L9" s="236">
        <f>Settings!$E$44/POWER(1+(Settings!$B$49/100),L1-2024)</f>
        <v>5748.1254925772018</v>
      </c>
      <c r="M9" s="236">
        <f>Settings!$E$44/POWER(1+(Settings!$B$49/100),M1-2024)</f>
        <v>5580.7043617254385</v>
      </c>
      <c r="N9" s="236">
        <f>Settings!$E$44/POWER(1+(Settings!$B$49/100),N1-2024)</f>
        <v>5418.1595744907172</v>
      </c>
      <c r="O9" s="236">
        <f>Settings!$E$44/POWER(1+(Settings!$B$49/100),O1-2024)</f>
        <v>5260.3491014472993</v>
      </c>
      <c r="P9" s="236">
        <f>Settings!$E$44/POWER(1+(Settings!$B$49/100),P1-2024)</f>
        <v>5107.1350499488344</v>
      </c>
      <c r="Q9" s="236">
        <f>Settings!$E$44/POWER(1+(Settings!$B$49/100),Q1-2024)</f>
        <v>4958.3835436396448</v>
      </c>
      <c r="R9" s="236">
        <f>Settings!$E$44/POWER(1+(Settings!$B$49/100),R1-2024)</f>
        <v>4813.964605475383</v>
      </c>
      <c r="S9" s="236">
        <f>Settings!$E$44/POWER(1+(Settings!$B$49/100),S1-2024)</f>
        <v>4673.7520441508577</v>
      </c>
      <c r="T9" s="236">
        <f>Settings!$E$44/POWER(1+(Settings!$B$49/100),T1-2024)</f>
        <v>4537.623343835784</v>
      </c>
      <c r="U9" s="236">
        <f>Settings!$E$44/POWER(1+(Settings!$B$49/100),U1-2024)</f>
        <v>4405.4595571221207</v>
      </c>
      <c r="V9" s="236">
        <f>Settings!$E$44/POWER(1+(Settings!$B$49/100),V1-2024)</f>
        <v>4277.1452010894373</v>
      </c>
      <c r="X9" s="236">
        <f t="shared" si="0"/>
        <v>114928.49329701879</v>
      </c>
    </row>
    <row r="10" spans="1:24" s="13" customFormat="1" x14ac:dyDescent="0.3">
      <c r="A10" s="239" t="s">
        <v>254</v>
      </c>
      <c r="B10" s="235" t="s">
        <v>225</v>
      </c>
      <c r="C10" s="236">
        <f>SUM($C$2:$C$7)*(Settings!$B$45/100)</f>
        <v>10576750</v>
      </c>
      <c r="D10" s="236">
        <f>$C$10/POWER(1+(Settings!$B$49/100),D1-2024)</f>
        <v>10268689.320388349</v>
      </c>
      <c r="E10" s="236">
        <f>$C$10/POWER(1+(Settings!$B$49/100),E1-2024)</f>
        <v>9969601.2819304373</v>
      </c>
      <c r="F10" s="236">
        <f>$C$10/POWER(1+(Settings!$B$49/100),F1-2024)</f>
        <v>9679224.5455635302</v>
      </c>
      <c r="G10" s="236">
        <f>$C$10/POWER(1+(Settings!$B$49/100),G1-2024)</f>
        <v>9397305.384042263</v>
      </c>
      <c r="H10" s="236">
        <f>$C$10/POWER(1+(Settings!$B$49/100),H1-2024)</f>
        <v>9123597.4602352083</v>
      </c>
      <c r="I10" s="236">
        <f>$C$10/POWER(1+(Settings!$B$49/100),I1-2024)</f>
        <v>8857861.6118788421</v>
      </c>
      <c r="J10" s="236">
        <f>$C$10/POWER(1+(Settings!$B$49/100),J1-2024)</f>
        <v>8599865.6426008176</v>
      </c>
      <c r="K10" s="236">
        <f>$C$10/POWER(1+(Settings!$B$49/100),K1-2024)</f>
        <v>8349384.1190299205</v>
      </c>
      <c r="L10" s="236">
        <f>$C$10/POWER(1+(Settings!$B$49/100),L1-2024)</f>
        <v>8106198.1738154562</v>
      </c>
      <c r="M10" s="236">
        <f>$C$10/POWER(1+(Settings!$B$49/100),M1-2024)</f>
        <v>7870095.314383938</v>
      </c>
      <c r="N10" s="236">
        <f>$C$10/POWER(1+(Settings!$B$49/100),N1-2024)</f>
        <v>7640869.2372659594</v>
      </c>
      <c r="O10" s="236">
        <f>$C$10/POWER(1+(Settings!$B$49/100),O1-2024)</f>
        <v>7418319.6478310293</v>
      </c>
      <c r="P10" s="236">
        <f>$C$10/POWER(1+(Settings!$B$49/100),P1-2024)</f>
        <v>7202252.0852728449</v>
      </c>
      <c r="Q10" s="236">
        <f>$C$10/POWER(1+(Settings!$B$49/100),Q1-2024)</f>
        <v>6992477.752692081</v>
      </c>
      <c r="R10" s="236">
        <f>$C$10/POWER(1+(Settings!$B$49/100),R1-2024)</f>
        <v>6788813.3521282338</v>
      </c>
      <c r="S10" s="236">
        <f>$C$10/POWER(1+(Settings!$B$49/100),S1-2024)</f>
        <v>6591080.9243963445</v>
      </c>
      <c r="T10" s="236">
        <f>$C$10/POWER(1+(Settings!$B$49/100),T1-2024)</f>
        <v>6399107.6935886843</v>
      </c>
      <c r="U10" s="236">
        <f>$C$10/POWER(1+(Settings!$B$49/100),U1-2024)</f>
        <v>6212725.9161055181</v>
      </c>
      <c r="V10" s="236">
        <f>$C$10/POWER(1+(Settings!$B$49/100),V1-2024)</f>
        <v>6031772.7340830276</v>
      </c>
      <c r="X10" s="236">
        <f t="shared" si="0"/>
        <v>162075992.19723246</v>
      </c>
    </row>
    <row r="11" spans="1:24" x14ac:dyDescent="0.3">
      <c r="A11" s="239" t="s">
        <v>215</v>
      </c>
      <c r="B11" s="235" t="str">
        <f>Settings!F62</f>
        <v>Opex</v>
      </c>
      <c r="C11" s="236">
        <f>Settings!E46</f>
        <v>500000</v>
      </c>
      <c r="D11" s="236">
        <f>Settings!$E$46/POWER(1+(Settings!$B$49/100),D1-2024)</f>
        <v>485436.89320388349</v>
      </c>
      <c r="E11" s="236">
        <f>Settings!$E$46/POWER(1+(Settings!$B$49/100),E1-2024)</f>
        <v>471297.95456687722</v>
      </c>
      <c r="F11" s="236">
        <f>Settings!$E$46/POWER(1+(Settings!$B$49/100),F1-2024)</f>
        <v>457570.8296765798</v>
      </c>
      <c r="G11" s="236">
        <f>Settings!$E$46/POWER(1+(Settings!$B$49/100),G1-2024)</f>
        <v>444243.52395784447</v>
      </c>
      <c r="H11" s="236">
        <f>Settings!$E$46/POWER(1+(Settings!$B$49/100),H1-2024)</f>
        <v>431304.39219208207</v>
      </c>
      <c r="I11" s="236">
        <f>Settings!$E$46/POWER(1+(Settings!$B$49/100),I1-2024)</f>
        <v>418742.12834182719</v>
      </c>
      <c r="J11" s="236">
        <f>Settings!$E$46/POWER(1+(Settings!$B$49/100),J1-2024)</f>
        <v>406545.75567167689</v>
      </c>
      <c r="K11" s="236">
        <f>Settings!$E$46/POWER(1+(Settings!$B$49/100),K1-2024)</f>
        <v>394704.61715696787</v>
      </c>
      <c r="L11" s="236">
        <f>Settings!$E$46/POWER(1+(Settings!$B$49/100),L1-2024)</f>
        <v>383208.36617181345</v>
      </c>
      <c r="M11" s="236">
        <f>Settings!$E$46/POWER(1+(Settings!$B$49/100),M1-2024)</f>
        <v>372046.95744836261</v>
      </c>
      <c r="N11" s="236">
        <f>Settings!$E$46/POWER(1+(Settings!$B$49/100),N1-2024)</f>
        <v>361210.63829938113</v>
      </c>
      <c r="O11" s="236">
        <f>Settings!$E$46/POWER(1+(Settings!$B$49/100),O1-2024)</f>
        <v>350689.94009648659</v>
      </c>
      <c r="P11" s="236">
        <f>Settings!$E$46/POWER(1+(Settings!$B$49/100),P1-2024)</f>
        <v>340475.66999658896</v>
      </c>
      <c r="Q11" s="236">
        <f>Settings!$E$46/POWER(1+(Settings!$B$49/100),Q1-2024)</f>
        <v>330558.9029093096</v>
      </c>
      <c r="R11" s="236">
        <f>Settings!$E$46/POWER(1+(Settings!$B$49/100),R1-2024)</f>
        <v>320930.97369835887</v>
      </c>
      <c r="S11" s="236">
        <f>Settings!$E$46/POWER(1+(Settings!$B$49/100),S1-2024)</f>
        <v>311583.46961005719</v>
      </c>
      <c r="T11" s="236">
        <f>Settings!$E$46/POWER(1+(Settings!$B$49/100),T1-2024)</f>
        <v>302508.22292238561</v>
      </c>
      <c r="U11" s="236">
        <f>Settings!$E$46/POWER(1+(Settings!$B$49/100),U1-2024)</f>
        <v>293697.30380814138</v>
      </c>
      <c r="V11" s="236">
        <f>Settings!$E$46/POWER(1+(Settings!$B$49/100),V1-2024)</f>
        <v>285143.0134059625</v>
      </c>
      <c r="X11" s="236">
        <f t="shared" si="0"/>
        <v>7661899.5531345867</v>
      </c>
    </row>
    <row r="12" spans="1:24" x14ac:dyDescent="0.3">
      <c r="A12" s="239" t="s">
        <v>216</v>
      </c>
      <c r="B12" s="235" t="str">
        <f>Settings!F63</f>
        <v>Opex</v>
      </c>
      <c r="C12" s="236">
        <f>Settings!E47</f>
        <v>100000</v>
      </c>
      <c r="D12" s="236">
        <f>Settings!$E$47/POWER(1+(Settings!$B$49/100),D1-2024)</f>
        <v>97087.378640776689</v>
      </c>
      <c r="E12" s="236">
        <f>Settings!$E$47/POWER(1+(Settings!$B$49/100),E1-2024)</f>
        <v>94259.590913375447</v>
      </c>
      <c r="F12" s="236">
        <f>Settings!$E$47/POWER(1+(Settings!$B$49/100),F1-2024)</f>
        <v>91514.165935315963</v>
      </c>
      <c r="G12" s="236">
        <f>Settings!$E$47/POWER(1+(Settings!$B$49/100),G1-2024)</f>
        <v>88848.704791568904</v>
      </c>
      <c r="H12" s="236">
        <f>Settings!$E$47/POWER(1+(Settings!$B$49/100),H1-2024)</f>
        <v>86260.878438416403</v>
      </c>
      <c r="I12" s="236">
        <f>Settings!$E$47/POWER(1+(Settings!$B$49/100),I1-2024)</f>
        <v>83748.425668365438</v>
      </c>
      <c r="J12" s="236">
        <f>Settings!$E$47/POWER(1+(Settings!$B$49/100),J1-2024)</f>
        <v>81309.151134335378</v>
      </c>
      <c r="K12" s="236">
        <f>Settings!$E$47/POWER(1+(Settings!$B$49/100),K1-2024)</f>
        <v>78940.923431393574</v>
      </c>
      <c r="L12" s="236">
        <f>Settings!$E$47/POWER(1+(Settings!$B$49/100),L1-2024)</f>
        <v>76641.673234362694</v>
      </c>
      <c r="M12" s="236">
        <f>Settings!$E$47/POWER(1+(Settings!$B$49/100),M1-2024)</f>
        <v>74409.391489672518</v>
      </c>
      <c r="N12" s="236">
        <f>Settings!$E$47/POWER(1+(Settings!$B$49/100),N1-2024)</f>
        <v>72242.127659876234</v>
      </c>
      <c r="O12" s="236">
        <f>Settings!$E$47/POWER(1+(Settings!$B$49/100),O1-2024)</f>
        <v>70137.988019297321</v>
      </c>
      <c r="P12" s="236">
        <f>Settings!$E$47/POWER(1+(Settings!$B$49/100),P1-2024)</f>
        <v>68095.133999317797</v>
      </c>
      <c r="Q12" s="236">
        <f>Settings!$E$47/POWER(1+(Settings!$B$49/100),Q1-2024)</f>
        <v>66111.780581861924</v>
      </c>
      <c r="R12" s="236">
        <f>Settings!$E$47/POWER(1+(Settings!$B$49/100),R1-2024)</f>
        <v>64186.194739671766</v>
      </c>
      <c r="S12" s="236">
        <f>Settings!$E$47/POWER(1+(Settings!$B$49/100),S1-2024)</f>
        <v>62316.693922011436</v>
      </c>
      <c r="T12" s="236">
        <f>Settings!$E$47/POWER(1+(Settings!$B$49/100),T1-2024)</f>
        <v>60501.644584477122</v>
      </c>
      <c r="U12" s="236">
        <f>Settings!$E$47/POWER(1+(Settings!$B$49/100),U1-2024)</f>
        <v>58739.460761628274</v>
      </c>
      <c r="V12" s="236">
        <f>Settings!$E$47/POWER(1+(Settings!$B$49/100),V1-2024)</f>
        <v>57028.602681192504</v>
      </c>
      <c r="X12" s="236">
        <f t="shared" si="0"/>
        <v>1532379.9106269174</v>
      </c>
    </row>
    <row r="13" spans="1:24" x14ac:dyDescent="0.3">
      <c r="A13" s="239" t="s">
        <v>217</v>
      </c>
      <c r="B13" s="235" t="str">
        <f>Settings!F64</f>
        <v>Opex</v>
      </c>
      <c r="C13" s="236">
        <f>Settings!E48</f>
        <v>2000000</v>
      </c>
      <c r="D13" s="236">
        <f>Settings!$E$48/POWER(1+(Settings!$B$49/100),D1-2024)</f>
        <v>1941747.572815534</v>
      </c>
      <c r="E13" s="236">
        <f>Settings!$E$48/POWER(1+(Settings!$B$49/100),E1-2024)</f>
        <v>1885191.8182675089</v>
      </c>
      <c r="F13" s="236">
        <f>Settings!$E$48/POWER(1+(Settings!$B$49/100),F1-2024)</f>
        <v>1830283.3187063192</v>
      </c>
      <c r="G13" s="236">
        <f>Settings!$E$48/POWER(1+(Settings!$B$49/100),G1-2024)</f>
        <v>1776974.0958313779</v>
      </c>
      <c r="H13" s="236">
        <f>Settings!$E$48/POWER(1+(Settings!$B$49/100),H1-2024)</f>
        <v>1725217.5687683283</v>
      </c>
      <c r="I13" s="236">
        <f>Settings!$E$48/POWER(1+(Settings!$B$49/100),I1-2024)</f>
        <v>1674968.5133673088</v>
      </c>
      <c r="J13" s="236">
        <f>Settings!$E$48/POWER(1+(Settings!$B$49/100),J1-2024)</f>
        <v>1626183.0226867076</v>
      </c>
      <c r="K13" s="236">
        <f>Settings!$E$48/POWER(1+(Settings!$B$49/100),K1-2024)</f>
        <v>1578818.4686278715</v>
      </c>
      <c r="L13" s="236">
        <f>Settings!$E$48/POWER(1+(Settings!$B$49/100),L1-2024)</f>
        <v>1532833.4646872538</v>
      </c>
      <c r="M13" s="236">
        <f>Settings!$E$48/POWER(1+(Settings!$B$49/100),M1-2024)</f>
        <v>1488187.8297934504</v>
      </c>
      <c r="N13" s="236">
        <f>Settings!$E$48/POWER(1+(Settings!$B$49/100),N1-2024)</f>
        <v>1444842.5531975245</v>
      </c>
      <c r="O13" s="236">
        <f>Settings!$E$48/POWER(1+(Settings!$B$49/100),O1-2024)</f>
        <v>1402759.7603859464</v>
      </c>
      <c r="P13" s="236">
        <f>Settings!$E$48/POWER(1+(Settings!$B$49/100),P1-2024)</f>
        <v>1361902.6799863558</v>
      </c>
      <c r="Q13" s="236">
        <f>Settings!$E$48/POWER(1+(Settings!$B$49/100),Q1-2024)</f>
        <v>1322235.6116372384</v>
      </c>
      <c r="R13" s="236">
        <f>Settings!$E$48/POWER(1+(Settings!$B$49/100),R1-2024)</f>
        <v>1283723.8947934355</v>
      </c>
      <c r="S13" s="236">
        <f>Settings!$E$48/POWER(1+(Settings!$B$49/100),S1-2024)</f>
        <v>1246333.8784402288</v>
      </c>
      <c r="T13" s="236">
        <f>Settings!$E$48/POWER(1+(Settings!$B$49/100),T1-2024)</f>
        <v>1210032.8916895424</v>
      </c>
      <c r="U13" s="236">
        <f>Settings!$E$48/POWER(1+(Settings!$B$49/100),U1-2024)</f>
        <v>1174789.2152325655</v>
      </c>
      <c r="V13" s="236">
        <f>Settings!$E$48/POWER(1+(Settings!$B$49/100),V1-2024)</f>
        <v>1140572.05362385</v>
      </c>
      <c r="X13" s="236">
        <f t="shared" si="0"/>
        <v>30647598.212538347</v>
      </c>
    </row>
    <row r="14" spans="1:24" s="13" customFormat="1" x14ac:dyDescent="0.3">
      <c r="A14" s="240"/>
      <c r="B14" s="240"/>
      <c r="C14" s="233"/>
      <c r="D14" s="233"/>
      <c r="E14" s="233"/>
      <c r="F14" s="233"/>
      <c r="G14" s="233"/>
      <c r="H14" s="233"/>
      <c r="J14" s="233"/>
      <c r="K14" s="233"/>
      <c r="L14" s="233"/>
      <c r="M14" s="233"/>
      <c r="N14" s="233"/>
      <c r="O14" s="233"/>
      <c r="P14" s="233"/>
      <c r="Q14" s="233"/>
      <c r="R14" s="233"/>
      <c r="S14" s="233"/>
      <c r="T14" s="233"/>
      <c r="U14" s="233"/>
      <c r="V14" s="233"/>
      <c r="X14" s="233"/>
    </row>
    <row r="15" spans="1:24" s="13" customFormat="1" x14ac:dyDescent="0.3">
      <c r="A15" s="240"/>
      <c r="B15" s="240"/>
      <c r="C15" s="233"/>
      <c r="D15" s="233"/>
      <c r="E15" s="233"/>
      <c r="F15" s="233"/>
      <c r="G15" s="233"/>
      <c r="H15" s="233"/>
      <c r="I15" s="233"/>
      <c r="J15" s="233"/>
      <c r="K15" s="233"/>
      <c r="L15" s="233"/>
      <c r="M15" s="233"/>
      <c r="N15" s="233"/>
      <c r="O15" s="233"/>
      <c r="P15" s="233"/>
      <c r="Q15" s="233"/>
      <c r="R15" s="233"/>
      <c r="S15" s="233"/>
      <c r="T15" s="233"/>
      <c r="U15" s="233"/>
      <c r="V15" s="233"/>
      <c r="W15" s="234" t="s">
        <v>106</v>
      </c>
      <c r="X15" s="233">
        <f>SUM(X2:X13)</f>
        <v>323124097.47309846</v>
      </c>
    </row>
    <row r="17" spans="1:24" s="13" customFormat="1" x14ac:dyDescent="0.3">
      <c r="A17" s="95" t="s">
        <v>232</v>
      </c>
      <c r="B17" s="95"/>
      <c r="C17" s="155">
        <v>2024</v>
      </c>
      <c r="D17" s="154">
        <v>2025</v>
      </c>
      <c r="E17" s="155">
        <v>2026</v>
      </c>
      <c r="F17" s="154">
        <v>2027</v>
      </c>
      <c r="G17" s="155">
        <v>2028</v>
      </c>
      <c r="H17" s="154">
        <v>2029</v>
      </c>
      <c r="I17" s="155">
        <v>2030</v>
      </c>
      <c r="J17" s="154">
        <v>2031</v>
      </c>
      <c r="K17" s="155">
        <v>2032</v>
      </c>
      <c r="L17" s="154">
        <v>2033</v>
      </c>
      <c r="M17" s="155">
        <v>2034</v>
      </c>
      <c r="N17" s="154">
        <v>2035</v>
      </c>
      <c r="O17" s="155">
        <v>2036</v>
      </c>
      <c r="P17" s="154">
        <v>2037</v>
      </c>
      <c r="Q17" s="155">
        <v>2038</v>
      </c>
      <c r="R17" s="154">
        <v>2039</v>
      </c>
      <c r="S17" s="155">
        <v>2040</v>
      </c>
      <c r="T17" s="154">
        <v>2041</v>
      </c>
      <c r="U17" s="155">
        <v>2042</v>
      </c>
      <c r="V17" s="154">
        <v>2043</v>
      </c>
      <c r="X17" s="155" t="s">
        <v>236</v>
      </c>
    </row>
    <row r="18" spans="1:24" s="13" customFormat="1" x14ac:dyDescent="0.3">
      <c r="A18" s="235" t="s">
        <v>206</v>
      </c>
      <c r="B18" s="235" t="s">
        <v>222</v>
      </c>
      <c r="C18" s="236">
        <f>Settings!E55</f>
        <v>100000000</v>
      </c>
      <c r="D18" s="237"/>
      <c r="E18" s="237"/>
      <c r="F18" s="237"/>
      <c r="G18" s="237"/>
      <c r="H18" s="237"/>
      <c r="I18" s="237"/>
      <c r="J18" s="237"/>
      <c r="K18" s="237"/>
      <c r="L18" s="237"/>
      <c r="M18" s="237"/>
      <c r="N18" s="237"/>
      <c r="O18" s="237"/>
      <c r="P18" s="237"/>
      <c r="Q18" s="237"/>
      <c r="R18" s="237"/>
      <c r="S18" s="237"/>
      <c r="T18" s="237"/>
      <c r="U18" s="237"/>
      <c r="V18" s="237"/>
      <c r="X18" s="233">
        <f>SUM(C18:V18)</f>
        <v>100000000</v>
      </c>
    </row>
    <row r="19" spans="1:24" s="13" customFormat="1" x14ac:dyDescent="0.3">
      <c r="A19" s="235" t="s">
        <v>207</v>
      </c>
      <c r="B19" s="235" t="s">
        <v>222</v>
      </c>
      <c r="C19" s="236">
        <f>Settings!E56</f>
        <v>1000000</v>
      </c>
      <c r="D19" s="237"/>
      <c r="E19" s="237"/>
      <c r="F19" s="237"/>
      <c r="G19" s="237"/>
      <c r="H19" s="237"/>
      <c r="I19" s="237"/>
      <c r="J19" s="237"/>
      <c r="K19" s="237"/>
      <c r="L19" s="237"/>
      <c r="M19" s="237"/>
      <c r="N19" s="237"/>
      <c r="O19" s="237"/>
      <c r="P19" s="237"/>
      <c r="Q19" s="237"/>
      <c r="R19" s="237"/>
      <c r="S19" s="237"/>
      <c r="T19" s="237"/>
      <c r="U19" s="237"/>
      <c r="V19" s="237"/>
      <c r="X19" s="233">
        <f t="shared" ref="X19:X29" si="1">SUM(C19:V19)</f>
        <v>1000000</v>
      </c>
    </row>
    <row r="20" spans="1:24" s="13" customFormat="1" x14ac:dyDescent="0.3">
      <c r="A20" s="238" t="s">
        <v>208</v>
      </c>
      <c r="B20" s="235" t="s">
        <v>222</v>
      </c>
      <c r="C20" s="236">
        <f>Settings!E57</f>
        <v>1000000</v>
      </c>
      <c r="D20" s="237"/>
      <c r="E20" s="237"/>
      <c r="F20" s="237"/>
      <c r="G20" s="237"/>
      <c r="H20" s="237"/>
      <c r="I20" s="237"/>
      <c r="J20" s="237"/>
      <c r="K20" s="237"/>
      <c r="L20" s="237"/>
      <c r="M20" s="237"/>
      <c r="N20" s="237"/>
      <c r="O20" s="237"/>
      <c r="P20" s="237"/>
      <c r="Q20" s="237"/>
      <c r="R20" s="237"/>
      <c r="S20" s="237"/>
      <c r="T20" s="237"/>
      <c r="U20" s="237"/>
      <c r="V20" s="237"/>
      <c r="X20" s="233">
        <f t="shared" si="1"/>
        <v>1000000</v>
      </c>
    </row>
    <row r="21" spans="1:24" s="13" customFormat="1" x14ac:dyDescent="0.3">
      <c r="A21" s="239" t="s">
        <v>209</v>
      </c>
      <c r="B21" s="235" t="s">
        <v>222</v>
      </c>
      <c r="C21" s="236">
        <f>Settings!E58</f>
        <v>67500</v>
      </c>
      <c r="D21" s="237"/>
      <c r="E21" s="237"/>
      <c r="F21" s="237"/>
      <c r="G21" s="237"/>
      <c r="H21" s="237"/>
      <c r="I21" s="237"/>
      <c r="J21" s="237"/>
      <c r="K21" s="237"/>
      <c r="L21" s="237"/>
      <c r="M21" s="237"/>
      <c r="N21" s="237"/>
      <c r="O21" s="237"/>
      <c r="P21" s="237"/>
      <c r="Q21" s="237"/>
      <c r="R21" s="237"/>
      <c r="S21" s="237"/>
      <c r="T21" s="237"/>
      <c r="U21" s="237"/>
      <c r="V21" s="237"/>
      <c r="X21" s="233">
        <f t="shared" si="1"/>
        <v>67500</v>
      </c>
    </row>
    <row r="22" spans="1:24" s="13" customFormat="1" x14ac:dyDescent="0.3">
      <c r="A22" s="239" t="s">
        <v>210</v>
      </c>
      <c r="B22" s="235" t="s">
        <v>222</v>
      </c>
      <c r="C22" s="236">
        <f>Settings!E59</f>
        <v>200000</v>
      </c>
      <c r="D22" s="237"/>
      <c r="E22" s="237"/>
      <c r="F22" s="237"/>
      <c r="G22" s="237"/>
      <c r="H22" s="237"/>
      <c r="I22" s="237"/>
      <c r="J22" s="237"/>
      <c r="K22" s="237"/>
      <c r="L22" s="237"/>
      <c r="M22" s="237"/>
      <c r="N22" s="237"/>
      <c r="O22" s="237"/>
      <c r="P22" s="237"/>
      <c r="Q22" s="237"/>
      <c r="R22" s="237"/>
      <c r="S22" s="237"/>
      <c r="T22" s="237"/>
      <c r="U22" s="237"/>
      <c r="V22" s="237"/>
      <c r="X22" s="233">
        <f t="shared" si="1"/>
        <v>200000</v>
      </c>
    </row>
    <row r="23" spans="1:24" s="13" customFormat="1" x14ac:dyDescent="0.3">
      <c r="A23" s="239" t="s">
        <v>211</v>
      </c>
      <c r="B23" s="235" t="s">
        <v>222</v>
      </c>
      <c r="C23" s="236">
        <f>Settings!E60</f>
        <v>25000000</v>
      </c>
      <c r="D23" s="237"/>
      <c r="E23" s="237"/>
      <c r="F23" s="237"/>
      <c r="G23" s="237"/>
      <c r="H23" s="237"/>
      <c r="I23" s="237"/>
      <c r="J23" s="237"/>
      <c r="K23" s="237"/>
      <c r="L23" s="237"/>
      <c r="M23" s="237"/>
      <c r="N23" s="237"/>
      <c r="O23" s="237"/>
      <c r="P23" s="237"/>
      <c r="Q23" s="237"/>
      <c r="R23" s="237"/>
      <c r="S23" s="237"/>
      <c r="T23" s="237"/>
      <c r="U23" s="237"/>
      <c r="V23" s="237"/>
      <c r="X23" s="233">
        <f t="shared" si="1"/>
        <v>25000000</v>
      </c>
    </row>
    <row r="24" spans="1:24" s="13" customFormat="1" x14ac:dyDescent="0.3">
      <c r="A24" s="239" t="s">
        <v>212</v>
      </c>
      <c r="B24" s="235" t="s">
        <v>222</v>
      </c>
      <c r="C24" s="236">
        <f>Settings!E61</f>
        <v>5000000</v>
      </c>
      <c r="D24" s="237"/>
      <c r="E24" s="237"/>
      <c r="F24" s="237"/>
      <c r="G24" s="237"/>
      <c r="H24" s="237"/>
      <c r="I24" s="237"/>
      <c r="J24" s="237"/>
      <c r="K24" s="237"/>
      <c r="L24" s="237"/>
      <c r="M24" s="237"/>
      <c r="N24" s="237"/>
      <c r="O24" s="237"/>
      <c r="P24" s="237"/>
      <c r="Q24" s="237"/>
      <c r="R24" s="237"/>
      <c r="S24" s="237"/>
      <c r="T24" s="237"/>
      <c r="U24" s="237"/>
      <c r="V24" s="237"/>
      <c r="X24" s="233">
        <f t="shared" si="1"/>
        <v>5000000</v>
      </c>
    </row>
    <row r="25" spans="1:24" s="13" customFormat="1" x14ac:dyDescent="0.3">
      <c r="A25" s="239" t="s">
        <v>213</v>
      </c>
      <c r="B25" s="235" t="s">
        <v>225</v>
      </c>
      <c r="C25" s="236">
        <f>Settings!E62</f>
        <v>20000000</v>
      </c>
      <c r="D25" s="236">
        <f>Settings!$E$62/POWER(1+(Settings!$B$67/100),D17-2024)</f>
        <v>19417475.728155341</v>
      </c>
      <c r="E25" s="236">
        <f>Settings!$E$62/POWER(1+(Settings!$B$67/100),E17-2024)</f>
        <v>18851918.18267509</v>
      </c>
      <c r="F25" s="236">
        <f>Settings!$E$62/POWER(1+(Settings!$B$67/100),F17-2024)</f>
        <v>18302833.187063191</v>
      </c>
      <c r="G25" s="236">
        <f>Settings!$E$62/POWER(1+(Settings!$B$67/100),G17-2024)</f>
        <v>17769740.958313778</v>
      </c>
      <c r="H25" s="236">
        <f>Settings!$E$62/POWER(1+(Settings!$B$67/100),H17-2024)</f>
        <v>17252175.687683281</v>
      </c>
      <c r="I25" s="236">
        <f>Settings!$E$62/POWER(1+(Settings!$B$67/100),I17-2024)</f>
        <v>16749685.133673089</v>
      </c>
      <c r="J25" s="236">
        <f>Settings!$E$62/POWER(1+(Settings!$B$67/100),J17-2024)</f>
        <v>16261830.226867074</v>
      </c>
      <c r="K25" s="236">
        <f>Settings!$E$62/POWER(1+(Settings!$B$67/100),K17-2024)</f>
        <v>15788184.686278716</v>
      </c>
      <c r="L25" s="236">
        <f>Settings!$E$62/POWER(1+(Settings!$B$67/100),L17-2024)</f>
        <v>15328334.646872539</v>
      </c>
      <c r="M25" s="236">
        <f>Settings!$E$62/POWER(1+(Settings!$B$67/100),M17-2024)</f>
        <v>14881878.297934504</v>
      </c>
      <c r="N25" s="236">
        <f>Settings!$E$62/POWER(1+(Settings!$B$67/100),N17-2024)</f>
        <v>14448425.531975245</v>
      </c>
      <c r="O25" s="236">
        <f>Settings!$E$62/POWER(1+(Settings!$B$67/100),O17-2024)</f>
        <v>14027597.603859464</v>
      </c>
      <c r="P25" s="236">
        <f>Settings!$E$62/POWER(1+(Settings!$B$67/100),P17-2024)</f>
        <v>13619026.799863558</v>
      </c>
      <c r="Q25" s="236">
        <f>Settings!$E$62/POWER(1+(Settings!$B$67/100),Q17-2024)</f>
        <v>13222356.116372384</v>
      </c>
      <c r="R25" s="236">
        <f>Settings!$E$62/POWER(1+(Settings!$B$67/100),R17-2024)</f>
        <v>12837238.947934354</v>
      </c>
      <c r="S25" s="236">
        <f>Settings!$E$62/POWER(1+(Settings!$B$67/100),S17-2024)</f>
        <v>12463338.784402287</v>
      </c>
      <c r="T25" s="236">
        <f>Settings!$E$62/POWER(1+(Settings!$B$67/100),T17-2024)</f>
        <v>12100328.916895425</v>
      </c>
      <c r="U25" s="236">
        <f>Settings!$E$62/POWER(1+(Settings!$B$67/100),U17-2024)</f>
        <v>11747892.152325654</v>
      </c>
      <c r="V25" s="236">
        <f>Settings!$E$62/POWER(1+(Settings!$B$67/100),V17-2024)</f>
        <v>11405720.536238501</v>
      </c>
      <c r="X25" s="233">
        <f t="shared" si="1"/>
        <v>306475982.12538344</v>
      </c>
    </row>
    <row r="26" spans="1:24" s="13" customFormat="1" x14ac:dyDescent="0.3">
      <c r="A26" s="239" t="s">
        <v>214</v>
      </c>
      <c r="B26" s="235" t="s">
        <v>225</v>
      </c>
      <c r="C26" s="236">
        <f>Settings!E63</f>
        <v>1500</v>
      </c>
      <c r="D26" s="236">
        <f>Settings!$E$63/POWER(1+(Settings!$B$67/100),D17-2024)</f>
        <v>1456.3106796116504</v>
      </c>
      <c r="E26" s="236">
        <f>Settings!$E$63/POWER(1+(Settings!$B$67/100),E17-2024)</f>
        <v>1413.8938637006315</v>
      </c>
      <c r="F26" s="236">
        <f>Settings!$E$63/POWER(1+(Settings!$B$67/100),F17-2024)</f>
        <v>1372.7124890297393</v>
      </c>
      <c r="G26" s="236">
        <f>Settings!$E$63/POWER(1+(Settings!$B$67/100),G17-2024)</f>
        <v>1332.7305718735336</v>
      </c>
      <c r="H26" s="236">
        <f>Settings!$E$63/POWER(1+(Settings!$B$67/100),H17-2024)</f>
        <v>1293.9131765762461</v>
      </c>
      <c r="I26" s="236">
        <f>Settings!$E$63/POWER(1+(Settings!$B$67/100),I17-2024)</f>
        <v>1256.2263850254817</v>
      </c>
      <c r="J26" s="236">
        <f>Settings!$E$63/POWER(1+(Settings!$B$67/100),J17-2024)</f>
        <v>1219.6372670150306</v>
      </c>
      <c r="K26" s="236">
        <f>Settings!$E$63/POWER(1+(Settings!$B$67/100),K17-2024)</f>
        <v>1184.1138514709037</v>
      </c>
      <c r="L26" s="236">
        <f>Settings!$E$63/POWER(1+(Settings!$B$67/100),L17-2024)</f>
        <v>1149.6250985154404</v>
      </c>
      <c r="M26" s="236">
        <f>Settings!$E$63/POWER(1+(Settings!$B$67/100),M17-2024)</f>
        <v>1116.1408723450877</v>
      </c>
      <c r="N26" s="236">
        <f>Settings!$E$63/POWER(1+(Settings!$B$67/100),N17-2024)</f>
        <v>1083.6319148981434</v>
      </c>
      <c r="O26" s="236">
        <f>Settings!$E$63/POWER(1+(Settings!$B$67/100),O17-2024)</f>
        <v>1052.0698202894598</v>
      </c>
      <c r="P26" s="236">
        <f>Settings!$E$63/POWER(1+(Settings!$B$67/100),P17-2024)</f>
        <v>1021.4270099897668</v>
      </c>
      <c r="Q26" s="236">
        <f>Settings!$E$63/POWER(1+(Settings!$B$67/100),Q17-2024)</f>
        <v>991.67670872792883</v>
      </c>
      <c r="R26" s="236">
        <f>Settings!$E$63/POWER(1+(Settings!$B$67/100),R17-2024)</f>
        <v>962.79292109507651</v>
      </c>
      <c r="S26" s="236">
        <f>Settings!$E$63/POWER(1+(Settings!$B$67/100),S17-2024)</f>
        <v>934.75040883017152</v>
      </c>
      <c r="T26" s="236">
        <f>Settings!$E$63/POWER(1+(Settings!$B$67/100),T17-2024)</f>
        <v>907.52466876715687</v>
      </c>
      <c r="U26" s="236">
        <f>Settings!$E$63/POWER(1+(Settings!$B$67/100),U17-2024)</f>
        <v>881.0919114244241</v>
      </c>
      <c r="V26" s="236">
        <f>Settings!$E$63/POWER(1+(Settings!$B$67/100),V17-2024)</f>
        <v>855.42904021788752</v>
      </c>
      <c r="X26" s="233">
        <f t="shared" si="1"/>
        <v>22985.698659403759</v>
      </c>
    </row>
    <row r="27" spans="1:24" s="13" customFormat="1" x14ac:dyDescent="0.3">
      <c r="A27" s="239" t="s">
        <v>215</v>
      </c>
      <c r="B27" s="235" t="s">
        <v>225</v>
      </c>
      <c r="C27" s="236">
        <f>Settings!E64</f>
        <v>500000</v>
      </c>
      <c r="D27" s="236">
        <f>Settings!$E$64/POWER(1+(Settings!$B$67/100),D17-2024)</f>
        <v>485436.89320388349</v>
      </c>
      <c r="E27" s="236">
        <f>Settings!$E$64/POWER(1+(Settings!$B$67/100),E17-2024)</f>
        <v>471297.95456687722</v>
      </c>
      <c r="F27" s="236">
        <f>Settings!$E$64/POWER(1+(Settings!$B$67/100),F17-2024)</f>
        <v>457570.8296765798</v>
      </c>
      <c r="G27" s="236">
        <f>Settings!$E$64/POWER(1+(Settings!$B$67/100),G17-2024)</f>
        <v>444243.52395784447</v>
      </c>
      <c r="H27" s="236">
        <f>Settings!$E$64/POWER(1+(Settings!$B$67/100),H17-2024)</f>
        <v>431304.39219208207</v>
      </c>
      <c r="I27" s="236">
        <f>Settings!$E$64/POWER(1+(Settings!$B$67/100),I17-2024)</f>
        <v>418742.12834182719</v>
      </c>
      <c r="J27" s="236">
        <f>Settings!$E$64/POWER(1+(Settings!$B$67/100),J17-2024)</f>
        <v>406545.75567167689</v>
      </c>
      <c r="K27" s="236">
        <f>Settings!$E$64/POWER(1+(Settings!$B$67/100),K17-2024)</f>
        <v>394704.61715696787</v>
      </c>
      <c r="L27" s="236">
        <f>Settings!$E$64/POWER(1+(Settings!$B$67/100),L17-2024)</f>
        <v>383208.36617181345</v>
      </c>
      <c r="M27" s="236">
        <f>Settings!$E$64/POWER(1+(Settings!$B$67/100),M17-2024)</f>
        <v>372046.95744836261</v>
      </c>
      <c r="N27" s="236">
        <f>Settings!$E$64/POWER(1+(Settings!$B$67/100),N17-2024)</f>
        <v>361210.63829938113</v>
      </c>
      <c r="O27" s="236">
        <f>Settings!$E$64/POWER(1+(Settings!$B$67/100),O17-2024)</f>
        <v>350689.94009648659</v>
      </c>
      <c r="P27" s="236">
        <f>Settings!$E$64/POWER(1+(Settings!$B$67/100),P17-2024)</f>
        <v>340475.66999658896</v>
      </c>
      <c r="Q27" s="236">
        <f>Settings!$E$64/POWER(1+(Settings!$B$67/100),Q17-2024)</f>
        <v>330558.9029093096</v>
      </c>
      <c r="R27" s="236">
        <f>Settings!$E$64/POWER(1+(Settings!$B$67/100),R17-2024)</f>
        <v>320930.97369835887</v>
      </c>
      <c r="S27" s="236">
        <f>Settings!$E$64/POWER(1+(Settings!$B$67/100),S17-2024)</f>
        <v>311583.46961005719</v>
      </c>
      <c r="T27" s="236">
        <f>Settings!$E$64/POWER(1+(Settings!$B$67/100),T17-2024)</f>
        <v>302508.22292238561</v>
      </c>
      <c r="U27" s="236">
        <f>Settings!$E$64/POWER(1+(Settings!$B$67/100),U17-2024)</f>
        <v>293697.30380814138</v>
      </c>
      <c r="V27" s="236">
        <f>Settings!$E$64/POWER(1+(Settings!$B$67/100),V17-2024)</f>
        <v>285143.0134059625</v>
      </c>
      <c r="X27" s="233">
        <f t="shared" si="1"/>
        <v>7661899.5531345867</v>
      </c>
    </row>
    <row r="28" spans="1:24" s="13" customFormat="1" x14ac:dyDescent="0.3">
      <c r="A28" s="239" t="s">
        <v>216</v>
      </c>
      <c r="B28" s="235" t="s">
        <v>225</v>
      </c>
      <c r="C28" s="236">
        <f>Settings!E65</f>
        <v>100000</v>
      </c>
      <c r="D28" s="236">
        <f>Settings!$E$65/POWER(1+(Settings!$B$67/100),D17-2024)</f>
        <v>97087.378640776689</v>
      </c>
      <c r="E28" s="236">
        <f>Settings!$E$65/POWER(1+(Settings!$B$67/100),E17-2024)</f>
        <v>94259.590913375447</v>
      </c>
      <c r="F28" s="236">
        <f>Settings!$E$65/POWER(1+(Settings!$B$67/100),F17-2024)</f>
        <v>91514.165935315963</v>
      </c>
      <c r="G28" s="236">
        <f>Settings!$E$65/POWER(1+(Settings!$B$67/100),G17-2024)</f>
        <v>88848.704791568904</v>
      </c>
      <c r="H28" s="236">
        <f>Settings!$E$65/POWER(1+(Settings!$B$67/100),H17-2024)</f>
        <v>86260.878438416403</v>
      </c>
      <c r="I28" s="236">
        <f>Settings!$E$65/POWER(1+(Settings!$B$67/100),I17-2024)</f>
        <v>83748.425668365438</v>
      </c>
      <c r="J28" s="236">
        <f>Settings!$E$65/POWER(1+(Settings!$B$67/100),J17-2024)</f>
        <v>81309.151134335378</v>
      </c>
      <c r="K28" s="236">
        <f>Settings!$E$65/POWER(1+(Settings!$B$67/100),K17-2024)</f>
        <v>78940.923431393574</v>
      </c>
      <c r="L28" s="236">
        <f>Settings!$E$65/POWER(1+(Settings!$B$67/100),L17-2024)</f>
        <v>76641.673234362694</v>
      </c>
      <c r="M28" s="236">
        <f>Settings!$E$65/POWER(1+(Settings!$B$67/100),M17-2024)</f>
        <v>74409.391489672518</v>
      </c>
      <c r="N28" s="236">
        <f>Settings!$E$65/POWER(1+(Settings!$B$67/100),N17-2024)</f>
        <v>72242.127659876234</v>
      </c>
      <c r="O28" s="236">
        <f>Settings!$E$65/POWER(1+(Settings!$B$67/100),O17-2024)</f>
        <v>70137.988019297321</v>
      </c>
      <c r="P28" s="236">
        <f>Settings!$E$65/POWER(1+(Settings!$B$67/100),P17-2024)</f>
        <v>68095.133999317797</v>
      </c>
      <c r="Q28" s="236">
        <f>Settings!$E$65/POWER(1+(Settings!$B$67/100),Q17-2024)</f>
        <v>66111.780581861924</v>
      </c>
      <c r="R28" s="236">
        <f>Settings!$E$65/POWER(1+(Settings!$B$67/100),R17-2024)</f>
        <v>64186.194739671766</v>
      </c>
      <c r="S28" s="236">
        <f>Settings!$E$65/POWER(1+(Settings!$B$67/100),S17-2024)</f>
        <v>62316.693922011436</v>
      </c>
      <c r="T28" s="236">
        <f>Settings!$E$65/POWER(1+(Settings!$B$67/100),T17-2024)</f>
        <v>60501.644584477122</v>
      </c>
      <c r="U28" s="236">
        <f>Settings!$E$65/POWER(1+(Settings!$B$67/100),U17-2024)</f>
        <v>58739.460761628274</v>
      </c>
      <c r="V28" s="236">
        <f>Settings!$E$65/POWER(1+(Settings!$B$67/100),V17-2024)</f>
        <v>57028.602681192504</v>
      </c>
      <c r="X28" s="233">
        <f t="shared" si="1"/>
        <v>1532379.9106269174</v>
      </c>
    </row>
    <row r="29" spans="1:24" s="13" customFormat="1" x14ac:dyDescent="0.3">
      <c r="A29" s="239" t="s">
        <v>217</v>
      </c>
      <c r="B29" s="235" t="s">
        <v>225</v>
      </c>
      <c r="C29" s="236">
        <f>Settings!E66</f>
        <v>2000000</v>
      </c>
      <c r="D29" s="236">
        <f>Settings!$E$66/POWER(1+(Settings!$B$67/100),D17-2024)</f>
        <v>1941747.572815534</v>
      </c>
      <c r="E29" s="236">
        <f>Settings!$E$66/POWER(1+(Settings!$B$67/100),E17-2024)</f>
        <v>1885191.8182675089</v>
      </c>
      <c r="F29" s="236">
        <f>Settings!$E$66/POWER(1+(Settings!$B$67/100),F17-2024)</f>
        <v>1830283.3187063192</v>
      </c>
      <c r="G29" s="236">
        <f>Settings!$E$66/POWER(1+(Settings!$B$67/100),G17-2024)</f>
        <v>1776974.0958313779</v>
      </c>
      <c r="H29" s="236">
        <f>Settings!$E$66/POWER(1+(Settings!$B$67/100),H17-2024)</f>
        <v>1725217.5687683283</v>
      </c>
      <c r="I29" s="236">
        <f>Settings!$E$66/POWER(1+(Settings!$B$67/100),I17-2024)</f>
        <v>1674968.5133673088</v>
      </c>
      <c r="J29" s="236">
        <f>Settings!$E$66/POWER(1+(Settings!$B$67/100),J17-2024)</f>
        <v>1626183.0226867076</v>
      </c>
      <c r="K29" s="236">
        <f>Settings!$E$66/POWER(1+(Settings!$B$67/100),K17-2024)</f>
        <v>1578818.4686278715</v>
      </c>
      <c r="L29" s="236">
        <f>Settings!$E$66/POWER(1+(Settings!$B$67/100),L17-2024)</f>
        <v>1532833.4646872538</v>
      </c>
      <c r="M29" s="236">
        <f>Settings!$E$66/POWER(1+(Settings!$B$67/100),M17-2024)</f>
        <v>1488187.8297934504</v>
      </c>
      <c r="N29" s="236">
        <f>Settings!$E$66/POWER(1+(Settings!$B$67/100),N17-2024)</f>
        <v>1444842.5531975245</v>
      </c>
      <c r="O29" s="236">
        <f>Settings!$E$66/POWER(1+(Settings!$B$67/100),O17-2024)</f>
        <v>1402759.7603859464</v>
      </c>
      <c r="P29" s="236">
        <f>Settings!$E$66/POWER(1+(Settings!$B$67/100),P17-2024)</f>
        <v>1361902.6799863558</v>
      </c>
      <c r="Q29" s="236">
        <f>Settings!$E$66/POWER(1+(Settings!$B$67/100),Q17-2024)</f>
        <v>1322235.6116372384</v>
      </c>
      <c r="R29" s="236">
        <f>Settings!$E$66/POWER(1+(Settings!$B$67/100),R17-2024)</f>
        <v>1283723.8947934355</v>
      </c>
      <c r="S29" s="236">
        <f>Settings!$E$66/POWER(1+(Settings!$B$67/100),S17-2024)</f>
        <v>1246333.8784402288</v>
      </c>
      <c r="T29" s="236">
        <f>Settings!$E$66/POWER(1+(Settings!$B$67/100),T17-2024)</f>
        <v>1210032.8916895424</v>
      </c>
      <c r="U29" s="236">
        <f>Settings!$E$66/POWER(1+(Settings!$B$67/100),U17-2024)</f>
        <v>1174789.2152325655</v>
      </c>
      <c r="V29" s="236">
        <f>Settings!$E$66/POWER(1+(Settings!$B$67/100),V17-2024)</f>
        <v>1140572.05362385</v>
      </c>
      <c r="X29" s="233">
        <f t="shared" si="1"/>
        <v>30647598.212538347</v>
      </c>
    </row>
    <row r="31" spans="1:24" x14ac:dyDescent="0.3">
      <c r="W31" s="234" t="s">
        <v>106</v>
      </c>
      <c r="X31" s="233">
        <f>SUM(X18:X29)</f>
        <v>478608345.50034267</v>
      </c>
    </row>
    <row r="32" spans="1:24" x14ac:dyDescent="0.3">
      <c r="W32" s="234" t="s">
        <v>239</v>
      </c>
      <c r="X32" s="242">
        <f>X31/(60*24*364.25*Settings!B68)</f>
        <v>45.623460068285546</v>
      </c>
    </row>
    <row r="33" spans="23:24" x14ac:dyDescent="0.3">
      <c r="W33" s="234" t="s">
        <v>240</v>
      </c>
      <c r="X33" s="242">
        <f>X32+(X32*Settings!$D$32)</f>
        <v>45.623460068285546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A25A8-AB89-44E0-B717-CEC3AD143104}">
  <sheetPr codeName="Sheet7" filterMode="1">
    <tabColor rgb="FF92D050"/>
  </sheetPr>
  <dimension ref="A1:L92"/>
  <sheetViews>
    <sheetView topLeftCell="A34" zoomScale="115" zoomScaleNormal="115" workbookViewId="0">
      <selection activeCell="A51" sqref="A51"/>
    </sheetView>
  </sheetViews>
  <sheetFormatPr defaultRowHeight="13.8" x14ac:dyDescent="0.25"/>
  <cols>
    <col min="1" max="1" width="11.21875" style="3" customWidth="1"/>
    <col min="2" max="2" width="51.88671875" style="3" bestFit="1" customWidth="1"/>
    <col min="3" max="5" width="8.88671875" style="3"/>
    <col min="6" max="6" width="55.21875" style="3" customWidth="1"/>
    <col min="7" max="11" width="8.88671875" style="3"/>
    <col min="12" max="12" width="50.5546875" style="3" customWidth="1"/>
    <col min="13" max="16384" width="8.88671875" style="3"/>
  </cols>
  <sheetData>
    <row r="1" spans="1:8" s="12" customFormat="1" x14ac:dyDescent="0.25">
      <c r="A1" s="95" t="s">
        <v>32</v>
      </c>
      <c r="B1" s="95" t="s">
        <v>104</v>
      </c>
      <c r="C1" s="96" t="s">
        <v>90</v>
      </c>
      <c r="F1" s="117" t="s">
        <v>104</v>
      </c>
      <c r="G1" s="117" t="s">
        <v>105</v>
      </c>
      <c r="H1" s="117" t="s">
        <v>151</v>
      </c>
    </row>
    <row r="2" spans="1:8" x14ac:dyDescent="0.25">
      <c r="A2" s="97" t="s">
        <v>63</v>
      </c>
      <c r="B2" s="98" t="s">
        <v>57</v>
      </c>
      <c r="C2" s="110"/>
      <c r="F2" s="101" t="s">
        <v>59</v>
      </c>
      <c r="G2" s="102">
        <f>COUNTIF($B$2:$B$48,F2)</f>
        <v>6</v>
      </c>
      <c r="H2" s="118">
        <f>G2/$G$11</f>
        <v>0.14634146341463414</v>
      </c>
    </row>
    <row r="3" spans="1:8" x14ac:dyDescent="0.25">
      <c r="A3" s="97" t="s">
        <v>33</v>
      </c>
      <c r="B3" s="98" t="s">
        <v>57</v>
      </c>
      <c r="C3" s="110" t="s">
        <v>91</v>
      </c>
      <c r="F3" s="101" t="s">
        <v>57</v>
      </c>
      <c r="G3" s="102">
        <f t="shared" ref="G3:G9" si="0">COUNTIF($B$2:$B$48,F3)</f>
        <v>19</v>
      </c>
      <c r="H3" s="118">
        <f t="shared" ref="H3:H9" si="1">G3/$G$11</f>
        <v>0.46341463414634149</v>
      </c>
    </row>
    <row r="4" spans="1:8" x14ac:dyDescent="0.25">
      <c r="A4" s="97" t="s">
        <v>65</v>
      </c>
      <c r="B4" s="98" t="s">
        <v>57</v>
      </c>
      <c r="C4" s="110" t="s">
        <v>91</v>
      </c>
      <c r="F4" s="101" t="s">
        <v>56</v>
      </c>
      <c r="G4" s="102">
        <f t="shared" si="0"/>
        <v>8</v>
      </c>
      <c r="H4" s="118">
        <f t="shared" si="1"/>
        <v>0.1951219512195122</v>
      </c>
    </row>
    <row r="5" spans="1:8" x14ac:dyDescent="0.25">
      <c r="A5" s="97" t="s">
        <v>66</v>
      </c>
      <c r="B5" s="104" t="s">
        <v>59</v>
      </c>
      <c r="C5" s="110"/>
      <c r="F5" s="101" t="s">
        <v>102</v>
      </c>
      <c r="G5" s="102">
        <f t="shared" si="0"/>
        <v>0</v>
      </c>
      <c r="H5" s="118">
        <f t="shared" si="1"/>
        <v>0</v>
      </c>
    </row>
    <row r="6" spans="1:8" x14ac:dyDescent="0.25">
      <c r="A6" s="97" t="s">
        <v>67</v>
      </c>
      <c r="B6" s="105" t="s">
        <v>58</v>
      </c>
      <c r="C6" s="110" t="s">
        <v>91</v>
      </c>
      <c r="F6" s="101" t="s">
        <v>60</v>
      </c>
      <c r="G6" s="102">
        <f t="shared" si="0"/>
        <v>1</v>
      </c>
      <c r="H6" s="118">
        <f t="shared" si="1"/>
        <v>2.4390243902439025E-2</v>
      </c>
    </row>
    <row r="7" spans="1:8" x14ac:dyDescent="0.25">
      <c r="A7" s="97" t="s">
        <v>68</v>
      </c>
      <c r="B7" s="98" t="s">
        <v>57</v>
      </c>
      <c r="C7" s="110" t="s">
        <v>91</v>
      </c>
      <c r="F7" s="101" t="s">
        <v>103</v>
      </c>
      <c r="G7" s="102">
        <f t="shared" si="0"/>
        <v>0</v>
      </c>
      <c r="H7" s="118">
        <f t="shared" si="1"/>
        <v>0</v>
      </c>
    </row>
    <row r="8" spans="1:8" x14ac:dyDescent="0.25">
      <c r="A8" s="97" t="s">
        <v>34</v>
      </c>
      <c r="B8" s="106" t="s">
        <v>64</v>
      </c>
      <c r="C8" s="110" t="s">
        <v>91</v>
      </c>
      <c r="F8" s="101" t="s">
        <v>58</v>
      </c>
      <c r="G8" s="102">
        <f t="shared" si="0"/>
        <v>4</v>
      </c>
      <c r="H8" s="118">
        <f t="shared" si="1"/>
        <v>9.7560975609756101E-2</v>
      </c>
    </row>
    <row r="9" spans="1:8" ht="14.4" thickBot="1" x14ac:dyDescent="0.3">
      <c r="A9" s="97" t="s">
        <v>69</v>
      </c>
      <c r="B9" s="98" t="s">
        <v>57</v>
      </c>
      <c r="C9" s="110"/>
      <c r="F9" s="107" t="s">
        <v>61</v>
      </c>
      <c r="G9" s="108">
        <f t="shared" si="0"/>
        <v>3</v>
      </c>
      <c r="H9" s="119">
        <f t="shared" si="1"/>
        <v>7.3170731707317069E-2</v>
      </c>
    </row>
    <row r="10" spans="1:8" x14ac:dyDescent="0.25">
      <c r="A10" s="97" t="s">
        <v>70</v>
      </c>
      <c r="B10" s="105" t="s">
        <v>59</v>
      </c>
      <c r="C10" s="110" t="s">
        <v>91</v>
      </c>
    </row>
    <row r="11" spans="1:8" x14ac:dyDescent="0.25">
      <c r="A11" s="97" t="s">
        <v>71</v>
      </c>
      <c r="B11" s="105" t="s">
        <v>58</v>
      </c>
      <c r="C11" s="110"/>
      <c r="F11" s="109" t="s">
        <v>106</v>
      </c>
      <c r="G11" s="102">
        <f>SUM(G2:G9)</f>
        <v>41</v>
      </c>
      <c r="H11" s="69">
        <f>SUM(H2:H9)</f>
        <v>1</v>
      </c>
    </row>
    <row r="12" spans="1:8" x14ac:dyDescent="0.25">
      <c r="A12" s="97" t="s">
        <v>72</v>
      </c>
      <c r="B12" s="104" t="s">
        <v>59</v>
      </c>
      <c r="C12" s="110"/>
    </row>
    <row r="13" spans="1:8" x14ac:dyDescent="0.25">
      <c r="A13" s="97" t="s">
        <v>82</v>
      </c>
      <c r="B13" s="106" t="s">
        <v>64</v>
      </c>
      <c r="C13" s="110"/>
    </row>
    <row r="14" spans="1:8" x14ac:dyDescent="0.25">
      <c r="A14" s="97" t="s">
        <v>35</v>
      </c>
      <c r="B14" s="98" t="s">
        <v>57</v>
      </c>
      <c r="C14" s="110" t="s">
        <v>91</v>
      </c>
    </row>
    <row r="15" spans="1:8" x14ac:dyDescent="0.25">
      <c r="A15" s="110" t="s">
        <v>83</v>
      </c>
      <c r="B15" s="98" t="s">
        <v>56</v>
      </c>
      <c r="C15" s="110"/>
    </row>
    <row r="16" spans="1:8" x14ac:dyDescent="0.25">
      <c r="A16" s="110" t="s">
        <v>84</v>
      </c>
      <c r="B16" s="98" t="s">
        <v>56</v>
      </c>
      <c r="C16" s="110"/>
    </row>
    <row r="17" spans="1:3" x14ac:dyDescent="0.25">
      <c r="A17" s="110" t="s">
        <v>85</v>
      </c>
      <c r="B17" s="98" t="s">
        <v>56</v>
      </c>
      <c r="C17" s="110"/>
    </row>
    <row r="18" spans="1:3" x14ac:dyDescent="0.25">
      <c r="A18" s="110" t="s">
        <v>86</v>
      </c>
      <c r="B18" s="98" t="s">
        <v>56</v>
      </c>
      <c r="C18" s="110"/>
    </row>
    <row r="19" spans="1:3" x14ac:dyDescent="0.25">
      <c r="A19" s="97" t="s">
        <v>36</v>
      </c>
      <c r="B19" s="98" t="s">
        <v>57</v>
      </c>
      <c r="C19" s="110" t="s">
        <v>91</v>
      </c>
    </row>
    <row r="20" spans="1:3" x14ac:dyDescent="0.25">
      <c r="A20" s="97" t="s">
        <v>37</v>
      </c>
      <c r="B20" s="98" t="s">
        <v>57</v>
      </c>
      <c r="C20" s="110" t="s">
        <v>91</v>
      </c>
    </row>
    <row r="21" spans="1:3" x14ac:dyDescent="0.25">
      <c r="A21" s="97" t="s">
        <v>40</v>
      </c>
      <c r="B21" s="111" t="s">
        <v>58</v>
      </c>
      <c r="C21" s="110"/>
    </row>
    <row r="22" spans="1:3" x14ac:dyDescent="0.25">
      <c r="A22" s="97" t="s">
        <v>73</v>
      </c>
      <c r="B22" s="98" t="s">
        <v>57</v>
      </c>
      <c r="C22" s="110"/>
    </row>
    <row r="23" spans="1:3" x14ac:dyDescent="0.25">
      <c r="A23" s="97" t="s">
        <v>38</v>
      </c>
      <c r="B23" s="98" t="s">
        <v>57</v>
      </c>
      <c r="C23" s="110" t="s">
        <v>91</v>
      </c>
    </row>
    <row r="24" spans="1:3" x14ac:dyDescent="0.25">
      <c r="A24" s="97" t="s">
        <v>39</v>
      </c>
      <c r="B24" s="105" t="s">
        <v>59</v>
      </c>
      <c r="C24" s="110" t="s">
        <v>91</v>
      </c>
    </row>
    <row r="25" spans="1:3" x14ac:dyDescent="0.25">
      <c r="A25" s="97" t="s">
        <v>41</v>
      </c>
      <c r="B25" s="98" t="s">
        <v>60</v>
      </c>
      <c r="C25" s="110"/>
    </row>
    <row r="26" spans="1:3" ht="27.6" x14ac:dyDescent="0.25">
      <c r="A26" s="97" t="s">
        <v>74</v>
      </c>
      <c r="B26" s="98" t="s">
        <v>57</v>
      </c>
      <c r="C26" s="110"/>
    </row>
    <row r="27" spans="1:3" ht="27.6" x14ac:dyDescent="0.25">
      <c r="A27" s="97" t="s">
        <v>75</v>
      </c>
      <c r="B27" s="98" t="s">
        <v>57</v>
      </c>
      <c r="C27" s="110"/>
    </row>
    <row r="28" spans="1:3" ht="27.6" x14ac:dyDescent="0.25">
      <c r="A28" s="97" t="s">
        <v>76</v>
      </c>
      <c r="B28" s="98" t="s">
        <v>57</v>
      </c>
      <c r="C28" s="110"/>
    </row>
    <row r="29" spans="1:3" x14ac:dyDescent="0.25">
      <c r="A29" s="97" t="s">
        <v>42</v>
      </c>
      <c r="B29" s="105" t="s">
        <v>61</v>
      </c>
      <c r="C29" s="110"/>
    </row>
    <row r="30" spans="1:3" ht="27.6" x14ac:dyDescent="0.25">
      <c r="A30" s="97" t="s">
        <v>77</v>
      </c>
      <c r="B30" s="105" t="s">
        <v>58</v>
      </c>
      <c r="C30" s="110"/>
    </row>
    <row r="31" spans="1:3" x14ac:dyDescent="0.25">
      <c r="A31" s="97" t="s">
        <v>87</v>
      </c>
      <c r="B31" s="98" t="s">
        <v>56</v>
      </c>
      <c r="C31" s="110" t="s">
        <v>91</v>
      </c>
    </row>
    <row r="32" spans="1:3" x14ac:dyDescent="0.25">
      <c r="A32" s="97" t="s">
        <v>43</v>
      </c>
      <c r="B32" s="105" t="s">
        <v>61</v>
      </c>
      <c r="C32" s="110" t="s">
        <v>91</v>
      </c>
    </row>
    <row r="33" spans="1:3" x14ac:dyDescent="0.25">
      <c r="A33" s="97" t="s">
        <v>55</v>
      </c>
      <c r="B33" s="98" t="s">
        <v>57</v>
      </c>
      <c r="C33" s="110" t="s">
        <v>91</v>
      </c>
    </row>
    <row r="34" spans="1:3" x14ac:dyDescent="0.25">
      <c r="A34" s="97" t="s">
        <v>44</v>
      </c>
      <c r="B34" s="97"/>
      <c r="C34" s="110"/>
    </row>
    <row r="35" spans="1:3" x14ac:dyDescent="0.25">
      <c r="A35" s="97" t="s">
        <v>78</v>
      </c>
      <c r="B35" s="98" t="s">
        <v>57</v>
      </c>
      <c r="C35" s="110" t="s">
        <v>91</v>
      </c>
    </row>
    <row r="36" spans="1:3" x14ac:dyDescent="0.25">
      <c r="A36" s="97" t="s">
        <v>45</v>
      </c>
      <c r="B36" s="98" t="s">
        <v>57</v>
      </c>
      <c r="C36" s="110"/>
    </row>
    <row r="37" spans="1:3" x14ac:dyDescent="0.25">
      <c r="A37" s="97" t="s">
        <v>46</v>
      </c>
      <c r="B37" s="105" t="s">
        <v>59</v>
      </c>
      <c r="C37" s="110"/>
    </row>
    <row r="38" spans="1:3" x14ac:dyDescent="0.25">
      <c r="A38" s="97" t="s">
        <v>47</v>
      </c>
      <c r="B38" s="106" t="s">
        <v>64</v>
      </c>
      <c r="C38" s="110"/>
    </row>
    <row r="39" spans="1:3" x14ac:dyDescent="0.25">
      <c r="A39" s="97" t="s">
        <v>48</v>
      </c>
      <c r="B39" s="106" t="s">
        <v>64</v>
      </c>
      <c r="C39" s="110"/>
    </row>
    <row r="40" spans="1:3" x14ac:dyDescent="0.25">
      <c r="A40" s="97" t="s">
        <v>49</v>
      </c>
      <c r="B40" s="98" t="s">
        <v>57</v>
      </c>
      <c r="C40" s="110" t="s">
        <v>91</v>
      </c>
    </row>
    <row r="41" spans="1:3" x14ac:dyDescent="0.25">
      <c r="A41" s="97" t="s">
        <v>50</v>
      </c>
      <c r="B41" s="105" t="s">
        <v>61</v>
      </c>
      <c r="C41" s="110" t="s">
        <v>91</v>
      </c>
    </row>
    <row r="42" spans="1:3" ht="27.6" x14ac:dyDescent="0.25">
      <c r="A42" s="97" t="s">
        <v>79</v>
      </c>
      <c r="B42" s="105" t="s">
        <v>59</v>
      </c>
      <c r="C42" s="110"/>
    </row>
    <row r="43" spans="1:3" x14ac:dyDescent="0.25">
      <c r="A43" s="97" t="s">
        <v>80</v>
      </c>
      <c r="B43" s="98" t="s">
        <v>62</v>
      </c>
      <c r="C43" s="110"/>
    </row>
    <row r="44" spans="1:3" x14ac:dyDescent="0.25">
      <c r="A44" s="97" t="s">
        <v>81</v>
      </c>
      <c r="B44" s="98" t="s">
        <v>57</v>
      </c>
      <c r="C44" s="110" t="s">
        <v>91</v>
      </c>
    </row>
    <row r="45" spans="1:3" x14ac:dyDescent="0.25">
      <c r="A45" s="97" t="s">
        <v>51</v>
      </c>
      <c r="B45" s="98" t="s">
        <v>56</v>
      </c>
      <c r="C45" s="110"/>
    </row>
    <row r="46" spans="1:3" x14ac:dyDescent="0.25">
      <c r="A46" s="97" t="s">
        <v>52</v>
      </c>
      <c r="B46" s="98" t="s">
        <v>56</v>
      </c>
      <c r="C46" s="110"/>
    </row>
    <row r="47" spans="1:3" x14ac:dyDescent="0.25">
      <c r="A47" s="97" t="s">
        <v>53</v>
      </c>
      <c r="B47" s="98" t="s">
        <v>56</v>
      </c>
      <c r="C47" s="110"/>
    </row>
    <row r="48" spans="1:3" x14ac:dyDescent="0.25">
      <c r="A48" s="97" t="s">
        <v>54</v>
      </c>
      <c r="B48" s="98" t="s">
        <v>57</v>
      </c>
      <c r="C48" s="110"/>
    </row>
    <row r="50" spans="1:12" ht="14.4" x14ac:dyDescent="0.3">
      <c r="A50" s="120" t="s">
        <v>191</v>
      </c>
    </row>
    <row r="56" spans="1:12" s="13" customFormat="1" ht="14.4" hidden="1" x14ac:dyDescent="0.3">
      <c r="L56" s="14" t="s">
        <v>57</v>
      </c>
    </row>
    <row r="57" spans="1:12" s="13" customFormat="1" ht="14.4" hidden="1" x14ac:dyDescent="0.3">
      <c r="L57" s="14" t="s">
        <v>57</v>
      </c>
    </row>
    <row r="58" spans="1:12" s="13" customFormat="1" ht="14.4" hidden="1" x14ac:dyDescent="0.3">
      <c r="L58" s="14" t="s">
        <v>57</v>
      </c>
    </row>
    <row r="59" spans="1:12" s="13" customFormat="1" ht="14.4" hidden="1" x14ac:dyDescent="0.3">
      <c r="L59" s="16" t="s">
        <v>59</v>
      </c>
    </row>
    <row r="60" spans="1:12" s="13" customFormat="1" ht="14.4" hidden="1" x14ac:dyDescent="0.3">
      <c r="L60" s="16" t="s">
        <v>58</v>
      </c>
    </row>
    <row r="61" spans="1:12" s="13" customFormat="1" ht="14.4" hidden="1" x14ac:dyDescent="0.3">
      <c r="L61" s="15" t="s">
        <v>59</v>
      </c>
    </row>
    <row r="62" spans="1:12" s="13" customFormat="1" ht="14.4" hidden="1" x14ac:dyDescent="0.3">
      <c r="L62" s="19" t="s">
        <v>64</v>
      </c>
    </row>
    <row r="63" spans="1:12" s="13" customFormat="1" ht="14.4" hidden="1" x14ac:dyDescent="0.3">
      <c r="L63" s="14" t="s">
        <v>57</v>
      </c>
    </row>
    <row r="64" spans="1:12" s="13" customFormat="1" ht="14.4" hidden="1" x14ac:dyDescent="0.3">
      <c r="L64" s="14" t="s">
        <v>56</v>
      </c>
    </row>
    <row r="65" spans="12:12" s="13" customFormat="1" ht="14.4" hidden="1" x14ac:dyDescent="0.3">
      <c r="L65" s="14" t="s">
        <v>56</v>
      </c>
    </row>
    <row r="66" spans="12:12" s="13" customFormat="1" ht="14.4" hidden="1" x14ac:dyDescent="0.3">
      <c r="L66" s="14" t="s">
        <v>56</v>
      </c>
    </row>
    <row r="67" spans="12:12" s="13" customFormat="1" ht="14.4" hidden="1" x14ac:dyDescent="0.3">
      <c r="L67" s="14" t="s">
        <v>57</v>
      </c>
    </row>
    <row r="68" spans="12:12" s="13" customFormat="1" ht="14.4" hidden="1" x14ac:dyDescent="0.3">
      <c r="L68" s="14" t="s">
        <v>57</v>
      </c>
    </row>
    <row r="69" spans="12:12" s="13" customFormat="1" ht="14.4" hidden="1" x14ac:dyDescent="0.3">
      <c r="L69" s="17" t="s">
        <v>58</v>
      </c>
    </row>
    <row r="70" spans="12:12" s="13" customFormat="1" ht="14.4" hidden="1" x14ac:dyDescent="0.3">
      <c r="L70" s="14" t="s">
        <v>57</v>
      </c>
    </row>
    <row r="71" spans="12:12" s="13" customFormat="1" ht="14.4" hidden="1" x14ac:dyDescent="0.3">
      <c r="L71" s="14" t="s">
        <v>57</v>
      </c>
    </row>
    <row r="72" spans="12:12" s="13" customFormat="1" ht="14.4" hidden="1" x14ac:dyDescent="0.3">
      <c r="L72" s="16" t="s">
        <v>59</v>
      </c>
    </row>
    <row r="73" spans="12:12" s="13" customFormat="1" ht="14.4" hidden="1" x14ac:dyDescent="0.3">
      <c r="L73" s="14" t="s">
        <v>57</v>
      </c>
    </row>
    <row r="74" spans="12:12" s="13" customFormat="1" ht="14.4" hidden="1" x14ac:dyDescent="0.3">
      <c r="L74" s="14" t="s">
        <v>57</v>
      </c>
    </row>
    <row r="75" spans="12:12" s="13" customFormat="1" ht="14.4" hidden="1" x14ac:dyDescent="0.3">
      <c r="L75" s="14" t="s">
        <v>57</v>
      </c>
    </row>
    <row r="76" spans="12:12" s="13" customFormat="1" ht="14.4" hidden="1" x14ac:dyDescent="0.3">
      <c r="L76" s="16" t="s">
        <v>58</v>
      </c>
    </row>
    <row r="77" spans="12:12" s="13" customFormat="1" ht="14.4" hidden="1" x14ac:dyDescent="0.3">
      <c r="L77" s="14" t="s">
        <v>56</v>
      </c>
    </row>
    <row r="78" spans="12:12" s="13" customFormat="1" ht="14.4" hidden="1" x14ac:dyDescent="0.3">
      <c r="L78" s="16" t="s">
        <v>61</v>
      </c>
    </row>
    <row r="79" spans="12:12" s="13" customFormat="1" ht="14.4" hidden="1" x14ac:dyDescent="0.3">
      <c r="L79" s="14" t="s">
        <v>57</v>
      </c>
    </row>
    <row r="80" spans="12:12" s="13" customFormat="1" ht="14.4" hidden="1" x14ac:dyDescent="0.3">
      <c r="L80" s="14" t="s">
        <v>57</v>
      </c>
    </row>
    <row r="81" spans="12:12" s="13" customFormat="1" ht="14.4" hidden="1" x14ac:dyDescent="0.3">
      <c r="L81" s="14" t="s">
        <v>57</v>
      </c>
    </row>
    <row r="82" spans="12:12" s="13" customFormat="1" ht="14.4" hidden="1" x14ac:dyDescent="0.3">
      <c r="L82" s="16" t="s">
        <v>59</v>
      </c>
    </row>
    <row r="83" spans="12:12" s="13" customFormat="1" ht="14.4" hidden="1" x14ac:dyDescent="0.3">
      <c r="L83" s="19" t="s">
        <v>64</v>
      </c>
    </row>
    <row r="84" spans="12:12" s="13" customFormat="1" ht="14.4" hidden="1" x14ac:dyDescent="0.3">
      <c r="L84" s="19" t="s">
        <v>64</v>
      </c>
    </row>
    <row r="85" spans="12:12" s="13" customFormat="1" ht="14.4" hidden="1" x14ac:dyDescent="0.3">
      <c r="L85" s="14" t="s">
        <v>57</v>
      </c>
    </row>
    <row r="86" spans="12:12" s="13" customFormat="1" ht="14.4" hidden="1" x14ac:dyDescent="0.3">
      <c r="L86" s="16" t="s">
        <v>61</v>
      </c>
    </row>
    <row r="87" spans="12:12" s="13" customFormat="1" ht="14.4" hidden="1" x14ac:dyDescent="0.3">
      <c r="L87" s="16" t="s">
        <v>59</v>
      </c>
    </row>
    <row r="88" spans="12:12" s="13" customFormat="1" ht="14.4" hidden="1" x14ac:dyDescent="0.3">
      <c r="L88" s="14" t="s">
        <v>57</v>
      </c>
    </row>
    <row r="89" spans="12:12" s="13" customFormat="1" ht="14.4" hidden="1" x14ac:dyDescent="0.3">
      <c r="L89" s="14" t="s">
        <v>56</v>
      </c>
    </row>
    <row r="90" spans="12:12" s="13" customFormat="1" ht="14.4" hidden="1" x14ac:dyDescent="0.3">
      <c r="L90" s="14" t="s">
        <v>56</v>
      </c>
    </row>
    <row r="91" spans="12:12" s="13" customFormat="1" ht="14.4" hidden="1" x14ac:dyDescent="0.3">
      <c r="L91" s="14" t="s">
        <v>56</v>
      </c>
    </row>
    <row r="92" spans="12:12" s="13" customFormat="1" ht="14.4" hidden="1" x14ac:dyDescent="0.3">
      <c r="L92" s="14" t="s">
        <v>57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DBBC3-2F6E-4F74-9731-6A90B0FA0F89}">
  <sheetPr codeName="Sheet8">
    <tabColor rgb="FF92D050"/>
  </sheetPr>
  <dimension ref="A1:AB50"/>
  <sheetViews>
    <sheetView zoomScale="70" zoomScaleNormal="70" workbookViewId="0">
      <selection activeCell="I27" sqref="I27"/>
    </sheetView>
  </sheetViews>
  <sheetFormatPr defaultRowHeight="14.4" x14ac:dyDescent="0.3"/>
  <cols>
    <col min="1" max="1" width="15.21875" style="100" customWidth="1"/>
    <col min="2" max="2" width="51.88671875" style="100" bestFit="1" customWidth="1"/>
    <col min="3" max="3" width="8.88671875" style="100"/>
    <col min="4" max="23" width="9.44140625" style="130" customWidth="1"/>
    <col min="24" max="24" width="3.21875" style="100" customWidth="1"/>
    <col min="25" max="25" width="3.109375" style="100" customWidth="1"/>
    <col min="26" max="26" width="41.5546875" style="100" bestFit="1" customWidth="1"/>
    <col min="27" max="27" width="7.33203125" style="100" bestFit="1" customWidth="1"/>
    <col min="28" max="28" width="7" style="100" bestFit="1" customWidth="1"/>
    <col min="29" max="16384" width="8.88671875" style="100"/>
  </cols>
  <sheetData>
    <row r="1" spans="1:28" s="12" customFormat="1" ht="13.8" x14ac:dyDescent="0.25">
      <c r="A1" s="95" t="s">
        <v>32</v>
      </c>
      <c r="B1" s="95" t="s">
        <v>188</v>
      </c>
      <c r="C1" s="96" t="s">
        <v>90</v>
      </c>
      <c r="D1" s="95">
        <v>2021</v>
      </c>
      <c r="E1" s="96">
        <v>2022</v>
      </c>
      <c r="F1" s="95">
        <v>2023</v>
      </c>
      <c r="G1" s="96">
        <v>2024</v>
      </c>
      <c r="H1" s="95">
        <v>2025</v>
      </c>
      <c r="I1" s="96">
        <v>2026</v>
      </c>
      <c r="J1" s="95">
        <v>2027</v>
      </c>
      <c r="K1" s="96">
        <v>2028</v>
      </c>
      <c r="L1" s="95">
        <v>2029</v>
      </c>
      <c r="M1" s="96">
        <v>2030</v>
      </c>
      <c r="N1" s="95">
        <v>2031</v>
      </c>
      <c r="O1" s="96">
        <v>2032</v>
      </c>
      <c r="P1" s="95">
        <v>2033</v>
      </c>
      <c r="Q1" s="96">
        <v>2034</v>
      </c>
      <c r="R1" s="95">
        <v>2035</v>
      </c>
      <c r="S1" s="96">
        <v>2036</v>
      </c>
      <c r="T1" s="95">
        <v>2037</v>
      </c>
      <c r="U1" s="96">
        <v>2038</v>
      </c>
      <c r="V1" s="95">
        <v>2039</v>
      </c>
      <c r="W1" s="96">
        <v>2040</v>
      </c>
    </row>
    <row r="2" spans="1:28" x14ac:dyDescent="0.3">
      <c r="A2" s="97" t="s">
        <v>63</v>
      </c>
      <c r="B2" s="98" t="s">
        <v>57</v>
      </c>
      <c r="C2" s="99"/>
      <c r="D2" s="106">
        <v>1</v>
      </c>
      <c r="E2" s="106">
        <v>1</v>
      </c>
      <c r="F2" s="106">
        <v>0</v>
      </c>
      <c r="G2" s="106">
        <v>0</v>
      </c>
      <c r="H2" s="106">
        <v>0</v>
      </c>
      <c r="I2" s="106">
        <v>0</v>
      </c>
      <c r="J2" s="106">
        <v>0</v>
      </c>
      <c r="K2" s="106">
        <v>0</v>
      </c>
      <c r="L2" s="106">
        <v>0</v>
      </c>
      <c r="M2" s="106">
        <v>0</v>
      </c>
      <c r="N2" s="106">
        <v>0</v>
      </c>
      <c r="O2" s="106">
        <v>0</v>
      </c>
      <c r="P2" s="106">
        <v>0</v>
      </c>
      <c r="Q2" s="106">
        <v>0</v>
      </c>
      <c r="R2" s="106">
        <v>0</v>
      </c>
      <c r="S2" s="106">
        <v>0</v>
      </c>
      <c r="T2" s="106">
        <v>0</v>
      </c>
      <c r="U2" s="106">
        <v>0</v>
      </c>
      <c r="V2" s="106">
        <v>0</v>
      </c>
      <c r="W2" s="106">
        <v>0</v>
      </c>
    </row>
    <row r="3" spans="1:28" x14ac:dyDescent="0.3">
      <c r="A3" s="97" t="s">
        <v>33</v>
      </c>
      <c r="B3" s="98" t="s">
        <v>57</v>
      </c>
      <c r="C3" s="99" t="s">
        <v>91</v>
      </c>
      <c r="D3" s="106">
        <v>1</v>
      </c>
      <c r="E3" s="106">
        <v>1</v>
      </c>
      <c r="F3" s="106">
        <v>1</v>
      </c>
      <c r="G3" s="106">
        <v>1</v>
      </c>
      <c r="H3" s="106">
        <v>0</v>
      </c>
      <c r="I3" s="106">
        <v>0</v>
      </c>
      <c r="J3" s="106">
        <v>0</v>
      </c>
      <c r="K3" s="106">
        <v>0</v>
      </c>
      <c r="L3" s="106">
        <v>0</v>
      </c>
      <c r="M3" s="106">
        <v>0</v>
      </c>
      <c r="N3" s="106">
        <v>0</v>
      </c>
      <c r="O3" s="106">
        <v>0</v>
      </c>
      <c r="P3" s="106">
        <v>0</v>
      </c>
      <c r="Q3" s="106">
        <v>0</v>
      </c>
      <c r="R3" s="106">
        <v>0</v>
      </c>
      <c r="S3" s="106">
        <v>0</v>
      </c>
      <c r="T3" s="106">
        <v>0</v>
      </c>
      <c r="U3" s="106">
        <v>0</v>
      </c>
      <c r="V3" s="106">
        <v>0</v>
      </c>
      <c r="W3" s="106">
        <v>0</v>
      </c>
    </row>
    <row r="4" spans="1:28" x14ac:dyDescent="0.3">
      <c r="A4" s="97" t="s">
        <v>65</v>
      </c>
      <c r="B4" s="98" t="s">
        <v>57</v>
      </c>
      <c r="C4" s="99" t="s">
        <v>91</v>
      </c>
      <c r="D4" s="106">
        <v>1</v>
      </c>
      <c r="E4" s="106">
        <v>1</v>
      </c>
      <c r="F4" s="106">
        <v>1</v>
      </c>
      <c r="G4" s="106">
        <v>1</v>
      </c>
      <c r="H4" s="106">
        <v>1</v>
      </c>
      <c r="I4" s="106">
        <v>1</v>
      </c>
      <c r="J4" s="106">
        <v>0</v>
      </c>
      <c r="K4" s="106">
        <v>0</v>
      </c>
      <c r="L4" s="106">
        <v>0</v>
      </c>
      <c r="M4" s="106">
        <v>0</v>
      </c>
      <c r="N4" s="106">
        <v>0</v>
      </c>
      <c r="O4" s="106">
        <v>0</v>
      </c>
      <c r="P4" s="106">
        <v>0</v>
      </c>
      <c r="Q4" s="106">
        <v>0</v>
      </c>
      <c r="R4" s="106">
        <v>0</v>
      </c>
      <c r="S4" s="106">
        <v>0</v>
      </c>
      <c r="T4" s="106">
        <v>0</v>
      </c>
      <c r="U4" s="106">
        <v>0</v>
      </c>
      <c r="V4" s="106">
        <v>0</v>
      </c>
      <c r="W4" s="106">
        <v>0</v>
      </c>
    </row>
    <row r="5" spans="1:28" x14ac:dyDescent="0.3">
      <c r="A5" s="97" t="s">
        <v>66</v>
      </c>
      <c r="B5" s="104" t="s">
        <v>59</v>
      </c>
      <c r="C5" s="99"/>
      <c r="D5" s="131">
        <v>1</v>
      </c>
      <c r="E5" s="131">
        <v>1</v>
      </c>
      <c r="F5" s="131">
        <v>1</v>
      </c>
      <c r="G5" s="131">
        <v>1</v>
      </c>
      <c r="H5" s="131">
        <v>1</v>
      </c>
      <c r="I5" s="131">
        <v>1</v>
      </c>
      <c r="J5" s="131">
        <v>1</v>
      </c>
      <c r="K5" s="131">
        <v>1</v>
      </c>
      <c r="L5" s="131">
        <v>1</v>
      </c>
      <c r="M5" s="131">
        <v>1</v>
      </c>
      <c r="N5" s="131">
        <v>1</v>
      </c>
      <c r="O5" s="131">
        <v>1</v>
      </c>
      <c r="P5" s="131">
        <v>1</v>
      </c>
      <c r="Q5" s="131">
        <v>1</v>
      </c>
      <c r="R5" s="131">
        <v>1</v>
      </c>
      <c r="S5" s="131">
        <v>1</v>
      </c>
      <c r="T5" s="131">
        <v>1</v>
      </c>
      <c r="U5" s="131">
        <v>1</v>
      </c>
      <c r="V5" s="131">
        <v>1</v>
      </c>
      <c r="W5" s="131">
        <v>1</v>
      </c>
    </row>
    <row r="6" spans="1:28" x14ac:dyDescent="0.3">
      <c r="A6" s="97" t="s">
        <v>67</v>
      </c>
      <c r="B6" s="105" t="s">
        <v>58</v>
      </c>
      <c r="C6" s="99" t="s">
        <v>91</v>
      </c>
      <c r="D6" s="97">
        <v>1</v>
      </c>
      <c r="E6" s="97">
        <v>1</v>
      </c>
      <c r="F6" s="97">
        <v>1</v>
      </c>
      <c r="G6" s="97">
        <v>1</v>
      </c>
      <c r="H6" s="97">
        <v>0</v>
      </c>
      <c r="I6" s="97">
        <v>0</v>
      </c>
      <c r="J6" s="97">
        <v>0</v>
      </c>
      <c r="K6" s="97">
        <v>0</v>
      </c>
      <c r="L6" s="97">
        <v>0</v>
      </c>
      <c r="M6" s="97">
        <v>0</v>
      </c>
      <c r="N6" s="97">
        <v>0</v>
      </c>
      <c r="O6" s="97">
        <v>0</v>
      </c>
      <c r="P6" s="97">
        <v>0</v>
      </c>
      <c r="Q6" s="97">
        <v>0</v>
      </c>
      <c r="R6" s="97">
        <v>0</v>
      </c>
      <c r="S6" s="97">
        <v>0</v>
      </c>
      <c r="T6" s="97">
        <v>0</v>
      </c>
      <c r="U6" s="97">
        <v>0</v>
      </c>
      <c r="V6" s="97">
        <v>0</v>
      </c>
      <c r="W6" s="97">
        <v>0</v>
      </c>
    </row>
    <row r="7" spans="1:28" x14ac:dyDescent="0.3">
      <c r="A7" s="97" t="s">
        <v>68</v>
      </c>
      <c r="B7" s="98" t="s">
        <v>57</v>
      </c>
      <c r="C7" s="99" t="s">
        <v>91</v>
      </c>
      <c r="D7" s="97">
        <v>1</v>
      </c>
      <c r="E7" s="97">
        <v>1</v>
      </c>
      <c r="F7" s="97">
        <v>1</v>
      </c>
      <c r="G7" s="97">
        <v>1</v>
      </c>
      <c r="H7" s="97">
        <v>1</v>
      </c>
      <c r="I7" s="97">
        <v>1</v>
      </c>
      <c r="J7" s="97">
        <v>0</v>
      </c>
      <c r="K7" s="97">
        <v>0</v>
      </c>
      <c r="L7" s="97">
        <v>0</v>
      </c>
      <c r="M7" s="97">
        <v>0</v>
      </c>
      <c r="N7" s="97">
        <v>0</v>
      </c>
      <c r="O7" s="97">
        <v>0</v>
      </c>
      <c r="P7" s="97">
        <v>0</v>
      </c>
      <c r="Q7" s="97">
        <v>0</v>
      </c>
      <c r="R7" s="97">
        <v>0</v>
      </c>
      <c r="S7" s="97">
        <v>0</v>
      </c>
      <c r="T7" s="97">
        <v>0</v>
      </c>
      <c r="U7" s="97">
        <v>0</v>
      </c>
      <c r="V7" s="97">
        <v>0</v>
      </c>
      <c r="W7" s="97">
        <v>0</v>
      </c>
    </row>
    <row r="8" spans="1:28" x14ac:dyDescent="0.3">
      <c r="A8" s="97" t="s">
        <v>34</v>
      </c>
      <c r="B8" s="106" t="s">
        <v>64</v>
      </c>
      <c r="C8" s="99" t="s">
        <v>91</v>
      </c>
      <c r="D8" s="106">
        <v>1</v>
      </c>
      <c r="E8" s="106">
        <v>1</v>
      </c>
      <c r="F8" s="106">
        <v>1</v>
      </c>
      <c r="G8" s="106">
        <v>1</v>
      </c>
      <c r="H8" s="106">
        <v>1</v>
      </c>
      <c r="I8" s="106">
        <v>1</v>
      </c>
      <c r="J8" s="106">
        <v>1</v>
      </c>
      <c r="K8" s="106">
        <v>1</v>
      </c>
      <c r="L8" s="106">
        <v>1</v>
      </c>
      <c r="M8" s="106">
        <v>1</v>
      </c>
      <c r="N8" s="106">
        <v>1</v>
      </c>
      <c r="O8" s="106">
        <v>1</v>
      </c>
      <c r="P8" s="106">
        <v>1</v>
      </c>
      <c r="Q8" s="106">
        <v>1</v>
      </c>
      <c r="R8" s="106">
        <v>1</v>
      </c>
      <c r="S8" s="106">
        <v>1</v>
      </c>
      <c r="T8" s="106">
        <v>1</v>
      </c>
      <c r="U8" s="106">
        <v>1</v>
      </c>
      <c r="V8" s="106">
        <v>1</v>
      </c>
      <c r="W8" s="106">
        <v>1</v>
      </c>
    </row>
    <row r="9" spans="1:28" ht="15" thickBot="1" x14ac:dyDescent="0.35">
      <c r="A9" s="97" t="s">
        <v>69</v>
      </c>
      <c r="B9" s="98" t="s">
        <v>57</v>
      </c>
      <c r="C9" s="99"/>
      <c r="D9" s="106"/>
      <c r="E9" s="106"/>
      <c r="F9" s="106"/>
      <c r="G9" s="106"/>
      <c r="H9" s="106"/>
      <c r="I9" s="106"/>
      <c r="J9" s="106"/>
      <c r="K9" s="106"/>
      <c r="L9" s="106"/>
      <c r="M9" s="106"/>
      <c r="N9" s="106"/>
      <c r="O9" s="106"/>
      <c r="P9" s="106"/>
      <c r="Q9" s="106"/>
      <c r="R9" s="106"/>
      <c r="S9" s="106"/>
      <c r="T9" s="106"/>
      <c r="U9" s="106"/>
      <c r="V9" s="106"/>
      <c r="W9" s="106"/>
    </row>
    <row r="10" spans="1:28" x14ac:dyDescent="0.3">
      <c r="A10" s="97" t="s">
        <v>70</v>
      </c>
      <c r="B10" s="105" t="s">
        <v>59</v>
      </c>
      <c r="C10" s="99" t="s">
        <v>91</v>
      </c>
      <c r="D10" s="97">
        <v>1</v>
      </c>
      <c r="E10" s="97">
        <v>1</v>
      </c>
      <c r="F10" s="97">
        <v>1</v>
      </c>
      <c r="G10" s="97">
        <v>1</v>
      </c>
      <c r="H10" s="97">
        <v>1</v>
      </c>
      <c r="I10" s="97">
        <v>1</v>
      </c>
      <c r="J10" s="97">
        <v>1</v>
      </c>
      <c r="K10" s="97">
        <v>1</v>
      </c>
      <c r="L10" s="97">
        <v>1</v>
      </c>
      <c r="M10" s="97">
        <v>1</v>
      </c>
      <c r="N10" s="97">
        <v>0</v>
      </c>
      <c r="O10" s="97">
        <v>0</v>
      </c>
      <c r="P10" s="97">
        <v>0</v>
      </c>
      <c r="Q10" s="97">
        <v>0</v>
      </c>
      <c r="R10" s="97">
        <v>0</v>
      </c>
      <c r="S10" s="97">
        <v>0</v>
      </c>
      <c r="T10" s="97">
        <v>0</v>
      </c>
      <c r="U10" s="97">
        <v>0</v>
      </c>
      <c r="V10" s="97">
        <v>0</v>
      </c>
      <c r="W10" s="97">
        <v>0</v>
      </c>
      <c r="Z10" s="132" t="s">
        <v>104</v>
      </c>
      <c r="AA10" s="133" t="s">
        <v>105</v>
      </c>
      <c r="AB10" s="134" t="s">
        <v>151</v>
      </c>
    </row>
    <row r="11" spans="1:28" x14ac:dyDescent="0.3">
      <c r="A11" s="97" t="s">
        <v>71</v>
      </c>
      <c r="B11" s="105" t="s">
        <v>58</v>
      </c>
      <c r="C11" s="99"/>
      <c r="D11" s="97">
        <v>1</v>
      </c>
      <c r="E11" s="97">
        <v>1</v>
      </c>
      <c r="F11" s="97">
        <v>1</v>
      </c>
      <c r="G11" s="97">
        <v>1</v>
      </c>
      <c r="H11" s="97">
        <v>1</v>
      </c>
      <c r="I11" s="97">
        <v>1</v>
      </c>
      <c r="J11" s="97">
        <v>1</v>
      </c>
      <c r="K11" s="97">
        <v>1</v>
      </c>
      <c r="L11" s="97">
        <v>1</v>
      </c>
      <c r="M11" s="97">
        <v>1</v>
      </c>
      <c r="N11" s="97">
        <v>1</v>
      </c>
      <c r="O11" s="97">
        <v>1</v>
      </c>
      <c r="P11" s="97">
        <v>1</v>
      </c>
      <c r="Q11" s="97">
        <v>1</v>
      </c>
      <c r="R11" s="97">
        <v>1</v>
      </c>
      <c r="S11" s="97">
        <v>1</v>
      </c>
      <c r="T11" s="97">
        <v>1</v>
      </c>
      <c r="U11" s="97">
        <v>1</v>
      </c>
      <c r="V11" s="97">
        <v>1</v>
      </c>
      <c r="W11" s="97">
        <v>1</v>
      </c>
      <c r="Z11" s="101" t="s">
        <v>59</v>
      </c>
      <c r="AA11" s="102">
        <f>COUNTIF($B$2:$B$48,Z11)</f>
        <v>6</v>
      </c>
      <c r="AB11" s="103">
        <f>AA11/$AA$20</f>
        <v>0.14634146341463414</v>
      </c>
    </row>
    <row r="12" spans="1:28" x14ac:dyDescent="0.3">
      <c r="A12" s="97" t="s">
        <v>72</v>
      </c>
      <c r="B12" s="104" t="s">
        <v>59</v>
      </c>
      <c r="C12" s="99"/>
      <c r="D12" s="97">
        <v>1</v>
      </c>
      <c r="E12" s="97">
        <v>1</v>
      </c>
      <c r="F12" s="97">
        <v>1</v>
      </c>
      <c r="G12" s="97">
        <v>1</v>
      </c>
      <c r="H12" s="97">
        <v>1</v>
      </c>
      <c r="I12" s="97">
        <v>1</v>
      </c>
      <c r="J12" s="97">
        <v>1</v>
      </c>
      <c r="K12" s="97">
        <v>1</v>
      </c>
      <c r="L12" s="97">
        <v>1</v>
      </c>
      <c r="M12" s="97">
        <v>1</v>
      </c>
      <c r="N12" s="97">
        <v>1</v>
      </c>
      <c r="O12" s="97">
        <v>1</v>
      </c>
      <c r="P12" s="97">
        <v>1</v>
      </c>
      <c r="Q12" s="97">
        <v>1</v>
      </c>
      <c r="R12" s="97">
        <v>1</v>
      </c>
      <c r="S12" s="97">
        <v>1</v>
      </c>
      <c r="T12" s="97">
        <v>1</v>
      </c>
      <c r="U12" s="97">
        <v>1</v>
      </c>
      <c r="V12" s="97">
        <v>1</v>
      </c>
      <c r="W12" s="97">
        <v>1</v>
      </c>
      <c r="Z12" s="101" t="s">
        <v>57</v>
      </c>
      <c r="AA12" s="102">
        <f t="shared" ref="AA12:AA18" si="0">COUNTIF($B$2:$B$48,Z12)</f>
        <v>19</v>
      </c>
      <c r="AB12" s="103">
        <f t="shared" ref="AB12:AB18" si="1">AA12/$AA$20</f>
        <v>0.46341463414634149</v>
      </c>
    </row>
    <row r="13" spans="1:28" x14ac:dyDescent="0.3">
      <c r="A13" s="97" t="s">
        <v>82</v>
      </c>
      <c r="B13" s="106" t="s">
        <v>64</v>
      </c>
      <c r="C13" s="99"/>
      <c r="D13" s="97">
        <v>1</v>
      </c>
      <c r="E13" s="97">
        <v>1</v>
      </c>
      <c r="F13" s="97">
        <v>1</v>
      </c>
      <c r="G13" s="97">
        <v>0</v>
      </c>
      <c r="H13" s="97">
        <v>0</v>
      </c>
      <c r="I13" s="97">
        <v>0</v>
      </c>
      <c r="J13" s="97">
        <v>0</v>
      </c>
      <c r="K13" s="97">
        <v>0</v>
      </c>
      <c r="L13" s="97">
        <v>0</v>
      </c>
      <c r="M13" s="97">
        <v>0</v>
      </c>
      <c r="N13" s="97">
        <v>0</v>
      </c>
      <c r="O13" s="97">
        <v>0</v>
      </c>
      <c r="P13" s="97">
        <v>0</v>
      </c>
      <c r="Q13" s="97">
        <v>0</v>
      </c>
      <c r="R13" s="97">
        <v>0</v>
      </c>
      <c r="S13" s="97">
        <v>0</v>
      </c>
      <c r="T13" s="97">
        <v>0</v>
      </c>
      <c r="U13" s="97">
        <v>0</v>
      </c>
      <c r="V13" s="97">
        <v>0</v>
      </c>
      <c r="W13" s="97">
        <v>0</v>
      </c>
      <c r="Z13" s="101" t="s">
        <v>56</v>
      </c>
      <c r="AA13" s="102">
        <f t="shared" si="0"/>
        <v>8</v>
      </c>
      <c r="AB13" s="103">
        <f t="shared" si="1"/>
        <v>0.1951219512195122</v>
      </c>
    </row>
    <row r="14" spans="1:28" x14ac:dyDescent="0.3">
      <c r="A14" s="97" t="s">
        <v>35</v>
      </c>
      <c r="B14" s="98" t="s">
        <v>57</v>
      </c>
      <c r="C14" s="99" t="s">
        <v>91</v>
      </c>
      <c r="D14" s="97">
        <v>1</v>
      </c>
      <c r="E14" s="97">
        <v>1</v>
      </c>
      <c r="F14" s="97">
        <v>1</v>
      </c>
      <c r="G14" s="97">
        <v>1</v>
      </c>
      <c r="H14" s="97">
        <v>1</v>
      </c>
      <c r="I14" s="97">
        <v>1</v>
      </c>
      <c r="J14" s="97">
        <v>1</v>
      </c>
      <c r="K14" s="97">
        <v>0</v>
      </c>
      <c r="L14" s="97">
        <v>0</v>
      </c>
      <c r="M14" s="97">
        <v>0</v>
      </c>
      <c r="N14" s="97">
        <v>0</v>
      </c>
      <c r="O14" s="97">
        <v>0</v>
      </c>
      <c r="P14" s="97">
        <v>0</v>
      </c>
      <c r="Q14" s="97">
        <v>0</v>
      </c>
      <c r="R14" s="97">
        <v>0</v>
      </c>
      <c r="S14" s="97">
        <v>0</v>
      </c>
      <c r="T14" s="97">
        <v>0</v>
      </c>
      <c r="U14" s="97">
        <v>0</v>
      </c>
      <c r="V14" s="97">
        <v>0</v>
      </c>
      <c r="W14" s="97">
        <v>0</v>
      </c>
      <c r="Z14" s="101" t="s">
        <v>102</v>
      </c>
      <c r="AA14" s="102">
        <f t="shared" si="0"/>
        <v>0</v>
      </c>
      <c r="AB14" s="103">
        <f t="shared" si="1"/>
        <v>0</v>
      </c>
    </row>
    <row r="15" spans="1:28" ht="27.6" x14ac:dyDescent="0.3">
      <c r="A15" s="110" t="s">
        <v>83</v>
      </c>
      <c r="B15" s="98" t="s">
        <v>56</v>
      </c>
      <c r="C15" s="99"/>
      <c r="D15" s="97">
        <v>1</v>
      </c>
      <c r="E15" s="97">
        <v>1</v>
      </c>
      <c r="F15" s="97">
        <v>1</v>
      </c>
      <c r="G15" s="97">
        <v>1</v>
      </c>
      <c r="H15" s="97">
        <v>1</v>
      </c>
      <c r="I15" s="97">
        <v>1</v>
      </c>
      <c r="J15" s="97">
        <v>1</v>
      </c>
      <c r="K15" s="97">
        <v>1</v>
      </c>
      <c r="L15" s="97">
        <v>1</v>
      </c>
      <c r="M15" s="97">
        <v>1</v>
      </c>
      <c r="N15" s="97">
        <v>1</v>
      </c>
      <c r="O15" s="97">
        <v>1</v>
      </c>
      <c r="P15" s="97">
        <v>1</v>
      </c>
      <c r="Q15" s="97">
        <v>1</v>
      </c>
      <c r="R15" s="97">
        <v>1</v>
      </c>
      <c r="S15" s="97">
        <v>1</v>
      </c>
      <c r="T15" s="97">
        <v>1</v>
      </c>
      <c r="U15" s="97">
        <v>1</v>
      </c>
      <c r="V15" s="97">
        <v>1</v>
      </c>
      <c r="W15" s="97">
        <v>1</v>
      </c>
      <c r="Z15" s="101" t="s">
        <v>60</v>
      </c>
      <c r="AA15" s="102">
        <f t="shared" si="0"/>
        <v>1</v>
      </c>
      <c r="AB15" s="103">
        <f t="shared" si="1"/>
        <v>2.4390243902439025E-2</v>
      </c>
    </row>
    <row r="16" spans="1:28" x14ac:dyDescent="0.3">
      <c r="A16" s="110" t="s">
        <v>84</v>
      </c>
      <c r="B16" s="98" t="s">
        <v>56</v>
      </c>
      <c r="C16" s="99"/>
      <c r="D16" s="97">
        <v>1</v>
      </c>
      <c r="E16" s="97">
        <v>1</v>
      </c>
      <c r="F16" s="97">
        <v>1</v>
      </c>
      <c r="G16" s="97">
        <v>1</v>
      </c>
      <c r="H16" s="97">
        <v>1</v>
      </c>
      <c r="I16" s="97">
        <v>1</v>
      </c>
      <c r="J16" s="97">
        <v>1</v>
      </c>
      <c r="K16" s="97">
        <v>1</v>
      </c>
      <c r="L16" s="97">
        <v>1</v>
      </c>
      <c r="M16" s="97">
        <v>1</v>
      </c>
      <c r="N16" s="97">
        <v>1</v>
      </c>
      <c r="O16" s="97">
        <v>1</v>
      </c>
      <c r="P16" s="97">
        <v>1</v>
      </c>
      <c r="Q16" s="97">
        <v>1</v>
      </c>
      <c r="R16" s="97">
        <v>1</v>
      </c>
      <c r="S16" s="97">
        <v>1</v>
      </c>
      <c r="T16" s="97">
        <v>1</v>
      </c>
      <c r="U16" s="97">
        <v>1</v>
      </c>
      <c r="V16" s="97">
        <v>1</v>
      </c>
      <c r="W16" s="97">
        <v>1</v>
      </c>
      <c r="Z16" s="101" t="s">
        <v>103</v>
      </c>
      <c r="AA16" s="102">
        <f t="shared" si="0"/>
        <v>0</v>
      </c>
      <c r="AB16" s="103">
        <f t="shared" si="1"/>
        <v>0</v>
      </c>
    </row>
    <row r="17" spans="1:28" x14ac:dyDescent="0.3">
      <c r="A17" s="110" t="s">
        <v>85</v>
      </c>
      <c r="B17" s="98" t="s">
        <v>56</v>
      </c>
      <c r="C17" s="99"/>
      <c r="D17" s="97">
        <v>1</v>
      </c>
      <c r="E17" s="97">
        <v>1</v>
      </c>
      <c r="F17" s="97">
        <v>1</v>
      </c>
      <c r="G17" s="97">
        <v>1</v>
      </c>
      <c r="H17" s="97">
        <v>1</v>
      </c>
      <c r="I17" s="97">
        <v>1</v>
      </c>
      <c r="J17" s="97">
        <v>1</v>
      </c>
      <c r="K17" s="97">
        <v>1</v>
      </c>
      <c r="L17" s="97">
        <v>1</v>
      </c>
      <c r="M17" s="97">
        <v>1</v>
      </c>
      <c r="N17" s="97">
        <v>1</v>
      </c>
      <c r="O17" s="97">
        <v>1</v>
      </c>
      <c r="P17" s="97">
        <v>1</v>
      </c>
      <c r="Q17" s="97">
        <v>1</v>
      </c>
      <c r="R17" s="97">
        <v>1</v>
      </c>
      <c r="S17" s="97">
        <v>1</v>
      </c>
      <c r="T17" s="97">
        <v>1</v>
      </c>
      <c r="U17" s="97">
        <v>1</v>
      </c>
      <c r="V17" s="97">
        <v>1</v>
      </c>
      <c r="W17" s="97">
        <v>1</v>
      </c>
      <c r="Z17" s="101" t="s">
        <v>58</v>
      </c>
      <c r="AA17" s="102">
        <f t="shared" si="0"/>
        <v>4</v>
      </c>
      <c r="AB17" s="103">
        <f t="shared" si="1"/>
        <v>9.7560975609756101E-2</v>
      </c>
    </row>
    <row r="18" spans="1:28" ht="15" thickBot="1" x14ac:dyDescent="0.35">
      <c r="A18" s="110" t="s">
        <v>86</v>
      </c>
      <c r="B18" s="98" t="s">
        <v>56</v>
      </c>
      <c r="C18" s="99"/>
      <c r="D18" s="97">
        <v>1</v>
      </c>
      <c r="E18" s="97">
        <v>1</v>
      </c>
      <c r="F18" s="97">
        <v>1</v>
      </c>
      <c r="G18" s="97">
        <v>1</v>
      </c>
      <c r="H18" s="97">
        <v>1</v>
      </c>
      <c r="I18" s="97">
        <v>1</v>
      </c>
      <c r="J18" s="97">
        <v>1</v>
      </c>
      <c r="K18" s="97">
        <v>1</v>
      </c>
      <c r="L18" s="97">
        <v>1</v>
      </c>
      <c r="M18" s="97">
        <v>1</v>
      </c>
      <c r="N18" s="97">
        <v>1</v>
      </c>
      <c r="O18" s="97">
        <v>1</v>
      </c>
      <c r="P18" s="97">
        <v>1</v>
      </c>
      <c r="Q18" s="97">
        <v>1</v>
      </c>
      <c r="R18" s="97">
        <v>1</v>
      </c>
      <c r="S18" s="97">
        <v>1</v>
      </c>
      <c r="T18" s="97">
        <v>1</v>
      </c>
      <c r="U18" s="97">
        <v>1</v>
      </c>
      <c r="V18" s="97">
        <v>1</v>
      </c>
      <c r="W18" s="97">
        <v>1</v>
      </c>
      <c r="Z18" s="107" t="s">
        <v>61</v>
      </c>
      <c r="AA18" s="102">
        <f t="shared" si="0"/>
        <v>3</v>
      </c>
      <c r="AB18" s="103">
        <f t="shared" si="1"/>
        <v>7.3170731707317069E-2</v>
      </c>
    </row>
    <row r="19" spans="1:28" x14ac:dyDescent="0.3">
      <c r="A19" s="97" t="s">
        <v>36</v>
      </c>
      <c r="B19" s="98" t="s">
        <v>57</v>
      </c>
      <c r="C19" s="99" t="s">
        <v>91</v>
      </c>
      <c r="D19" s="97">
        <v>1</v>
      </c>
      <c r="E19" s="97">
        <v>1</v>
      </c>
      <c r="F19" s="97">
        <v>1</v>
      </c>
      <c r="G19" s="97">
        <v>1</v>
      </c>
      <c r="H19" s="97">
        <v>1</v>
      </c>
      <c r="I19" s="97">
        <v>1</v>
      </c>
      <c r="J19" s="97">
        <v>1</v>
      </c>
      <c r="K19" s="97">
        <v>1</v>
      </c>
      <c r="L19" s="97">
        <v>1</v>
      </c>
      <c r="M19" s="97">
        <v>1</v>
      </c>
      <c r="N19" s="97">
        <v>1</v>
      </c>
      <c r="O19" s="97">
        <v>1</v>
      </c>
      <c r="P19" s="97">
        <v>1</v>
      </c>
      <c r="Q19" s="97">
        <v>1</v>
      </c>
      <c r="R19" s="97">
        <v>1</v>
      </c>
      <c r="S19" s="97">
        <v>1</v>
      </c>
      <c r="T19" s="97">
        <v>1</v>
      </c>
      <c r="U19" s="97">
        <v>1</v>
      </c>
      <c r="V19" s="97">
        <v>1</v>
      </c>
      <c r="W19" s="97">
        <v>1</v>
      </c>
      <c r="AB19" s="3"/>
    </row>
    <row r="20" spans="1:28" x14ac:dyDescent="0.3">
      <c r="A20" s="97" t="s">
        <v>37</v>
      </c>
      <c r="B20" s="98" t="s">
        <v>57</v>
      </c>
      <c r="C20" s="99" t="s">
        <v>91</v>
      </c>
      <c r="D20" s="97">
        <v>1</v>
      </c>
      <c r="E20" s="97">
        <v>1</v>
      </c>
      <c r="F20" s="97">
        <v>1</v>
      </c>
      <c r="G20" s="97">
        <v>1</v>
      </c>
      <c r="H20" s="97">
        <v>1</v>
      </c>
      <c r="I20" s="97">
        <v>0</v>
      </c>
      <c r="J20" s="97">
        <v>0</v>
      </c>
      <c r="K20" s="97">
        <v>0</v>
      </c>
      <c r="L20" s="97">
        <v>0</v>
      </c>
      <c r="M20" s="97">
        <v>0</v>
      </c>
      <c r="N20" s="97">
        <v>0</v>
      </c>
      <c r="O20" s="97">
        <v>0</v>
      </c>
      <c r="P20" s="97">
        <v>0</v>
      </c>
      <c r="Q20" s="97">
        <v>0</v>
      </c>
      <c r="R20" s="97">
        <v>0</v>
      </c>
      <c r="S20" s="97">
        <v>0</v>
      </c>
      <c r="T20" s="97">
        <v>0</v>
      </c>
      <c r="U20" s="97">
        <v>0</v>
      </c>
      <c r="V20" s="97">
        <v>0</v>
      </c>
      <c r="W20" s="97">
        <v>0</v>
      </c>
      <c r="Z20" s="109" t="s">
        <v>106</v>
      </c>
      <c r="AA20" s="102">
        <f>SUM(AA11:AA18)</f>
        <v>41</v>
      </c>
      <c r="AB20" s="69">
        <f>SUM(AB11:AB18)</f>
        <v>1</v>
      </c>
    </row>
    <row r="21" spans="1:28" x14ac:dyDescent="0.3">
      <c r="A21" s="97" t="s">
        <v>40</v>
      </c>
      <c r="B21" s="111" t="s">
        <v>58</v>
      </c>
      <c r="C21" s="99"/>
      <c r="D21" s="97">
        <v>0</v>
      </c>
      <c r="E21" s="97">
        <v>0</v>
      </c>
      <c r="F21" s="97">
        <v>0</v>
      </c>
      <c r="G21" s="97">
        <v>0</v>
      </c>
      <c r="H21" s="97">
        <v>0</v>
      </c>
      <c r="I21" s="97">
        <v>0</v>
      </c>
      <c r="J21" s="97">
        <v>0</v>
      </c>
      <c r="K21" s="97">
        <v>0</v>
      </c>
      <c r="L21" s="97">
        <v>0</v>
      </c>
      <c r="M21" s="97">
        <v>0</v>
      </c>
      <c r="N21" s="97">
        <v>0</v>
      </c>
      <c r="O21" s="97">
        <v>0</v>
      </c>
      <c r="P21" s="97">
        <v>0</v>
      </c>
      <c r="Q21" s="97">
        <v>0</v>
      </c>
      <c r="R21" s="97">
        <v>0</v>
      </c>
      <c r="S21" s="97">
        <v>0</v>
      </c>
      <c r="T21" s="97">
        <v>0</v>
      </c>
      <c r="U21" s="97">
        <v>0</v>
      </c>
      <c r="V21" s="97">
        <v>0</v>
      </c>
      <c r="W21" s="97">
        <v>0</v>
      </c>
    </row>
    <row r="22" spans="1:28" x14ac:dyDescent="0.3">
      <c r="A22" s="97" t="s">
        <v>73</v>
      </c>
      <c r="B22" s="98" t="s">
        <v>57</v>
      </c>
      <c r="C22" s="99"/>
      <c r="D22" s="97">
        <v>1</v>
      </c>
      <c r="E22" s="97">
        <v>1</v>
      </c>
      <c r="F22" s="97">
        <v>1</v>
      </c>
      <c r="G22" s="97">
        <v>1</v>
      </c>
      <c r="H22" s="97">
        <v>1</v>
      </c>
      <c r="I22" s="97">
        <v>0</v>
      </c>
      <c r="J22" s="97">
        <v>0</v>
      </c>
      <c r="K22" s="97">
        <v>0</v>
      </c>
      <c r="L22" s="97">
        <v>0</v>
      </c>
      <c r="M22" s="97">
        <v>0</v>
      </c>
      <c r="N22" s="97">
        <v>0</v>
      </c>
      <c r="O22" s="97">
        <v>0</v>
      </c>
      <c r="P22" s="97">
        <v>0</v>
      </c>
      <c r="Q22" s="97">
        <v>0</v>
      </c>
      <c r="R22" s="97">
        <v>0</v>
      </c>
      <c r="S22" s="97">
        <v>0</v>
      </c>
      <c r="T22" s="97">
        <v>0</v>
      </c>
      <c r="U22" s="97">
        <v>0</v>
      </c>
      <c r="V22" s="97">
        <v>0</v>
      </c>
      <c r="W22" s="97">
        <v>0</v>
      </c>
    </row>
    <row r="23" spans="1:28" x14ac:dyDescent="0.3">
      <c r="A23" s="97" t="s">
        <v>38</v>
      </c>
      <c r="B23" s="98" t="s">
        <v>57</v>
      </c>
      <c r="C23" s="99" t="s">
        <v>91</v>
      </c>
      <c r="D23" s="97">
        <v>1</v>
      </c>
      <c r="E23" s="97">
        <v>1</v>
      </c>
      <c r="F23" s="97">
        <v>1</v>
      </c>
      <c r="G23" s="97">
        <v>1</v>
      </c>
      <c r="H23" s="97">
        <v>0</v>
      </c>
      <c r="I23" s="97">
        <v>0</v>
      </c>
      <c r="J23" s="97">
        <v>0</v>
      </c>
      <c r="K23" s="97">
        <v>0</v>
      </c>
      <c r="L23" s="97">
        <v>0</v>
      </c>
      <c r="M23" s="97">
        <v>0</v>
      </c>
      <c r="N23" s="97">
        <v>0</v>
      </c>
      <c r="O23" s="97">
        <v>0</v>
      </c>
      <c r="P23" s="97">
        <v>0</v>
      </c>
      <c r="Q23" s="97">
        <v>0</v>
      </c>
      <c r="R23" s="97">
        <v>0</v>
      </c>
      <c r="S23" s="97">
        <v>0</v>
      </c>
      <c r="T23" s="97">
        <v>0</v>
      </c>
      <c r="U23" s="97">
        <v>0</v>
      </c>
      <c r="V23" s="97">
        <v>0</v>
      </c>
      <c r="W23" s="97">
        <v>0</v>
      </c>
    </row>
    <row r="24" spans="1:28" x14ac:dyDescent="0.3">
      <c r="A24" s="97" t="s">
        <v>39</v>
      </c>
      <c r="B24" s="105" t="s">
        <v>59</v>
      </c>
      <c r="C24" s="99" t="s">
        <v>91</v>
      </c>
      <c r="D24" s="97">
        <v>1</v>
      </c>
      <c r="E24" s="97">
        <v>1</v>
      </c>
      <c r="F24" s="97">
        <v>1</v>
      </c>
      <c r="G24" s="97">
        <v>1</v>
      </c>
      <c r="H24" s="97">
        <v>1</v>
      </c>
      <c r="I24" s="97">
        <v>1</v>
      </c>
      <c r="J24" s="97">
        <v>1</v>
      </c>
      <c r="K24" s="97">
        <v>1</v>
      </c>
      <c r="L24" s="97">
        <v>1</v>
      </c>
      <c r="M24" s="97">
        <v>1</v>
      </c>
      <c r="N24" s="97">
        <v>0</v>
      </c>
      <c r="O24" s="97">
        <v>0</v>
      </c>
      <c r="P24" s="97">
        <v>0</v>
      </c>
      <c r="Q24" s="97">
        <v>0</v>
      </c>
      <c r="R24" s="97">
        <v>0</v>
      </c>
      <c r="S24" s="97">
        <v>0</v>
      </c>
      <c r="T24" s="97">
        <v>0</v>
      </c>
      <c r="U24" s="97">
        <v>0</v>
      </c>
      <c r="V24" s="97">
        <v>0</v>
      </c>
      <c r="W24" s="97">
        <v>0</v>
      </c>
    </row>
    <row r="25" spans="1:28" x14ac:dyDescent="0.3">
      <c r="A25" s="97" t="s">
        <v>41</v>
      </c>
      <c r="B25" s="98" t="s">
        <v>60</v>
      </c>
      <c r="C25" s="99"/>
      <c r="D25" s="97">
        <v>1</v>
      </c>
      <c r="E25" s="97">
        <v>1</v>
      </c>
      <c r="F25" s="97">
        <v>1</v>
      </c>
      <c r="G25" s="97">
        <v>1</v>
      </c>
      <c r="H25" s="97">
        <v>0</v>
      </c>
      <c r="I25" s="97">
        <v>0</v>
      </c>
      <c r="J25" s="97">
        <v>0</v>
      </c>
      <c r="K25" s="97">
        <v>0</v>
      </c>
      <c r="L25" s="97">
        <v>0</v>
      </c>
      <c r="M25" s="97">
        <v>0</v>
      </c>
      <c r="N25" s="97">
        <v>0</v>
      </c>
      <c r="O25" s="97">
        <v>0</v>
      </c>
      <c r="P25" s="97">
        <v>0</v>
      </c>
      <c r="Q25" s="97">
        <v>0</v>
      </c>
      <c r="R25" s="97">
        <v>0</v>
      </c>
      <c r="S25" s="97">
        <v>0</v>
      </c>
      <c r="T25" s="97">
        <v>0</v>
      </c>
      <c r="U25" s="97">
        <v>0</v>
      </c>
      <c r="V25" s="97">
        <v>0</v>
      </c>
      <c r="W25" s="97">
        <v>0</v>
      </c>
    </row>
    <row r="26" spans="1:28" x14ac:dyDescent="0.3">
      <c r="A26" s="97" t="s">
        <v>74</v>
      </c>
      <c r="B26" s="98" t="s">
        <v>57</v>
      </c>
      <c r="C26" s="99"/>
      <c r="D26" s="97">
        <v>1</v>
      </c>
      <c r="E26" s="97">
        <v>0</v>
      </c>
      <c r="F26" s="97">
        <v>0</v>
      </c>
      <c r="G26" s="97">
        <v>0</v>
      </c>
      <c r="H26" s="97">
        <v>0</v>
      </c>
      <c r="I26" s="97">
        <v>0</v>
      </c>
      <c r="J26" s="97">
        <v>0</v>
      </c>
      <c r="K26" s="97">
        <v>0</v>
      </c>
      <c r="L26" s="97">
        <v>0</v>
      </c>
      <c r="M26" s="97">
        <v>0</v>
      </c>
      <c r="N26" s="97">
        <v>0</v>
      </c>
      <c r="O26" s="97">
        <v>0</v>
      </c>
      <c r="P26" s="97">
        <v>0</v>
      </c>
      <c r="Q26" s="97">
        <v>0</v>
      </c>
      <c r="R26" s="97">
        <v>0</v>
      </c>
      <c r="S26" s="97">
        <v>0</v>
      </c>
      <c r="T26" s="97">
        <v>0</v>
      </c>
      <c r="U26" s="97">
        <v>0</v>
      </c>
      <c r="V26" s="97">
        <v>0</v>
      </c>
      <c r="W26" s="97">
        <v>0</v>
      </c>
    </row>
    <row r="27" spans="1:28" x14ac:dyDescent="0.3">
      <c r="A27" s="97" t="s">
        <v>75</v>
      </c>
      <c r="B27" s="98" t="s">
        <v>57</v>
      </c>
      <c r="C27" s="99"/>
      <c r="D27" s="97">
        <v>1</v>
      </c>
      <c r="E27" s="97">
        <v>1</v>
      </c>
      <c r="F27" s="97">
        <v>1</v>
      </c>
      <c r="G27" s="97">
        <v>0</v>
      </c>
      <c r="H27" s="97">
        <v>0</v>
      </c>
      <c r="I27" s="97">
        <v>0</v>
      </c>
      <c r="J27" s="97">
        <v>0</v>
      </c>
      <c r="K27" s="97">
        <v>0</v>
      </c>
      <c r="L27" s="97">
        <v>0</v>
      </c>
      <c r="M27" s="97">
        <v>0</v>
      </c>
      <c r="N27" s="97">
        <v>0</v>
      </c>
      <c r="O27" s="97">
        <v>0</v>
      </c>
      <c r="P27" s="97">
        <v>0</v>
      </c>
      <c r="Q27" s="97">
        <v>0</v>
      </c>
      <c r="R27" s="97">
        <v>0</v>
      </c>
      <c r="S27" s="97">
        <v>0</v>
      </c>
      <c r="T27" s="97">
        <v>0</v>
      </c>
      <c r="U27" s="97">
        <v>0</v>
      </c>
      <c r="V27" s="97">
        <v>0</v>
      </c>
      <c r="W27" s="97">
        <v>0</v>
      </c>
    </row>
    <row r="28" spans="1:28" x14ac:dyDescent="0.3">
      <c r="A28" s="97" t="s">
        <v>76</v>
      </c>
      <c r="B28" s="98" t="s">
        <v>57</v>
      </c>
      <c r="C28" s="99"/>
      <c r="D28" s="97">
        <v>1</v>
      </c>
      <c r="E28" s="97">
        <v>1</v>
      </c>
      <c r="F28" s="97">
        <v>1</v>
      </c>
      <c r="G28" s="97">
        <v>1</v>
      </c>
      <c r="H28" s="97">
        <v>1</v>
      </c>
      <c r="I28" s="97">
        <v>1</v>
      </c>
      <c r="J28" s="97">
        <v>0</v>
      </c>
      <c r="K28" s="97">
        <v>0</v>
      </c>
      <c r="L28" s="97">
        <v>0</v>
      </c>
      <c r="M28" s="97">
        <v>0</v>
      </c>
      <c r="N28" s="97">
        <v>0</v>
      </c>
      <c r="O28" s="97">
        <v>0</v>
      </c>
      <c r="P28" s="97">
        <v>0</v>
      </c>
      <c r="Q28" s="97">
        <v>0</v>
      </c>
      <c r="R28" s="97">
        <v>0</v>
      </c>
      <c r="S28" s="97">
        <v>0</v>
      </c>
      <c r="T28" s="97">
        <v>0</v>
      </c>
      <c r="U28" s="97">
        <v>0</v>
      </c>
      <c r="V28" s="97">
        <v>0</v>
      </c>
      <c r="W28" s="97">
        <v>0</v>
      </c>
    </row>
    <row r="29" spans="1:28" x14ac:dyDescent="0.3">
      <c r="A29" s="97" t="s">
        <v>42</v>
      </c>
      <c r="B29" s="105" t="s">
        <v>61</v>
      </c>
      <c r="C29" s="99"/>
      <c r="D29" s="97">
        <v>1</v>
      </c>
      <c r="E29" s="97">
        <v>1</v>
      </c>
      <c r="F29" s="97">
        <v>1</v>
      </c>
      <c r="G29" s="97">
        <v>1</v>
      </c>
      <c r="H29" s="97">
        <v>1</v>
      </c>
      <c r="I29" s="97">
        <v>1</v>
      </c>
      <c r="J29" s="97">
        <v>1</v>
      </c>
      <c r="K29" s="97">
        <v>1</v>
      </c>
      <c r="L29" s="97">
        <v>1</v>
      </c>
      <c r="M29" s="97">
        <v>1</v>
      </c>
      <c r="N29" s="97">
        <v>1</v>
      </c>
      <c r="O29" s="97">
        <v>1</v>
      </c>
      <c r="P29" s="97">
        <v>1</v>
      </c>
      <c r="Q29" s="97">
        <v>1</v>
      </c>
      <c r="R29" s="97">
        <v>1</v>
      </c>
      <c r="S29" s="97">
        <v>1</v>
      </c>
      <c r="T29" s="97">
        <v>1</v>
      </c>
      <c r="U29" s="97">
        <v>1</v>
      </c>
      <c r="V29" s="97">
        <v>1</v>
      </c>
      <c r="W29" s="97">
        <v>1</v>
      </c>
    </row>
    <row r="30" spans="1:28" x14ac:dyDescent="0.3">
      <c r="A30" s="97" t="s">
        <v>77</v>
      </c>
      <c r="B30" s="105" t="s">
        <v>58</v>
      </c>
      <c r="C30" s="99"/>
      <c r="D30" s="97">
        <v>1</v>
      </c>
      <c r="E30" s="97">
        <v>1</v>
      </c>
      <c r="F30" s="97">
        <v>1</v>
      </c>
      <c r="G30" s="97">
        <v>1</v>
      </c>
      <c r="H30" s="97">
        <v>1</v>
      </c>
      <c r="I30" s="97">
        <v>1</v>
      </c>
      <c r="J30" s="97">
        <v>1</v>
      </c>
      <c r="K30" s="97">
        <v>1</v>
      </c>
      <c r="L30" s="97">
        <v>1</v>
      </c>
      <c r="M30" s="97">
        <v>1</v>
      </c>
      <c r="N30" s="97">
        <v>1</v>
      </c>
      <c r="O30" s="97">
        <v>1</v>
      </c>
      <c r="P30" s="97">
        <v>1</v>
      </c>
      <c r="Q30" s="97">
        <v>1</v>
      </c>
      <c r="R30" s="97">
        <v>1</v>
      </c>
      <c r="S30" s="97">
        <v>1</v>
      </c>
      <c r="T30" s="97">
        <v>1</v>
      </c>
      <c r="U30" s="97">
        <v>1</v>
      </c>
      <c r="V30" s="97">
        <v>1</v>
      </c>
      <c r="W30" s="97">
        <v>1</v>
      </c>
    </row>
    <row r="31" spans="1:28" x14ac:dyDescent="0.3">
      <c r="A31" s="97" t="s">
        <v>87</v>
      </c>
      <c r="B31" s="98" t="s">
        <v>56</v>
      </c>
      <c r="C31" s="99" t="s">
        <v>91</v>
      </c>
      <c r="D31" s="97">
        <v>1</v>
      </c>
      <c r="E31" s="97">
        <v>1</v>
      </c>
      <c r="F31" s="97">
        <v>0</v>
      </c>
      <c r="G31" s="97">
        <v>0</v>
      </c>
      <c r="H31" s="97">
        <v>0</v>
      </c>
      <c r="I31" s="97">
        <v>0</v>
      </c>
      <c r="J31" s="97">
        <v>0</v>
      </c>
      <c r="K31" s="97">
        <v>0</v>
      </c>
      <c r="L31" s="97">
        <v>0</v>
      </c>
      <c r="M31" s="97">
        <v>0</v>
      </c>
      <c r="N31" s="97">
        <v>0</v>
      </c>
      <c r="O31" s="97">
        <v>0</v>
      </c>
      <c r="P31" s="97">
        <v>0</v>
      </c>
      <c r="Q31" s="97">
        <v>0</v>
      </c>
      <c r="R31" s="97">
        <v>0</v>
      </c>
      <c r="S31" s="97">
        <v>0</v>
      </c>
      <c r="T31" s="97">
        <v>0</v>
      </c>
      <c r="U31" s="97">
        <v>0</v>
      </c>
      <c r="V31" s="97">
        <v>0</v>
      </c>
      <c r="W31" s="97">
        <v>0</v>
      </c>
    </row>
    <row r="32" spans="1:28" x14ac:dyDescent="0.3">
      <c r="A32" s="97" t="s">
        <v>43</v>
      </c>
      <c r="B32" s="105" t="s">
        <v>61</v>
      </c>
      <c r="C32" s="99" t="s">
        <v>91</v>
      </c>
      <c r="D32" s="97">
        <v>1</v>
      </c>
      <c r="E32" s="97">
        <v>0</v>
      </c>
      <c r="F32" s="97">
        <v>0</v>
      </c>
      <c r="G32" s="97">
        <v>0</v>
      </c>
      <c r="H32" s="97">
        <v>0</v>
      </c>
      <c r="I32" s="97">
        <v>0</v>
      </c>
      <c r="J32" s="97">
        <v>0</v>
      </c>
      <c r="K32" s="97">
        <v>0</v>
      </c>
      <c r="L32" s="97">
        <v>0</v>
      </c>
      <c r="M32" s="97">
        <v>0</v>
      </c>
      <c r="N32" s="97">
        <v>0</v>
      </c>
      <c r="O32" s="97">
        <v>0</v>
      </c>
      <c r="P32" s="97">
        <v>0</v>
      </c>
      <c r="Q32" s="97">
        <v>0</v>
      </c>
      <c r="R32" s="97">
        <v>0</v>
      </c>
      <c r="S32" s="97">
        <v>0</v>
      </c>
      <c r="T32" s="97">
        <v>0</v>
      </c>
      <c r="U32" s="97">
        <v>0</v>
      </c>
      <c r="V32" s="97">
        <v>0</v>
      </c>
      <c r="W32" s="97">
        <v>0</v>
      </c>
    </row>
    <row r="33" spans="1:23" x14ac:dyDescent="0.3">
      <c r="A33" s="97" t="s">
        <v>55</v>
      </c>
      <c r="B33" s="98" t="s">
        <v>57</v>
      </c>
      <c r="C33" s="99" t="s">
        <v>91</v>
      </c>
      <c r="D33" s="97">
        <v>1</v>
      </c>
      <c r="E33" s="97">
        <v>1</v>
      </c>
      <c r="F33" s="97">
        <v>1</v>
      </c>
      <c r="G33" s="97">
        <v>1</v>
      </c>
      <c r="H33" s="97">
        <v>0</v>
      </c>
      <c r="I33" s="97">
        <v>0</v>
      </c>
      <c r="J33" s="97">
        <v>0</v>
      </c>
      <c r="K33" s="97">
        <v>0</v>
      </c>
      <c r="L33" s="97">
        <v>0</v>
      </c>
      <c r="M33" s="97">
        <v>0</v>
      </c>
      <c r="N33" s="97">
        <v>0</v>
      </c>
      <c r="O33" s="97">
        <v>0</v>
      </c>
      <c r="P33" s="97">
        <v>0</v>
      </c>
      <c r="Q33" s="97">
        <v>0</v>
      </c>
      <c r="R33" s="97">
        <v>0</v>
      </c>
      <c r="S33" s="97">
        <v>0</v>
      </c>
      <c r="T33" s="97">
        <v>0</v>
      </c>
      <c r="U33" s="97">
        <v>0</v>
      </c>
      <c r="V33" s="97">
        <v>0</v>
      </c>
      <c r="W33" s="97">
        <v>0</v>
      </c>
    </row>
    <row r="34" spans="1:23" x14ac:dyDescent="0.3">
      <c r="A34" s="97" t="s">
        <v>44</v>
      </c>
      <c r="B34" s="97"/>
      <c r="C34" s="99"/>
      <c r="D34" s="97">
        <v>1</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row>
    <row r="35" spans="1:23" x14ac:dyDescent="0.3">
      <c r="A35" s="97" t="s">
        <v>78</v>
      </c>
      <c r="B35" s="98" t="s">
        <v>57</v>
      </c>
      <c r="C35" s="99" t="s">
        <v>91</v>
      </c>
      <c r="D35" s="97">
        <v>1</v>
      </c>
      <c r="E35" s="97">
        <v>1</v>
      </c>
      <c r="F35" s="97">
        <v>1</v>
      </c>
      <c r="G35" s="97">
        <v>1</v>
      </c>
      <c r="H35" s="97">
        <v>1</v>
      </c>
      <c r="I35" s="97">
        <v>0</v>
      </c>
      <c r="J35" s="97">
        <v>0</v>
      </c>
      <c r="K35" s="97">
        <v>0</v>
      </c>
      <c r="L35" s="97">
        <v>0</v>
      </c>
      <c r="M35" s="97">
        <v>0</v>
      </c>
      <c r="N35" s="97">
        <v>0</v>
      </c>
      <c r="O35" s="97">
        <v>0</v>
      </c>
      <c r="P35" s="97">
        <v>0</v>
      </c>
      <c r="Q35" s="97">
        <v>0</v>
      </c>
      <c r="R35" s="97">
        <v>0</v>
      </c>
      <c r="S35" s="97">
        <v>0</v>
      </c>
      <c r="T35" s="97">
        <v>0</v>
      </c>
      <c r="U35" s="97">
        <v>0</v>
      </c>
      <c r="V35" s="97">
        <v>0</v>
      </c>
      <c r="W35" s="97">
        <v>0</v>
      </c>
    </row>
    <row r="36" spans="1:23" x14ac:dyDescent="0.3">
      <c r="A36" s="97" t="s">
        <v>45</v>
      </c>
      <c r="B36" s="98" t="s">
        <v>57</v>
      </c>
      <c r="C36" s="99"/>
      <c r="D36" s="97">
        <v>1</v>
      </c>
      <c r="E36" s="97">
        <v>1</v>
      </c>
      <c r="F36" s="97">
        <v>1</v>
      </c>
      <c r="G36" s="97">
        <v>0</v>
      </c>
      <c r="H36" s="97">
        <v>0</v>
      </c>
      <c r="I36" s="97">
        <v>0</v>
      </c>
      <c r="J36" s="97">
        <v>0</v>
      </c>
      <c r="K36" s="97">
        <v>0</v>
      </c>
      <c r="L36" s="97">
        <v>0</v>
      </c>
      <c r="M36" s="97">
        <v>0</v>
      </c>
      <c r="N36" s="97">
        <v>0</v>
      </c>
      <c r="O36" s="97">
        <v>0</v>
      </c>
      <c r="P36" s="97">
        <v>0</v>
      </c>
      <c r="Q36" s="97">
        <v>0</v>
      </c>
      <c r="R36" s="97">
        <v>0</v>
      </c>
      <c r="S36" s="97">
        <v>0</v>
      </c>
      <c r="T36" s="97">
        <v>0</v>
      </c>
      <c r="U36" s="97">
        <v>0</v>
      </c>
      <c r="V36" s="97">
        <v>0</v>
      </c>
      <c r="W36" s="97">
        <v>0</v>
      </c>
    </row>
    <row r="37" spans="1:23" x14ac:dyDescent="0.3">
      <c r="A37" s="97" t="s">
        <v>46</v>
      </c>
      <c r="B37" s="105" t="s">
        <v>59</v>
      </c>
      <c r="C37" s="99"/>
      <c r="D37" s="97">
        <v>1</v>
      </c>
      <c r="E37" s="97">
        <v>1</v>
      </c>
      <c r="F37" s="97">
        <v>1</v>
      </c>
      <c r="G37" s="97">
        <v>1</v>
      </c>
      <c r="H37" s="97">
        <v>1</v>
      </c>
      <c r="I37" s="97">
        <v>1</v>
      </c>
      <c r="J37" s="97">
        <v>1</v>
      </c>
      <c r="K37" s="97">
        <v>1</v>
      </c>
      <c r="L37" s="97">
        <v>1</v>
      </c>
      <c r="M37" s="97">
        <v>1</v>
      </c>
      <c r="N37" s="97">
        <v>1</v>
      </c>
      <c r="O37" s="97">
        <v>1</v>
      </c>
      <c r="P37" s="97">
        <v>1</v>
      </c>
      <c r="Q37" s="97">
        <v>1</v>
      </c>
      <c r="R37" s="97">
        <v>1</v>
      </c>
      <c r="S37" s="97">
        <v>1</v>
      </c>
      <c r="T37" s="97">
        <v>1</v>
      </c>
      <c r="U37" s="97">
        <v>1</v>
      </c>
      <c r="V37" s="97">
        <v>1</v>
      </c>
      <c r="W37" s="97">
        <v>1</v>
      </c>
    </row>
    <row r="38" spans="1:23" x14ac:dyDescent="0.3">
      <c r="A38" s="97" t="s">
        <v>47</v>
      </c>
      <c r="B38" s="106" t="s">
        <v>64</v>
      </c>
      <c r="C38" s="99"/>
      <c r="D38" s="97">
        <v>0</v>
      </c>
      <c r="E38" s="97">
        <v>0</v>
      </c>
      <c r="F38" s="97">
        <v>0</v>
      </c>
      <c r="G38" s="97">
        <v>0</v>
      </c>
      <c r="H38" s="97">
        <v>0</v>
      </c>
      <c r="I38" s="97">
        <v>0</v>
      </c>
      <c r="J38" s="97">
        <v>0</v>
      </c>
      <c r="K38" s="97">
        <v>0</v>
      </c>
      <c r="L38" s="97">
        <v>0</v>
      </c>
      <c r="M38" s="97">
        <v>0</v>
      </c>
      <c r="N38" s="97">
        <v>0</v>
      </c>
      <c r="O38" s="97">
        <v>0</v>
      </c>
      <c r="P38" s="97">
        <v>0</v>
      </c>
      <c r="Q38" s="97">
        <v>0</v>
      </c>
      <c r="R38" s="97">
        <v>0</v>
      </c>
      <c r="S38" s="97">
        <v>0</v>
      </c>
      <c r="T38" s="97">
        <v>0</v>
      </c>
      <c r="U38" s="97">
        <v>0</v>
      </c>
      <c r="V38" s="97">
        <v>0</v>
      </c>
      <c r="W38" s="97">
        <v>0</v>
      </c>
    </row>
    <row r="39" spans="1:23" x14ac:dyDescent="0.3">
      <c r="A39" s="97" t="s">
        <v>48</v>
      </c>
      <c r="B39" s="106" t="s">
        <v>64</v>
      </c>
      <c r="C39" s="99"/>
      <c r="D39" s="97">
        <v>0</v>
      </c>
      <c r="E39" s="97">
        <v>0</v>
      </c>
      <c r="F39" s="97">
        <v>0</v>
      </c>
      <c r="G39" s="97">
        <v>0</v>
      </c>
      <c r="H39" s="97">
        <v>0</v>
      </c>
      <c r="I39" s="97">
        <v>0</v>
      </c>
      <c r="J39" s="97">
        <v>0</v>
      </c>
      <c r="K39" s="97">
        <v>0</v>
      </c>
      <c r="L39" s="97">
        <v>0</v>
      </c>
      <c r="M39" s="97">
        <v>0</v>
      </c>
      <c r="N39" s="97">
        <v>0</v>
      </c>
      <c r="O39" s="97">
        <v>0</v>
      </c>
      <c r="P39" s="97">
        <v>0</v>
      </c>
      <c r="Q39" s="97">
        <v>0</v>
      </c>
      <c r="R39" s="97">
        <v>0</v>
      </c>
      <c r="S39" s="97">
        <v>0</v>
      </c>
      <c r="T39" s="97">
        <v>0</v>
      </c>
      <c r="U39" s="97">
        <v>0</v>
      </c>
      <c r="V39" s="97">
        <v>0</v>
      </c>
      <c r="W39" s="97">
        <v>0</v>
      </c>
    </row>
    <row r="40" spans="1:23" x14ac:dyDescent="0.3">
      <c r="A40" s="97" t="s">
        <v>49</v>
      </c>
      <c r="B40" s="98" t="s">
        <v>57</v>
      </c>
      <c r="C40" s="99" t="s">
        <v>91</v>
      </c>
      <c r="D40" s="97">
        <v>0</v>
      </c>
      <c r="E40" s="97">
        <v>0</v>
      </c>
      <c r="F40" s="97">
        <v>0</v>
      </c>
      <c r="G40" s="97">
        <v>0</v>
      </c>
      <c r="H40" s="97">
        <v>0</v>
      </c>
      <c r="I40" s="97">
        <v>0</v>
      </c>
      <c r="J40" s="97">
        <v>0</v>
      </c>
      <c r="K40" s="97">
        <v>0</v>
      </c>
      <c r="L40" s="97">
        <v>0</v>
      </c>
      <c r="M40" s="97">
        <v>0</v>
      </c>
      <c r="N40" s="97">
        <v>0</v>
      </c>
      <c r="O40" s="97">
        <v>0</v>
      </c>
      <c r="P40" s="97">
        <v>0</v>
      </c>
      <c r="Q40" s="97">
        <v>0</v>
      </c>
      <c r="R40" s="97">
        <v>0</v>
      </c>
      <c r="S40" s="97">
        <v>0</v>
      </c>
      <c r="T40" s="97">
        <v>0</v>
      </c>
      <c r="U40" s="97">
        <v>0</v>
      </c>
      <c r="V40" s="97">
        <v>0</v>
      </c>
      <c r="W40" s="97">
        <v>0</v>
      </c>
    </row>
    <row r="41" spans="1:23" x14ac:dyDescent="0.3">
      <c r="A41" s="97" t="s">
        <v>50</v>
      </c>
      <c r="B41" s="105" t="s">
        <v>61</v>
      </c>
      <c r="C41" s="99" t="s">
        <v>91</v>
      </c>
      <c r="D41" s="97">
        <v>1</v>
      </c>
      <c r="E41" s="97">
        <v>1</v>
      </c>
      <c r="F41" s="97">
        <v>1</v>
      </c>
      <c r="G41" s="97">
        <v>1</v>
      </c>
      <c r="H41" s="97">
        <v>1</v>
      </c>
      <c r="I41" s="97">
        <v>0</v>
      </c>
      <c r="J41" s="97">
        <v>0</v>
      </c>
      <c r="K41" s="97">
        <v>0</v>
      </c>
      <c r="L41" s="97">
        <v>0</v>
      </c>
      <c r="M41" s="97">
        <v>0</v>
      </c>
      <c r="N41" s="97">
        <v>0</v>
      </c>
      <c r="O41" s="97">
        <v>0</v>
      </c>
      <c r="P41" s="97">
        <v>0</v>
      </c>
      <c r="Q41" s="97">
        <v>0</v>
      </c>
      <c r="R41" s="97">
        <v>0</v>
      </c>
      <c r="S41" s="97">
        <v>0</v>
      </c>
      <c r="T41" s="97">
        <v>0</v>
      </c>
      <c r="U41" s="97">
        <v>0</v>
      </c>
      <c r="V41" s="97">
        <v>0</v>
      </c>
      <c r="W41" s="97">
        <v>0</v>
      </c>
    </row>
    <row r="42" spans="1:23" x14ac:dyDescent="0.3">
      <c r="A42" s="97" t="s">
        <v>79</v>
      </c>
      <c r="B42" s="105" t="s">
        <v>59</v>
      </c>
      <c r="C42" s="99"/>
      <c r="D42" s="97">
        <v>1</v>
      </c>
      <c r="E42" s="97">
        <v>1</v>
      </c>
      <c r="F42" s="97">
        <v>1</v>
      </c>
      <c r="G42" s="97">
        <v>1</v>
      </c>
      <c r="H42" s="97">
        <v>1</v>
      </c>
      <c r="I42" s="97">
        <v>1</v>
      </c>
      <c r="J42" s="97">
        <v>1</v>
      </c>
      <c r="K42" s="97">
        <v>1</v>
      </c>
      <c r="L42" s="97">
        <v>1</v>
      </c>
      <c r="M42" s="97">
        <v>1</v>
      </c>
      <c r="N42" s="97">
        <v>1</v>
      </c>
      <c r="O42" s="97">
        <v>1</v>
      </c>
      <c r="P42" s="97">
        <v>1</v>
      </c>
      <c r="Q42" s="97">
        <v>1</v>
      </c>
      <c r="R42" s="97">
        <v>1</v>
      </c>
      <c r="S42" s="97">
        <v>1</v>
      </c>
      <c r="T42" s="97">
        <v>1</v>
      </c>
      <c r="U42" s="97">
        <v>1</v>
      </c>
      <c r="V42" s="97">
        <v>1</v>
      </c>
      <c r="W42" s="97">
        <v>1</v>
      </c>
    </row>
    <row r="43" spans="1:23" x14ac:dyDescent="0.3">
      <c r="A43" s="97" t="s">
        <v>80</v>
      </c>
      <c r="B43" s="98" t="s">
        <v>62</v>
      </c>
      <c r="C43" s="99"/>
      <c r="D43" s="97">
        <v>1</v>
      </c>
      <c r="E43" s="97">
        <v>1</v>
      </c>
      <c r="F43" s="97">
        <v>0</v>
      </c>
      <c r="G43" s="97">
        <v>0</v>
      </c>
      <c r="H43" s="97">
        <v>0</v>
      </c>
      <c r="I43" s="97">
        <v>0</v>
      </c>
      <c r="J43" s="97">
        <v>0</v>
      </c>
      <c r="K43" s="97">
        <v>0</v>
      </c>
      <c r="L43" s="97">
        <v>0</v>
      </c>
      <c r="M43" s="97">
        <v>0</v>
      </c>
      <c r="N43" s="97">
        <v>0</v>
      </c>
      <c r="O43" s="97">
        <v>0</v>
      </c>
      <c r="P43" s="97">
        <v>0</v>
      </c>
      <c r="Q43" s="97">
        <v>0</v>
      </c>
      <c r="R43" s="97">
        <v>0</v>
      </c>
      <c r="S43" s="97">
        <v>0</v>
      </c>
      <c r="T43" s="97">
        <v>0</v>
      </c>
      <c r="U43" s="97">
        <v>0</v>
      </c>
      <c r="V43" s="97">
        <v>0</v>
      </c>
      <c r="W43" s="97">
        <v>0</v>
      </c>
    </row>
    <row r="44" spans="1:23" x14ac:dyDescent="0.3">
      <c r="A44" s="97" t="s">
        <v>81</v>
      </c>
      <c r="B44" s="98" t="s">
        <v>57</v>
      </c>
      <c r="C44" s="99" t="s">
        <v>91</v>
      </c>
      <c r="D44" s="97">
        <v>1</v>
      </c>
      <c r="E44" s="97">
        <v>1</v>
      </c>
      <c r="F44" s="97">
        <v>1</v>
      </c>
      <c r="G44" s="97">
        <v>1</v>
      </c>
      <c r="H44" s="97">
        <v>1</v>
      </c>
      <c r="I44" s="97">
        <v>1</v>
      </c>
      <c r="J44" s="97">
        <v>1</v>
      </c>
      <c r="K44" s="97">
        <v>0</v>
      </c>
      <c r="L44" s="97">
        <v>0</v>
      </c>
      <c r="M44" s="97">
        <v>0</v>
      </c>
      <c r="N44" s="97">
        <v>0</v>
      </c>
      <c r="O44" s="97">
        <v>0</v>
      </c>
      <c r="P44" s="97">
        <v>0</v>
      </c>
      <c r="Q44" s="97">
        <v>0</v>
      </c>
      <c r="R44" s="97">
        <v>0</v>
      </c>
      <c r="S44" s="97">
        <v>0</v>
      </c>
      <c r="T44" s="97">
        <v>0</v>
      </c>
      <c r="U44" s="97">
        <v>0</v>
      </c>
      <c r="V44" s="97">
        <v>0</v>
      </c>
      <c r="W44" s="97">
        <v>0</v>
      </c>
    </row>
    <row r="45" spans="1:23" x14ac:dyDescent="0.3">
      <c r="A45" s="97" t="s">
        <v>51</v>
      </c>
      <c r="B45" s="98" t="s">
        <v>56</v>
      </c>
      <c r="C45" s="99"/>
      <c r="D45" s="97">
        <v>1</v>
      </c>
      <c r="E45" s="97">
        <v>1</v>
      </c>
      <c r="F45" s="97">
        <v>0</v>
      </c>
      <c r="G45" s="97">
        <v>0</v>
      </c>
      <c r="H45" s="97">
        <v>0</v>
      </c>
      <c r="I45" s="97">
        <v>0</v>
      </c>
      <c r="J45" s="97">
        <v>0</v>
      </c>
      <c r="K45" s="97">
        <v>0</v>
      </c>
      <c r="L45" s="97">
        <v>0</v>
      </c>
      <c r="M45" s="97">
        <v>0</v>
      </c>
      <c r="N45" s="97">
        <v>0</v>
      </c>
      <c r="O45" s="97">
        <v>0</v>
      </c>
      <c r="P45" s="97">
        <v>0</v>
      </c>
      <c r="Q45" s="97">
        <v>0</v>
      </c>
      <c r="R45" s="97">
        <v>0</v>
      </c>
      <c r="S45" s="97">
        <v>0</v>
      </c>
      <c r="T45" s="97">
        <v>0</v>
      </c>
      <c r="U45" s="97">
        <v>0</v>
      </c>
      <c r="V45" s="97">
        <v>0</v>
      </c>
      <c r="W45" s="97">
        <v>0</v>
      </c>
    </row>
    <row r="46" spans="1:23" x14ac:dyDescent="0.3">
      <c r="A46" s="97" t="s">
        <v>52</v>
      </c>
      <c r="B46" s="98" t="s">
        <v>56</v>
      </c>
      <c r="C46" s="99"/>
      <c r="D46" s="97">
        <v>1</v>
      </c>
      <c r="E46" s="97">
        <v>1</v>
      </c>
      <c r="F46" s="97">
        <v>0</v>
      </c>
      <c r="G46" s="97">
        <v>0</v>
      </c>
      <c r="H46" s="97">
        <v>0</v>
      </c>
      <c r="I46" s="97">
        <v>0</v>
      </c>
      <c r="J46" s="97">
        <v>0</v>
      </c>
      <c r="K46" s="97">
        <v>0</v>
      </c>
      <c r="L46" s="97">
        <v>0</v>
      </c>
      <c r="M46" s="97">
        <v>0</v>
      </c>
      <c r="N46" s="97">
        <v>0</v>
      </c>
      <c r="O46" s="97">
        <v>0</v>
      </c>
      <c r="P46" s="97">
        <v>0</v>
      </c>
      <c r="Q46" s="97">
        <v>0</v>
      </c>
      <c r="R46" s="97">
        <v>0</v>
      </c>
      <c r="S46" s="97">
        <v>0</v>
      </c>
      <c r="T46" s="97">
        <v>0</v>
      </c>
      <c r="U46" s="97">
        <v>0</v>
      </c>
      <c r="V46" s="97">
        <v>0</v>
      </c>
      <c r="W46" s="97">
        <v>0</v>
      </c>
    </row>
    <row r="47" spans="1:23" x14ac:dyDescent="0.3">
      <c r="A47" s="97" t="s">
        <v>53</v>
      </c>
      <c r="B47" s="98" t="s">
        <v>56</v>
      </c>
      <c r="C47" s="99"/>
      <c r="D47" s="97">
        <v>1</v>
      </c>
      <c r="E47" s="97">
        <v>1</v>
      </c>
      <c r="F47" s="97">
        <v>0</v>
      </c>
      <c r="G47" s="97">
        <v>0</v>
      </c>
      <c r="H47" s="97">
        <v>0</v>
      </c>
      <c r="I47" s="97">
        <v>0</v>
      </c>
      <c r="J47" s="97">
        <v>0</v>
      </c>
      <c r="K47" s="97">
        <v>0</v>
      </c>
      <c r="L47" s="97">
        <v>0</v>
      </c>
      <c r="M47" s="97">
        <v>0</v>
      </c>
      <c r="N47" s="97">
        <v>0</v>
      </c>
      <c r="O47" s="97">
        <v>0</v>
      </c>
      <c r="P47" s="97">
        <v>0</v>
      </c>
      <c r="Q47" s="97">
        <v>0</v>
      </c>
      <c r="R47" s="97">
        <v>0</v>
      </c>
      <c r="S47" s="97">
        <v>0</v>
      </c>
      <c r="T47" s="97">
        <v>0</v>
      </c>
      <c r="U47" s="97">
        <v>0</v>
      </c>
      <c r="V47" s="97">
        <v>0</v>
      </c>
      <c r="W47" s="97">
        <v>0</v>
      </c>
    </row>
    <row r="48" spans="1:23" x14ac:dyDescent="0.3">
      <c r="A48" s="97" t="s">
        <v>54</v>
      </c>
      <c r="B48" s="98" t="s">
        <v>57</v>
      </c>
      <c r="C48" s="99"/>
      <c r="D48" s="97">
        <v>1</v>
      </c>
      <c r="E48" s="97">
        <v>0</v>
      </c>
      <c r="F48" s="97">
        <v>0</v>
      </c>
      <c r="G48" s="97">
        <v>0</v>
      </c>
      <c r="H48" s="97">
        <v>0</v>
      </c>
      <c r="I48" s="97">
        <v>0</v>
      </c>
      <c r="J48" s="97">
        <v>0</v>
      </c>
      <c r="K48" s="97">
        <v>0</v>
      </c>
      <c r="L48" s="97">
        <v>0</v>
      </c>
      <c r="M48" s="97">
        <v>0</v>
      </c>
      <c r="N48" s="97">
        <v>0</v>
      </c>
      <c r="O48" s="97">
        <v>0</v>
      </c>
      <c r="P48" s="97">
        <v>0</v>
      </c>
      <c r="Q48" s="97">
        <v>0</v>
      </c>
      <c r="R48" s="97">
        <v>0</v>
      </c>
      <c r="S48" s="97">
        <v>0</v>
      </c>
      <c r="T48" s="97">
        <v>0</v>
      </c>
      <c r="U48" s="97">
        <v>0</v>
      </c>
      <c r="V48" s="97">
        <v>0</v>
      </c>
      <c r="W48" s="97">
        <v>0</v>
      </c>
    </row>
    <row r="49" spans="1:2" x14ac:dyDescent="0.3">
      <c r="A49" s="165"/>
      <c r="B49" s="165"/>
    </row>
    <row r="50" spans="1:2" x14ac:dyDescent="0.3">
      <c r="A50" s="166" t="s">
        <v>192</v>
      </c>
      <c r="B50" s="165"/>
    </row>
  </sheetData>
  <autoFilter ref="A1:W48" xr:uid="{3A8DBBC3-2F6E-4F74-9731-6A90B0FA0F89}">
    <sortState xmlns:xlrd2="http://schemas.microsoft.com/office/spreadsheetml/2017/richdata2" ref="A2:W48">
      <sortCondition ref="A1:A48"/>
    </sortState>
  </autoFilter>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60529-8F5E-41C4-887E-3BCA723618E8}">
  <sheetPr codeName="Sheet19">
    <tabColor rgb="FF92D050"/>
  </sheetPr>
  <dimension ref="A1:W50"/>
  <sheetViews>
    <sheetView zoomScaleNormal="100" workbookViewId="0">
      <selection activeCell="A50" sqref="A50"/>
    </sheetView>
  </sheetViews>
  <sheetFormatPr defaultRowHeight="14.4" x14ac:dyDescent="0.3"/>
  <cols>
    <col min="1" max="1" width="12.6640625" style="100" customWidth="1"/>
    <col min="2" max="2" width="51.88671875" style="100" bestFit="1" customWidth="1"/>
    <col min="3" max="3" width="11.44140625" style="100" bestFit="1" customWidth="1"/>
    <col min="4" max="5" width="51.88671875" style="130" bestFit="1" customWidth="1"/>
    <col min="6" max="7" width="49.88671875" style="130" bestFit="1" customWidth="1"/>
    <col min="8" max="23" width="40" style="130" bestFit="1" customWidth="1"/>
    <col min="24" max="16384" width="8.88671875" style="100"/>
  </cols>
  <sheetData>
    <row r="1" spans="1:23" s="12" customFormat="1" ht="13.8" x14ac:dyDescent="0.25">
      <c r="A1" s="95" t="s">
        <v>32</v>
      </c>
      <c r="B1" s="95" t="s">
        <v>188</v>
      </c>
      <c r="C1" s="96" t="s">
        <v>90</v>
      </c>
      <c r="D1" s="163">
        <v>2021</v>
      </c>
      <c r="E1" s="96">
        <v>2022</v>
      </c>
      <c r="F1" s="163">
        <v>2023</v>
      </c>
      <c r="G1" s="96">
        <v>2024</v>
      </c>
      <c r="H1" s="163">
        <v>2025</v>
      </c>
      <c r="I1" s="96">
        <v>2026</v>
      </c>
      <c r="J1" s="163">
        <v>2027</v>
      </c>
      <c r="K1" s="96">
        <v>2028</v>
      </c>
      <c r="L1" s="163">
        <v>2029</v>
      </c>
      <c r="M1" s="96">
        <v>2030</v>
      </c>
      <c r="N1" s="163">
        <v>2031</v>
      </c>
      <c r="O1" s="96">
        <v>2032</v>
      </c>
      <c r="P1" s="163">
        <v>2033</v>
      </c>
      <c r="Q1" s="96">
        <v>2034</v>
      </c>
      <c r="R1" s="163">
        <v>2035</v>
      </c>
      <c r="S1" s="96">
        <v>2036</v>
      </c>
      <c r="T1" s="163">
        <v>2037</v>
      </c>
      <c r="U1" s="96">
        <v>2038</v>
      </c>
      <c r="V1" s="163">
        <v>2039</v>
      </c>
      <c r="W1" s="96">
        <v>2040</v>
      </c>
    </row>
    <row r="2" spans="1:23" x14ac:dyDescent="0.3">
      <c r="A2" s="97" t="s">
        <v>63</v>
      </c>
      <c r="B2" s="98" t="s">
        <v>57</v>
      </c>
      <c r="C2" s="99"/>
      <c r="D2" s="164" t="str">
        <f>IF(DTE_Lifespans_existing!D2=1,Use_case_lifespans!$B2,0)</f>
        <v>Near Earth Robotic - LEO Science</v>
      </c>
      <c r="E2" s="164" t="str">
        <f>IF(DTE_Lifespans_existing!E2=1,Use_case_lifespans!$B2,0)</f>
        <v>Near Earth Robotic - LEO Science</v>
      </c>
      <c r="F2" s="164">
        <f>IF(DTE_Lifespans_existing!F2=1,Use_case_lifespans!$B2,0)</f>
        <v>0</v>
      </c>
      <c r="G2" s="164">
        <f>IF(DTE_Lifespans_existing!G2=1,Use_case_lifespans!$B2,0)</f>
        <v>0</v>
      </c>
      <c r="H2" s="164">
        <f>IF(DTE_Lifespans_existing!H2=1,Use_case_lifespans!$B2,0)</f>
        <v>0</v>
      </c>
      <c r="I2" s="164">
        <f>IF(DTE_Lifespans_existing!I2=1,Use_case_lifespans!$B2,0)</f>
        <v>0</v>
      </c>
      <c r="J2" s="164">
        <f>IF(DTE_Lifespans_existing!J2=1,Use_case_lifespans!$B2,0)</f>
        <v>0</v>
      </c>
      <c r="K2" s="164">
        <f>IF(DTE_Lifespans_existing!K2=1,Use_case_lifespans!$B2,0)</f>
        <v>0</v>
      </c>
      <c r="L2" s="164">
        <f>IF(DTE_Lifespans_existing!L2=1,Use_case_lifespans!$B2,0)</f>
        <v>0</v>
      </c>
      <c r="M2" s="164">
        <f>IF(DTE_Lifespans_existing!M2=1,Use_case_lifespans!$B2,0)</f>
        <v>0</v>
      </c>
      <c r="N2" s="164">
        <f>IF(DTE_Lifespans_existing!N2=1,Use_case_lifespans!$B2,0)</f>
        <v>0</v>
      </c>
      <c r="O2" s="164">
        <f>IF(DTE_Lifespans_existing!O2=1,Use_case_lifespans!$B2,0)</f>
        <v>0</v>
      </c>
      <c r="P2" s="164">
        <f>IF(DTE_Lifespans_existing!P2=1,Use_case_lifespans!$B2,0)</f>
        <v>0</v>
      </c>
      <c r="Q2" s="164">
        <f>IF(DTE_Lifespans_existing!Q2=1,Use_case_lifespans!$B2,0)</f>
        <v>0</v>
      </c>
      <c r="R2" s="164">
        <f>IF(DTE_Lifespans_existing!R2=1,Use_case_lifespans!$B2,0)</f>
        <v>0</v>
      </c>
      <c r="S2" s="164">
        <f>IF(DTE_Lifespans_existing!S2=1,Use_case_lifespans!$B2,0)</f>
        <v>0</v>
      </c>
      <c r="T2" s="164">
        <f>IF(DTE_Lifespans_existing!T2=1,Use_case_lifespans!$B2,0)</f>
        <v>0</v>
      </c>
      <c r="U2" s="164">
        <f>IF(DTE_Lifespans_existing!U2=1,Use_case_lifespans!$B2,0)</f>
        <v>0</v>
      </c>
      <c r="V2" s="164">
        <f>IF(DTE_Lifespans_existing!V2=1,Use_case_lifespans!$B2,0)</f>
        <v>0</v>
      </c>
      <c r="W2" s="164">
        <f>IF(DTE_Lifespans_existing!W2=1,Use_case_lifespans!$B2,0)</f>
        <v>0</v>
      </c>
    </row>
    <row r="3" spans="1:23" x14ac:dyDescent="0.3">
      <c r="A3" s="97" t="s">
        <v>33</v>
      </c>
      <c r="B3" s="98" t="s">
        <v>57</v>
      </c>
      <c r="C3" s="99" t="s">
        <v>91</v>
      </c>
      <c r="D3" s="164" t="str">
        <f>IF(DTE_Lifespans_existing!D3=1,Use_case_lifespans!$B3,0)</f>
        <v>Near Earth Robotic - LEO Science</v>
      </c>
      <c r="E3" s="164" t="str">
        <f>IF(DTE_Lifespans_existing!E3=1,Use_case_lifespans!$B3,0)</f>
        <v>Near Earth Robotic - LEO Science</v>
      </c>
      <c r="F3" s="164" t="str">
        <f>IF(DTE_Lifespans_existing!F3=1,Use_case_lifespans!$B3,0)</f>
        <v>Near Earth Robotic - LEO Science</v>
      </c>
      <c r="G3" s="164" t="str">
        <f>IF(DTE_Lifespans_existing!G3=1,Use_case_lifespans!$B3,0)</f>
        <v>Near Earth Robotic - LEO Science</v>
      </c>
      <c r="H3" s="164">
        <f>IF(DTE_Lifespans_existing!H3=1,Use_case_lifespans!$B3,0)</f>
        <v>0</v>
      </c>
      <c r="I3" s="164">
        <f>IF(DTE_Lifespans_existing!I3=1,Use_case_lifespans!$B3,0)</f>
        <v>0</v>
      </c>
      <c r="J3" s="164">
        <f>IF(DTE_Lifespans_existing!J3=1,Use_case_lifespans!$B3,0)</f>
        <v>0</v>
      </c>
      <c r="K3" s="164">
        <f>IF(DTE_Lifespans_existing!K3=1,Use_case_lifespans!$B3,0)</f>
        <v>0</v>
      </c>
      <c r="L3" s="164">
        <f>IF(DTE_Lifespans_existing!L3=1,Use_case_lifespans!$B3,0)</f>
        <v>0</v>
      </c>
      <c r="M3" s="164">
        <f>IF(DTE_Lifespans_existing!M3=1,Use_case_lifespans!$B3,0)</f>
        <v>0</v>
      </c>
      <c r="N3" s="164">
        <f>IF(DTE_Lifespans_existing!N3=1,Use_case_lifespans!$B3,0)</f>
        <v>0</v>
      </c>
      <c r="O3" s="164">
        <f>IF(DTE_Lifespans_existing!O3=1,Use_case_lifespans!$B3,0)</f>
        <v>0</v>
      </c>
      <c r="P3" s="164">
        <f>IF(DTE_Lifespans_existing!P3=1,Use_case_lifespans!$B3,0)</f>
        <v>0</v>
      </c>
      <c r="Q3" s="164">
        <f>IF(DTE_Lifespans_existing!Q3=1,Use_case_lifespans!$B3,0)</f>
        <v>0</v>
      </c>
      <c r="R3" s="164">
        <f>IF(DTE_Lifespans_existing!R3=1,Use_case_lifespans!$B3,0)</f>
        <v>0</v>
      </c>
      <c r="S3" s="164">
        <f>IF(DTE_Lifespans_existing!S3=1,Use_case_lifespans!$B3,0)</f>
        <v>0</v>
      </c>
      <c r="T3" s="164">
        <f>IF(DTE_Lifespans_existing!T3=1,Use_case_lifespans!$B3,0)</f>
        <v>0</v>
      </c>
      <c r="U3" s="164">
        <f>IF(DTE_Lifespans_existing!U3=1,Use_case_lifespans!$B3,0)</f>
        <v>0</v>
      </c>
      <c r="V3" s="164">
        <f>IF(DTE_Lifespans_existing!V3=1,Use_case_lifespans!$B3,0)</f>
        <v>0</v>
      </c>
      <c r="W3" s="164">
        <f>IF(DTE_Lifespans_existing!W3=1,Use_case_lifespans!$B3,0)</f>
        <v>0</v>
      </c>
    </row>
    <row r="4" spans="1:23" x14ac:dyDescent="0.3">
      <c r="A4" s="97" t="s">
        <v>65</v>
      </c>
      <c r="B4" s="98" t="s">
        <v>57</v>
      </c>
      <c r="C4" s="99" t="s">
        <v>91</v>
      </c>
      <c r="D4" s="164" t="str">
        <f>IF(DTE_Lifespans_existing!D4=1,Use_case_lifespans!$B4,0)</f>
        <v>Near Earth Robotic - LEO Science</v>
      </c>
      <c r="E4" s="164" t="str">
        <f>IF(DTE_Lifespans_existing!E4=1,Use_case_lifespans!$B4,0)</f>
        <v>Near Earth Robotic - LEO Science</v>
      </c>
      <c r="F4" s="164" t="str">
        <f>IF(DTE_Lifespans_existing!F4=1,Use_case_lifespans!$B4,0)</f>
        <v>Near Earth Robotic - LEO Science</v>
      </c>
      <c r="G4" s="164" t="str">
        <f>IF(DTE_Lifespans_existing!G4=1,Use_case_lifespans!$B4,0)</f>
        <v>Near Earth Robotic - LEO Science</v>
      </c>
      <c r="H4" s="164" t="str">
        <f>IF(DTE_Lifespans_existing!H4=1,Use_case_lifespans!$B4,0)</f>
        <v>Near Earth Robotic - LEO Science</v>
      </c>
      <c r="I4" s="164" t="str">
        <f>IF(DTE_Lifespans_existing!I4=1,Use_case_lifespans!$B4,0)</f>
        <v>Near Earth Robotic - LEO Science</v>
      </c>
      <c r="J4" s="164">
        <f>IF(DTE_Lifespans_existing!J4=1,Use_case_lifespans!$B4,0)</f>
        <v>0</v>
      </c>
      <c r="K4" s="164">
        <f>IF(DTE_Lifespans_existing!K4=1,Use_case_lifespans!$B4,0)</f>
        <v>0</v>
      </c>
      <c r="L4" s="164">
        <f>IF(DTE_Lifespans_existing!L4=1,Use_case_lifespans!$B4,0)</f>
        <v>0</v>
      </c>
      <c r="M4" s="164">
        <f>IF(DTE_Lifespans_existing!M4=1,Use_case_lifespans!$B4,0)</f>
        <v>0</v>
      </c>
      <c r="N4" s="164">
        <f>IF(DTE_Lifespans_existing!N4=1,Use_case_lifespans!$B4,0)</f>
        <v>0</v>
      </c>
      <c r="O4" s="164">
        <f>IF(DTE_Lifespans_existing!O4=1,Use_case_lifespans!$B4,0)</f>
        <v>0</v>
      </c>
      <c r="P4" s="164">
        <f>IF(DTE_Lifespans_existing!P4=1,Use_case_lifespans!$B4,0)</f>
        <v>0</v>
      </c>
      <c r="Q4" s="164">
        <f>IF(DTE_Lifespans_existing!Q4=1,Use_case_lifespans!$B4,0)</f>
        <v>0</v>
      </c>
      <c r="R4" s="164">
        <f>IF(DTE_Lifespans_existing!R4=1,Use_case_lifespans!$B4,0)</f>
        <v>0</v>
      </c>
      <c r="S4" s="164">
        <f>IF(DTE_Lifespans_existing!S4=1,Use_case_lifespans!$B4,0)</f>
        <v>0</v>
      </c>
      <c r="T4" s="164">
        <f>IF(DTE_Lifespans_existing!T4=1,Use_case_lifespans!$B4,0)</f>
        <v>0</v>
      </c>
      <c r="U4" s="164">
        <f>IF(DTE_Lifespans_existing!U4=1,Use_case_lifespans!$B4,0)</f>
        <v>0</v>
      </c>
      <c r="V4" s="164">
        <f>IF(DTE_Lifespans_existing!V4=1,Use_case_lifespans!$B4,0)</f>
        <v>0</v>
      </c>
      <c r="W4" s="164">
        <f>IF(DTE_Lifespans_existing!W4=1,Use_case_lifespans!$B4,0)</f>
        <v>0</v>
      </c>
    </row>
    <row r="5" spans="1:23" x14ac:dyDescent="0.3">
      <c r="A5" s="97" t="s">
        <v>66</v>
      </c>
      <c r="B5" s="104" t="s">
        <v>59</v>
      </c>
      <c r="C5" s="99"/>
      <c r="D5" s="164" t="str">
        <f>IF(DTE_Lifespans_existing!D5=1,Use_case_lifespans!$B5,0)</f>
        <v>Human Space Flight</v>
      </c>
      <c r="E5" s="164" t="str">
        <f>IF(DTE_Lifespans_existing!E5=1,Use_case_lifespans!$B5,0)</f>
        <v>Human Space Flight</v>
      </c>
      <c r="F5" s="164" t="str">
        <f>IF(DTE_Lifespans_existing!F5=1,Use_case_lifespans!$B5,0)</f>
        <v>Human Space Flight</v>
      </c>
      <c r="G5" s="164" t="str">
        <f>IF(DTE_Lifespans_existing!G5=1,Use_case_lifespans!$B5,0)</f>
        <v>Human Space Flight</v>
      </c>
      <c r="H5" s="164" t="str">
        <f>IF(DTE_Lifespans_existing!H5=1,Use_case_lifespans!$B5,0)</f>
        <v>Human Space Flight</v>
      </c>
      <c r="I5" s="164" t="str">
        <f>IF(DTE_Lifespans_existing!I5=1,Use_case_lifespans!$B5,0)</f>
        <v>Human Space Flight</v>
      </c>
      <c r="J5" s="164" t="str">
        <f>IF(DTE_Lifespans_existing!J5=1,Use_case_lifespans!$B5,0)</f>
        <v>Human Space Flight</v>
      </c>
      <c r="K5" s="164" t="str">
        <f>IF(DTE_Lifespans_existing!K5=1,Use_case_lifespans!$B5,0)</f>
        <v>Human Space Flight</v>
      </c>
      <c r="L5" s="164" t="str">
        <f>IF(DTE_Lifespans_existing!L5=1,Use_case_lifespans!$B5,0)</f>
        <v>Human Space Flight</v>
      </c>
      <c r="M5" s="164" t="str">
        <f>IF(DTE_Lifespans_existing!M5=1,Use_case_lifespans!$B5,0)</f>
        <v>Human Space Flight</v>
      </c>
      <c r="N5" s="164" t="str">
        <f>IF(DTE_Lifespans_existing!N5=1,Use_case_lifespans!$B5,0)</f>
        <v>Human Space Flight</v>
      </c>
      <c r="O5" s="164" t="str">
        <f>IF(DTE_Lifespans_existing!O5=1,Use_case_lifespans!$B5,0)</f>
        <v>Human Space Flight</v>
      </c>
      <c r="P5" s="164" t="str">
        <f>IF(DTE_Lifespans_existing!P5=1,Use_case_lifespans!$B5,0)</f>
        <v>Human Space Flight</v>
      </c>
      <c r="Q5" s="164" t="str">
        <f>IF(DTE_Lifespans_existing!Q5=1,Use_case_lifespans!$B5,0)</f>
        <v>Human Space Flight</v>
      </c>
      <c r="R5" s="164" t="str">
        <f>IF(DTE_Lifespans_existing!R5=1,Use_case_lifespans!$B5,0)</f>
        <v>Human Space Flight</v>
      </c>
      <c r="S5" s="164" t="str">
        <f>IF(DTE_Lifespans_existing!S5=1,Use_case_lifespans!$B5,0)</f>
        <v>Human Space Flight</v>
      </c>
      <c r="T5" s="164" t="str">
        <f>IF(DTE_Lifespans_existing!T5=1,Use_case_lifespans!$B5,0)</f>
        <v>Human Space Flight</v>
      </c>
      <c r="U5" s="164" t="str">
        <f>IF(DTE_Lifespans_existing!U5=1,Use_case_lifespans!$B5,0)</f>
        <v>Human Space Flight</v>
      </c>
      <c r="V5" s="164" t="str">
        <f>IF(DTE_Lifespans_existing!V5=1,Use_case_lifespans!$B5,0)</f>
        <v>Human Space Flight</v>
      </c>
      <c r="W5" s="164" t="str">
        <f>IF(DTE_Lifespans_existing!W5=1,Use_case_lifespans!$B5,0)</f>
        <v>Human Space Flight</v>
      </c>
    </row>
    <row r="6" spans="1:23" x14ac:dyDescent="0.3">
      <c r="A6" s="97" t="s">
        <v>67</v>
      </c>
      <c r="B6" s="105" t="s">
        <v>58</v>
      </c>
      <c r="C6" s="99" t="s">
        <v>91</v>
      </c>
      <c r="D6" s="164" t="str">
        <f>IF(DTE_Lifespans_existing!D6=1,Use_case_lifespans!$B6,0)</f>
        <v>Launch Events</v>
      </c>
      <c r="E6" s="164" t="str">
        <f>IF(DTE_Lifespans_existing!E6=1,Use_case_lifespans!$B6,0)</f>
        <v>Launch Events</v>
      </c>
      <c r="F6" s="164" t="str">
        <f>IF(DTE_Lifespans_existing!F6=1,Use_case_lifespans!$B6,0)</f>
        <v>Launch Events</v>
      </c>
      <c r="G6" s="164" t="str">
        <f>IF(DTE_Lifespans_existing!G6=1,Use_case_lifespans!$B6,0)</f>
        <v>Launch Events</v>
      </c>
      <c r="H6" s="164">
        <f>IF(DTE_Lifespans_existing!H6=1,Use_case_lifespans!$B6,0)</f>
        <v>0</v>
      </c>
      <c r="I6" s="164">
        <f>IF(DTE_Lifespans_existing!I6=1,Use_case_lifespans!$B6,0)</f>
        <v>0</v>
      </c>
      <c r="J6" s="164">
        <f>IF(DTE_Lifespans_existing!J6=1,Use_case_lifespans!$B6,0)</f>
        <v>0</v>
      </c>
      <c r="K6" s="164">
        <f>IF(DTE_Lifespans_existing!K6=1,Use_case_lifespans!$B6,0)</f>
        <v>0</v>
      </c>
      <c r="L6" s="164">
        <f>IF(DTE_Lifespans_existing!L6=1,Use_case_lifespans!$B6,0)</f>
        <v>0</v>
      </c>
      <c r="M6" s="164">
        <f>IF(DTE_Lifespans_existing!M6=1,Use_case_lifespans!$B6,0)</f>
        <v>0</v>
      </c>
      <c r="N6" s="164">
        <f>IF(DTE_Lifespans_existing!N6=1,Use_case_lifespans!$B6,0)</f>
        <v>0</v>
      </c>
      <c r="O6" s="164">
        <f>IF(DTE_Lifespans_existing!O6=1,Use_case_lifespans!$B6,0)</f>
        <v>0</v>
      </c>
      <c r="P6" s="164">
        <f>IF(DTE_Lifespans_existing!P6=1,Use_case_lifespans!$B6,0)</f>
        <v>0</v>
      </c>
      <c r="Q6" s="164">
        <f>IF(DTE_Lifespans_existing!Q6=1,Use_case_lifespans!$B6,0)</f>
        <v>0</v>
      </c>
      <c r="R6" s="164">
        <f>IF(DTE_Lifespans_existing!R6=1,Use_case_lifespans!$B6,0)</f>
        <v>0</v>
      </c>
      <c r="S6" s="164">
        <f>IF(DTE_Lifespans_existing!S6=1,Use_case_lifespans!$B6,0)</f>
        <v>0</v>
      </c>
      <c r="T6" s="164">
        <f>IF(DTE_Lifespans_existing!T6=1,Use_case_lifespans!$B6,0)</f>
        <v>0</v>
      </c>
      <c r="U6" s="164">
        <f>IF(DTE_Lifespans_existing!U6=1,Use_case_lifespans!$B6,0)</f>
        <v>0</v>
      </c>
      <c r="V6" s="164">
        <f>IF(DTE_Lifespans_existing!V6=1,Use_case_lifespans!$B6,0)</f>
        <v>0</v>
      </c>
      <c r="W6" s="164">
        <f>IF(DTE_Lifespans_existing!W6=1,Use_case_lifespans!$B6,0)</f>
        <v>0</v>
      </c>
    </row>
    <row r="7" spans="1:23" x14ac:dyDescent="0.3">
      <c r="A7" s="97" t="s">
        <v>68</v>
      </c>
      <c r="B7" s="98" t="s">
        <v>57</v>
      </c>
      <c r="C7" s="99" t="s">
        <v>91</v>
      </c>
      <c r="D7" s="164" t="str">
        <f>IF(DTE_Lifespans_existing!D7=1,Use_case_lifespans!$B7,0)</f>
        <v>Near Earth Robotic - LEO Science</v>
      </c>
      <c r="E7" s="164" t="str">
        <f>IF(DTE_Lifespans_existing!E7=1,Use_case_lifespans!$B7,0)</f>
        <v>Near Earth Robotic - LEO Science</v>
      </c>
      <c r="F7" s="164" t="str">
        <f>IF(DTE_Lifespans_existing!F7=1,Use_case_lifespans!$B7,0)</f>
        <v>Near Earth Robotic - LEO Science</v>
      </c>
      <c r="G7" s="164" t="str">
        <f>IF(DTE_Lifespans_existing!G7=1,Use_case_lifespans!$B7,0)</f>
        <v>Near Earth Robotic - LEO Science</v>
      </c>
      <c r="H7" s="164" t="str">
        <f>IF(DTE_Lifespans_existing!H7=1,Use_case_lifespans!$B7,0)</f>
        <v>Near Earth Robotic - LEO Science</v>
      </c>
      <c r="I7" s="164" t="str">
        <f>IF(DTE_Lifespans_existing!I7=1,Use_case_lifespans!$B7,0)</f>
        <v>Near Earth Robotic - LEO Science</v>
      </c>
      <c r="J7" s="164">
        <f>IF(DTE_Lifespans_existing!J7=1,Use_case_lifespans!$B7,0)</f>
        <v>0</v>
      </c>
      <c r="K7" s="164">
        <f>IF(DTE_Lifespans_existing!K7=1,Use_case_lifespans!$B7,0)</f>
        <v>0</v>
      </c>
      <c r="L7" s="164">
        <f>IF(DTE_Lifespans_existing!L7=1,Use_case_lifespans!$B7,0)</f>
        <v>0</v>
      </c>
      <c r="M7" s="164">
        <f>IF(DTE_Lifespans_existing!M7=1,Use_case_lifespans!$B7,0)</f>
        <v>0</v>
      </c>
      <c r="N7" s="164">
        <f>IF(DTE_Lifespans_existing!N7=1,Use_case_lifespans!$B7,0)</f>
        <v>0</v>
      </c>
      <c r="O7" s="164">
        <f>IF(DTE_Lifespans_existing!O7=1,Use_case_lifespans!$B7,0)</f>
        <v>0</v>
      </c>
      <c r="P7" s="164">
        <f>IF(DTE_Lifespans_existing!P7=1,Use_case_lifespans!$B7,0)</f>
        <v>0</v>
      </c>
      <c r="Q7" s="164">
        <f>IF(DTE_Lifespans_existing!Q7=1,Use_case_lifespans!$B7,0)</f>
        <v>0</v>
      </c>
      <c r="R7" s="164">
        <f>IF(DTE_Lifespans_existing!R7=1,Use_case_lifespans!$B7,0)</f>
        <v>0</v>
      </c>
      <c r="S7" s="164">
        <f>IF(DTE_Lifespans_existing!S7=1,Use_case_lifespans!$B7,0)</f>
        <v>0</v>
      </c>
      <c r="T7" s="164">
        <f>IF(DTE_Lifespans_existing!T7=1,Use_case_lifespans!$B7,0)</f>
        <v>0</v>
      </c>
      <c r="U7" s="164">
        <f>IF(DTE_Lifespans_existing!U7=1,Use_case_lifespans!$B7,0)</f>
        <v>0</v>
      </c>
      <c r="V7" s="164">
        <f>IF(DTE_Lifespans_existing!V7=1,Use_case_lifespans!$B7,0)</f>
        <v>0</v>
      </c>
      <c r="W7" s="164">
        <f>IF(DTE_Lifespans_existing!W7=1,Use_case_lifespans!$B7,0)</f>
        <v>0</v>
      </c>
    </row>
    <row r="8" spans="1:23" x14ac:dyDescent="0.3">
      <c r="A8" s="97" t="s">
        <v>34</v>
      </c>
      <c r="B8" s="106" t="s">
        <v>64</v>
      </c>
      <c r="C8" s="99" t="s">
        <v>91</v>
      </c>
      <c r="D8" s="164" t="str">
        <f>IF(DTE_Lifespans_existing!D8=1,Use_case_lifespans!$B8,0)</f>
        <v>???</v>
      </c>
      <c r="E8" s="164" t="str">
        <f>IF(DTE_Lifespans_existing!E8=1,Use_case_lifespans!$B8,0)</f>
        <v>???</v>
      </c>
      <c r="F8" s="164" t="str">
        <f>IF(DTE_Lifespans_existing!F8=1,Use_case_lifespans!$B8,0)</f>
        <v>???</v>
      </c>
      <c r="G8" s="164" t="str">
        <f>IF(DTE_Lifespans_existing!G8=1,Use_case_lifespans!$B8,0)</f>
        <v>???</v>
      </c>
      <c r="H8" s="164" t="str">
        <f>IF(DTE_Lifespans_existing!H8=1,Use_case_lifespans!$B8,0)</f>
        <v>???</v>
      </c>
      <c r="I8" s="164" t="str">
        <f>IF(DTE_Lifespans_existing!I8=1,Use_case_lifespans!$B8,0)</f>
        <v>???</v>
      </c>
      <c r="J8" s="164" t="str">
        <f>IF(DTE_Lifespans_existing!J8=1,Use_case_lifespans!$B8,0)</f>
        <v>???</v>
      </c>
      <c r="K8" s="164" t="str">
        <f>IF(DTE_Lifespans_existing!K8=1,Use_case_lifespans!$B8,0)</f>
        <v>???</v>
      </c>
      <c r="L8" s="164" t="str">
        <f>IF(DTE_Lifespans_existing!L8=1,Use_case_lifespans!$B8,0)</f>
        <v>???</v>
      </c>
      <c r="M8" s="164" t="str">
        <f>IF(DTE_Lifespans_existing!M8=1,Use_case_lifespans!$B8,0)</f>
        <v>???</v>
      </c>
      <c r="N8" s="164" t="str">
        <f>IF(DTE_Lifespans_existing!N8=1,Use_case_lifespans!$B8,0)</f>
        <v>???</v>
      </c>
      <c r="O8" s="164" t="str">
        <f>IF(DTE_Lifespans_existing!O8=1,Use_case_lifespans!$B8,0)</f>
        <v>???</v>
      </c>
      <c r="P8" s="164" t="str">
        <f>IF(DTE_Lifespans_existing!P8=1,Use_case_lifespans!$B8,0)</f>
        <v>???</v>
      </c>
      <c r="Q8" s="164" t="str">
        <f>IF(DTE_Lifespans_existing!Q8=1,Use_case_lifespans!$B8,0)</f>
        <v>???</v>
      </c>
      <c r="R8" s="164" t="str">
        <f>IF(DTE_Lifespans_existing!R8=1,Use_case_lifespans!$B8,0)</f>
        <v>???</v>
      </c>
      <c r="S8" s="164" t="str">
        <f>IF(DTE_Lifespans_existing!S8=1,Use_case_lifespans!$B8,0)</f>
        <v>???</v>
      </c>
      <c r="T8" s="164" t="str">
        <f>IF(DTE_Lifespans_existing!T8=1,Use_case_lifespans!$B8,0)</f>
        <v>???</v>
      </c>
      <c r="U8" s="164" t="str">
        <f>IF(DTE_Lifespans_existing!U8=1,Use_case_lifespans!$B8,0)</f>
        <v>???</v>
      </c>
      <c r="V8" s="164" t="str">
        <f>IF(DTE_Lifespans_existing!V8=1,Use_case_lifespans!$B8,0)</f>
        <v>???</v>
      </c>
      <c r="W8" s="164" t="str">
        <f>IF(DTE_Lifespans_existing!W8=1,Use_case_lifespans!$B8,0)</f>
        <v>???</v>
      </c>
    </row>
    <row r="9" spans="1:23" x14ac:dyDescent="0.3">
      <c r="A9" s="97" t="s">
        <v>69</v>
      </c>
      <c r="B9" s="98" t="s">
        <v>57</v>
      </c>
      <c r="C9" s="99"/>
      <c r="D9" s="164">
        <f>IF(DTE_Lifespans_existing!D9=1,Use_case_lifespans!$B9,0)</f>
        <v>0</v>
      </c>
      <c r="E9" s="164">
        <f>IF(DTE_Lifespans_existing!E9=1,Use_case_lifespans!$B9,0)</f>
        <v>0</v>
      </c>
      <c r="F9" s="164">
        <f>IF(DTE_Lifespans_existing!F9=1,Use_case_lifespans!$B9,0)</f>
        <v>0</v>
      </c>
      <c r="G9" s="164">
        <f>IF(DTE_Lifespans_existing!G9=1,Use_case_lifespans!$B9,0)</f>
        <v>0</v>
      </c>
      <c r="H9" s="164">
        <f>IF(DTE_Lifespans_existing!H9=1,Use_case_lifespans!$B9,0)</f>
        <v>0</v>
      </c>
      <c r="I9" s="164">
        <f>IF(DTE_Lifespans_existing!I9=1,Use_case_lifespans!$B9,0)</f>
        <v>0</v>
      </c>
      <c r="J9" s="164">
        <f>IF(DTE_Lifespans_existing!J9=1,Use_case_lifespans!$B9,0)</f>
        <v>0</v>
      </c>
      <c r="K9" s="164">
        <f>IF(DTE_Lifespans_existing!K9=1,Use_case_lifespans!$B9,0)</f>
        <v>0</v>
      </c>
      <c r="L9" s="164">
        <f>IF(DTE_Lifespans_existing!L9=1,Use_case_lifespans!$B9,0)</f>
        <v>0</v>
      </c>
      <c r="M9" s="164">
        <f>IF(DTE_Lifespans_existing!M9=1,Use_case_lifespans!$B9,0)</f>
        <v>0</v>
      </c>
      <c r="N9" s="164">
        <f>IF(DTE_Lifespans_existing!N9=1,Use_case_lifespans!$B9,0)</f>
        <v>0</v>
      </c>
      <c r="O9" s="164">
        <f>IF(DTE_Lifespans_existing!O9=1,Use_case_lifespans!$B9,0)</f>
        <v>0</v>
      </c>
      <c r="P9" s="164">
        <f>IF(DTE_Lifespans_existing!P9=1,Use_case_lifespans!$B9,0)</f>
        <v>0</v>
      </c>
      <c r="Q9" s="164">
        <f>IF(DTE_Lifespans_existing!Q9=1,Use_case_lifespans!$B9,0)</f>
        <v>0</v>
      </c>
      <c r="R9" s="164">
        <f>IF(DTE_Lifespans_existing!R9=1,Use_case_lifespans!$B9,0)</f>
        <v>0</v>
      </c>
      <c r="S9" s="164">
        <f>IF(DTE_Lifespans_existing!S9=1,Use_case_lifespans!$B9,0)</f>
        <v>0</v>
      </c>
      <c r="T9" s="164">
        <f>IF(DTE_Lifespans_existing!T9=1,Use_case_lifespans!$B9,0)</f>
        <v>0</v>
      </c>
      <c r="U9" s="164">
        <f>IF(DTE_Lifespans_existing!U9=1,Use_case_lifespans!$B9,0)</f>
        <v>0</v>
      </c>
      <c r="V9" s="164">
        <f>IF(DTE_Lifespans_existing!V9=1,Use_case_lifespans!$B9,0)</f>
        <v>0</v>
      </c>
      <c r="W9" s="164">
        <f>IF(DTE_Lifespans_existing!W9=1,Use_case_lifespans!$B9,0)</f>
        <v>0</v>
      </c>
    </row>
    <row r="10" spans="1:23" x14ac:dyDescent="0.3">
      <c r="A10" s="97" t="s">
        <v>70</v>
      </c>
      <c r="B10" s="105" t="s">
        <v>59</v>
      </c>
      <c r="C10" s="99" t="s">
        <v>91</v>
      </c>
      <c r="D10" s="164" t="str">
        <f>IF(DTE_Lifespans_existing!D10=1,Use_case_lifespans!$B10,0)</f>
        <v>Human Space Flight</v>
      </c>
      <c r="E10" s="164" t="str">
        <f>IF(DTE_Lifespans_existing!E10=1,Use_case_lifespans!$B10,0)</f>
        <v>Human Space Flight</v>
      </c>
      <c r="F10" s="164" t="str">
        <f>IF(DTE_Lifespans_existing!F10=1,Use_case_lifespans!$B10,0)</f>
        <v>Human Space Flight</v>
      </c>
      <c r="G10" s="164" t="str">
        <f>IF(DTE_Lifespans_existing!G10=1,Use_case_lifespans!$B10,0)</f>
        <v>Human Space Flight</v>
      </c>
      <c r="H10" s="164" t="str">
        <f>IF(DTE_Lifespans_existing!H10=1,Use_case_lifespans!$B10,0)</f>
        <v>Human Space Flight</v>
      </c>
      <c r="I10" s="164" t="str">
        <f>IF(DTE_Lifespans_existing!I10=1,Use_case_lifespans!$B10,0)</f>
        <v>Human Space Flight</v>
      </c>
      <c r="J10" s="164" t="str">
        <f>IF(DTE_Lifespans_existing!J10=1,Use_case_lifespans!$B10,0)</f>
        <v>Human Space Flight</v>
      </c>
      <c r="K10" s="164" t="str">
        <f>IF(DTE_Lifespans_existing!K10=1,Use_case_lifespans!$B10,0)</f>
        <v>Human Space Flight</v>
      </c>
      <c r="L10" s="164" t="str">
        <f>IF(DTE_Lifespans_existing!L10=1,Use_case_lifespans!$B10,0)</f>
        <v>Human Space Flight</v>
      </c>
      <c r="M10" s="164" t="str">
        <f>IF(DTE_Lifespans_existing!M10=1,Use_case_lifespans!$B10,0)</f>
        <v>Human Space Flight</v>
      </c>
      <c r="N10" s="164">
        <f>IF(DTE_Lifespans_existing!N10=1,Use_case_lifespans!$B10,0)</f>
        <v>0</v>
      </c>
      <c r="O10" s="164">
        <f>IF(DTE_Lifespans_existing!O10=1,Use_case_lifespans!$B10,0)</f>
        <v>0</v>
      </c>
      <c r="P10" s="164">
        <f>IF(DTE_Lifespans_existing!P10=1,Use_case_lifespans!$B10,0)</f>
        <v>0</v>
      </c>
      <c r="Q10" s="164">
        <f>IF(DTE_Lifespans_existing!Q10=1,Use_case_lifespans!$B10,0)</f>
        <v>0</v>
      </c>
      <c r="R10" s="164">
        <f>IF(DTE_Lifespans_existing!R10=1,Use_case_lifespans!$B10,0)</f>
        <v>0</v>
      </c>
      <c r="S10" s="164">
        <f>IF(DTE_Lifespans_existing!S10=1,Use_case_lifespans!$B10,0)</f>
        <v>0</v>
      </c>
      <c r="T10" s="164">
        <f>IF(DTE_Lifespans_existing!T10=1,Use_case_lifespans!$B10,0)</f>
        <v>0</v>
      </c>
      <c r="U10" s="164">
        <f>IF(DTE_Lifespans_existing!U10=1,Use_case_lifespans!$B10,0)</f>
        <v>0</v>
      </c>
      <c r="V10" s="164">
        <f>IF(DTE_Lifespans_existing!V10=1,Use_case_lifespans!$B10,0)</f>
        <v>0</v>
      </c>
      <c r="W10" s="164">
        <f>IF(DTE_Lifespans_existing!W10=1,Use_case_lifespans!$B10,0)</f>
        <v>0</v>
      </c>
    </row>
    <row r="11" spans="1:23" x14ac:dyDescent="0.3">
      <c r="A11" s="97" t="s">
        <v>71</v>
      </c>
      <c r="B11" s="105" t="s">
        <v>58</v>
      </c>
      <c r="C11" s="99"/>
      <c r="D11" s="164" t="str">
        <f>IF(DTE_Lifespans_existing!D11=1,Use_case_lifespans!$B11,0)</f>
        <v>Launch Events</v>
      </c>
      <c r="E11" s="164" t="str">
        <f>IF(DTE_Lifespans_existing!E11=1,Use_case_lifespans!$B11,0)</f>
        <v>Launch Events</v>
      </c>
      <c r="F11" s="164" t="str">
        <f>IF(DTE_Lifespans_existing!F11=1,Use_case_lifespans!$B11,0)</f>
        <v>Launch Events</v>
      </c>
      <c r="G11" s="164" t="str">
        <f>IF(DTE_Lifespans_existing!G11=1,Use_case_lifespans!$B11,0)</f>
        <v>Launch Events</v>
      </c>
      <c r="H11" s="164" t="str">
        <f>IF(DTE_Lifespans_existing!H11=1,Use_case_lifespans!$B11,0)</f>
        <v>Launch Events</v>
      </c>
      <c r="I11" s="164" t="str">
        <f>IF(DTE_Lifespans_existing!I11=1,Use_case_lifespans!$B11,0)</f>
        <v>Launch Events</v>
      </c>
      <c r="J11" s="164" t="str">
        <f>IF(DTE_Lifespans_existing!J11=1,Use_case_lifespans!$B11,0)</f>
        <v>Launch Events</v>
      </c>
      <c r="K11" s="164" t="str">
        <f>IF(DTE_Lifespans_existing!K11=1,Use_case_lifespans!$B11,0)</f>
        <v>Launch Events</v>
      </c>
      <c r="L11" s="164" t="str">
        <f>IF(DTE_Lifespans_existing!L11=1,Use_case_lifespans!$B11,0)</f>
        <v>Launch Events</v>
      </c>
      <c r="M11" s="164" t="str">
        <f>IF(DTE_Lifespans_existing!M11=1,Use_case_lifespans!$B11,0)</f>
        <v>Launch Events</v>
      </c>
      <c r="N11" s="164" t="str">
        <f>IF(DTE_Lifespans_existing!N11=1,Use_case_lifespans!$B11,0)</f>
        <v>Launch Events</v>
      </c>
      <c r="O11" s="164" t="str">
        <f>IF(DTE_Lifespans_existing!O11=1,Use_case_lifespans!$B11,0)</f>
        <v>Launch Events</v>
      </c>
      <c r="P11" s="164" t="str">
        <f>IF(DTE_Lifespans_existing!P11=1,Use_case_lifespans!$B11,0)</f>
        <v>Launch Events</v>
      </c>
      <c r="Q11" s="164" t="str">
        <f>IF(DTE_Lifespans_existing!Q11=1,Use_case_lifespans!$B11,0)</f>
        <v>Launch Events</v>
      </c>
      <c r="R11" s="164" t="str">
        <f>IF(DTE_Lifespans_existing!R11=1,Use_case_lifespans!$B11,0)</f>
        <v>Launch Events</v>
      </c>
      <c r="S11" s="164" t="str">
        <f>IF(DTE_Lifespans_existing!S11=1,Use_case_lifespans!$B11,0)</f>
        <v>Launch Events</v>
      </c>
      <c r="T11" s="164" t="str">
        <f>IF(DTE_Lifespans_existing!T11=1,Use_case_lifespans!$B11,0)</f>
        <v>Launch Events</v>
      </c>
      <c r="U11" s="164" t="str">
        <f>IF(DTE_Lifespans_existing!U11=1,Use_case_lifespans!$B11,0)</f>
        <v>Launch Events</v>
      </c>
      <c r="V11" s="164" t="str">
        <f>IF(DTE_Lifespans_existing!V11=1,Use_case_lifespans!$B11,0)</f>
        <v>Launch Events</v>
      </c>
      <c r="W11" s="164" t="str">
        <f>IF(DTE_Lifespans_existing!W11=1,Use_case_lifespans!$B11,0)</f>
        <v>Launch Events</v>
      </c>
    </row>
    <row r="12" spans="1:23" x14ac:dyDescent="0.3">
      <c r="A12" s="97" t="s">
        <v>72</v>
      </c>
      <c r="B12" s="104" t="s">
        <v>59</v>
      </c>
      <c r="C12" s="99"/>
      <c r="D12" s="164" t="str">
        <f>IF(DTE_Lifespans_existing!D12=1,Use_case_lifespans!$B12,0)</f>
        <v>Human Space Flight</v>
      </c>
      <c r="E12" s="164" t="str">
        <f>IF(DTE_Lifespans_existing!E12=1,Use_case_lifespans!$B12,0)</f>
        <v>Human Space Flight</v>
      </c>
      <c r="F12" s="164" t="str">
        <f>IF(DTE_Lifespans_existing!F12=1,Use_case_lifespans!$B12,0)</f>
        <v>Human Space Flight</v>
      </c>
      <c r="G12" s="164" t="str">
        <f>IF(DTE_Lifespans_existing!G12=1,Use_case_lifespans!$B12,0)</f>
        <v>Human Space Flight</v>
      </c>
      <c r="H12" s="164" t="str">
        <f>IF(DTE_Lifespans_existing!H12=1,Use_case_lifespans!$B12,0)</f>
        <v>Human Space Flight</v>
      </c>
      <c r="I12" s="164" t="str">
        <f>IF(DTE_Lifespans_existing!I12=1,Use_case_lifespans!$B12,0)</f>
        <v>Human Space Flight</v>
      </c>
      <c r="J12" s="164" t="str">
        <f>IF(DTE_Lifespans_existing!J12=1,Use_case_lifespans!$B12,0)</f>
        <v>Human Space Flight</v>
      </c>
      <c r="K12" s="164" t="str">
        <f>IF(DTE_Lifespans_existing!K12=1,Use_case_lifespans!$B12,0)</f>
        <v>Human Space Flight</v>
      </c>
      <c r="L12" s="164" t="str">
        <f>IF(DTE_Lifespans_existing!L12=1,Use_case_lifespans!$B12,0)</f>
        <v>Human Space Flight</v>
      </c>
      <c r="M12" s="164" t="str">
        <f>IF(DTE_Lifespans_existing!M12=1,Use_case_lifespans!$B12,0)</f>
        <v>Human Space Flight</v>
      </c>
      <c r="N12" s="164" t="str">
        <f>IF(DTE_Lifespans_existing!N12=1,Use_case_lifespans!$B12,0)</f>
        <v>Human Space Flight</v>
      </c>
      <c r="O12" s="164" t="str">
        <f>IF(DTE_Lifespans_existing!O12=1,Use_case_lifespans!$B12,0)</f>
        <v>Human Space Flight</v>
      </c>
      <c r="P12" s="164" t="str">
        <f>IF(DTE_Lifespans_existing!P12=1,Use_case_lifespans!$B12,0)</f>
        <v>Human Space Flight</v>
      </c>
      <c r="Q12" s="164" t="str">
        <f>IF(DTE_Lifespans_existing!Q12=1,Use_case_lifespans!$B12,0)</f>
        <v>Human Space Flight</v>
      </c>
      <c r="R12" s="164" t="str">
        <f>IF(DTE_Lifespans_existing!R12=1,Use_case_lifespans!$B12,0)</f>
        <v>Human Space Flight</v>
      </c>
      <c r="S12" s="164" t="str">
        <f>IF(DTE_Lifespans_existing!S12=1,Use_case_lifespans!$B12,0)</f>
        <v>Human Space Flight</v>
      </c>
      <c r="T12" s="164" t="str">
        <f>IF(DTE_Lifespans_existing!T12=1,Use_case_lifespans!$B12,0)</f>
        <v>Human Space Flight</v>
      </c>
      <c r="U12" s="164" t="str">
        <f>IF(DTE_Lifespans_existing!U12=1,Use_case_lifespans!$B12,0)</f>
        <v>Human Space Flight</v>
      </c>
      <c r="V12" s="164" t="str">
        <f>IF(DTE_Lifespans_existing!V12=1,Use_case_lifespans!$B12,0)</f>
        <v>Human Space Flight</v>
      </c>
      <c r="W12" s="164" t="str">
        <f>IF(DTE_Lifespans_existing!W12=1,Use_case_lifespans!$B12,0)</f>
        <v>Human Space Flight</v>
      </c>
    </row>
    <row r="13" spans="1:23" x14ac:dyDescent="0.3">
      <c r="A13" s="97" t="s">
        <v>82</v>
      </c>
      <c r="B13" s="106" t="s">
        <v>64</v>
      </c>
      <c r="C13" s="99"/>
      <c r="D13" s="164" t="str">
        <f>IF(DTE_Lifespans_existing!D13=1,Use_case_lifespans!$B13,0)</f>
        <v>???</v>
      </c>
      <c r="E13" s="164" t="str">
        <f>IF(DTE_Lifespans_existing!E13=1,Use_case_lifespans!$B13,0)</f>
        <v>???</v>
      </c>
      <c r="F13" s="164" t="str">
        <f>IF(DTE_Lifespans_existing!F13=1,Use_case_lifespans!$B13,0)</f>
        <v>???</v>
      </c>
      <c r="G13" s="164">
        <f>IF(DTE_Lifespans_existing!G13=1,Use_case_lifespans!$B13,0)</f>
        <v>0</v>
      </c>
      <c r="H13" s="164">
        <f>IF(DTE_Lifespans_existing!H13=1,Use_case_lifespans!$B13,0)</f>
        <v>0</v>
      </c>
      <c r="I13" s="164">
        <f>IF(DTE_Lifespans_existing!I13=1,Use_case_lifespans!$B13,0)</f>
        <v>0</v>
      </c>
      <c r="J13" s="164">
        <f>IF(DTE_Lifespans_existing!J13=1,Use_case_lifespans!$B13,0)</f>
        <v>0</v>
      </c>
      <c r="K13" s="164">
        <f>IF(DTE_Lifespans_existing!K13=1,Use_case_lifespans!$B13,0)</f>
        <v>0</v>
      </c>
      <c r="L13" s="164">
        <f>IF(DTE_Lifespans_existing!L13=1,Use_case_lifespans!$B13,0)</f>
        <v>0</v>
      </c>
      <c r="M13" s="164">
        <f>IF(DTE_Lifespans_existing!M13=1,Use_case_lifespans!$B13,0)</f>
        <v>0</v>
      </c>
      <c r="N13" s="164">
        <f>IF(DTE_Lifespans_existing!N13=1,Use_case_lifespans!$B13,0)</f>
        <v>0</v>
      </c>
      <c r="O13" s="164">
        <f>IF(DTE_Lifespans_existing!O13=1,Use_case_lifespans!$B13,0)</f>
        <v>0</v>
      </c>
      <c r="P13" s="164">
        <f>IF(DTE_Lifespans_existing!P13=1,Use_case_lifespans!$B13,0)</f>
        <v>0</v>
      </c>
      <c r="Q13" s="164">
        <f>IF(DTE_Lifespans_existing!Q13=1,Use_case_lifespans!$B13,0)</f>
        <v>0</v>
      </c>
      <c r="R13" s="164">
        <f>IF(DTE_Lifespans_existing!R13=1,Use_case_lifespans!$B13,0)</f>
        <v>0</v>
      </c>
      <c r="S13" s="164">
        <f>IF(DTE_Lifespans_existing!S13=1,Use_case_lifespans!$B13,0)</f>
        <v>0</v>
      </c>
      <c r="T13" s="164">
        <f>IF(DTE_Lifespans_existing!T13=1,Use_case_lifespans!$B13,0)</f>
        <v>0</v>
      </c>
      <c r="U13" s="164">
        <f>IF(DTE_Lifespans_existing!U13=1,Use_case_lifespans!$B13,0)</f>
        <v>0</v>
      </c>
      <c r="V13" s="164">
        <f>IF(DTE_Lifespans_existing!V13=1,Use_case_lifespans!$B13,0)</f>
        <v>0</v>
      </c>
      <c r="W13" s="164">
        <f>IF(DTE_Lifespans_existing!W13=1,Use_case_lifespans!$B13,0)</f>
        <v>0</v>
      </c>
    </row>
    <row r="14" spans="1:23" x14ac:dyDescent="0.3">
      <c r="A14" s="97" t="s">
        <v>35</v>
      </c>
      <c r="B14" s="98" t="s">
        <v>57</v>
      </c>
      <c r="C14" s="99" t="s">
        <v>91</v>
      </c>
      <c r="D14" s="164" t="str">
        <f>IF(DTE_Lifespans_existing!D14=1,Use_case_lifespans!$B14,0)</f>
        <v>Near Earth Robotic - LEO Science</v>
      </c>
      <c r="E14" s="164" t="str">
        <f>IF(DTE_Lifespans_existing!E14=1,Use_case_lifespans!$B14,0)</f>
        <v>Near Earth Robotic - LEO Science</v>
      </c>
      <c r="F14" s="164" t="str">
        <f>IF(DTE_Lifespans_existing!F14=1,Use_case_lifespans!$B14,0)</f>
        <v>Near Earth Robotic - LEO Science</v>
      </c>
      <c r="G14" s="164" t="str">
        <f>IF(DTE_Lifespans_existing!G14=1,Use_case_lifespans!$B14,0)</f>
        <v>Near Earth Robotic - LEO Science</v>
      </c>
      <c r="H14" s="164" t="str">
        <f>IF(DTE_Lifespans_existing!H14=1,Use_case_lifespans!$B14,0)</f>
        <v>Near Earth Robotic - LEO Science</v>
      </c>
      <c r="I14" s="164" t="str">
        <f>IF(DTE_Lifespans_existing!I14=1,Use_case_lifespans!$B14,0)</f>
        <v>Near Earth Robotic - LEO Science</v>
      </c>
      <c r="J14" s="164" t="str">
        <f>IF(DTE_Lifespans_existing!J14=1,Use_case_lifespans!$B14,0)</f>
        <v>Near Earth Robotic - LEO Science</v>
      </c>
      <c r="K14" s="164">
        <f>IF(DTE_Lifespans_existing!K14=1,Use_case_lifespans!$B14,0)</f>
        <v>0</v>
      </c>
      <c r="L14" s="164">
        <f>IF(DTE_Lifespans_existing!L14=1,Use_case_lifespans!$B14,0)</f>
        <v>0</v>
      </c>
      <c r="M14" s="164">
        <f>IF(DTE_Lifespans_existing!M14=1,Use_case_lifespans!$B14,0)</f>
        <v>0</v>
      </c>
      <c r="N14" s="164">
        <f>IF(DTE_Lifespans_existing!N14=1,Use_case_lifespans!$B14,0)</f>
        <v>0</v>
      </c>
      <c r="O14" s="164">
        <f>IF(DTE_Lifespans_existing!O14=1,Use_case_lifespans!$B14,0)</f>
        <v>0</v>
      </c>
      <c r="P14" s="164">
        <f>IF(DTE_Lifespans_existing!P14=1,Use_case_lifespans!$B14,0)</f>
        <v>0</v>
      </c>
      <c r="Q14" s="164">
        <f>IF(DTE_Lifespans_existing!Q14=1,Use_case_lifespans!$B14,0)</f>
        <v>0</v>
      </c>
      <c r="R14" s="164">
        <f>IF(DTE_Lifespans_existing!R14=1,Use_case_lifespans!$B14,0)</f>
        <v>0</v>
      </c>
      <c r="S14" s="164">
        <f>IF(DTE_Lifespans_existing!S14=1,Use_case_lifespans!$B14,0)</f>
        <v>0</v>
      </c>
      <c r="T14" s="164">
        <f>IF(DTE_Lifespans_existing!T14=1,Use_case_lifespans!$B14,0)</f>
        <v>0</v>
      </c>
      <c r="U14" s="164">
        <f>IF(DTE_Lifespans_existing!U14=1,Use_case_lifespans!$B14,0)</f>
        <v>0</v>
      </c>
      <c r="V14" s="164">
        <f>IF(DTE_Lifespans_existing!V14=1,Use_case_lifespans!$B14,0)</f>
        <v>0</v>
      </c>
      <c r="W14" s="164">
        <f>IF(DTE_Lifespans_existing!W14=1,Use_case_lifespans!$B14,0)</f>
        <v>0</v>
      </c>
    </row>
    <row r="15" spans="1:23" x14ac:dyDescent="0.3">
      <c r="A15" s="110" t="s">
        <v>83</v>
      </c>
      <c r="B15" s="98" t="s">
        <v>56</v>
      </c>
      <c r="C15" s="99"/>
      <c r="D15" s="164" t="str">
        <f>IF(DTE_Lifespans_existing!D15=1,Use_case_lifespans!$B15,0)</f>
        <v>Near Earth Robotic - GEO and Near Earth</v>
      </c>
      <c r="E15" s="164" t="str">
        <f>IF(DTE_Lifespans_existing!E15=1,Use_case_lifespans!$B15,0)</f>
        <v>Near Earth Robotic - GEO and Near Earth</v>
      </c>
      <c r="F15" s="164" t="str">
        <f>IF(DTE_Lifespans_existing!F15=1,Use_case_lifespans!$B15,0)</f>
        <v>Near Earth Robotic - GEO and Near Earth</v>
      </c>
      <c r="G15" s="164" t="str">
        <f>IF(DTE_Lifespans_existing!G15=1,Use_case_lifespans!$B15,0)</f>
        <v>Near Earth Robotic - GEO and Near Earth</v>
      </c>
      <c r="H15" s="164" t="str">
        <f>IF(DTE_Lifespans_existing!H15=1,Use_case_lifespans!$B15,0)</f>
        <v>Near Earth Robotic - GEO and Near Earth</v>
      </c>
      <c r="I15" s="164" t="str">
        <f>IF(DTE_Lifespans_existing!I15=1,Use_case_lifespans!$B15,0)</f>
        <v>Near Earth Robotic - GEO and Near Earth</v>
      </c>
      <c r="J15" s="164" t="str">
        <f>IF(DTE_Lifespans_existing!J15=1,Use_case_lifespans!$B15,0)</f>
        <v>Near Earth Robotic - GEO and Near Earth</v>
      </c>
      <c r="K15" s="164" t="str">
        <f>IF(DTE_Lifespans_existing!K15=1,Use_case_lifespans!$B15,0)</f>
        <v>Near Earth Robotic - GEO and Near Earth</v>
      </c>
      <c r="L15" s="164" t="str">
        <f>IF(DTE_Lifespans_existing!L15=1,Use_case_lifespans!$B15,0)</f>
        <v>Near Earth Robotic - GEO and Near Earth</v>
      </c>
      <c r="M15" s="164" t="str">
        <f>IF(DTE_Lifespans_existing!M15=1,Use_case_lifespans!$B15,0)</f>
        <v>Near Earth Robotic - GEO and Near Earth</v>
      </c>
      <c r="N15" s="164" t="str">
        <f>IF(DTE_Lifespans_existing!N15=1,Use_case_lifespans!$B15,0)</f>
        <v>Near Earth Robotic - GEO and Near Earth</v>
      </c>
      <c r="O15" s="164" t="str">
        <f>IF(DTE_Lifespans_existing!O15=1,Use_case_lifespans!$B15,0)</f>
        <v>Near Earth Robotic - GEO and Near Earth</v>
      </c>
      <c r="P15" s="164" t="str">
        <f>IF(DTE_Lifespans_existing!P15=1,Use_case_lifespans!$B15,0)</f>
        <v>Near Earth Robotic - GEO and Near Earth</v>
      </c>
      <c r="Q15" s="164" t="str">
        <f>IF(DTE_Lifespans_existing!Q15=1,Use_case_lifespans!$B15,0)</f>
        <v>Near Earth Robotic - GEO and Near Earth</v>
      </c>
      <c r="R15" s="164" t="str">
        <f>IF(DTE_Lifespans_existing!R15=1,Use_case_lifespans!$B15,0)</f>
        <v>Near Earth Robotic - GEO and Near Earth</v>
      </c>
      <c r="S15" s="164" t="str">
        <f>IF(DTE_Lifespans_existing!S15=1,Use_case_lifespans!$B15,0)</f>
        <v>Near Earth Robotic - GEO and Near Earth</v>
      </c>
      <c r="T15" s="164" t="str">
        <f>IF(DTE_Lifespans_existing!T15=1,Use_case_lifespans!$B15,0)</f>
        <v>Near Earth Robotic - GEO and Near Earth</v>
      </c>
      <c r="U15" s="164" t="str">
        <f>IF(DTE_Lifespans_existing!U15=1,Use_case_lifespans!$B15,0)</f>
        <v>Near Earth Robotic - GEO and Near Earth</v>
      </c>
      <c r="V15" s="164" t="str">
        <f>IF(DTE_Lifespans_existing!V15=1,Use_case_lifespans!$B15,0)</f>
        <v>Near Earth Robotic - GEO and Near Earth</v>
      </c>
      <c r="W15" s="164" t="str">
        <f>IF(DTE_Lifespans_existing!W15=1,Use_case_lifespans!$B15,0)</f>
        <v>Near Earth Robotic - GEO and Near Earth</v>
      </c>
    </row>
    <row r="16" spans="1:23" x14ac:dyDescent="0.3">
      <c r="A16" s="110" t="s">
        <v>84</v>
      </c>
      <c r="B16" s="98" t="s">
        <v>56</v>
      </c>
      <c r="C16" s="99"/>
      <c r="D16" s="164" t="str">
        <f>IF(DTE_Lifespans_existing!D16=1,Use_case_lifespans!$B16,0)</f>
        <v>Near Earth Robotic - GEO and Near Earth</v>
      </c>
      <c r="E16" s="164" t="str">
        <f>IF(DTE_Lifespans_existing!E16=1,Use_case_lifespans!$B16,0)</f>
        <v>Near Earth Robotic - GEO and Near Earth</v>
      </c>
      <c r="F16" s="164" t="str">
        <f>IF(DTE_Lifespans_existing!F16=1,Use_case_lifespans!$B16,0)</f>
        <v>Near Earth Robotic - GEO and Near Earth</v>
      </c>
      <c r="G16" s="164" t="str">
        <f>IF(DTE_Lifespans_existing!G16=1,Use_case_lifespans!$B16,0)</f>
        <v>Near Earth Robotic - GEO and Near Earth</v>
      </c>
      <c r="H16" s="164" t="str">
        <f>IF(DTE_Lifespans_existing!H16=1,Use_case_lifespans!$B16,0)</f>
        <v>Near Earth Robotic - GEO and Near Earth</v>
      </c>
      <c r="I16" s="164" t="str">
        <f>IF(DTE_Lifespans_existing!I16=1,Use_case_lifespans!$B16,0)</f>
        <v>Near Earth Robotic - GEO and Near Earth</v>
      </c>
      <c r="J16" s="164" t="str">
        <f>IF(DTE_Lifespans_existing!J16=1,Use_case_lifespans!$B16,0)</f>
        <v>Near Earth Robotic - GEO and Near Earth</v>
      </c>
      <c r="K16" s="164" t="str">
        <f>IF(DTE_Lifespans_existing!K16=1,Use_case_lifespans!$B16,0)</f>
        <v>Near Earth Robotic - GEO and Near Earth</v>
      </c>
      <c r="L16" s="164" t="str">
        <f>IF(DTE_Lifespans_existing!L16=1,Use_case_lifespans!$B16,0)</f>
        <v>Near Earth Robotic - GEO and Near Earth</v>
      </c>
      <c r="M16" s="164" t="str">
        <f>IF(DTE_Lifespans_existing!M16=1,Use_case_lifespans!$B16,0)</f>
        <v>Near Earth Robotic - GEO and Near Earth</v>
      </c>
      <c r="N16" s="164" t="str">
        <f>IF(DTE_Lifespans_existing!N16=1,Use_case_lifespans!$B16,0)</f>
        <v>Near Earth Robotic - GEO and Near Earth</v>
      </c>
      <c r="O16" s="164" t="str">
        <f>IF(DTE_Lifespans_existing!O16=1,Use_case_lifespans!$B16,0)</f>
        <v>Near Earth Robotic - GEO and Near Earth</v>
      </c>
      <c r="P16" s="164" t="str">
        <f>IF(DTE_Lifespans_existing!P16=1,Use_case_lifespans!$B16,0)</f>
        <v>Near Earth Robotic - GEO and Near Earth</v>
      </c>
      <c r="Q16" s="164" t="str">
        <f>IF(DTE_Lifespans_existing!Q16=1,Use_case_lifespans!$B16,0)</f>
        <v>Near Earth Robotic - GEO and Near Earth</v>
      </c>
      <c r="R16" s="164" t="str">
        <f>IF(DTE_Lifespans_existing!R16=1,Use_case_lifespans!$B16,0)</f>
        <v>Near Earth Robotic - GEO and Near Earth</v>
      </c>
      <c r="S16" s="164" t="str">
        <f>IF(DTE_Lifespans_existing!S16=1,Use_case_lifespans!$B16,0)</f>
        <v>Near Earth Robotic - GEO and Near Earth</v>
      </c>
      <c r="T16" s="164" t="str">
        <f>IF(DTE_Lifespans_existing!T16=1,Use_case_lifespans!$B16,0)</f>
        <v>Near Earth Robotic - GEO and Near Earth</v>
      </c>
      <c r="U16" s="164" t="str">
        <f>IF(DTE_Lifespans_existing!U16=1,Use_case_lifespans!$B16,0)</f>
        <v>Near Earth Robotic - GEO and Near Earth</v>
      </c>
      <c r="V16" s="164" t="str">
        <f>IF(DTE_Lifespans_existing!V16=1,Use_case_lifespans!$B16,0)</f>
        <v>Near Earth Robotic - GEO and Near Earth</v>
      </c>
      <c r="W16" s="164" t="str">
        <f>IF(DTE_Lifespans_existing!W16=1,Use_case_lifespans!$B16,0)</f>
        <v>Near Earth Robotic - GEO and Near Earth</v>
      </c>
    </row>
    <row r="17" spans="1:23" x14ac:dyDescent="0.3">
      <c r="A17" s="110" t="s">
        <v>85</v>
      </c>
      <c r="B17" s="98" t="s">
        <v>56</v>
      </c>
      <c r="C17" s="99"/>
      <c r="D17" s="164" t="str">
        <f>IF(DTE_Lifespans_existing!D17=1,Use_case_lifespans!$B17,0)</f>
        <v>Near Earth Robotic - GEO and Near Earth</v>
      </c>
      <c r="E17" s="164" t="str">
        <f>IF(DTE_Lifespans_existing!E17=1,Use_case_lifespans!$B17,0)</f>
        <v>Near Earth Robotic - GEO and Near Earth</v>
      </c>
      <c r="F17" s="164" t="str">
        <f>IF(DTE_Lifespans_existing!F17=1,Use_case_lifespans!$B17,0)</f>
        <v>Near Earth Robotic - GEO and Near Earth</v>
      </c>
      <c r="G17" s="164" t="str">
        <f>IF(DTE_Lifespans_existing!G17=1,Use_case_lifespans!$B17,0)</f>
        <v>Near Earth Robotic - GEO and Near Earth</v>
      </c>
      <c r="H17" s="164" t="str">
        <f>IF(DTE_Lifespans_existing!H17=1,Use_case_lifespans!$B17,0)</f>
        <v>Near Earth Robotic - GEO and Near Earth</v>
      </c>
      <c r="I17" s="164" t="str">
        <f>IF(DTE_Lifespans_existing!I17=1,Use_case_lifespans!$B17,0)</f>
        <v>Near Earth Robotic - GEO and Near Earth</v>
      </c>
      <c r="J17" s="164" t="str">
        <f>IF(DTE_Lifespans_existing!J17=1,Use_case_lifespans!$B17,0)</f>
        <v>Near Earth Robotic - GEO and Near Earth</v>
      </c>
      <c r="K17" s="164" t="str">
        <f>IF(DTE_Lifespans_existing!K17=1,Use_case_lifespans!$B17,0)</f>
        <v>Near Earth Robotic - GEO and Near Earth</v>
      </c>
      <c r="L17" s="164" t="str">
        <f>IF(DTE_Lifespans_existing!L17=1,Use_case_lifespans!$B17,0)</f>
        <v>Near Earth Robotic - GEO and Near Earth</v>
      </c>
      <c r="M17" s="164" t="str">
        <f>IF(DTE_Lifespans_existing!M17=1,Use_case_lifespans!$B17,0)</f>
        <v>Near Earth Robotic - GEO and Near Earth</v>
      </c>
      <c r="N17" s="164" t="str">
        <f>IF(DTE_Lifespans_existing!N17=1,Use_case_lifespans!$B17,0)</f>
        <v>Near Earth Robotic - GEO and Near Earth</v>
      </c>
      <c r="O17" s="164" t="str">
        <f>IF(DTE_Lifespans_existing!O17=1,Use_case_lifespans!$B17,0)</f>
        <v>Near Earth Robotic - GEO and Near Earth</v>
      </c>
      <c r="P17" s="164" t="str">
        <f>IF(DTE_Lifespans_existing!P17=1,Use_case_lifespans!$B17,0)</f>
        <v>Near Earth Robotic - GEO and Near Earth</v>
      </c>
      <c r="Q17" s="164" t="str">
        <f>IF(DTE_Lifespans_existing!Q17=1,Use_case_lifespans!$B17,0)</f>
        <v>Near Earth Robotic - GEO and Near Earth</v>
      </c>
      <c r="R17" s="164" t="str">
        <f>IF(DTE_Lifespans_existing!R17=1,Use_case_lifespans!$B17,0)</f>
        <v>Near Earth Robotic - GEO and Near Earth</v>
      </c>
      <c r="S17" s="164" t="str">
        <f>IF(DTE_Lifespans_existing!S17=1,Use_case_lifespans!$B17,0)</f>
        <v>Near Earth Robotic - GEO and Near Earth</v>
      </c>
      <c r="T17" s="164" t="str">
        <f>IF(DTE_Lifespans_existing!T17=1,Use_case_lifespans!$B17,0)</f>
        <v>Near Earth Robotic - GEO and Near Earth</v>
      </c>
      <c r="U17" s="164" t="str">
        <f>IF(DTE_Lifespans_existing!U17=1,Use_case_lifespans!$B17,0)</f>
        <v>Near Earth Robotic - GEO and Near Earth</v>
      </c>
      <c r="V17" s="164" t="str">
        <f>IF(DTE_Lifespans_existing!V17=1,Use_case_lifespans!$B17,0)</f>
        <v>Near Earth Robotic - GEO and Near Earth</v>
      </c>
      <c r="W17" s="164" t="str">
        <f>IF(DTE_Lifespans_existing!W17=1,Use_case_lifespans!$B17,0)</f>
        <v>Near Earth Robotic - GEO and Near Earth</v>
      </c>
    </row>
    <row r="18" spans="1:23" x14ac:dyDescent="0.3">
      <c r="A18" s="110" t="s">
        <v>86</v>
      </c>
      <c r="B18" s="98" t="s">
        <v>56</v>
      </c>
      <c r="C18" s="99"/>
      <c r="D18" s="164" t="str">
        <f>IF(DTE_Lifespans_existing!D18=1,Use_case_lifespans!$B18,0)</f>
        <v>Near Earth Robotic - GEO and Near Earth</v>
      </c>
      <c r="E18" s="164" t="str">
        <f>IF(DTE_Lifespans_existing!E18=1,Use_case_lifespans!$B18,0)</f>
        <v>Near Earth Robotic - GEO and Near Earth</v>
      </c>
      <c r="F18" s="164" t="str">
        <f>IF(DTE_Lifespans_existing!F18=1,Use_case_lifespans!$B18,0)</f>
        <v>Near Earth Robotic - GEO and Near Earth</v>
      </c>
      <c r="G18" s="164" t="str">
        <f>IF(DTE_Lifespans_existing!G18=1,Use_case_lifespans!$B18,0)</f>
        <v>Near Earth Robotic - GEO and Near Earth</v>
      </c>
      <c r="H18" s="164" t="str">
        <f>IF(DTE_Lifespans_existing!H18=1,Use_case_lifespans!$B18,0)</f>
        <v>Near Earth Robotic - GEO and Near Earth</v>
      </c>
      <c r="I18" s="164" t="str">
        <f>IF(DTE_Lifespans_existing!I18=1,Use_case_lifespans!$B18,0)</f>
        <v>Near Earth Robotic - GEO and Near Earth</v>
      </c>
      <c r="J18" s="164" t="str">
        <f>IF(DTE_Lifespans_existing!J18=1,Use_case_lifespans!$B18,0)</f>
        <v>Near Earth Robotic - GEO and Near Earth</v>
      </c>
      <c r="K18" s="164" t="str">
        <f>IF(DTE_Lifespans_existing!K18=1,Use_case_lifespans!$B18,0)</f>
        <v>Near Earth Robotic - GEO and Near Earth</v>
      </c>
      <c r="L18" s="164" t="str">
        <f>IF(DTE_Lifespans_existing!L18=1,Use_case_lifespans!$B18,0)</f>
        <v>Near Earth Robotic - GEO and Near Earth</v>
      </c>
      <c r="M18" s="164" t="str">
        <f>IF(DTE_Lifespans_existing!M18=1,Use_case_lifespans!$B18,0)</f>
        <v>Near Earth Robotic - GEO and Near Earth</v>
      </c>
      <c r="N18" s="164" t="str">
        <f>IF(DTE_Lifespans_existing!N18=1,Use_case_lifespans!$B18,0)</f>
        <v>Near Earth Robotic - GEO and Near Earth</v>
      </c>
      <c r="O18" s="164" t="str">
        <f>IF(DTE_Lifespans_existing!O18=1,Use_case_lifespans!$B18,0)</f>
        <v>Near Earth Robotic - GEO and Near Earth</v>
      </c>
      <c r="P18" s="164" t="str">
        <f>IF(DTE_Lifespans_existing!P18=1,Use_case_lifespans!$B18,0)</f>
        <v>Near Earth Robotic - GEO and Near Earth</v>
      </c>
      <c r="Q18" s="164" t="str">
        <f>IF(DTE_Lifespans_existing!Q18=1,Use_case_lifespans!$B18,0)</f>
        <v>Near Earth Robotic - GEO and Near Earth</v>
      </c>
      <c r="R18" s="164" t="str">
        <f>IF(DTE_Lifespans_existing!R18=1,Use_case_lifespans!$B18,0)</f>
        <v>Near Earth Robotic - GEO and Near Earth</v>
      </c>
      <c r="S18" s="164" t="str">
        <f>IF(DTE_Lifespans_existing!S18=1,Use_case_lifespans!$B18,0)</f>
        <v>Near Earth Robotic - GEO and Near Earth</v>
      </c>
      <c r="T18" s="164" t="str">
        <f>IF(DTE_Lifespans_existing!T18=1,Use_case_lifespans!$B18,0)</f>
        <v>Near Earth Robotic - GEO and Near Earth</v>
      </c>
      <c r="U18" s="164" t="str">
        <f>IF(DTE_Lifespans_existing!U18=1,Use_case_lifespans!$B18,0)</f>
        <v>Near Earth Robotic - GEO and Near Earth</v>
      </c>
      <c r="V18" s="164" t="str">
        <f>IF(DTE_Lifespans_existing!V18=1,Use_case_lifespans!$B18,0)</f>
        <v>Near Earth Robotic - GEO and Near Earth</v>
      </c>
      <c r="W18" s="164" t="str">
        <f>IF(DTE_Lifespans_existing!W18=1,Use_case_lifespans!$B18,0)</f>
        <v>Near Earth Robotic - GEO and Near Earth</v>
      </c>
    </row>
    <row r="19" spans="1:23" x14ac:dyDescent="0.3">
      <c r="A19" s="97" t="s">
        <v>36</v>
      </c>
      <c r="B19" s="98" t="s">
        <v>57</v>
      </c>
      <c r="C19" s="99" t="s">
        <v>91</v>
      </c>
      <c r="D19" s="164" t="str">
        <f>IF(DTE_Lifespans_existing!D19=1,Use_case_lifespans!$B19,0)</f>
        <v>Near Earth Robotic - LEO Science</v>
      </c>
      <c r="E19" s="164" t="str">
        <f>IF(DTE_Lifespans_existing!E19=1,Use_case_lifespans!$B19,0)</f>
        <v>Near Earth Robotic - LEO Science</v>
      </c>
      <c r="F19" s="164" t="str">
        <f>IF(DTE_Lifespans_existing!F19=1,Use_case_lifespans!$B19,0)</f>
        <v>Near Earth Robotic - LEO Science</v>
      </c>
      <c r="G19" s="164" t="str">
        <f>IF(DTE_Lifespans_existing!G19=1,Use_case_lifespans!$B19,0)</f>
        <v>Near Earth Robotic - LEO Science</v>
      </c>
      <c r="H19" s="164" t="str">
        <f>IF(DTE_Lifespans_existing!H19=1,Use_case_lifespans!$B19,0)</f>
        <v>Near Earth Robotic - LEO Science</v>
      </c>
      <c r="I19" s="164" t="str">
        <f>IF(DTE_Lifespans_existing!I19=1,Use_case_lifespans!$B19,0)</f>
        <v>Near Earth Robotic - LEO Science</v>
      </c>
      <c r="J19" s="164" t="str">
        <f>IF(DTE_Lifespans_existing!J19=1,Use_case_lifespans!$B19,0)</f>
        <v>Near Earth Robotic - LEO Science</v>
      </c>
      <c r="K19" s="164" t="str">
        <f>IF(DTE_Lifespans_existing!K19=1,Use_case_lifespans!$B19,0)</f>
        <v>Near Earth Robotic - LEO Science</v>
      </c>
      <c r="L19" s="164" t="str">
        <f>IF(DTE_Lifespans_existing!L19=1,Use_case_lifespans!$B19,0)</f>
        <v>Near Earth Robotic - LEO Science</v>
      </c>
      <c r="M19" s="164" t="str">
        <f>IF(DTE_Lifespans_existing!M19=1,Use_case_lifespans!$B19,0)</f>
        <v>Near Earth Robotic - LEO Science</v>
      </c>
      <c r="N19" s="164" t="str">
        <f>IF(DTE_Lifespans_existing!N19=1,Use_case_lifespans!$B19,0)</f>
        <v>Near Earth Robotic - LEO Science</v>
      </c>
      <c r="O19" s="164" t="str">
        <f>IF(DTE_Lifespans_existing!O19=1,Use_case_lifespans!$B19,0)</f>
        <v>Near Earth Robotic - LEO Science</v>
      </c>
      <c r="P19" s="164" t="str">
        <f>IF(DTE_Lifespans_existing!P19=1,Use_case_lifespans!$B19,0)</f>
        <v>Near Earth Robotic - LEO Science</v>
      </c>
      <c r="Q19" s="164" t="str">
        <f>IF(DTE_Lifespans_existing!Q19=1,Use_case_lifespans!$B19,0)</f>
        <v>Near Earth Robotic - LEO Science</v>
      </c>
      <c r="R19" s="164" t="str">
        <f>IF(DTE_Lifespans_existing!R19=1,Use_case_lifespans!$B19,0)</f>
        <v>Near Earth Robotic - LEO Science</v>
      </c>
      <c r="S19" s="164" t="str">
        <f>IF(DTE_Lifespans_existing!S19=1,Use_case_lifespans!$B19,0)</f>
        <v>Near Earth Robotic - LEO Science</v>
      </c>
      <c r="T19" s="164" t="str">
        <f>IF(DTE_Lifespans_existing!T19=1,Use_case_lifespans!$B19,0)</f>
        <v>Near Earth Robotic - LEO Science</v>
      </c>
      <c r="U19" s="164" t="str">
        <f>IF(DTE_Lifespans_existing!U19=1,Use_case_lifespans!$B19,0)</f>
        <v>Near Earth Robotic - LEO Science</v>
      </c>
      <c r="V19" s="164" t="str">
        <f>IF(DTE_Lifespans_existing!V19=1,Use_case_lifespans!$B19,0)</f>
        <v>Near Earth Robotic - LEO Science</v>
      </c>
      <c r="W19" s="164" t="str">
        <f>IF(DTE_Lifespans_existing!W19=1,Use_case_lifespans!$B19,0)</f>
        <v>Near Earth Robotic - LEO Science</v>
      </c>
    </row>
    <row r="20" spans="1:23" x14ac:dyDescent="0.3">
      <c r="A20" s="97" t="s">
        <v>37</v>
      </c>
      <c r="B20" s="98" t="s">
        <v>57</v>
      </c>
      <c r="C20" s="99" t="s">
        <v>91</v>
      </c>
      <c r="D20" s="164" t="str">
        <f>IF(DTE_Lifespans_existing!D20=1,Use_case_lifespans!$B20,0)</f>
        <v>Near Earth Robotic - LEO Science</v>
      </c>
      <c r="E20" s="164" t="str">
        <f>IF(DTE_Lifespans_existing!E20=1,Use_case_lifespans!$B20,0)</f>
        <v>Near Earth Robotic - LEO Science</v>
      </c>
      <c r="F20" s="164" t="str">
        <f>IF(DTE_Lifespans_existing!F20=1,Use_case_lifespans!$B20,0)</f>
        <v>Near Earth Robotic - LEO Science</v>
      </c>
      <c r="G20" s="164" t="str">
        <f>IF(DTE_Lifespans_existing!G20=1,Use_case_lifespans!$B20,0)</f>
        <v>Near Earth Robotic - LEO Science</v>
      </c>
      <c r="H20" s="164" t="str">
        <f>IF(DTE_Lifespans_existing!H20=1,Use_case_lifespans!$B20,0)</f>
        <v>Near Earth Robotic - LEO Science</v>
      </c>
      <c r="I20" s="164">
        <f>IF(DTE_Lifespans_existing!I20=1,Use_case_lifespans!$B20,0)</f>
        <v>0</v>
      </c>
      <c r="J20" s="164">
        <f>IF(DTE_Lifespans_existing!J20=1,Use_case_lifespans!$B20,0)</f>
        <v>0</v>
      </c>
      <c r="K20" s="164">
        <f>IF(DTE_Lifespans_existing!K20=1,Use_case_lifespans!$B20,0)</f>
        <v>0</v>
      </c>
      <c r="L20" s="164">
        <f>IF(DTE_Lifespans_existing!L20=1,Use_case_lifespans!$B20,0)</f>
        <v>0</v>
      </c>
      <c r="M20" s="164">
        <f>IF(DTE_Lifespans_existing!M20=1,Use_case_lifespans!$B20,0)</f>
        <v>0</v>
      </c>
      <c r="N20" s="164">
        <f>IF(DTE_Lifespans_existing!N20=1,Use_case_lifespans!$B20,0)</f>
        <v>0</v>
      </c>
      <c r="O20" s="164">
        <f>IF(DTE_Lifespans_existing!O20=1,Use_case_lifespans!$B20,0)</f>
        <v>0</v>
      </c>
      <c r="P20" s="164">
        <f>IF(DTE_Lifespans_existing!P20=1,Use_case_lifespans!$B20,0)</f>
        <v>0</v>
      </c>
      <c r="Q20" s="164">
        <f>IF(DTE_Lifespans_existing!Q20=1,Use_case_lifespans!$B20,0)</f>
        <v>0</v>
      </c>
      <c r="R20" s="164">
        <f>IF(DTE_Lifespans_existing!R20=1,Use_case_lifespans!$B20,0)</f>
        <v>0</v>
      </c>
      <c r="S20" s="164">
        <f>IF(DTE_Lifespans_existing!S20=1,Use_case_lifespans!$B20,0)</f>
        <v>0</v>
      </c>
      <c r="T20" s="164">
        <f>IF(DTE_Lifespans_existing!T20=1,Use_case_lifespans!$B20,0)</f>
        <v>0</v>
      </c>
      <c r="U20" s="164">
        <f>IF(DTE_Lifespans_existing!U20=1,Use_case_lifespans!$B20,0)</f>
        <v>0</v>
      </c>
      <c r="V20" s="164">
        <f>IF(DTE_Lifespans_existing!V20=1,Use_case_lifespans!$B20,0)</f>
        <v>0</v>
      </c>
      <c r="W20" s="164">
        <f>IF(DTE_Lifespans_existing!W20=1,Use_case_lifespans!$B20,0)</f>
        <v>0</v>
      </c>
    </row>
    <row r="21" spans="1:23" x14ac:dyDescent="0.3">
      <c r="A21" s="97" t="s">
        <v>40</v>
      </c>
      <c r="B21" s="111" t="s">
        <v>58</v>
      </c>
      <c r="C21" s="99"/>
      <c r="D21" s="164">
        <f>IF(DTE_Lifespans_existing!D21=1,Use_case_lifespans!$B21,0)</f>
        <v>0</v>
      </c>
      <c r="E21" s="164">
        <f>IF(DTE_Lifespans_existing!E21=1,Use_case_lifespans!$B21,0)</f>
        <v>0</v>
      </c>
      <c r="F21" s="164">
        <f>IF(DTE_Lifespans_existing!F21=1,Use_case_lifespans!$B21,0)</f>
        <v>0</v>
      </c>
      <c r="G21" s="164">
        <f>IF(DTE_Lifespans_existing!G21=1,Use_case_lifespans!$B21,0)</f>
        <v>0</v>
      </c>
      <c r="H21" s="164">
        <f>IF(DTE_Lifespans_existing!H21=1,Use_case_lifespans!$B21,0)</f>
        <v>0</v>
      </c>
      <c r="I21" s="164">
        <f>IF(DTE_Lifespans_existing!I21=1,Use_case_lifespans!$B21,0)</f>
        <v>0</v>
      </c>
      <c r="J21" s="164">
        <f>IF(DTE_Lifespans_existing!J21=1,Use_case_lifespans!$B21,0)</f>
        <v>0</v>
      </c>
      <c r="K21" s="164">
        <f>IF(DTE_Lifespans_existing!K21=1,Use_case_lifespans!$B21,0)</f>
        <v>0</v>
      </c>
      <c r="L21" s="164">
        <f>IF(DTE_Lifespans_existing!L21=1,Use_case_lifespans!$B21,0)</f>
        <v>0</v>
      </c>
      <c r="M21" s="164">
        <f>IF(DTE_Lifespans_existing!M21=1,Use_case_lifespans!$B21,0)</f>
        <v>0</v>
      </c>
      <c r="N21" s="164">
        <f>IF(DTE_Lifespans_existing!N21=1,Use_case_lifespans!$B21,0)</f>
        <v>0</v>
      </c>
      <c r="O21" s="164">
        <f>IF(DTE_Lifespans_existing!O21=1,Use_case_lifespans!$B21,0)</f>
        <v>0</v>
      </c>
      <c r="P21" s="164">
        <f>IF(DTE_Lifespans_existing!P21=1,Use_case_lifespans!$B21,0)</f>
        <v>0</v>
      </c>
      <c r="Q21" s="164">
        <f>IF(DTE_Lifespans_existing!Q21=1,Use_case_lifespans!$B21,0)</f>
        <v>0</v>
      </c>
      <c r="R21" s="164">
        <f>IF(DTE_Lifespans_existing!R21=1,Use_case_lifespans!$B21,0)</f>
        <v>0</v>
      </c>
      <c r="S21" s="164">
        <f>IF(DTE_Lifespans_existing!S21=1,Use_case_lifespans!$B21,0)</f>
        <v>0</v>
      </c>
      <c r="T21" s="164">
        <f>IF(DTE_Lifespans_existing!T21=1,Use_case_lifespans!$B21,0)</f>
        <v>0</v>
      </c>
      <c r="U21" s="164">
        <f>IF(DTE_Lifespans_existing!U21=1,Use_case_lifespans!$B21,0)</f>
        <v>0</v>
      </c>
      <c r="V21" s="164">
        <f>IF(DTE_Lifespans_existing!V21=1,Use_case_lifespans!$B21,0)</f>
        <v>0</v>
      </c>
      <c r="W21" s="164">
        <f>IF(DTE_Lifespans_existing!W21=1,Use_case_lifespans!$B21,0)</f>
        <v>0</v>
      </c>
    </row>
    <row r="22" spans="1:23" x14ac:dyDescent="0.3">
      <c r="A22" s="97" t="s">
        <v>73</v>
      </c>
      <c r="B22" s="98" t="s">
        <v>57</v>
      </c>
      <c r="C22" s="99"/>
      <c r="D22" s="164" t="str">
        <f>IF(DTE_Lifespans_existing!D22=1,Use_case_lifespans!$B22,0)</f>
        <v>Near Earth Robotic - LEO Science</v>
      </c>
      <c r="E22" s="164" t="str">
        <f>IF(DTE_Lifespans_existing!E22=1,Use_case_lifespans!$B22,0)</f>
        <v>Near Earth Robotic - LEO Science</v>
      </c>
      <c r="F22" s="164" t="str">
        <f>IF(DTE_Lifespans_existing!F22=1,Use_case_lifespans!$B22,0)</f>
        <v>Near Earth Robotic - LEO Science</v>
      </c>
      <c r="G22" s="164" t="str">
        <f>IF(DTE_Lifespans_existing!G22=1,Use_case_lifespans!$B22,0)</f>
        <v>Near Earth Robotic - LEO Science</v>
      </c>
      <c r="H22" s="164" t="str">
        <f>IF(DTE_Lifespans_existing!H22=1,Use_case_lifespans!$B22,0)</f>
        <v>Near Earth Robotic - LEO Science</v>
      </c>
      <c r="I22" s="164">
        <f>IF(DTE_Lifespans_existing!I22=1,Use_case_lifespans!$B22,0)</f>
        <v>0</v>
      </c>
      <c r="J22" s="164">
        <f>IF(DTE_Lifespans_existing!J22=1,Use_case_lifespans!$B22,0)</f>
        <v>0</v>
      </c>
      <c r="K22" s="164">
        <f>IF(DTE_Lifespans_existing!K22=1,Use_case_lifespans!$B22,0)</f>
        <v>0</v>
      </c>
      <c r="L22" s="164">
        <f>IF(DTE_Lifespans_existing!L22=1,Use_case_lifespans!$B22,0)</f>
        <v>0</v>
      </c>
      <c r="M22" s="164">
        <f>IF(DTE_Lifespans_existing!M22=1,Use_case_lifespans!$B22,0)</f>
        <v>0</v>
      </c>
      <c r="N22" s="164">
        <f>IF(DTE_Lifespans_existing!N22=1,Use_case_lifespans!$B22,0)</f>
        <v>0</v>
      </c>
      <c r="O22" s="164">
        <f>IF(DTE_Lifespans_existing!O22=1,Use_case_lifespans!$B22,0)</f>
        <v>0</v>
      </c>
      <c r="P22" s="164">
        <f>IF(DTE_Lifespans_existing!P22=1,Use_case_lifespans!$B22,0)</f>
        <v>0</v>
      </c>
      <c r="Q22" s="164">
        <f>IF(DTE_Lifespans_existing!Q22=1,Use_case_lifespans!$B22,0)</f>
        <v>0</v>
      </c>
      <c r="R22" s="164">
        <f>IF(DTE_Lifespans_existing!R22=1,Use_case_lifespans!$B22,0)</f>
        <v>0</v>
      </c>
      <c r="S22" s="164">
        <f>IF(DTE_Lifespans_existing!S22=1,Use_case_lifespans!$B22,0)</f>
        <v>0</v>
      </c>
      <c r="T22" s="164">
        <f>IF(DTE_Lifespans_existing!T22=1,Use_case_lifespans!$B22,0)</f>
        <v>0</v>
      </c>
      <c r="U22" s="164">
        <f>IF(DTE_Lifespans_existing!U22=1,Use_case_lifespans!$B22,0)</f>
        <v>0</v>
      </c>
      <c r="V22" s="164">
        <f>IF(DTE_Lifespans_existing!V22=1,Use_case_lifespans!$B22,0)</f>
        <v>0</v>
      </c>
      <c r="W22" s="164">
        <f>IF(DTE_Lifespans_existing!W22=1,Use_case_lifespans!$B22,0)</f>
        <v>0</v>
      </c>
    </row>
    <row r="23" spans="1:23" x14ac:dyDescent="0.3">
      <c r="A23" s="97" t="s">
        <v>38</v>
      </c>
      <c r="B23" s="98" t="s">
        <v>57</v>
      </c>
      <c r="C23" s="99" t="s">
        <v>91</v>
      </c>
      <c r="D23" s="164" t="str">
        <f>IF(DTE_Lifespans_existing!D23=1,Use_case_lifespans!$B23,0)</f>
        <v>Near Earth Robotic - LEO Science</v>
      </c>
      <c r="E23" s="164" t="str">
        <f>IF(DTE_Lifespans_existing!E23=1,Use_case_lifespans!$B23,0)</f>
        <v>Near Earth Robotic - LEO Science</v>
      </c>
      <c r="F23" s="164" t="str">
        <f>IF(DTE_Lifespans_existing!F23=1,Use_case_lifespans!$B23,0)</f>
        <v>Near Earth Robotic - LEO Science</v>
      </c>
      <c r="G23" s="164" t="str">
        <f>IF(DTE_Lifespans_existing!G23=1,Use_case_lifespans!$B23,0)</f>
        <v>Near Earth Robotic - LEO Science</v>
      </c>
      <c r="H23" s="164">
        <f>IF(DTE_Lifespans_existing!H23=1,Use_case_lifespans!$B23,0)</f>
        <v>0</v>
      </c>
      <c r="I23" s="164">
        <f>IF(DTE_Lifespans_existing!I23=1,Use_case_lifespans!$B23,0)</f>
        <v>0</v>
      </c>
      <c r="J23" s="164">
        <f>IF(DTE_Lifespans_existing!J23=1,Use_case_lifespans!$B23,0)</f>
        <v>0</v>
      </c>
      <c r="K23" s="164">
        <f>IF(DTE_Lifespans_existing!K23=1,Use_case_lifespans!$B23,0)</f>
        <v>0</v>
      </c>
      <c r="L23" s="164">
        <f>IF(DTE_Lifespans_existing!L23=1,Use_case_lifespans!$B23,0)</f>
        <v>0</v>
      </c>
      <c r="M23" s="164">
        <f>IF(DTE_Lifespans_existing!M23=1,Use_case_lifespans!$B23,0)</f>
        <v>0</v>
      </c>
      <c r="N23" s="164">
        <f>IF(DTE_Lifespans_existing!N23=1,Use_case_lifespans!$B23,0)</f>
        <v>0</v>
      </c>
      <c r="O23" s="164">
        <f>IF(DTE_Lifespans_existing!O23=1,Use_case_lifespans!$B23,0)</f>
        <v>0</v>
      </c>
      <c r="P23" s="164">
        <f>IF(DTE_Lifespans_existing!P23=1,Use_case_lifespans!$B23,0)</f>
        <v>0</v>
      </c>
      <c r="Q23" s="164">
        <f>IF(DTE_Lifespans_existing!Q23=1,Use_case_lifespans!$B23,0)</f>
        <v>0</v>
      </c>
      <c r="R23" s="164">
        <f>IF(DTE_Lifespans_existing!R23=1,Use_case_lifespans!$B23,0)</f>
        <v>0</v>
      </c>
      <c r="S23" s="164">
        <f>IF(DTE_Lifespans_existing!S23=1,Use_case_lifespans!$B23,0)</f>
        <v>0</v>
      </c>
      <c r="T23" s="164">
        <f>IF(DTE_Lifespans_existing!T23=1,Use_case_lifespans!$B23,0)</f>
        <v>0</v>
      </c>
      <c r="U23" s="164">
        <f>IF(DTE_Lifespans_existing!U23=1,Use_case_lifespans!$B23,0)</f>
        <v>0</v>
      </c>
      <c r="V23" s="164">
        <f>IF(DTE_Lifespans_existing!V23=1,Use_case_lifespans!$B23,0)</f>
        <v>0</v>
      </c>
      <c r="W23" s="164">
        <f>IF(DTE_Lifespans_existing!W23=1,Use_case_lifespans!$B23,0)</f>
        <v>0</v>
      </c>
    </row>
    <row r="24" spans="1:23" x14ac:dyDescent="0.3">
      <c r="A24" s="97" t="s">
        <v>39</v>
      </c>
      <c r="B24" s="105" t="s">
        <v>59</v>
      </c>
      <c r="C24" s="99" t="s">
        <v>91</v>
      </c>
      <c r="D24" s="164" t="str">
        <f>IF(DTE_Lifespans_existing!D24=1,Use_case_lifespans!$B24,0)</f>
        <v>Human Space Flight</v>
      </c>
      <c r="E24" s="164" t="str">
        <f>IF(DTE_Lifespans_existing!E24=1,Use_case_lifespans!$B24,0)</f>
        <v>Human Space Flight</v>
      </c>
      <c r="F24" s="164" t="str">
        <f>IF(DTE_Lifespans_existing!F24=1,Use_case_lifespans!$B24,0)</f>
        <v>Human Space Flight</v>
      </c>
      <c r="G24" s="164" t="str">
        <f>IF(DTE_Lifespans_existing!G24=1,Use_case_lifespans!$B24,0)</f>
        <v>Human Space Flight</v>
      </c>
      <c r="H24" s="164" t="str">
        <f>IF(DTE_Lifespans_existing!H24=1,Use_case_lifespans!$B24,0)</f>
        <v>Human Space Flight</v>
      </c>
      <c r="I24" s="164" t="str">
        <f>IF(DTE_Lifespans_existing!I24=1,Use_case_lifespans!$B24,0)</f>
        <v>Human Space Flight</v>
      </c>
      <c r="J24" s="164" t="str">
        <f>IF(DTE_Lifespans_existing!J24=1,Use_case_lifespans!$B24,0)</f>
        <v>Human Space Flight</v>
      </c>
      <c r="K24" s="164" t="str">
        <f>IF(DTE_Lifespans_existing!K24=1,Use_case_lifespans!$B24,0)</f>
        <v>Human Space Flight</v>
      </c>
      <c r="L24" s="164" t="str">
        <f>IF(DTE_Lifespans_existing!L24=1,Use_case_lifespans!$B24,0)</f>
        <v>Human Space Flight</v>
      </c>
      <c r="M24" s="164" t="str">
        <f>IF(DTE_Lifespans_existing!M24=1,Use_case_lifespans!$B24,0)</f>
        <v>Human Space Flight</v>
      </c>
      <c r="N24" s="164">
        <f>IF(DTE_Lifespans_existing!N24=1,Use_case_lifespans!$B24,0)</f>
        <v>0</v>
      </c>
      <c r="O24" s="164">
        <f>IF(DTE_Lifespans_existing!O24=1,Use_case_lifespans!$B24,0)</f>
        <v>0</v>
      </c>
      <c r="P24" s="164">
        <f>IF(DTE_Lifespans_existing!P24=1,Use_case_lifespans!$B24,0)</f>
        <v>0</v>
      </c>
      <c r="Q24" s="164">
        <f>IF(DTE_Lifespans_existing!Q24=1,Use_case_lifespans!$B24,0)</f>
        <v>0</v>
      </c>
      <c r="R24" s="164">
        <f>IF(DTE_Lifespans_existing!R24=1,Use_case_lifespans!$B24,0)</f>
        <v>0</v>
      </c>
      <c r="S24" s="164">
        <f>IF(DTE_Lifespans_existing!S24=1,Use_case_lifespans!$B24,0)</f>
        <v>0</v>
      </c>
      <c r="T24" s="164">
        <f>IF(DTE_Lifespans_existing!T24=1,Use_case_lifespans!$B24,0)</f>
        <v>0</v>
      </c>
      <c r="U24" s="164">
        <f>IF(DTE_Lifespans_existing!U24=1,Use_case_lifespans!$B24,0)</f>
        <v>0</v>
      </c>
      <c r="V24" s="164">
        <f>IF(DTE_Lifespans_existing!V24=1,Use_case_lifespans!$B24,0)</f>
        <v>0</v>
      </c>
      <c r="W24" s="164">
        <f>IF(DTE_Lifespans_existing!W24=1,Use_case_lifespans!$B24,0)</f>
        <v>0</v>
      </c>
    </row>
    <row r="25" spans="1:23" x14ac:dyDescent="0.3">
      <c r="A25" s="97" t="s">
        <v>41</v>
      </c>
      <c r="B25" s="98" t="s">
        <v>60</v>
      </c>
      <c r="C25" s="99"/>
      <c r="D25" s="164" t="str">
        <f>IF(DTE_Lifespans_existing!D25=1,Use_case_lifespans!$B25,0)</f>
        <v>Near Earth Robotic - Low Latency &amp; Complex Needs</v>
      </c>
      <c r="E25" s="164" t="str">
        <f>IF(DTE_Lifespans_existing!E25=1,Use_case_lifespans!$B25,0)</f>
        <v>Near Earth Robotic - Low Latency &amp; Complex Needs</v>
      </c>
      <c r="F25" s="164" t="str">
        <f>IF(DTE_Lifespans_existing!F25=1,Use_case_lifespans!$B25,0)</f>
        <v>Near Earth Robotic - Low Latency &amp; Complex Needs</v>
      </c>
      <c r="G25" s="164" t="str">
        <f>IF(DTE_Lifespans_existing!G25=1,Use_case_lifespans!$B25,0)</f>
        <v>Near Earth Robotic - Low Latency &amp; Complex Needs</v>
      </c>
      <c r="H25" s="164">
        <f>IF(DTE_Lifespans_existing!H25=1,Use_case_lifespans!$B25,0)</f>
        <v>0</v>
      </c>
      <c r="I25" s="164">
        <f>IF(DTE_Lifespans_existing!I25=1,Use_case_lifespans!$B25,0)</f>
        <v>0</v>
      </c>
      <c r="J25" s="164">
        <f>IF(DTE_Lifespans_existing!J25=1,Use_case_lifespans!$B25,0)</f>
        <v>0</v>
      </c>
      <c r="K25" s="164">
        <f>IF(DTE_Lifespans_existing!K25=1,Use_case_lifespans!$B25,0)</f>
        <v>0</v>
      </c>
      <c r="L25" s="164">
        <f>IF(DTE_Lifespans_existing!L25=1,Use_case_lifespans!$B25,0)</f>
        <v>0</v>
      </c>
      <c r="M25" s="164">
        <f>IF(DTE_Lifespans_existing!M25=1,Use_case_lifespans!$B25,0)</f>
        <v>0</v>
      </c>
      <c r="N25" s="164">
        <f>IF(DTE_Lifespans_existing!N25=1,Use_case_lifespans!$B25,0)</f>
        <v>0</v>
      </c>
      <c r="O25" s="164">
        <f>IF(DTE_Lifespans_existing!O25=1,Use_case_lifespans!$B25,0)</f>
        <v>0</v>
      </c>
      <c r="P25" s="164">
        <f>IF(DTE_Lifespans_existing!P25=1,Use_case_lifespans!$B25,0)</f>
        <v>0</v>
      </c>
      <c r="Q25" s="164">
        <f>IF(DTE_Lifespans_existing!Q25=1,Use_case_lifespans!$B25,0)</f>
        <v>0</v>
      </c>
      <c r="R25" s="164">
        <f>IF(DTE_Lifespans_existing!R25=1,Use_case_lifespans!$B25,0)</f>
        <v>0</v>
      </c>
      <c r="S25" s="164">
        <f>IF(DTE_Lifespans_existing!S25=1,Use_case_lifespans!$B25,0)</f>
        <v>0</v>
      </c>
      <c r="T25" s="164">
        <f>IF(DTE_Lifespans_existing!T25=1,Use_case_lifespans!$B25,0)</f>
        <v>0</v>
      </c>
      <c r="U25" s="164">
        <f>IF(DTE_Lifespans_existing!U25=1,Use_case_lifespans!$B25,0)</f>
        <v>0</v>
      </c>
      <c r="V25" s="164">
        <f>IF(DTE_Lifespans_existing!V25=1,Use_case_lifespans!$B25,0)</f>
        <v>0</v>
      </c>
      <c r="W25" s="164">
        <f>IF(DTE_Lifespans_existing!W25=1,Use_case_lifespans!$B25,0)</f>
        <v>0</v>
      </c>
    </row>
    <row r="26" spans="1:23" x14ac:dyDescent="0.3">
      <c r="A26" s="97" t="s">
        <v>74</v>
      </c>
      <c r="B26" s="98" t="s">
        <v>57</v>
      </c>
      <c r="C26" s="99"/>
      <c r="D26" s="164" t="str">
        <f>IF(DTE_Lifespans_existing!D26=1,Use_case_lifespans!$B26,0)</f>
        <v>Near Earth Robotic - LEO Science</v>
      </c>
      <c r="E26" s="164">
        <f>IF(DTE_Lifespans_existing!E26=1,Use_case_lifespans!$B26,0)</f>
        <v>0</v>
      </c>
      <c r="F26" s="164">
        <f>IF(DTE_Lifespans_existing!F26=1,Use_case_lifespans!$B26,0)</f>
        <v>0</v>
      </c>
      <c r="G26" s="164">
        <f>IF(DTE_Lifespans_existing!G26=1,Use_case_lifespans!$B26,0)</f>
        <v>0</v>
      </c>
      <c r="H26" s="164">
        <f>IF(DTE_Lifespans_existing!H26=1,Use_case_lifespans!$B26,0)</f>
        <v>0</v>
      </c>
      <c r="I26" s="164">
        <f>IF(DTE_Lifespans_existing!I26=1,Use_case_lifespans!$B26,0)</f>
        <v>0</v>
      </c>
      <c r="J26" s="164">
        <f>IF(DTE_Lifespans_existing!J26=1,Use_case_lifespans!$B26,0)</f>
        <v>0</v>
      </c>
      <c r="K26" s="164">
        <f>IF(DTE_Lifespans_existing!K26=1,Use_case_lifespans!$B26,0)</f>
        <v>0</v>
      </c>
      <c r="L26" s="164">
        <f>IF(DTE_Lifespans_existing!L26=1,Use_case_lifespans!$B26,0)</f>
        <v>0</v>
      </c>
      <c r="M26" s="164">
        <f>IF(DTE_Lifespans_existing!M26=1,Use_case_lifespans!$B26,0)</f>
        <v>0</v>
      </c>
      <c r="N26" s="164">
        <f>IF(DTE_Lifespans_existing!N26=1,Use_case_lifespans!$B26,0)</f>
        <v>0</v>
      </c>
      <c r="O26" s="164">
        <f>IF(DTE_Lifespans_existing!O26=1,Use_case_lifespans!$B26,0)</f>
        <v>0</v>
      </c>
      <c r="P26" s="164">
        <f>IF(DTE_Lifespans_existing!P26=1,Use_case_lifespans!$B26,0)</f>
        <v>0</v>
      </c>
      <c r="Q26" s="164">
        <f>IF(DTE_Lifespans_existing!Q26=1,Use_case_lifespans!$B26,0)</f>
        <v>0</v>
      </c>
      <c r="R26" s="164">
        <f>IF(DTE_Lifespans_existing!R26=1,Use_case_lifespans!$B26,0)</f>
        <v>0</v>
      </c>
      <c r="S26" s="164">
        <f>IF(DTE_Lifespans_existing!S26=1,Use_case_lifespans!$B26,0)</f>
        <v>0</v>
      </c>
      <c r="T26" s="164">
        <f>IF(DTE_Lifespans_existing!T26=1,Use_case_lifespans!$B26,0)</f>
        <v>0</v>
      </c>
      <c r="U26" s="164">
        <f>IF(DTE_Lifespans_existing!U26=1,Use_case_lifespans!$B26,0)</f>
        <v>0</v>
      </c>
      <c r="V26" s="164">
        <f>IF(DTE_Lifespans_existing!V26=1,Use_case_lifespans!$B26,0)</f>
        <v>0</v>
      </c>
      <c r="W26" s="164">
        <f>IF(DTE_Lifespans_existing!W26=1,Use_case_lifespans!$B26,0)</f>
        <v>0</v>
      </c>
    </row>
    <row r="27" spans="1:23" x14ac:dyDescent="0.3">
      <c r="A27" s="97" t="s">
        <v>75</v>
      </c>
      <c r="B27" s="98" t="s">
        <v>57</v>
      </c>
      <c r="C27" s="99"/>
      <c r="D27" s="164" t="str">
        <f>IF(DTE_Lifespans_existing!D27=1,Use_case_lifespans!$B27,0)</f>
        <v>Near Earth Robotic - LEO Science</v>
      </c>
      <c r="E27" s="164" t="str">
        <f>IF(DTE_Lifespans_existing!E27=1,Use_case_lifespans!$B27,0)</f>
        <v>Near Earth Robotic - LEO Science</v>
      </c>
      <c r="F27" s="164" t="str">
        <f>IF(DTE_Lifespans_existing!F27=1,Use_case_lifespans!$B27,0)</f>
        <v>Near Earth Robotic - LEO Science</v>
      </c>
      <c r="G27" s="164">
        <f>IF(DTE_Lifespans_existing!G27=1,Use_case_lifespans!$B27,0)</f>
        <v>0</v>
      </c>
      <c r="H27" s="164">
        <f>IF(DTE_Lifespans_existing!H27=1,Use_case_lifespans!$B27,0)</f>
        <v>0</v>
      </c>
      <c r="I27" s="164">
        <f>IF(DTE_Lifespans_existing!I27=1,Use_case_lifespans!$B27,0)</f>
        <v>0</v>
      </c>
      <c r="J27" s="164">
        <f>IF(DTE_Lifespans_existing!J27=1,Use_case_lifespans!$B27,0)</f>
        <v>0</v>
      </c>
      <c r="K27" s="164">
        <f>IF(DTE_Lifespans_existing!K27=1,Use_case_lifespans!$B27,0)</f>
        <v>0</v>
      </c>
      <c r="L27" s="164">
        <f>IF(DTE_Lifespans_existing!L27=1,Use_case_lifespans!$B27,0)</f>
        <v>0</v>
      </c>
      <c r="M27" s="164">
        <f>IF(DTE_Lifespans_existing!M27=1,Use_case_lifespans!$B27,0)</f>
        <v>0</v>
      </c>
      <c r="N27" s="164">
        <f>IF(DTE_Lifespans_existing!N27=1,Use_case_lifespans!$B27,0)</f>
        <v>0</v>
      </c>
      <c r="O27" s="164">
        <f>IF(DTE_Lifespans_existing!O27=1,Use_case_lifespans!$B27,0)</f>
        <v>0</v>
      </c>
      <c r="P27" s="164">
        <f>IF(DTE_Lifespans_existing!P27=1,Use_case_lifespans!$B27,0)</f>
        <v>0</v>
      </c>
      <c r="Q27" s="164">
        <f>IF(DTE_Lifespans_existing!Q27=1,Use_case_lifespans!$B27,0)</f>
        <v>0</v>
      </c>
      <c r="R27" s="164">
        <f>IF(DTE_Lifespans_existing!R27=1,Use_case_lifespans!$B27,0)</f>
        <v>0</v>
      </c>
      <c r="S27" s="164">
        <f>IF(DTE_Lifespans_existing!S27=1,Use_case_lifespans!$B27,0)</f>
        <v>0</v>
      </c>
      <c r="T27" s="164">
        <f>IF(DTE_Lifespans_existing!T27=1,Use_case_lifespans!$B27,0)</f>
        <v>0</v>
      </c>
      <c r="U27" s="164">
        <f>IF(DTE_Lifespans_existing!U27=1,Use_case_lifespans!$B27,0)</f>
        <v>0</v>
      </c>
      <c r="V27" s="164">
        <f>IF(DTE_Lifespans_existing!V27=1,Use_case_lifespans!$B27,0)</f>
        <v>0</v>
      </c>
      <c r="W27" s="164">
        <f>IF(DTE_Lifespans_existing!W27=1,Use_case_lifespans!$B27,0)</f>
        <v>0</v>
      </c>
    </row>
    <row r="28" spans="1:23" x14ac:dyDescent="0.3">
      <c r="A28" s="97" t="s">
        <v>76</v>
      </c>
      <c r="B28" s="98" t="s">
        <v>57</v>
      </c>
      <c r="C28" s="99"/>
      <c r="D28" s="164" t="str">
        <f>IF(DTE_Lifespans_existing!D28=1,Use_case_lifespans!$B28,0)</f>
        <v>Near Earth Robotic - LEO Science</v>
      </c>
      <c r="E28" s="164" t="str">
        <f>IF(DTE_Lifespans_existing!E28=1,Use_case_lifespans!$B28,0)</f>
        <v>Near Earth Robotic - LEO Science</v>
      </c>
      <c r="F28" s="164" t="str">
        <f>IF(DTE_Lifespans_existing!F28=1,Use_case_lifespans!$B28,0)</f>
        <v>Near Earth Robotic - LEO Science</v>
      </c>
      <c r="G28" s="164" t="str">
        <f>IF(DTE_Lifespans_existing!G28=1,Use_case_lifespans!$B28,0)</f>
        <v>Near Earth Robotic - LEO Science</v>
      </c>
      <c r="H28" s="164" t="str">
        <f>IF(DTE_Lifespans_existing!H28=1,Use_case_lifespans!$B28,0)</f>
        <v>Near Earth Robotic - LEO Science</v>
      </c>
      <c r="I28" s="164" t="str">
        <f>IF(DTE_Lifespans_existing!I28=1,Use_case_lifespans!$B28,0)</f>
        <v>Near Earth Robotic - LEO Science</v>
      </c>
      <c r="J28" s="164">
        <f>IF(DTE_Lifespans_existing!J28=1,Use_case_lifespans!$B28,0)</f>
        <v>0</v>
      </c>
      <c r="K28" s="164">
        <f>IF(DTE_Lifespans_existing!K28=1,Use_case_lifespans!$B28,0)</f>
        <v>0</v>
      </c>
      <c r="L28" s="164">
        <f>IF(DTE_Lifespans_existing!L28=1,Use_case_lifespans!$B28,0)</f>
        <v>0</v>
      </c>
      <c r="M28" s="164">
        <f>IF(DTE_Lifespans_existing!M28=1,Use_case_lifespans!$B28,0)</f>
        <v>0</v>
      </c>
      <c r="N28" s="164">
        <f>IF(DTE_Lifespans_existing!N28=1,Use_case_lifespans!$B28,0)</f>
        <v>0</v>
      </c>
      <c r="O28" s="164">
        <f>IF(DTE_Lifespans_existing!O28=1,Use_case_lifespans!$B28,0)</f>
        <v>0</v>
      </c>
      <c r="P28" s="164">
        <f>IF(DTE_Lifespans_existing!P28=1,Use_case_lifespans!$B28,0)</f>
        <v>0</v>
      </c>
      <c r="Q28" s="164">
        <f>IF(DTE_Lifespans_existing!Q28=1,Use_case_lifespans!$B28,0)</f>
        <v>0</v>
      </c>
      <c r="R28" s="164">
        <f>IF(DTE_Lifespans_existing!R28=1,Use_case_lifespans!$B28,0)</f>
        <v>0</v>
      </c>
      <c r="S28" s="164">
        <f>IF(DTE_Lifespans_existing!S28=1,Use_case_lifespans!$B28,0)</f>
        <v>0</v>
      </c>
      <c r="T28" s="164">
        <f>IF(DTE_Lifespans_existing!T28=1,Use_case_lifespans!$B28,0)</f>
        <v>0</v>
      </c>
      <c r="U28" s="164">
        <f>IF(DTE_Lifespans_existing!U28=1,Use_case_lifespans!$B28,0)</f>
        <v>0</v>
      </c>
      <c r="V28" s="164">
        <f>IF(DTE_Lifespans_existing!V28=1,Use_case_lifespans!$B28,0)</f>
        <v>0</v>
      </c>
      <c r="W28" s="164">
        <f>IF(DTE_Lifespans_existing!W28=1,Use_case_lifespans!$B28,0)</f>
        <v>0</v>
      </c>
    </row>
    <row r="29" spans="1:23" x14ac:dyDescent="0.3">
      <c r="A29" s="97" t="s">
        <v>42</v>
      </c>
      <c r="B29" s="105" t="s">
        <v>61</v>
      </c>
      <c r="C29" s="99"/>
      <c r="D29" s="164" t="str">
        <f>IF(DTE_Lifespans_existing!D29=1,Use_case_lifespans!$B29,0)</f>
        <v>Terrestrial &amp; Aerial</v>
      </c>
      <c r="E29" s="164" t="str">
        <f>IF(DTE_Lifespans_existing!E29=1,Use_case_lifespans!$B29,0)</f>
        <v>Terrestrial &amp; Aerial</v>
      </c>
      <c r="F29" s="164" t="str">
        <f>IF(DTE_Lifespans_existing!F29=1,Use_case_lifespans!$B29,0)</f>
        <v>Terrestrial &amp; Aerial</v>
      </c>
      <c r="G29" s="164" t="str">
        <f>IF(DTE_Lifespans_existing!G29=1,Use_case_lifespans!$B29,0)</f>
        <v>Terrestrial &amp; Aerial</v>
      </c>
      <c r="H29" s="164" t="str">
        <f>IF(DTE_Lifespans_existing!H29=1,Use_case_lifespans!$B29,0)</f>
        <v>Terrestrial &amp; Aerial</v>
      </c>
      <c r="I29" s="164" t="str">
        <f>IF(DTE_Lifespans_existing!I29=1,Use_case_lifespans!$B29,0)</f>
        <v>Terrestrial &amp; Aerial</v>
      </c>
      <c r="J29" s="164" t="str">
        <f>IF(DTE_Lifespans_existing!J29=1,Use_case_lifespans!$B29,0)</f>
        <v>Terrestrial &amp; Aerial</v>
      </c>
      <c r="K29" s="164" t="str">
        <f>IF(DTE_Lifespans_existing!K29=1,Use_case_lifespans!$B29,0)</f>
        <v>Terrestrial &amp; Aerial</v>
      </c>
      <c r="L29" s="164" t="str">
        <f>IF(DTE_Lifespans_existing!L29=1,Use_case_lifespans!$B29,0)</f>
        <v>Terrestrial &amp; Aerial</v>
      </c>
      <c r="M29" s="164" t="str">
        <f>IF(DTE_Lifespans_existing!M29=1,Use_case_lifespans!$B29,0)</f>
        <v>Terrestrial &amp; Aerial</v>
      </c>
      <c r="N29" s="164" t="str">
        <f>IF(DTE_Lifespans_existing!N29=1,Use_case_lifespans!$B29,0)</f>
        <v>Terrestrial &amp; Aerial</v>
      </c>
      <c r="O29" s="164" t="str">
        <f>IF(DTE_Lifespans_existing!O29=1,Use_case_lifespans!$B29,0)</f>
        <v>Terrestrial &amp; Aerial</v>
      </c>
      <c r="P29" s="164" t="str">
        <f>IF(DTE_Lifespans_existing!P29=1,Use_case_lifespans!$B29,0)</f>
        <v>Terrestrial &amp; Aerial</v>
      </c>
      <c r="Q29" s="164" t="str">
        <f>IF(DTE_Lifespans_existing!Q29=1,Use_case_lifespans!$B29,0)</f>
        <v>Terrestrial &amp; Aerial</v>
      </c>
      <c r="R29" s="164" t="str">
        <f>IF(DTE_Lifespans_existing!R29=1,Use_case_lifespans!$B29,0)</f>
        <v>Terrestrial &amp; Aerial</v>
      </c>
      <c r="S29" s="164" t="str">
        <f>IF(DTE_Lifespans_existing!S29=1,Use_case_lifespans!$B29,0)</f>
        <v>Terrestrial &amp; Aerial</v>
      </c>
      <c r="T29" s="164" t="str">
        <f>IF(DTE_Lifespans_existing!T29=1,Use_case_lifespans!$B29,0)</f>
        <v>Terrestrial &amp; Aerial</v>
      </c>
      <c r="U29" s="164" t="str">
        <f>IF(DTE_Lifespans_existing!U29=1,Use_case_lifespans!$B29,0)</f>
        <v>Terrestrial &amp; Aerial</v>
      </c>
      <c r="V29" s="164" t="str">
        <f>IF(DTE_Lifespans_existing!V29=1,Use_case_lifespans!$B29,0)</f>
        <v>Terrestrial &amp; Aerial</v>
      </c>
      <c r="W29" s="164" t="str">
        <f>IF(DTE_Lifespans_existing!W29=1,Use_case_lifespans!$B29,0)</f>
        <v>Terrestrial &amp; Aerial</v>
      </c>
    </row>
    <row r="30" spans="1:23" x14ac:dyDescent="0.3">
      <c r="A30" s="97" t="s">
        <v>77</v>
      </c>
      <c r="B30" s="105" t="s">
        <v>58</v>
      </c>
      <c r="C30" s="99"/>
      <c r="D30" s="164" t="str">
        <f>IF(DTE_Lifespans_existing!D30=1,Use_case_lifespans!$B30,0)</f>
        <v>Launch Events</v>
      </c>
      <c r="E30" s="164" t="str">
        <f>IF(DTE_Lifespans_existing!E30=1,Use_case_lifespans!$B30,0)</f>
        <v>Launch Events</v>
      </c>
      <c r="F30" s="164" t="str">
        <f>IF(DTE_Lifespans_existing!F30=1,Use_case_lifespans!$B30,0)</f>
        <v>Launch Events</v>
      </c>
      <c r="G30" s="164" t="str">
        <f>IF(DTE_Lifespans_existing!G30=1,Use_case_lifespans!$B30,0)</f>
        <v>Launch Events</v>
      </c>
      <c r="H30" s="164" t="str">
        <f>IF(DTE_Lifespans_existing!H30=1,Use_case_lifespans!$B30,0)</f>
        <v>Launch Events</v>
      </c>
      <c r="I30" s="164" t="str">
        <f>IF(DTE_Lifespans_existing!I30=1,Use_case_lifespans!$B30,0)</f>
        <v>Launch Events</v>
      </c>
      <c r="J30" s="164" t="str">
        <f>IF(DTE_Lifespans_existing!J30=1,Use_case_lifespans!$B30,0)</f>
        <v>Launch Events</v>
      </c>
      <c r="K30" s="164" t="str">
        <f>IF(DTE_Lifespans_existing!K30=1,Use_case_lifespans!$B30,0)</f>
        <v>Launch Events</v>
      </c>
      <c r="L30" s="164" t="str">
        <f>IF(DTE_Lifespans_existing!L30=1,Use_case_lifespans!$B30,0)</f>
        <v>Launch Events</v>
      </c>
      <c r="M30" s="164" t="str">
        <f>IF(DTE_Lifespans_existing!M30=1,Use_case_lifespans!$B30,0)</f>
        <v>Launch Events</v>
      </c>
      <c r="N30" s="164" t="str">
        <f>IF(DTE_Lifespans_existing!N30=1,Use_case_lifespans!$B30,0)</f>
        <v>Launch Events</v>
      </c>
      <c r="O30" s="164" t="str">
        <f>IF(DTE_Lifespans_existing!O30=1,Use_case_lifespans!$B30,0)</f>
        <v>Launch Events</v>
      </c>
      <c r="P30" s="164" t="str">
        <f>IF(DTE_Lifespans_existing!P30=1,Use_case_lifespans!$B30,0)</f>
        <v>Launch Events</v>
      </c>
      <c r="Q30" s="164" t="str">
        <f>IF(DTE_Lifespans_existing!Q30=1,Use_case_lifespans!$B30,0)</f>
        <v>Launch Events</v>
      </c>
      <c r="R30" s="164" t="str">
        <f>IF(DTE_Lifespans_existing!R30=1,Use_case_lifespans!$B30,0)</f>
        <v>Launch Events</v>
      </c>
      <c r="S30" s="164" t="str">
        <f>IF(DTE_Lifespans_existing!S30=1,Use_case_lifespans!$B30,0)</f>
        <v>Launch Events</v>
      </c>
      <c r="T30" s="164" t="str">
        <f>IF(DTE_Lifespans_existing!T30=1,Use_case_lifespans!$B30,0)</f>
        <v>Launch Events</v>
      </c>
      <c r="U30" s="164" t="str">
        <f>IF(DTE_Lifespans_existing!U30=1,Use_case_lifespans!$B30,0)</f>
        <v>Launch Events</v>
      </c>
      <c r="V30" s="164" t="str">
        <f>IF(DTE_Lifespans_existing!V30=1,Use_case_lifespans!$B30,0)</f>
        <v>Launch Events</v>
      </c>
      <c r="W30" s="164" t="str">
        <f>IF(DTE_Lifespans_existing!W30=1,Use_case_lifespans!$B30,0)</f>
        <v>Launch Events</v>
      </c>
    </row>
    <row r="31" spans="1:23" x14ac:dyDescent="0.3">
      <c r="A31" s="97" t="s">
        <v>87</v>
      </c>
      <c r="B31" s="98" t="s">
        <v>56</v>
      </c>
      <c r="C31" s="99" t="s">
        <v>91</v>
      </c>
      <c r="D31" s="164" t="str">
        <f>IF(DTE_Lifespans_existing!D31=1,Use_case_lifespans!$B31,0)</f>
        <v>Near Earth Robotic - GEO and Near Earth</v>
      </c>
      <c r="E31" s="164" t="str">
        <f>IF(DTE_Lifespans_existing!E31=1,Use_case_lifespans!$B31,0)</f>
        <v>Near Earth Robotic - GEO and Near Earth</v>
      </c>
      <c r="F31" s="164">
        <f>IF(DTE_Lifespans_existing!F31=1,Use_case_lifespans!$B31,0)</f>
        <v>0</v>
      </c>
      <c r="G31" s="164">
        <f>IF(DTE_Lifespans_existing!G31=1,Use_case_lifespans!$B31,0)</f>
        <v>0</v>
      </c>
      <c r="H31" s="164">
        <f>IF(DTE_Lifespans_existing!H31=1,Use_case_lifespans!$B31,0)</f>
        <v>0</v>
      </c>
      <c r="I31" s="164">
        <f>IF(DTE_Lifespans_existing!I31=1,Use_case_lifespans!$B31,0)</f>
        <v>0</v>
      </c>
      <c r="J31" s="164">
        <f>IF(DTE_Lifespans_existing!J31=1,Use_case_lifespans!$B31,0)</f>
        <v>0</v>
      </c>
      <c r="K31" s="164">
        <f>IF(DTE_Lifespans_existing!K31=1,Use_case_lifespans!$B31,0)</f>
        <v>0</v>
      </c>
      <c r="L31" s="164">
        <f>IF(DTE_Lifespans_existing!L31=1,Use_case_lifespans!$B31,0)</f>
        <v>0</v>
      </c>
      <c r="M31" s="164">
        <f>IF(DTE_Lifespans_existing!M31=1,Use_case_lifespans!$B31,0)</f>
        <v>0</v>
      </c>
      <c r="N31" s="164">
        <f>IF(DTE_Lifespans_existing!N31=1,Use_case_lifespans!$B31,0)</f>
        <v>0</v>
      </c>
      <c r="O31" s="164">
        <f>IF(DTE_Lifespans_existing!O31=1,Use_case_lifespans!$B31,0)</f>
        <v>0</v>
      </c>
      <c r="P31" s="164">
        <f>IF(DTE_Lifespans_existing!P31=1,Use_case_lifespans!$B31,0)</f>
        <v>0</v>
      </c>
      <c r="Q31" s="164">
        <f>IF(DTE_Lifespans_existing!Q31=1,Use_case_lifespans!$B31,0)</f>
        <v>0</v>
      </c>
      <c r="R31" s="164">
        <f>IF(DTE_Lifespans_existing!R31=1,Use_case_lifespans!$B31,0)</f>
        <v>0</v>
      </c>
      <c r="S31" s="164">
        <f>IF(DTE_Lifespans_existing!S31=1,Use_case_lifespans!$B31,0)</f>
        <v>0</v>
      </c>
      <c r="T31" s="164">
        <f>IF(DTE_Lifespans_existing!T31=1,Use_case_lifespans!$B31,0)</f>
        <v>0</v>
      </c>
      <c r="U31" s="164">
        <f>IF(DTE_Lifespans_existing!U31=1,Use_case_lifespans!$B31,0)</f>
        <v>0</v>
      </c>
      <c r="V31" s="164">
        <f>IF(DTE_Lifespans_existing!V31=1,Use_case_lifespans!$B31,0)</f>
        <v>0</v>
      </c>
      <c r="W31" s="164">
        <f>IF(DTE_Lifespans_existing!W31=1,Use_case_lifespans!$B31,0)</f>
        <v>0</v>
      </c>
    </row>
    <row r="32" spans="1:23" x14ac:dyDescent="0.3">
      <c r="A32" s="97" t="s">
        <v>43</v>
      </c>
      <c r="B32" s="105" t="s">
        <v>61</v>
      </c>
      <c r="C32" s="99" t="s">
        <v>91</v>
      </c>
      <c r="D32" s="164" t="str">
        <f>IF(DTE_Lifespans_existing!D32=1,Use_case_lifespans!$B32,0)</f>
        <v>Terrestrial &amp; Aerial</v>
      </c>
      <c r="E32" s="164">
        <f>IF(DTE_Lifespans_existing!E32=1,Use_case_lifespans!$B32,0)</f>
        <v>0</v>
      </c>
      <c r="F32" s="164">
        <f>IF(DTE_Lifespans_existing!F32=1,Use_case_lifespans!$B32,0)</f>
        <v>0</v>
      </c>
      <c r="G32" s="164">
        <f>IF(DTE_Lifespans_existing!G32=1,Use_case_lifespans!$B32,0)</f>
        <v>0</v>
      </c>
      <c r="H32" s="164">
        <f>IF(DTE_Lifespans_existing!H32=1,Use_case_lifespans!$B32,0)</f>
        <v>0</v>
      </c>
      <c r="I32" s="164">
        <f>IF(DTE_Lifespans_existing!I32=1,Use_case_lifespans!$B32,0)</f>
        <v>0</v>
      </c>
      <c r="J32" s="164">
        <f>IF(DTE_Lifespans_existing!J32=1,Use_case_lifespans!$B32,0)</f>
        <v>0</v>
      </c>
      <c r="K32" s="164">
        <f>IF(DTE_Lifespans_existing!K32=1,Use_case_lifespans!$B32,0)</f>
        <v>0</v>
      </c>
      <c r="L32" s="164">
        <f>IF(DTE_Lifespans_existing!L32=1,Use_case_lifespans!$B32,0)</f>
        <v>0</v>
      </c>
      <c r="M32" s="164">
        <f>IF(DTE_Lifespans_existing!M32=1,Use_case_lifespans!$B32,0)</f>
        <v>0</v>
      </c>
      <c r="N32" s="164">
        <f>IF(DTE_Lifespans_existing!N32=1,Use_case_lifespans!$B32,0)</f>
        <v>0</v>
      </c>
      <c r="O32" s="164">
        <f>IF(DTE_Lifespans_existing!O32=1,Use_case_lifespans!$B32,0)</f>
        <v>0</v>
      </c>
      <c r="P32" s="164">
        <f>IF(DTE_Lifespans_existing!P32=1,Use_case_lifespans!$B32,0)</f>
        <v>0</v>
      </c>
      <c r="Q32" s="164">
        <f>IF(DTE_Lifespans_existing!Q32=1,Use_case_lifespans!$B32,0)</f>
        <v>0</v>
      </c>
      <c r="R32" s="164">
        <f>IF(DTE_Lifespans_existing!R32=1,Use_case_lifespans!$B32,0)</f>
        <v>0</v>
      </c>
      <c r="S32" s="164">
        <f>IF(DTE_Lifespans_existing!S32=1,Use_case_lifespans!$B32,0)</f>
        <v>0</v>
      </c>
      <c r="T32" s="164">
        <f>IF(DTE_Lifespans_existing!T32=1,Use_case_lifespans!$B32,0)</f>
        <v>0</v>
      </c>
      <c r="U32" s="164">
        <f>IF(DTE_Lifespans_existing!U32=1,Use_case_lifespans!$B32,0)</f>
        <v>0</v>
      </c>
      <c r="V32" s="164">
        <f>IF(DTE_Lifespans_existing!V32=1,Use_case_lifespans!$B32,0)</f>
        <v>0</v>
      </c>
      <c r="W32" s="164">
        <f>IF(DTE_Lifespans_existing!W32=1,Use_case_lifespans!$B32,0)</f>
        <v>0</v>
      </c>
    </row>
    <row r="33" spans="1:23" x14ac:dyDescent="0.3">
      <c r="A33" s="97" t="s">
        <v>55</v>
      </c>
      <c r="B33" s="98" t="s">
        <v>57</v>
      </c>
      <c r="C33" s="99" t="s">
        <v>91</v>
      </c>
      <c r="D33" s="164" t="str">
        <f>IF(DTE_Lifespans_existing!D33=1,Use_case_lifespans!$B33,0)</f>
        <v>Near Earth Robotic - LEO Science</v>
      </c>
      <c r="E33" s="164" t="str">
        <f>IF(DTE_Lifespans_existing!E33=1,Use_case_lifespans!$B33,0)</f>
        <v>Near Earth Robotic - LEO Science</v>
      </c>
      <c r="F33" s="164" t="str">
        <f>IF(DTE_Lifespans_existing!F33=1,Use_case_lifespans!$B33,0)</f>
        <v>Near Earth Robotic - LEO Science</v>
      </c>
      <c r="G33" s="164" t="str">
        <f>IF(DTE_Lifespans_existing!G33=1,Use_case_lifespans!$B33,0)</f>
        <v>Near Earth Robotic - LEO Science</v>
      </c>
      <c r="H33" s="164">
        <f>IF(DTE_Lifespans_existing!H33=1,Use_case_lifespans!$B33,0)</f>
        <v>0</v>
      </c>
      <c r="I33" s="164">
        <f>IF(DTE_Lifespans_existing!I33=1,Use_case_lifespans!$B33,0)</f>
        <v>0</v>
      </c>
      <c r="J33" s="164">
        <f>IF(DTE_Lifespans_existing!J33=1,Use_case_lifespans!$B33,0)</f>
        <v>0</v>
      </c>
      <c r="K33" s="164">
        <f>IF(DTE_Lifespans_existing!K33=1,Use_case_lifespans!$B33,0)</f>
        <v>0</v>
      </c>
      <c r="L33" s="164">
        <f>IF(DTE_Lifespans_existing!L33=1,Use_case_lifespans!$B33,0)</f>
        <v>0</v>
      </c>
      <c r="M33" s="164">
        <f>IF(DTE_Lifespans_existing!M33=1,Use_case_lifespans!$B33,0)</f>
        <v>0</v>
      </c>
      <c r="N33" s="164">
        <f>IF(DTE_Lifespans_existing!N33=1,Use_case_lifespans!$B33,0)</f>
        <v>0</v>
      </c>
      <c r="O33" s="164">
        <f>IF(DTE_Lifespans_existing!O33=1,Use_case_lifespans!$B33,0)</f>
        <v>0</v>
      </c>
      <c r="P33" s="164">
        <f>IF(DTE_Lifespans_existing!P33=1,Use_case_lifespans!$B33,0)</f>
        <v>0</v>
      </c>
      <c r="Q33" s="164">
        <f>IF(DTE_Lifespans_existing!Q33=1,Use_case_lifespans!$B33,0)</f>
        <v>0</v>
      </c>
      <c r="R33" s="164">
        <f>IF(DTE_Lifespans_existing!R33=1,Use_case_lifespans!$B33,0)</f>
        <v>0</v>
      </c>
      <c r="S33" s="164">
        <f>IF(DTE_Lifespans_existing!S33=1,Use_case_lifespans!$B33,0)</f>
        <v>0</v>
      </c>
      <c r="T33" s="164">
        <f>IF(DTE_Lifespans_existing!T33=1,Use_case_lifespans!$B33,0)</f>
        <v>0</v>
      </c>
      <c r="U33" s="164">
        <f>IF(DTE_Lifespans_existing!U33=1,Use_case_lifespans!$B33,0)</f>
        <v>0</v>
      </c>
      <c r="V33" s="164">
        <f>IF(DTE_Lifespans_existing!V33=1,Use_case_lifespans!$B33,0)</f>
        <v>0</v>
      </c>
      <c r="W33" s="164">
        <f>IF(DTE_Lifespans_existing!W33=1,Use_case_lifespans!$B33,0)</f>
        <v>0</v>
      </c>
    </row>
    <row r="34" spans="1:23" x14ac:dyDescent="0.3">
      <c r="A34" s="97" t="s">
        <v>44</v>
      </c>
      <c r="B34" s="97"/>
      <c r="C34" s="99"/>
      <c r="D34" s="164">
        <f>IF(DTE_Lifespans_existing!D34=1,Use_case_lifespans!$B34,0)</f>
        <v>0</v>
      </c>
      <c r="E34" s="164">
        <f>IF(DTE_Lifespans_existing!E34=1,Use_case_lifespans!$B34,0)</f>
        <v>0</v>
      </c>
      <c r="F34" s="164">
        <f>IF(DTE_Lifespans_existing!F34=1,Use_case_lifespans!$B34,0)</f>
        <v>0</v>
      </c>
      <c r="G34" s="164">
        <f>IF(DTE_Lifespans_existing!G34=1,Use_case_lifespans!$B34,0)</f>
        <v>0</v>
      </c>
      <c r="H34" s="164">
        <f>IF(DTE_Lifespans_existing!H34=1,Use_case_lifespans!$B34,0)</f>
        <v>0</v>
      </c>
      <c r="I34" s="164">
        <f>IF(DTE_Lifespans_existing!I34=1,Use_case_lifespans!$B34,0)</f>
        <v>0</v>
      </c>
      <c r="J34" s="164">
        <f>IF(DTE_Lifespans_existing!J34=1,Use_case_lifespans!$B34,0)</f>
        <v>0</v>
      </c>
      <c r="K34" s="164">
        <f>IF(DTE_Lifespans_existing!K34=1,Use_case_lifespans!$B34,0)</f>
        <v>0</v>
      </c>
      <c r="L34" s="164">
        <f>IF(DTE_Lifespans_existing!L34=1,Use_case_lifespans!$B34,0)</f>
        <v>0</v>
      </c>
      <c r="M34" s="164">
        <f>IF(DTE_Lifespans_existing!M34=1,Use_case_lifespans!$B34,0)</f>
        <v>0</v>
      </c>
      <c r="N34" s="164">
        <f>IF(DTE_Lifespans_existing!N34=1,Use_case_lifespans!$B34,0)</f>
        <v>0</v>
      </c>
      <c r="O34" s="164">
        <f>IF(DTE_Lifespans_existing!O34=1,Use_case_lifespans!$B34,0)</f>
        <v>0</v>
      </c>
      <c r="P34" s="164">
        <f>IF(DTE_Lifespans_existing!P34=1,Use_case_lifespans!$B34,0)</f>
        <v>0</v>
      </c>
      <c r="Q34" s="164">
        <f>IF(DTE_Lifespans_existing!Q34=1,Use_case_lifespans!$B34,0)</f>
        <v>0</v>
      </c>
      <c r="R34" s="164">
        <f>IF(DTE_Lifespans_existing!R34=1,Use_case_lifespans!$B34,0)</f>
        <v>0</v>
      </c>
      <c r="S34" s="164">
        <f>IF(DTE_Lifespans_existing!S34=1,Use_case_lifespans!$B34,0)</f>
        <v>0</v>
      </c>
      <c r="T34" s="164">
        <f>IF(DTE_Lifespans_existing!T34=1,Use_case_lifespans!$B34,0)</f>
        <v>0</v>
      </c>
      <c r="U34" s="164">
        <f>IF(DTE_Lifespans_existing!U34=1,Use_case_lifespans!$B34,0)</f>
        <v>0</v>
      </c>
      <c r="V34" s="164">
        <f>IF(DTE_Lifespans_existing!V34=1,Use_case_lifespans!$B34,0)</f>
        <v>0</v>
      </c>
      <c r="W34" s="164">
        <f>IF(DTE_Lifespans_existing!W34=1,Use_case_lifespans!$B34,0)</f>
        <v>0</v>
      </c>
    </row>
    <row r="35" spans="1:23" x14ac:dyDescent="0.3">
      <c r="A35" s="97" t="s">
        <v>78</v>
      </c>
      <c r="B35" s="98" t="s">
        <v>57</v>
      </c>
      <c r="C35" s="99" t="s">
        <v>91</v>
      </c>
      <c r="D35" s="164" t="str">
        <f>IF(DTE_Lifespans_existing!D35=1,Use_case_lifespans!$B35,0)</f>
        <v>Near Earth Robotic - LEO Science</v>
      </c>
      <c r="E35" s="164" t="str">
        <f>IF(DTE_Lifespans_existing!E35=1,Use_case_lifespans!$B35,0)</f>
        <v>Near Earth Robotic - LEO Science</v>
      </c>
      <c r="F35" s="164" t="str">
        <f>IF(DTE_Lifespans_existing!F35=1,Use_case_lifespans!$B35,0)</f>
        <v>Near Earth Robotic - LEO Science</v>
      </c>
      <c r="G35" s="164" t="str">
        <f>IF(DTE_Lifespans_existing!G35=1,Use_case_lifespans!$B35,0)</f>
        <v>Near Earth Robotic - LEO Science</v>
      </c>
      <c r="H35" s="164" t="str">
        <f>IF(DTE_Lifespans_existing!H35=1,Use_case_lifespans!$B35,0)</f>
        <v>Near Earth Robotic - LEO Science</v>
      </c>
      <c r="I35" s="164">
        <f>IF(DTE_Lifespans_existing!I35=1,Use_case_lifespans!$B35,0)</f>
        <v>0</v>
      </c>
      <c r="J35" s="164">
        <f>IF(DTE_Lifespans_existing!J35=1,Use_case_lifespans!$B35,0)</f>
        <v>0</v>
      </c>
      <c r="K35" s="164">
        <f>IF(DTE_Lifespans_existing!K35=1,Use_case_lifespans!$B35,0)</f>
        <v>0</v>
      </c>
      <c r="L35" s="164">
        <f>IF(DTE_Lifespans_existing!L35=1,Use_case_lifespans!$B35,0)</f>
        <v>0</v>
      </c>
      <c r="M35" s="164">
        <f>IF(DTE_Lifespans_existing!M35=1,Use_case_lifespans!$B35,0)</f>
        <v>0</v>
      </c>
      <c r="N35" s="164">
        <f>IF(DTE_Lifespans_existing!N35=1,Use_case_lifespans!$B35,0)</f>
        <v>0</v>
      </c>
      <c r="O35" s="164">
        <f>IF(DTE_Lifespans_existing!O35=1,Use_case_lifespans!$B35,0)</f>
        <v>0</v>
      </c>
      <c r="P35" s="164">
        <f>IF(DTE_Lifespans_existing!P35=1,Use_case_lifespans!$B35,0)</f>
        <v>0</v>
      </c>
      <c r="Q35" s="164">
        <f>IF(DTE_Lifespans_existing!Q35=1,Use_case_lifespans!$B35,0)</f>
        <v>0</v>
      </c>
      <c r="R35" s="164">
        <f>IF(DTE_Lifespans_existing!R35=1,Use_case_lifespans!$B35,0)</f>
        <v>0</v>
      </c>
      <c r="S35" s="164">
        <f>IF(DTE_Lifespans_existing!S35=1,Use_case_lifespans!$B35,0)</f>
        <v>0</v>
      </c>
      <c r="T35" s="164">
        <f>IF(DTE_Lifespans_existing!T35=1,Use_case_lifespans!$B35,0)</f>
        <v>0</v>
      </c>
      <c r="U35" s="164">
        <f>IF(DTE_Lifespans_existing!U35=1,Use_case_lifespans!$B35,0)</f>
        <v>0</v>
      </c>
      <c r="V35" s="164">
        <f>IF(DTE_Lifespans_existing!V35=1,Use_case_lifespans!$B35,0)</f>
        <v>0</v>
      </c>
      <c r="W35" s="164">
        <f>IF(DTE_Lifespans_existing!W35=1,Use_case_lifespans!$B35,0)</f>
        <v>0</v>
      </c>
    </row>
    <row r="36" spans="1:23" x14ac:dyDescent="0.3">
      <c r="A36" s="97" t="s">
        <v>45</v>
      </c>
      <c r="B36" s="98" t="s">
        <v>57</v>
      </c>
      <c r="C36" s="99"/>
      <c r="D36" s="164" t="str">
        <f>IF(DTE_Lifespans_existing!D36=1,Use_case_lifespans!$B36,0)</f>
        <v>Near Earth Robotic - LEO Science</v>
      </c>
      <c r="E36" s="164" t="str">
        <f>IF(DTE_Lifespans_existing!E36=1,Use_case_lifespans!$B36,0)</f>
        <v>Near Earth Robotic - LEO Science</v>
      </c>
      <c r="F36" s="164" t="str">
        <f>IF(DTE_Lifespans_existing!F36=1,Use_case_lifespans!$B36,0)</f>
        <v>Near Earth Robotic - LEO Science</v>
      </c>
      <c r="G36" s="164">
        <f>IF(DTE_Lifespans_existing!G36=1,Use_case_lifespans!$B36,0)</f>
        <v>0</v>
      </c>
      <c r="H36" s="164">
        <f>IF(DTE_Lifespans_existing!H36=1,Use_case_lifespans!$B36,0)</f>
        <v>0</v>
      </c>
      <c r="I36" s="164">
        <f>IF(DTE_Lifespans_existing!I36=1,Use_case_lifespans!$B36,0)</f>
        <v>0</v>
      </c>
      <c r="J36" s="164">
        <f>IF(DTE_Lifespans_existing!J36=1,Use_case_lifespans!$B36,0)</f>
        <v>0</v>
      </c>
      <c r="K36" s="164">
        <f>IF(DTE_Lifespans_existing!K36=1,Use_case_lifespans!$B36,0)</f>
        <v>0</v>
      </c>
      <c r="L36" s="164">
        <f>IF(DTE_Lifespans_existing!L36=1,Use_case_lifespans!$B36,0)</f>
        <v>0</v>
      </c>
      <c r="M36" s="164">
        <f>IF(DTE_Lifespans_existing!M36=1,Use_case_lifespans!$B36,0)</f>
        <v>0</v>
      </c>
      <c r="N36" s="164">
        <f>IF(DTE_Lifespans_existing!N36=1,Use_case_lifespans!$B36,0)</f>
        <v>0</v>
      </c>
      <c r="O36" s="164">
        <f>IF(DTE_Lifespans_existing!O36=1,Use_case_lifespans!$B36,0)</f>
        <v>0</v>
      </c>
      <c r="P36" s="164">
        <f>IF(DTE_Lifespans_existing!P36=1,Use_case_lifespans!$B36,0)</f>
        <v>0</v>
      </c>
      <c r="Q36" s="164">
        <f>IF(DTE_Lifespans_existing!Q36=1,Use_case_lifespans!$B36,0)</f>
        <v>0</v>
      </c>
      <c r="R36" s="164">
        <f>IF(DTE_Lifespans_existing!R36=1,Use_case_lifespans!$B36,0)</f>
        <v>0</v>
      </c>
      <c r="S36" s="164">
        <f>IF(DTE_Lifespans_existing!S36=1,Use_case_lifespans!$B36,0)</f>
        <v>0</v>
      </c>
      <c r="T36" s="164">
        <f>IF(DTE_Lifespans_existing!T36=1,Use_case_lifespans!$B36,0)</f>
        <v>0</v>
      </c>
      <c r="U36" s="164">
        <f>IF(DTE_Lifespans_existing!U36=1,Use_case_lifespans!$B36,0)</f>
        <v>0</v>
      </c>
      <c r="V36" s="164">
        <f>IF(DTE_Lifespans_existing!V36=1,Use_case_lifespans!$B36,0)</f>
        <v>0</v>
      </c>
      <c r="W36" s="164">
        <f>IF(DTE_Lifespans_existing!W36=1,Use_case_lifespans!$B36,0)</f>
        <v>0</v>
      </c>
    </row>
    <row r="37" spans="1:23" x14ac:dyDescent="0.3">
      <c r="A37" s="97" t="s">
        <v>46</v>
      </c>
      <c r="B37" s="105" t="s">
        <v>59</v>
      </c>
      <c r="C37" s="99"/>
      <c r="D37" s="164" t="str">
        <f>IF(DTE_Lifespans_existing!D37=1,Use_case_lifespans!$B37,0)</f>
        <v>Human Space Flight</v>
      </c>
      <c r="E37" s="164" t="str">
        <f>IF(DTE_Lifespans_existing!E37=1,Use_case_lifespans!$B37,0)</f>
        <v>Human Space Flight</v>
      </c>
      <c r="F37" s="164" t="str">
        <f>IF(DTE_Lifespans_existing!F37=1,Use_case_lifespans!$B37,0)</f>
        <v>Human Space Flight</v>
      </c>
      <c r="G37" s="164" t="str">
        <f>IF(DTE_Lifespans_existing!G37=1,Use_case_lifespans!$B37,0)</f>
        <v>Human Space Flight</v>
      </c>
      <c r="H37" s="164" t="str">
        <f>IF(DTE_Lifespans_existing!H37=1,Use_case_lifespans!$B37,0)</f>
        <v>Human Space Flight</v>
      </c>
      <c r="I37" s="164" t="str">
        <f>IF(DTE_Lifespans_existing!I37=1,Use_case_lifespans!$B37,0)</f>
        <v>Human Space Flight</v>
      </c>
      <c r="J37" s="164" t="str">
        <f>IF(DTE_Lifespans_existing!J37=1,Use_case_lifespans!$B37,0)</f>
        <v>Human Space Flight</v>
      </c>
      <c r="K37" s="164" t="str">
        <f>IF(DTE_Lifespans_existing!K37=1,Use_case_lifespans!$B37,0)</f>
        <v>Human Space Flight</v>
      </c>
      <c r="L37" s="164" t="str">
        <f>IF(DTE_Lifespans_existing!L37=1,Use_case_lifespans!$B37,0)</f>
        <v>Human Space Flight</v>
      </c>
      <c r="M37" s="164" t="str">
        <f>IF(DTE_Lifespans_existing!M37=1,Use_case_lifespans!$B37,0)</f>
        <v>Human Space Flight</v>
      </c>
      <c r="N37" s="164" t="str">
        <f>IF(DTE_Lifespans_existing!N37=1,Use_case_lifespans!$B37,0)</f>
        <v>Human Space Flight</v>
      </c>
      <c r="O37" s="164" t="str">
        <f>IF(DTE_Lifespans_existing!O37=1,Use_case_lifespans!$B37,0)</f>
        <v>Human Space Flight</v>
      </c>
      <c r="P37" s="164" t="str">
        <f>IF(DTE_Lifespans_existing!P37=1,Use_case_lifespans!$B37,0)</f>
        <v>Human Space Flight</v>
      </c>
      <c r="Q37" s="164" t="str">
        <f>IF(DTE_Lifespans_existing!Q37=1,Use_case_lifespans!$B37,0)</f>
        <v>Human Space Flight</v>
      </c>
      <c r="R37" s="164" t="str">
        <f>IF(DTE_Lifespans_existing!R37=1,Use_case_lifespans!$B37,0)</f>
        <v>Human Space Flight</v>
      </c>
      <c r="S37" s="164" t="str">
        <f>IF(DTE_Lifespans_existing!S37=1,Use_case_lifespans!$B37,0)</f>
        <v>Human Space Flight</v>
      </c>
      <c r="T37" s="164" t="str">
        <f>IF(DTE_Lifespans_existing!T37=1,Use_case_lifespans!$B37,0)</f>
        <v>Human Space Flight</v>
      </c>
      <c r="U37" s="164" t="str">
        <f>IF(DTE_Lifespans_existing!U37=1,Use_case_lifespans!$B37,0)</f>
        <v>Human Space Flight</v>
      </c>
      <c r="V37" s="164" t="str">
        <f>IF(DTE_Lifespans_existing!V37=1,Use_case_lifespans!$B37,0)</f>
        <v>Human Space Flight</v>
      </c>
      <c r="W37" s="164" t="str">
        <f>IF(DTE_Lifespans_existing!W37=1,Use_case_lifespans!$B37,0)</f>
        <v>Human Space Flight</v>
      </c>
    </row>
    <row r="38" spans="1:23" x14ac:dyDescent="0.3">
      <c r="A38" s="97" t="s">
        <v>47</v>
      </c>
      <c r="B38" s="106" t="s">
        <v>64</v>
      </c>
      <c r="C38" s="99"/>
      <c r="D38" s="164">
        <f>IF(DTE_Lifespans_existing!D38=1,Use_case_lifespans!$B38,0)</f>
        <v>0</v>
      </c>
      <c r="E38" s="164">
        <f>IF(DTE_Lifespans_existing!E38=1,Use_case_lifespans!$B38,0)</f>
        <v>0</v>
      </c>
      <c r="F38" s="164">
        <f>IF(DTE_Lifespans_existing!F38=1,Use_case_lifespans!$B38,0)</f>
        <v>0</v>
      </c>
      <c r="G38" s="164">
        <f>IF(DTE_Lifespans_existing!G38=1,Use_case_lifespans!$B38,0)</f>
        <v>0</v>
      </c>
      <c r="H38" s="164">
        <f>IF(DTE_Lifespans_existing!H38=1,Use_case_lifespans!$B38,0)</f>
        <v>0</v>
      </c>
      <c r="I38" s="164">
        <f>IF(DTE_Lifespans_existing!I38=1,Use_case_lifespans!$B38,0)</f>
        <v>0</v>
      </c>
      <c r="J38" s="164">
        <f>IF(DTE_Lifespans_existing!J38=1,Use_case_lifespans!$B38,0)</f>
        <v>0</v>
      </c>
      <c r="K38" s="164">
        <f>IF(DTE_Lifespans_existing!K38=1,Use_case_lifespans!$B38,0)</f>
        <v>0</v>
      </c>
      <c r="L38" s="164">
        <f>IF(DTE_Lifespans_existing!L38=1,Use_case_lifespans!$B38,0)</f>
        <v>0</v>
      </c>
      <c r="M38" s="164">
        <f>IF(DTE_Lifespans_existing!M38=1,Use_case_lifespans!$B38,0)</f>
        <v>0</v>
      </c>
      <c r="N38" s="164">
        <f>IF(DTE_Lifespans_existing!N38=1,Use_case_lifespans!$B38,0)</f>
        <v>0</v>
      </c>
      <c r="O38" s="164">
        <f>IF(DTE_Lifespans_existing!O38=1,Use_case_lifespans!$B38,0)</f>
        <v>0</v>
      </c>
      <c r="P38" s="164">
        <f>IF(DTE_Lifespans_existing!P38=1,Use_case_lifespans!$B38,0)</f>
        <v>0</v>
      </c>
      <c r="Q38" s="164">
        <f>IF(DTE_Lifespans_existing!Q38=1,Use_case_lifespans!$B38,0)</f>
        <v>0</v>
      </c>
      <c r="R38" s="164">
        <f>IF(DTE_Lifespans_existing!R38=1,Use_case_lifespans!$B38,0)</f>
        <v>0</v>
      </c>
      <c r="S38" s="164">
        <f>IF(DTE_Lifespans_existing!S38=1,Use_case_lifespans!$B38,0)</f>
        <v>0</v>
      </c>
      <c r="T38" s="164">
        <f>IF(DTE_Lifespans_existing!T38=1,Use_case_lifespans!$B38,0)</f>
        <v>0</v>
      </c>
      <c r="U38" s="164">
        <f>IF(DTE_Lifespans_existing!U38=1,Use_case_lifespans!$B38,0)</f>
        <v>0</v>
      </c>
      <c r="V38" s="164">
        <f>IF(DTE_Lifespans_existing!V38=1,Use_case_lifespans!$B38,0)</f>
        <v>0</v>
      </c>
      <c r="W38" s="164">
        <f>IF(DTE_Lifespans_existing!W38=1,Use_case_lifespans!$B38,0)</f>
        <v>0</v>
      </c>
    </row>
    <row r="39" spans="1:23" x14ac:dyDescent="0.3">
      <c r="A39" s="97" t="s">
        <v>48</v>
      </c>
      <c r="B39" s="106" t="s">
        <v>64</v>
      </c>
      <c r="C39" s="99"/>
      <c r="D39" s="164">
        <f>IF(DTE_Lifespans_existing!D39=1,Use_case_lifespans!$B39,0)</f>
        <v>0</v>
      </c>
      <c r="E39" s="164">
        <f>IF(DTE_Lifespans_existing!E39=1,Use_case_lifespans!$B39,0)</f>
        <v>0</v>
      </c>
      <c r="F39" s="164">
        <f>IF(DTE_Lifespans_existing!F39=1,Use_case_lifespans!$B39,0)</f>
        <v>0</v>
      </c>
      <c r="G39" s="164">
        <f>IF(DTE_Lifespans_existing!G39=1,Use_case_lifespans!$B39,0)</f>
        <v>0</v>
      </c>
      <c r="H39" s="164">
        <f>IF(DTE_Lifespans_existing!H39=1,Use_case_lifespans!$B39,0)</f>
        <v>0</v>
      </c>
      <c r="I39" s="164">
        <f>IF(DTE_Lifespans_existing!I39=1,Use_case_lifespans!$B39,0)</f>
        <v>0</v>
      </c>
      <c r="J39" s="164">
        <f>IF(DTE_Lifespans_existing!J39=1,Use_case_lifespans!$B39,0)</f>
        <v>0</v>
      </c>
      <c r="K39" s="164">
        <f>IF(DTE_Lifespans_existing!K39=1,Use_case_lifespans!$B39,0)</f>
        <v>0</v>
      </c>
      <c r="L39" s="164">
        <f>IF(DTE_Lifespans_existing!L39=1,Use_case_lifespans!$B39,0)</f>
        <v>0</v>
      </c>
      <c r="M39" s="164">
        <f>IF(DTE_Lifespans_existing!M39=1,Use_case_lifespans!$B39,0)</f>
        <v>0</v>
      </c>
      <c r="N39" s="164">
        <f>IF(DTE_Lifespans_existing!N39=1,Use_case_lifespans!$B39,0)</f>
        <v>0</v>
      </c>
      <c r="O39" s="164">
        <f>IF(DTE_Lifespans_existing!O39=1,Use_case_lifespans!$B39,0)</f>
        <v>0</v>
      </c>
      <c r="P39" s="164">
        <f>IF(DTE_Lifespans_existing!P39=1,Use_case_lifespans!$B39,0)</f>
        <v>0</v>
      </c>
      <c r="Q39" s="164">
        <f>IF(DTE_Lifespans_existing!Q39=1,Use_case_lifespans!$B39,0)</f>
        <v>0</v>
      </c>
      <c r="R39" s="164">
        <f>IF(DTE_Lifespans_existing!R39=1,Use_case_lifespans!$B39,0)</f>
        <v>0</v>
      </c>
      <c r="S39" s="164">
        <f>IF(DTE_Lifespans_existing!S39=1,Use_case_lifespans!$B39,0)</f>
        <v>0</v>
      </c>
      <c r="T39" s="164">
        <f>IF(DTE_Lifespans_existing!T39=1,Use_case_lifespans!$B39,0)</f>
        <v>0</v>
      </c>
      <c r="U39" s="164">
        <f>IF(DTE_Lifespans_existing!U39=1,Use_case_lifespans!$B39,0)</f>
        <v>0</v>
      </c>
      <c r="V39" s="164">
        <f>IF(DTE_Lifespans_existing!V39=1,Use_case_lifespans!$B39,0)</f>
        <v>0</v>
      </c>
      <c r="W39" s="164">
        <f>IF(DTE_Lifespans_existing!W39=1,Use_case_lifespans!$B39,0)</f>
        <v>0</v>
      </c>
    </row>
    <row r="40" spans="1:23" x14ac:dyDescent="0.3">
      <c r="A40" s="97" t="s">
        <v>49</v>
      </c>
      <c r="B40" s="98" t="s">
        <v>57</v>
      </c>
      <c r="C40" s="99" t="s">
        <v>91</v>
      </c>
      <c r="D40" s="164">
        <f>IF(DTE_Lifespans_existing!D40=1,Use_case_lifespans!$B40,0)</f>
        <v>0</v>
      </c>
      <c r="E40" s="164">
        <f>IF(DTE_Lifespans_existing!E40=1,Use_case_lifespans!$B40,0)</f>
        <v>0</v>
      </c>
      <c r="F40" s="164">
        <f>IF(DTE_Lifespans_existing!F40=1,Use_case_lifespans!$B40,0)</f>
        <v>0</v>
      </c>
      <c r="G40" s="164">
        <f>IF(DTE_Lifespans_existing!G40=1,Use_case_lifespans!$B40,0)</f>
        <v>0</v>
      </c>
      <c r="H40" s="164">
        <f>IF(DTE_Lifespans_existing!H40=1,Use_case_lifespans!$B40,0)</f>
        <v>0</v>
      </c>
      <c r="I40" s="164">
        <f>IF(DTE_Lifespans_existing!I40=1,Use_case_lifespans!$B40,0)</f>
        <v>0</v>
      </c>
      <c r="J40" s="164">
        <f>IF(DTE_Lifespans_existing!J40=1,Use_case_lifespans!$B40,0)</f>
        <v>0</v>
      </c>
      <c r="K40" s="164">
        <f>IF(DTE_Lifespans_existing!K40=1,Use_case_lifespans!$B40,0)</f>
        <v>0</v>
      </c>
      <c r="L40" s="164">
        <f>IF(DTE_Lifespans_existing!L40=1,Use_case_lifespans!$B40,0)</f>
        <v>0</v>
      </c>
      <c r="M40" s="164">
        <f>IF(DTE_Lifespans_existing!M40=1,Use_case_lifespans!$B40,0)</f>
        <v>0</v>
      </c>
      <c r="N40" s="164">
        <f>IF(DTE_Lifespans_existing!N40=1,Use_case_lifespans!$B40,0)</f>
        <v>0</v>
      </c>
      <c r="O40" s="164">
        <f>IF(DTE_Lifespans_existing!O40=1,Use_case_lifespans!$B40,0)</f>
        <v>0</v>
      </c>
      <c r="P40" s="164">
        <f>IF(DTE_Lifespans_existing!P40=1,Use_case_lifespans!$B40,0)</f>
        <v>0</v>
      </c>
      <c r="Q40" s="164">
        <f>IF(DTE_Lifespans_existing!Q40=1,Use_case_lifespans!$B40,0)</f>
        <v>0</v>
      </c>
      <c r="R40" s="164">
        <f>IF(DTE_Lifespans_existing!R40=1,Use_case_lifespans!$B40,0)</f>
        <v>0</v>
      </c>
      <c r="S40" s="164">
        <f>IF(DTE_Lifespans_existing!S40=1,Use_case_lifespans!$B40,0)</f>
        <v>0</v>
      </c>
      <c r="T40" s="164">
        <f>IF(DTE_Lifespans_existing!T40=1,Use_case_lifespans!$B40,0)</f>
        <v>0</v>
      </c>
      <c r="U40" s="164">
        <f>IF(DTE_Lifespans_existing!U40=1,Use_case_lifespans!$B40,0)</f>
        <v>0</v>
      </c>
      <c r="V40" s="164">
        <f>IF(DTE_Lifespans_existing!V40=1,Use_case_lifespans!$B40,0)</f>
        <v>0</v>
      </c>
      <c r="W40" s="164">
        <f>IF(DTE_Lifespans_existing!W40=1,Use_case_lifespans!$B40,0)</f>
        <v>0</v>
      </c>
    </row>
    <row r="41" spans="1:23" x14ac:dyDescent="0.3">
      <c r="A41" s="97" t="s">
        <v>50</v>
      </c>
      <c r="B41" s="105" t="s">
        <v>61</v>
      </c>
      <c r="C41" s="99" t="s">
        <v>91</v>
      </c>
      <c r="D41" s="164" t="str">
        <f>IF(DTE_Lifespans_existing!D41=1,Use_case_lifespans!$B41,0)</f>
        <v>Terrestrial &amp; Aerial</v>
      </c>
      <c r="E41" s="164" t="str">
        <f>IF(DTE_Lifespans_existing!E41=1,Use_case_lifespans!$B41,0)</f>
        <v>Terrestrial &amp; Aerial</v>
      </c>
      <c r="F41" s="164" t="str">
        <f>IF(DTE_Lifespans_existing!F41=1,Use_case_lifespans!$B41,0)</f>
        <v>Terrestrial &amp; Aerial</v>
      </c>
      <c r="G41" s="164" t="str">
        <f>IF(DTE_Lifespans_existing!G41=1,Use_case_lifespans!$B41,0)</f>
        <v>Terrestrial &amp; Aerial</v>
      </c>
      <c r="H41" s="164" t="str">
        <f>IF(DTE_Lifespans_existing!H41=1,Use_case_lifespans!$B41,0)</f>
        <v>Terrestrial &amp; Aerial</v>
      </c>
      <c r="I41" s="164">
        <f>IF(DTE_Lifespans_existing!I41=1,Use_case_lifespans!$B41,0)</f>
        <v>0</v>
      </c>
      <c r="J41" s="164">
        <f>IF(DTE_Lifespans_existing!J41=1,Use_case_lifespans!$B41,0)</f>
        <v>0</v>
      </c>
      <c r="K41" s="164">
        <f>IF(DTE_Lifespans_existing!K41=1,Use_case_lifespans!$B41,0)</f>
        <v>0</v>
      </c>
      <c r="L41" s="164">
        <f>IF(DTE_Lifespans_existing!L41=1,Use_case_lifespans!$B41,0)</f>
        <v>0</v>
      </c>
      <c r="M41" s="164">
        <f>IF(DTE_Lifespans_existing!M41=1,Use_case_lifespans!$B41,0)</f>
        <v>0</v>
      </c>
      <c r="N41" s="164">
        <f>IF(DTE_Lifespans_existing!N41=1,Use_case_lifespans!$B41,0)</f>
        <v>0</v>
      </c>
      <c r="O41" s="164">
        <f>IF(DTE_Lifespans_existing!O41=1,Use_case_lifespans!$B41,0)</f>
        <v>0</v>
      </c>
      <c r="P41" s="164">
        <f>IF(DTE_Lifespans_existing!P41=1,Use_case_lifespans!$B41,0)</f>
        <v>0</v>
      </c>
      <c r="Q41" s="164">
        <f>IF(DTE_Lifespans_existing!Q41=1,Use_case_lifespans!$B41,0)</f>
        <v>0</v>
      </c>
      <c r="R41" s="164">
        <f>IF(DTE_Lifespans_existing!R41=1,Use_case_lifespans!$B41,0)</f>
        <v>0</v>
      </c>
      <c r="S41" s="164">
        <f>IF(DTE_Lifespans_existing!S41=1,Use_case_lifespans!$B41,0)</f>
        <v>0</v>
      </c>
      <c r="T41" s="164">
        <f>IF(DTE_Lifespans_existing!T41=1,Use_case_lifespans!$B41,0)</f>
        <v>0</v>
      </c>
      <c r="U41" s="164">
        <f>IF(DTE_Lifespans_existing!U41=1,Use_case_lifespans!$B41,0)</f>
        <v>0</v>
      </c>
      <c r="V41" s="164">
        <f>IF(DTE_Lifespans_existing!V41=1,Use_case_lifespans!$B41,0)</f>
        <v>0</v>
      </c>
      <c r="W41" s="164">
        <f>IF(DTE_Lifespans_existing!W41=1,Use_case_lifespans!$B41,0)</f>
        <v>0</v>
      </c>
    </row>
    <row r="42" spans="1:23" x14ac:dyDescent="0.3">
      <c r="A42" s="97" t="s">
        <v>79</v>
      </c>
      <c r="B42" s="105" t="s">
        <v>59</v>
      </c>
      <c r="C42" s="99"/>
      <c r="D42" s="164" t="str">
        <f>IF(DTE_Lifespans_existing!D42=1,Use_case_lifespans!$B42,0)</f>
        <v>Human Space Flight</v>
      </c>
      <c r="E42" s="164" t="str">
        <f>IF(DTE_Lifespans_existing!E42=1,Use_case_lifespans!$B42,0)</f>
        <v>Human Space Flight</v>
      </c>
      <c r="F42" s="164" t="str">
        <f>IF(DTE_Lifespans_existing!F42=1,Use_case_lifespans!$B42,0)</f>
        <v>Human Space Flight</v>
      </c>
      <c r="G42" s="164" t="str">
        <f>IF(DTE_Lifespans_existing!G42=1,Use_case_lifespans!$B42,0)</f>
        <v>Human Space Flight</v>
      </c>
      <c r="H42" s="164" t="str">
        <f>IF(DTE_Lifespans_existing!H42=1,Use_case_lifespans!$B42,0)</f>
        <v>Human Space Flight</v>
      </c>
      <c r="I42" s="164" t="str">
        <f>IF(DTE_Lifespans_existing!I42=1,Use_case_lifespans!$B42,0)</f>
        <v>Human Space Flight</v>
      </c>
      <c r="J42" s="164" t="str">
        <f>IF(DTE_Lifespans_existing!J42=1,Use_case_lifespans!$B42,0)</f>
        <v>Human Space Flight</v>
      </c>
      <c r="K42" s="164" t="str">
        <f>IF(DTE_Lifespans_existing!K42=1,Use_case_lifespans!$B42,0)</f>
        <v>Human Space Flight</v>
      </c>
      <c r="L42" s="164" t="str">
        <f>IF(DTE_Lifespans_existing!L42=1,Use_case_lifespans!$B42,0)</f>
        <v>Human Space Flight</v>
      </c>
      <c r="M42" s="164" t="str">
        <f>IF(DTE_Lifespans_existing!M42=1,Use_case_lifespans!$B42,0)</f>
        <v>Human Space Flight</v>
      </c>
      <c r="N42" s="164" t="str">
        <f>IF(DTE_Lifespans_existing!N42=1,Use_case_lifespans!$B42,0)</f>
        <v>Human Space Flight</v>
      </c>
      <c r="O42" s="164" t="str">
        <f>IF(DTE_Lifespans_existing!O42=1,Use_case_lifespans!$B42,0)</f>
        <v>Human Space Flight</v>
      </c>
      <c r="P42" s="164" t="str">
        <f>IF(DTE_Lifespans_existing!P42=1,Use_case_lifespans!$B42,0)</f>
        <v>Human Space Flight</v>
      </c>
      <c r="Q42" s="164" t="str">
        <f>IF(DTE_Lifespans_existing!Q42=1,Use_case_lifespans!$B42,0)</f>
        <v>Human Space Flight</v>
      </c>
      <c r="R42" s="164" t="str">
        <f>IF(DTE_Lifespans_existing!R42=1,Use_case_lifespans!$B42,0)</f>
        <v>Human Space Flight</v>
      </c>
      <c r="S42" s="164" t="str">
        <f>IF(DTE_Lifespans_existing!S42=1,Use_case_lifespans!$B42,0)</f>
        <v>Human Space Flight</v>
      </c>
      <c r="T42" s="164" t="str">
        <f>IF(DTE_Lifespans_existing!T42=1,Use_case_lifespans!$B42,0)</f>
        <v>Human Space Flight</v>
      </c>
      <c r="U42" s="164" t="str">
        <f>IF(DTE_Lifespans_existing!U42=1,Use_case_lifespans!$B42,0)</f>
        <v>Human Space Flight</v>
      </c>
      <c r="V42" s="164" t="str">
        <f>IF(DTE_Lifespans_existing!V42=1,Use_case_lifespans!$B42,0)</f>
        <v>Human Space Flight</v>
      </c>
      <c r="W42" s="164" t="str">
        <f>IF(DTE_Lifespans_existing!W42=1,Use_case_lifespans!$B42,0)</f>
        <v>Human Space Flight</v>
      </c>
    </row>
    <row r="43" spans="1:23" x14ac:dyDescent="0.3">
      <c r="A43" s="97" t="s">
        <v>80</v>
      </c>
      <c r="B43" s="98" t="s">
        <v>62</v>
      </c>
      <c r="C43" s="99"/>
      <c r="D43" s="164" t="str">
        <f>IF(DTE_Lifespans_existing!D43=1,Use_case_lifespans!$B43,0)</f>
        <v>Near Earth Robotic - Low Latency and Complex Needs</v>
      </c>
      <c r="E43" s="164" t="str">
        <f>IF(DTE_Lifespans_existing!E43=1,Use_case_lifespans!$B43,0)</f>
        <v>Near Earth Robotic - Low Latency and Complex Needs</v>
      </c>
      <c r="F43" s="164">
        <f>IF(DTE_Lifespans_existing!F43=1,Use_case_lifespans!$B43,0)</f>
        <v>0</v>
      </c>
      <c r="G43" s="164">
        <f>IF(DTE_Lifespans_existing!G43=1,Use_case_lifespans!$B43,0)</f>
        <v>0</v>
      </c>
      <c r="H43" s="164">
        <f>IF(DTE_Lifespans_existing!H43=1,Use_case_lifespans!$B43,0)</f>
        <v>0</v>
      </c>
      <c r="I43" s="164">
        <f>IF(DTE_Lifespans_existing!I43=1,Use_case_lifespans!$B43,0)</f>
        <v>0</v>
      </c>
      <c r="J43" s="164">
        <f>IF(DTE_Lifespans_existing!J43=1,Use_case_lifespans!$B43,0)</f>
        <v>0</v>
      </c>
      <c r="K43" s="164">
        <f>IF(DTE_Lifespans_existing!K43=1,Use_case_lifespans!$B43,0)</f>
        <v>0</v>
      </c>
      <c r="L43" s="164">
        <f>IF(DTE_Lifespans_existing!L43=1,Use_case_lifespans!$B43,0)</f>
        <v>0</v>
      </c>
      <c r="M43" s="164">
        <f>IF(DTE_Lifespans_existing!M43=1,Use_case_lifespans!$B43,0)</f>
        <v>0</v>
      </c>
      <c r="N43" s="164">
        <f>IF(DTE_Lifespans_existing!N43=1,Use_case_lifespans!$B43,0)</f>
        <v>0</v>
      </c>
      <c r="O43" s="164">
        <f>IF(DTE_Lifespans_existing!O43=1,Use_case_lifespans!$B43,0)</f>
        <v>0</v>
      </c>
      <c r="P43" s="164">
        <f>IF(DTE_Lifespans_existing!P43=1,Use_case_lifespans!$B43,0)</f>
        <v>0</v>
      </c>
      <c r="Q43" s="164">
        <f>IF(DTE_Lifespans_existing!Q43=1,Use_case_lifespans!$B43,0)</f>
        <v>0</v>
      </c>
      <c r="R43" s="164">
        <f>IF(DTE_Lifespans_existing!R43=1,Use_case_lifespans!$B43,0)</f>
        <v>0</v>
      </c>
      <c r="S43" s="164">
        <f>IF(DTE_Lifespans_existing!S43=1,Use_case_lifespans!$B43,0)</f>
        <v>0</v>
      </c>
      <c r="T43" s="164">
        <f>IF(DTE_Lifespans_existing!T43=1,Use_case_lifespans!$B43,0)</f>
        <v>0</v>
      </c>
      <c r="U43" s="164">
        <f>IF(DTE_Lifespans_existing!U43=1,Use_case_lifespans!$B43,0)</f>
        <v>0</v>
      </c>
      <c r="V43" s="164">
        <f>IF(DTE_Lifespans_existing!V43=1,Use_case_lifespans!$B43,0)</f>
        <v>0</v>
      </c>
      <c r="W43" s="164">
        <f>IF(DTE_Lifespans_existing!W43=1,Use_case_lifespans!$B43,0)</f>
        <v>0</v>
      </c>
    </row>
    <row r="44" spans="1:23" x14ac:dyDescent="0.3">
      <c r="A44" s="97" t="s">
        <v>81</v>
      </c>
      <c r="B44" s="98" t="s">
        <v>57</v>
      </c>
      <c r="C44" s="99" t="s">
        <v>91</v>
      </c>
      <c r="D44" s="164" t="str">
        <f>IF(DTE_Lifespans_existing!D44=1,Use_case_lifespans!$B44,0)</f>
        <v>Near Earth Robotic - LEO Science</v>
      </c>
      <c r="E44" s="164" t="str">
        <f>IF(DTE_Lifespans_existing!E44=1,Use_case_lifespans!$B44,0)</f>
        <v>Near Earth Robotic - LEO Science</v>
      </c>
      <c r="F44" s="164" t="str">
        <f>IF(DTE_Lifespans_existing!F44=1,Use_case_lifespans!$B44,0)</f>
        <v>Near Earth Robotic - LEO Science</v>
      </c>
      <c r="G44" s="164" t="str">
        <f>IF(DTE_Lifespans_existing!G44=1,Use_case_lifespans!$B44,0)</f>
        <v>Near Earth Robotic - LEO Science</v>
      </c>
      <c r="H44" s="164" t="str">
        <f>IF(DTE_Lifespans_existing!H44=1,Use_case_lifespans!$B44,0)</f>
        <v>Near Earth Robotic - LEO Science</v>
      </c>
      <c r="I44" s="164" t="str">
        <f>IF(DTE_Lifespans_existing!I44=1,Use_case_lifespans!$B44,0)</f>
        <v>Near Earth Robotic - LEO Science</v>
      </c>
      <c r="J44" s="164" t="str">
        <f>IF(DTE_Lifespans_existing!J44=1,Use_case_lifespans!$B44,0)</f>
        <v>Near Earth Robotic - LEO Science</v>
      </c>
      <c r="K44" s="164">
        <f>IF(DTE_Lifespans_existing!K44=1,Use_case_lifespans!$B44,0)</f>
        <v>0</v>
      </c>
      <c r="L44" s="164">
        <f>IF(DTE_Lifespans_existing!L44=1,Use_case_lifespans!$B44,0)</f>
        <v>0</v>
      </c>
      <c r="M44" s="164">
        <f>IF(DTE_Lifespans_existing!M44=1,Use_case_lifespans!$B44,0)</f>
        <v>0</v>
      </c>
      <c r="N44" s="164">
        <f>IF(DTE_Lifespans_existing!N44=1,Use_case_lifespans!$B44,0)</f>
        <v>0</v>
      </c>
      <c r="O44" s="164">
        <f>IF(DTE_Lifespans_existing!O44=1,Use_case_lifespans!$B44,0)</f>
        <v>0</v>
      </c>
      <c r="P44" s="164">
        <f>IF(DTE_Lifespans_existing!P44=1,Use_case_lifespans!$B44,0)</f>
        <v>0</v>
      </c>
      <c r="Q44" s="164">
        <f>IF(DTE_Lifespans_existing!Q44=1,Use_case_lifespans!$B44,0)</f>
        <v>0</v>
      </c>
      <c r="R44" s="164">
        <f>IF(DTE_Lifespans_existing!R44=1,Use_case_lifespans!$B44,0)</f>
        <v>0</v>
      </c>
      <c r="S44" s="164">
        <f>IF(DTE_Lifespans_existing!S44=1,Use_case_lifespans!$B44,0)</f>
        <v>0</v>
      </c>
      <c r="T44" s="164">
        <f>IF(DTE_Lifespans_existing!T44=1,Use_case_lifespans!$B44,0)</f>
        <v>0</v>
      </c>
      <c r="U44" s="164">
        <f>IF(DTE_Lifespans_existing!U44=1,Use_case_lifespans!$B44,0)</f>
        <v>0</v>
      </c>
      <c r="V44" s="164">
        <f>IF(DTE_Lifespans_existing!V44=1,Use_case_lifespans!$B44,0)</f>
        <v>0</v>
      </c>
      <c r="W44" s="164">
        <f>IF(DTE_Lifespans_existing!W44=1,Use_case_lifespans!$B44,0)</f>
        <v>0</v>
      </c>
    </row>
    <row r="45" spans="1:23" x14ac:dyDescent="0.3">
      <c r="A45" s="97" t="s">
        <v>51</v>
      </c>
      <c r="B45" s="98" t="s">
        <v>56</v>
      </c>
      <c r="C45" s="99"/>
      <c r="D45" s="164" t="str">
        <f>IF(DTE_Lifespans_existing!D45=1,Use_case_lifespans!$B45,0)</f>
        <v>Near Earth Robotic - GEO and Near Earth</v>
      </c>
      <c r="E45" s="164" t="str">
        <f>IF(DTE_Lifespans_existing!E45=1,Use_case_lifespans!$B45,0)</f>
        <v>Near Earth Robotic - GEO and Near Earth</v>
      </c>
      <c r="F45" s="164">
        <f>IF(DTE_Lifespans_existing!F45=1,Use_case_lifespans!$B45,0)</f>
        <v>0</v>
      </c>
      <c r="G45" s="164">
        <f>IF(DTE_Lifespans_existing!G45=1,Use_case_lifespans!$B45,0)</f>
        <v>0</v>
      </c>
      <c r="H45" s="164">
        <f>IF(DTE_Lifespans_existing!H45=1,Use_case_lifespans!$B45,0)</f>
        <v>0</v>
      </c>
      <c r="I45" s="164">
        <f>IF(DTE_Lifespans_existing!I45=1,Use_case_lifespans!$B45,0)</f>
        <v>0</v>
      </c>
      <c r="J45" s="164">
        <f>IF(DTE_Lifespans_existing!J45=1,Use_case_lifespans!$B45,0)</f>
        <v>0</v>
      </c>
      <c r="K45" s="164">
        <f>IF(DTE_Lifespans_existing!K45=1,Use_case_lifespans!$B45,0)</f>
        <v>0</v>
      </c>
      <c r="L45" s="164">
        <f>IF(DTE_Lifespans_existing!L45=1,Use_case_lifespans!$B45,0)</f>
        <v>0</v>
      </c>
      <c r="M45" s="164">
        <f>IF(DTE_Lifespans_existing!M45=1,Use_case_lifespans!$B45,0)</f>
        <v>0</v>
      </c>
      <c r="N45" s="164">
        <f>IF(DTE_Lifespans_existing!N45=1,Use_case_lifespans!$B45,0)</f>
        <v>0</v>
      </c>
      <c r="O45" s="164">
        <f>IF(DTE_Lifespans_existing!O45=1,Use_case_lifespans!$B45,0)</f>
        <v>0</v>
      </c>
      <c r="P45" s="164">
        <f>IF(DTE_Lifespans_existing!P45=1,Use_case_lifespans!$B45,0)</f>
        <v>0</v>
      </c>
      <c r="Q45" s="164">
        <f>IF(DTE_Lifespans_existing!Q45=1,Use_case_lifespans!$B45,0)</f>
        <v>0</v>
      </c>
      <c r="R45" s="164">
        <f>IF(DTE_Lifespans_existing!R45=1,Use_case_lifespans!$B45,0)</f>
        <v>0</v>
      </c>
      <c r="S45" s="164">
        <f>IF(DTE_Lifespans_existing!S45=1,Use_case_lifespans!$B45,0)</f>
        <v>0</v>
      </c>
      <c r="T45" s="164">
        <f>IF(DTE_Lifespans_existing!T45=1,Use_case_lifespans!$B45,0)</f>
        <v>0</v>
      </c>
      <c r="U45" s="164">
        <f>IF(DTE_Lifespans_existing!U45=1,Use_case_lifespans!$B45,0)</f>
        <v>0</v>
      </c>
      <c r="V45" s="164">
        <f>IF(DTE_Lifespans_existing!V45=1,Use_case_lifespans!$B45,0)</f>
        <v>0</v>
      </c>
      <c r="W45" s="164">
        <f>IF(DTE_Lifespans_existing!W45=1,Use_case_lifespans!$B45,0)</f>
        <v>0</v>
      </c>
    </row>
    <row r="46" spans="1:23" x14ac:dyDescent="0.3">
      <c r="A46" s="97" t="s">
        <v>52</v>
      </c>
      <c r="B46" s="98" t="s">
        <v>56</v>
      </c>
      <c r="C46" s="99"/>
      <c r="D46" s="164" t="str">
        <f>IF(DTE_Lifespans_existing!D46=1,Use_case_lifespans!$B46,0)</f>
        <v>Near Earth Robotic - GEO and Near Earth</v>
      </c>
      <c r="E46" s="164" t="str">
        <f>IF(DTE_Lifespans_existing!E46=1,Use_case_lifespans!$B46,0)</f>
        <v>Near Earth Robotic - GEO and Near Earth</v>
      </c>
      <c r="F46" s="164">
        <f>IF(DTE_Lifespans_existing!F46=1,Use_case_lifespans!$B46,0)</f>
        <v>0</v>
      </c>
      <c r="G46" s="164">
        <f>IF(DTE_Lifespans_existing!G46=1,Use_case_lifespans!$B46,0)</f>
        <v>0</v>
      </c>
      <c r="H46" s="164">
        <f>IF(DTE_Lifespans_existing!H46=1,Use_case_lifespans!$B46,0)</f>
        <v>0</v>
      </c>
      <c r="I46" s="164">
        <f>IF(DTE_Lifespans_existing!I46=1,Use_case_lifespans!$B46,0)</f>
        <v>0</v>
      </c>
      <c r="J46" s="164">
        <f>IF(DTE_Lifespans_existing!J46=1,Use_case_lifespans!$B46,0)</f>
        <v>0</v>
      </c>
      <c r="K46" s="164">
        <f>IF(DTE_Lifespans_existing!K46=1,Use_case_lifespans!$B46,0)</f>
        <v>0</v>
      </c>
      <c r="L46" s="164">
        <f>IF(DTE_Lifespans_existing!L46=1,Use_case_lifespans!$B46,0)</f>
        <v>0</v>
      </c>
      <c r="M46" s="164">
        <f>IF(DTE_Lifespans_existing!M46=1,Use_case_lifespans!$B46,0)</f>
        <v>0</v>
      </c>
      <c r="N46" s="164">
        <f>IF(DTE_Lifespans_existing!N46=1,Use_case_lifespans!$B46,0)</f>
        <v>0</v>
      </c>
      <c r="O46" s="164">
        <f>IF(DTE_Lifespans_existing!O46=1,Use_case_lifespans!$B46,0)</f>
        <v>0</v>
      </c>
      <c r="P46" s="164">
        <f>IF(DTE_Lifespans_existing!P46=1,Use_case_lifespans!$B46,0)</f>
        <v>0</v>
      </c>
      <c r="Q46" s="164">
        <f>IF(DTE_Lifespans_existing!Q46=1,Use_case_lifespans!$B46,0)</f>
        <v>0</v>
      </c>
      <c r="R46" s="164">
        <f>IF(DTE_Lifespans_existing!R46=1,Use_case_lifespans!$B46,0)</f>
        <v>0</v>
      </c>
      <c r="S46" s="164">
        <f>IF(DTE_Lifespans_existing!S46=1,Use_case_lifespans!$B46,0)</f>
        <v>0</v>
      </c>
      <c r="T46" s="164">
        <f>IF(DTE_Lifespans_existing!T46=1,Use_case_lifespans!$B46,0)</f>
        <v>0</v>
      </c>
      <c r="U46" s="164">
        <f>IF(DTE_Lifespans_existing!U46=1,Use_case_lifespans!$B46,0)</f>
        <v>0</v>
      </c>
      <c r="V46" s="164">
        <f>IF(DTE_Lifespans_existing!V46=1,Use_case_lifespans!$B46,0)</f>
        <v>0</v>
      </c>
      <c r="W46" s="164">
        <f>IF(DTE_Lifespans_existing!W46=1,Use_case_lifespans!$B46,0)</f>
        <v>0</v>
      </c>
    </row>
    <row r="47" spans="1:23" x14ac:dyDescent="0.3">
      <c r="A47" s="97" t="s">
        <v>53</v>
      </c>
      <c r="B47" s="98" t="s">
        <v>56</v>
      </c>
      <c r="C47" s="99"/>
      <c r="D47" s="164" t="str">
        <f>IF(DTE_Lifespans_existing!D47=1,Use_case_lifespans!$B47,0)</f>
        <v>Near Earth Robotic - GEO and Near Earth</v>
      </c>
      <c r="E47" s="164" t="str">
        <f>IF(DTE_Lifespans_existing!E47=1,Use_case_lifespans!$B47,0)</f>
        <v>Near Earth Robotic - GEO and Near Earth</v>
      </c>
      <c r="F47" s="164">
        <f>IF(DTE_Lifespans_existing!F47=1,Use_case_lifespans!$B47,0)</f>
        <v>0</v>
      </c>
      <c r="G47" s="164">
        <f>IF(DTE_Lifespans_existing!G47=1,Use_case_lifespans!$B47,0)</f>
        <v>0</v>
      </c>
      <c r="H47" s="164">
        <f>IF(DTE_Lifespans_existing!H47=1,Use_case_lifespans!$B47,0)</f>
        <v>0</v>
      </c>
      <c r="I47" s="164">
        <f>IF(DTE_Lifespans_existing!I47=1,Use_case_lifespans!$B47,0)</f>
        <v>0</v>
      </c>
      <c r="J47" s="164">
        <f>IF(DTE_Lifespans_existing!J47=1,Use_case_lifespans!$B47,0)</f>
        <v>0</v>
      </c>
      <c r="K47" s="164">
        <f>IF(DTE_Lifespans_existing!K47=1,Use_case_lifespans!$B47,0)</f>
        <v>0</v>
      </c>
      <c r="L47" s="164">
        <f>IF(DTE_Lifespans_existing!L47=1,Use_case_lifespans!$B47,0)</f>
        <v>0</v>
      </c>
      <c r="M47" s="164">
        <f>IF(DTE_Lifespans_existing!M47=1,Use_case_lifespans!$B47,0)</f>
        <v>0</v>
      </c>
      <c r="N47" s="164">
        <f>IF(DTE_Lifespans_existing!N47=1,Use_case_lifespans!$B47,0)</f>
        <v>0</v>
      </c>
      <c r="O47" s="164">
        <f>IF(DTE_Lifespans_existing!O47=1,Use_case_lifespans!$B47,0)</f>
        <v>0</v>
      </c>
      <c r="P47" s="164">
        <f>IF(DTE_Lifespans_existing!P47=1,Use_case_lifespans!$B47,0)</f>
        <v>0</v>
      </c>
      <c r="Q47" s="164">
        <f>IF(DTE_Lifespans_existing!Q47=1,Use_case_lifespans!$B47,0)</f>
        <v>0</v>
      </c>
      <c r="R47" s="164">
        <f>IF(DTE_Lifespans_existing!R47=1,Use_case_lifespans!$B47,0)</f>
        <v>0</v>
      </c>
      <c r="S47" s="164">
        <f>IF(DTE_Lifespans_existing!S47=1,Use_case_lifespans!$B47,0)</f>
        <v>0</v>
      </c>
      <c r="T47" s="164">
        <f>IF(DTE_Lifespans_existing!T47=1,Use_case_lifespans!$B47,0)</f>
        <v>0</v>
      </c>
      <c r="U47" s="164">
        <f>IF(DTE_Lifespans_existing!U47=1,Use_case_lifespans!$B47,0)</f>
        <v>0</v>
      </c>
      <c r="V47" s="164">
        <f>IF(DTE_Lifespans_existing!V47=1,Use_case_lifespans!$B47,0)</f>
        <v>0</v>
      </c>
      <c r="W47" s="164">
        <f>IF(DTE_Lifespans_existing!W47=1,Use_case_lifespans!$B47,0)</f>
        <v>0</v>
      </c>
    </row>
    <row r="48" spans="1:23" x14ac:dyDescent="0.3">
      <c r="A48" s="97" t="s">
        <v>54</v>
      </c>
      <c r="B48" s="98" t="s">
        <v>57</v>
      </c>
      <c r="C48" s="99"/>
      <c r="D48" s="164" t="str">
        <f>IF(DTE_Lifespans_existing!D48=1,Use_case_lifespans!$B48,0)</f>
        <v>Near Earth Robotic - LEO Science</v>
      </c>
      <c r="E48" s="164">
        <f>IF(DTE_Lifespans_existing!E48=1,Use_case_lifespans!$B48,0)</f>
        <v>0</v>
      </c>
      <c r="F48" s="164">
        <f>IF(DTE_Lifespans_existing!F48=1,Use_case_lifespans!$B48,0)</f>
        <v>0</v>
      </c>
      <c r="G48" s="164">
        <f>IF(DTE_Lifespans_existing!G48=1,Use_case_lifespans!$B48,0)</f>
        <v>0</v>
      </c>
      <c r="H48" s="164">
        <f>IF(DTE_Lifespans_existing!H48=1,Use_case_lifespans!$B48,0)</f>
        <v>0</v>
      </c>
      <c r="I48" s="164">
        <f>IF(DTE_Lifespans_existing!I48=1,Use_case_lifespans!$B48,0)</f>
        <v>0</v>
      </c>
      <c r="J48" s="164">
        <f>IF(DTE_Lifespans_existing!J48=1,Use_case_lifespans!$B48,0)</f>
        <v>0</v>
      </c>
      <c r="K48" s="164">
        <f>IF(DTE_Lifespans_existing!K48=1,Use_case_lifespans!$B48,0)</f>
        <v>0</v>
      </c>
      <c r="L48" s="164">
        <f>IF(DTE_Lifespans_existing!L48=1,Use_case_lifespans!$B48,0)</f>
        <v>0</v>
      </c>
      <c r="M48" s="164">
        <f>IF(DTE_Lifespans_existing!M48=1,Use_case_lifespans!$B48,0)</f>
        <v>0</v>
      </c>
      <c r="N48" s="164">
        <f>IF(DTE_Lifespans_existing!N48=1,Use_case_lifespans!$B48,0)</f>
        <v>0</v>
      </c>
      <c r="O48" s="164">
        <f>IF(DTE_Lifespans_existing!O48=1,Use_case_lifespans!$B48,0)</f>
        <v>0</v>
      </c>
      <c r="P48" s="164">
        <f>IF(DTE_Lifespans_existing!P48=1,Use_case_lifespans!$B48,0)</f>
        <v>0</v>
      </c>
      <c r="Q48" s="164">
        <f>IF(DTE_Lifespans_existing!Q48=1,Use_case_lifespans!$B48,0)</f>
        <v>0</v>
      </c>
      <c r="R48" s="164">
        <f>IF(DTE_Lifespans_existing!R48=1,Use_case_lifespans!$B48,0)</f>
        <v>0</v>
      </c>
      <c r="S48" s="164">
        <f>IF(DTE_Lifespans_existing!S48=1,Use_case_lifespans!$B48,0)</f>
        <v>0</v>
      </c>
      <c r="T48" s="164">
        <f>IF(DTE_Lifespans_existing!T48=1,Use_case_lifespans!$B48,0)</f>
        <v>0</v>
      </c>
      <c r="U48" s="164">
        <f>IF(DTE_Lifespans_existing!U48=1,Use_case_lifespans!$B48,0)</f>
        <v>0</v>
      </c>
      <c r="V48" s="164">
        <f>IF(DTE_Lifespans_existing!V48=1,Use_case_lifespans!$B48,0)</f>
        <v>0</v>
      </c>
      <c r="W48" s="164">
        <f>IF(DTE_Lifespans_existing!W48=1,Use_case_lifespans!$B48,0)</f>
        <v>0</v>
      </c>
    </row>
    <row r="49" spans="1:23" x14ac:dyDescent="0.3">
      <c r="D49" s="164"/>
      <c r="E49" s="164"/>
      <c r="F49" s="164"/>
      <c r="G49" s="164"/>
      <c r="H49" s="164"/>
      <c r="I49" s="164"/>
      <c r="J49" s="164"/>
      <c r="K49" s="164"/>
      <c r="L49" s="164"/>
      <c r="M49" s="164"/>
      <c r="N49" s="164"/>
      <c r="O49" s="164"/>
      <c r="P49" s="164"/>
      <c r="Q49" s="164"/>
      <c r="R49" s="164"/>
      <c r="S49" s="164"/>
      <c r="T49" s="164"/>
      <c r="U49" s="164"/>
      <c r="V49" s="164"/>
      <c r="W49" s="164"/>
    </row>
    <row r="50" spans="1:23" x14ac:dyDescent="0.3">
      <c r="A50" s="162" t="s">
        <v>193</v>
      </c>
    </row>
  </sheetData>
  <autoFilter ref="A1:W48" xr:uid="{3A8DBBC3-2F6E-4F74-9731-6A90B0FA0F89}">
    <sortState xmlns:xlrd2="http://schemas.microsoft.com/office/spreadsheetml/2017/richdata2" ref="A2:W48">
      <sortCondition ref="A1:A48"/>
    </sortState>
  </autoFilter>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CD8F4-2572-419D-9209-A7874310E3D2}">
  <sheetPr codeName="Sheet20">
    <tabColor rgb="FF92D050"/>
  </sheetPr>
  <dimension ref="A1:W96"/>
  <sheetViews>
    <sheetView zoomScale="70" zoomScaleNormal="70" workbookViewId="0">
      <selection activeCell="Z31" sqref="Z31"/>
    </sheetView>
  </sheetViews>
  <sheetFormatPr defaultRowHeight="13.8" x14ac:dyDescent="0.25"/>
  <cols>
    <col min="1" max="1" width="14.21875" style="122" customWidth="1"/>
    <col min="2" max="2" width="51.88671875" style="122" bestFit="1" customWidth="1"/>
    <col min="3" max="3" width="8.88671875" style="122"/>
    <col min="4" max="23" width="9.44140625" style="123" customWidth="1"/>
    <col min="24" max="16384" width="8.88671875" style="122"/>
  </cols>
  <sheetData>
    <row r="1" spans="1:23" s="12" customFormat="1" x14ac:dyDescent="0.25">
      <c r="A1" s="95" t="s">
        <v>32</v>
      </c>
      <c r="B1" s="95" t="s">
        <v>104</v>
      </c>
      <c r="C1" s="96" t="s">
        <v>90</v>
      </c>
      <c r="D1" s="95">
        <v>2021</v>
      </c>
      <c r="E1" s="96">
        <v>2022</v>
      </c>
      <c r="F1" s="95">
        <v>2023</v>
      </c>
      <c r="G1" s="96">
        <v>2024</v>
      </c>
      <c r="H1" s="95">
        <v>2025</v>
      </c>
      <c r="I1" s="96">
        <v>2026</v>
      </c>
      <c r="J1" s="95">
        <v>2027</v>
      </c>
      <c r="K1" s="96">
        <v>2028</v>
      </c>
      <c r="L1" s="95">
        <v>2029</v>
      </c>
      <c r="M1" s="96">
        <v>2030</v>
      </c>
      <c r="N1" s="95">
        <v>2031</v>
      </c>
      <c r="O1" s="96">
        <v>2032</v>
      </c>
      <c r="P1" s="95">
        <v>2033</v>
      </c>
      <c r="Q1" s="96">
        <v>2034</v>
      </c>
      <c r="R1" s="95">
        <v>2035</v>
      </c>
      <c r="S1" s="96">
        <v>2036</v>
      </c>
      <c r="T1" s="95">
        <v>2037</v>
      </c>
      <c r="U1" s="96">
        <v>2038</v>
      </c>
      <c r="V1" s="95">
        <v>2039</v>
      </c>
      <c r="W1" s="96">
        <v>2040</v>
      </c>
    </row>
    <row r="2" spans="1:23" s="3" customFormat="1" ht="14.4" customHeight="1" x14ac:dyDescent="0.25">
      <c r="A2" s="290" t="s">
        <v>107</v>
      </c>
      <c r="B2" s="98" t="s">
        <v>59</v>
      </c>
      <c r="C2" s="121" t="s">
        <v>11</v>
      </c>
      <c r="D2" s="102">
        <f>COUNTIF(Use_case_lifespans!D$2:D$48,$B2)</f>
        <v>6</v>
      </c>
      <c r="E2" s="102">
        <f>COUNTIF(Use_case_lifespans!E$2:E$48,$B2)</f>
        <v>6</v>
      </c>
      <c r="F2" s="102">
        <f>COUNTIF(Use_case_lifespans!F$2:F$48,$B2)</f>
        <v>6</v>
      </c>
      <c r="G2" s="102">
        <f>COUNTIF(Use_case_lifespans!G$2:G$48,$B2)</f>
        <v>6</v>
      </c>
      <c r="H2" s="102">
        <f>COUNTIF(Use_case_lifespans!H$2:H$48,$B2)</f>
        <v>6</v>
      </c>
      <c r="I2" s="102">
        <f>COUNTIF(Use_case_lifespans!I$2:I$48,$B2)</f>
        <v>6</v>
      </c>
      <c r="J2" s="102">
        <f>COUNTIF(Use_case_lifespans!J$2:J$48,$B2)</f>
        <v>6</v>
      </c>
      <c r="K2" s="102">
        <f>COUNTIF(Use_case_lifespans!K$2:K$48,$B2)</f>
        <v>6</v>
      </c>
      <c r="L2" s="102">
        <f>COUNTIF(Use_case_lifespans!L$2:L$48,$B2)</f>
        <v>6</v>
      </c>
      <c r="M2" s="102">
        <f>COUNTIF(Use_case_lifespans!M$2:M$48,$B2)</f>
        <v>6</v>
      </c>
      <c r="N2" s="102">
        <f>COUNTIF(Use_case_lifespans!N$2:N$48,$B2)</f>
        <v>4</v>
      </c>
      <c r="O2" s="102">
        <f>COUNTIF(Use_case_lifespans!O$2:O$48,$B2)</f>
        <v>4</v>
      </c>
      <c r="P2" s="102">
        <f>COUNTIF(Use_case_lifespans!P$2:P$48,$B2)</f>
        <v>4</v>
      </c>
      <c r="Q2" s="102">
        <f>COUNTIF(Use_case_lifespans!Q$2:Q$48,$B2)</f>
        <v>4</v>
      </c>
      <c r="R2" s="102">
        <f>COUNTIF(Use_case_lifespans!R$2:R$48,$B2)</f>
        <v>4</v>
      </c>
      <c r="S2" s="102">
        <f>COUNTIF(Use_case_lifespans!S$2:S$48,$B2)</f>
        <v>4</v>
      </c>
      <c r="T2" s="102">
        <f>COUNTIF(Use_case_lifespans!T$2:T$48,$B2)</f>
        <v>4</v>
      </c>
      <c r="U2" s="102">
        <f>COUNTIF(Use_case_lifespans!U$2:U$48,$B2)</f>
        <v>4</v>
      </c>
      <c r="V2" s="102">
        <f>COUNTIF(Use_case_lifespans!V$2:V$48,$B2)</f>
        <v>4</v>
      </c>
      <c r="W2" s="102">
        <f>COUNTIF(Use_case_lifespans!W$2:W$48,$B2)</f>
        <v>4</v>
      </c>
    </row>
    <row r="3" spans="1:23" s="3" customFormat="1" x14ac:dyDescent="0.25">
      <c r="A3" s="290"/>
      <c r="B3" s="98" t="s">
        <v>57</v>
      </c>
      <c r="C3" s="121" t="s">
        <v>11</v>
      </c>
      <c r="D3" s="102">
        <f>COUNTIF(Use_case_lifespans!D$2:D$48,$B3)</f>
        <v>17</v>
      </c>
      <c r="E3" s="102">
        <f>COUNTIF(Use_case_lifespans!E$2:E$48,$B3)</f>
        <v>15</v>
      </c>
      <c r="F3" s="102">
        <f>COUNTIF(Use_case_lifespans!F$2:F$48,$B3)</f>
        <v>14</v>
      </c>
      <c r="G3" s="102">
        <f>COUNTIF(Use_case_lifespans!G$2:G$48,$B3)</f>
        <v>12</v>
      </c>
      <c r="H3" s="102">
        <f>COUNTIF(Use_case_lifespans!H$2:H$48,$B3)</f>
        <v>9</v>
      </c>
      <c r="I3" s="102">
        <f>COUNTIF(Use_case_lifespans!I$2:I$48,$B3)</f>
        <v>6</v>
      </c>
      <c r="J3" s="102">
        <f>COUNTIF(Use_case_lifespans!J$2:J$48,$B3)</f>
        <v>3</v>
      </c>
      <c r="K3" s="102">
        <f>COUNTIF(Use_case_lifespans!K$2:K$48,$B3)</f>
        <v>1</v>
      </c>
      <c r="L3" s="102">
        <f>COUNTIF(Use_case_lifespans!L$2:L$48,$B3)</f>
        <v>1</v>
      </c>
      <c r="M3" s="102">
        <f>COUNTIF(Use_case_lifespans!M$2:M$48,$B3)</f>
        <v>1</v>
      </c>
      <c r="N3" s="102">
        <f>COUNTIF(Use_case_lifespans!N$2:N$48,$B3)</f>
        <v>1</v>
      </c>
      <c r="O3" s="102">
        <f>COUNTIF(Use_case_lifespans!O$2:O$48,$B3)</f>
        <v>1</v>
      </c>
      <c r="P3" s="102">
        <f>COUNTIF(Use_case_lifespans!P$2:P$48,$B3)</f>
        <v>1</v>
      </c>
      <c r="Q3" s="102">
        <f>COUNTIF(Use_case_lifespans!Q$2:Q$48,$B3)</f>
        <v>1</v>
      </c>
      <c r="R3" s="102">
        <f>COUNTIF(Use_case_lifespans!R$2:R$48,$B3)</f>
        <v>1</v>
      </c>
      <c r="S3" s="102">
        <f>COUNTIF(Use_case_lifespans!S$2:S$48,$B3)</f>
        <v>1</v>
      </c>
      <c r="T3" s="102">
        <f>COUNTIF(Use_case_lifespans!T$2:T$48,$B3)</f>
        <v>1</v>
      </c>
      <c r="U3" s="102">
        <f>COUNTIF(Use_case_lifespans!U$2:U$48,$B3)</f>
        <v>1</v>
      </c>
      <c r="V3" s="102">
        <f>COUNTIF(Use_case_lifespans!V$2:V$48,$B3)</f>
        <v>1</v>
      </c>
      <c r="W3" s="102">
        <f>COUNTIF(Use_case_lifespans!W$2:W$48,$B3)</f>
        <v>1</v>
      </c>
    </row>
    <row r="4" spans="1:23" s="3" customFormat="1" x14ac:dyDescent="0.25">
      <c r="A4" s="290"/>
      <c r="B4" s="98" t="s">
        <v>56</v>
      </c>
      <c r="C4" s="121" t="s">
        <v>11</v>
      </c>
      <c r="D4" s="102">
        <f>COUNTIF(Use_case_lifespans!D$2:D$48,$B4)</f>
        <v>8</v>
      </c>
      <c r="E4" s="102">
        <f>COUNTIF(Use_case_lifespans!E$2:E$48,$B4)</f>
        <v>8</v>
      </c>
      <c r="F4" s="102">
        <f>COUNTIF(Use_case_lifespans!F$2:F$48,$B4)</f>
        <v>4</v>
      </c>
      <c r="G4" s="102">
        <f>COUNTIF(Use_case_lifespans!G$2:G$48,$B4)</f>
        <v>4</v>
      </c>
      <c r="H4" s="102">
        <f>COUNTIF(Use_case_lifespans!H$2:H$48,$B4)</f>
        <v>4</v>
      </c>
      <c r="I4" s="102">
        <f>COUNTIF(Use_case_lifespans!I$2:I$48,$B4)</f>
        <v>4</v>
      </c>
      <c r="J4" s="102">
        <f>COUNTIF(Use_case_lifespans!J$2:J$48,$B4)</f>
        <v>4</v>
      </c>
      <c r="K4" s="102">
        <f>COUNTIF(Use_case_lifespans!K$2:K$48,$B4)</f>
        <v>4</v>
      </c>
      <c r="L4" s="102">
        <f>COUNTIF(Use_case_lifespans!L$2:L$48,$B4)</f>
        <v>4</v>
      </c>
      <c r="M4" s="102">
        <f>COUNTIF(Use_case_lifespans!M$2:M$48,$B4)</f>
        <v>4</v>
      </c>
      <c r="N4" s="102">
        <f>COUNTIF(Use_case_lifespans!N$2:N$48,$B4)</f>
        <v>4</v>
      </c>
      <c r="O4" s="102">
        <f>COUNTIF(Use_case_lifespans!O$2:O$48,$B4)</f>
        <v>4</v>
      </c>
      <c r="P4" s="102">
        <f>COUNTIF(Use_case_lifespans!P$2:P$48,$B4)</f>
        <v>4</v>
      </c>
      <c r="Q4" s="102">
        <f>COUNTIF(Use_case_lifespans!Q$2:Q$48,$B4)</f>
        <v>4</v>
      </c>
      <c r="R4" s="102">
        <f>COUNTIF(Use_case_lifespans!R$2:R$48,$B4)</f>
        <v>4</v>
      </c>
      <c r="S4" s="102">
        <f>COUNTIF(Use_case_lifespans!S$2:S$48,$B4)</f>
        <v>4</v>
      </c>
      <c r="T4" s="102">
        <f>COUNTIF(Use_case_lifespans!T$2:T$48,$B4)</f>
        <v>4</v>
      </c>
      <c r="U4" s="102">
        <f>COUNTIF(Use_case_lifespans!U$2:U$48,$B4)</f>
        <v>4</v>
      </c>
      <c r="V4" s="102">
        <f>COUNTIF(Use_case_lifespans!V$2:V$48,$B4)</f>
        <v>4</v>
      </c>
      <c r="W4" s="102">
        <f>COUNTIF(Use_case_lifespans!W$2:W$48,$B4)</f>
        <v>4</v>
      </c>
    </row>
    <row r="5" spans="1:23" s="3" customFormat="1" x14ac:dyDescent="0.25">
      <c r="A5" s="290"/>
      <c r="B5" s="98" t="s">
        <v>102</v>
      </c>
      <c r="C5" s="121" t="s">
        <v>11</v>
      </c>
      <c r="D5" s="102">
        <f>COUNTIF(Use_case_lifespans!D$2:D$48,$B5)</f>
        <v>0</v>
      </c>
      <c r="E5" s="102">
        <f>COUNTIF(Use_case_lifespans!E$2:E$48,$B5)</f>
        <v>0</v>
      </c>
      <c r="F5" s="102">
        <f>COUNTIF(Use_case_lifespans!F$2:F$48,$B5)</f>
        <v>0</v>
      </c>
      <c r="G5" s="102">
        <f>COUNTIF(Use_case_lifespans!G$2:G$48,$B5)</f>
        <v>0</v>
      </c>
      <c r="H5" s="102">
        <f>COUNTIF(Use_case_lifespans!H$2:H$48,$B5)</f>
        <v>0</v>
      </c>
      <c r="I5" s="102">
        <f>COUNTIF(Use_case_lifespans!I$2:I$48,$B5)</f>
        <v>0</v>
      </c>
      <c r="J5" s="102">
        <f>COUNTIF(Use_case_lifespans!J$2:J$48,$B5)</f>
        <v>0</v>
      </c>
      <c r="K5" s="102">
        <f>COUNTIF(Use_case_lifespans!K$2:K$48,$B5)</f>
        <v>0</v>
      </c>
      <c r="L5" s="102">
        <f>COUNTIF(Use_case_lifespans!L$2:L$48,$B5)</f>
        <v>0</v>
      </c>
      <c r="M5" s="102">
        <f>COUNTIF(Use_case_lifespans!M$2:M$48,$B5)</f>
        <v>0</v>
      </c>
      <c r="N5" s="102">
        <f>COUNTIF(Use_case_lifespans!N$2:N$48,$B5)</f>
        <v>0</v>
      </c>
      <c r="O5" s="102">
        <f>COUNTIF(Use_case_lifespans!O$2:O$48,$B5)</f>
        <v>0</v>
      </c>
      <c r="P5" s="102">
        <f>COUNTIF(Use_case_lifespans!P$2:P$48,$B5)</f>
        <v>0</v>
      </c>
      <c r="Q5" s="102">
        <f>COUNTIF(Use_case_lifespans!Q$2:Q$48,$B5)</f>
        <v>0</v>
      </c>
      <c r="R5" s="102">
        <f>COUNTIF(Use_case_lifespans!R$2:R$48,$B5)</f>
        <v>0</v>
      </c>
      <c r="S5" s="102">
        <f>COUNTIF(Use_case_lifespans!S$2:S$48,$B5)</f>
        <v>0</v>
      </c>
      <c r="T5" s="102">
        <f>COUNTIF(Use_case_lifespans!T$2:T$48,$B5)</f>
        <v>0</v>
      </c>
      <c r="U5" s="102">
        <f>COUNTIF(Use_case_lifespans!U$2:U$48,$B5)</f>
        <v>0</v>
      </c>
      <c r="V5" s="102">
        <f>COUNTIF(Use_case_lifespans!V$2:V$48,$B5)</f>
        <v>0</v>
      </c>
      <c r="W5" s="102">
        <f>COUNTIF(Use_case_lifespans!W$2:W$48,$B5)</f>
        <v>0</v>
      </c>
    </row>
    <row r="6" spans="1:23" s="3" customFormat="1" x14ac:dyDescent="0.25">
      <c r="A6" s="290"/>
      <c r="B6" s="98" t="s">
        <v>60</v>
      </c>
      <c r="C6" s="121" t="s">
        <v>11</v>
      </c>
      <c r="D6" s="102">
        <f>COUNTIF(Use_case_lifespans!D$2:D$48,$B6)</f>
        <v>1</v>
      </c>
      <c r="E6" s="102">
        <f>COUNTIF(Use_case_lifespans!E$2:E$48,$B6)</f>
        <v>1</v>
      </c>
      <c r="F6" s="102">
        <f>COUNTIF(Use_case_lifespans!F$2:F$48,$B6)</f>
        <v>1</v>
      </c>
      <c r="G6" s="102">
        <f>COUNTIF(Use_case_lifespans!G$2:G$48,$B6)</f>
        <v>1</v>
      </c>
      <c r="H6" s="102">
        <f>COUNTIF(Use_case_lifespans!H$2:H$48,$B6)</f>
        <v>0</v>
      </c>
      <c r="I6" s="102">
        <f>COUNTIF(Use_case_lifespans!I$2:I$48,$B6)</f>
        <v>0</v>
      </c>
      <c r="J6" s="102">
        <f>COUNTIF(Use_case_lifespans!J$2:J$48,$B6)</f>
        <v>0</v>
      </c>
      <c r="K6" s="102">
        <f>COUNTIF(Use_case_lifespans!K$2:K$48,$B6)</f>
        <v>0</v>
      </c>
      <c r="L6" s="102">
        <f>COUNTIF(Use_case_lifespans!L$2:L$48,$B6)</f>
        <v>0</v>
      </c>
      <c r="M6" s="102">
        <f>COUNTIF(Use_case_lifespans!M$2:M$48,$B6)</f>
        <v>0</v>
      </c>
      <c r="N6" s="102">
        <f>COUNTIF(Use_case_lifespans!N$2:N$48,$B6)</f>
        <v>0</v>
      </c>
      <c r="O6" s="102">
        <f>COUNTIF(Use_case_lifespans!O$2:O$48,$B6)</f>
        <v>0</v>
      </c>
      <c r="P6" s="102">
        <f>COUNTIF(Use_case_lifespans!P$2:P$48,$B6)</f>
        <v>0</v>
      </c>
      <c r="Q6" s="102">
        <f>COUNTIF(Use_case_lifespans!Q$2:Q$48,$B6)</f>
        <v>0</v>
      </c>
      <c r="R6" s="102">
        <f>COUNTIF(Use_case_lifespans!R$2:R$48,$B6)</f>
        <v>0</v>
      </c>
      <c r="S6" s="102">
        <f>COUNTIF(Use_case_lifespans!S$2:S$48,$B6)</f>
        <v>0</v>
      </c>
      <c r="T6" s="102">
        <f>COUNTIF(Use_case_lifespans!T$2:T$48,$B6)</f>
        <v>0</v>
      </c>
      <c r="U6" s="102">
        <f>COUNTIF(Use_case_lifespans!U$2:U$48,$B6)</f>
        <v>0</v>
      </c>
      <c r="V6" s="102">
        <f>COUNTIF(Use_case_lifespans!V$2:V$48,$B6)</f>
        <v>0</v>
      </c>
      <c r="W6" s="102">
        <f>COUNTIF(Use_case_lifespans!W$2:W$48,$B6)</f>
        <v>0</v>
      </c>
    </row>
    <row r="7" spans="1:23" s="3" customFormat="1" x14ac:dyDescent="0.25">
      <c r="A7" s="290"/>
      <c r="B7" s="98" t="s">
        <v>103</v>
      </c>
      <c r="C7" s="121" t="s">
        <v>11</v>
      </c>
      <c r="D7" s="102">
        <f>COUNTIF(Use_case_lifespans!D$2:D$48,$B7)</f>
        <v>0</v>
      </c>
      <c r="E7" s="102">
        <f>COUNTIF(Use_case_lifespans!E$2:E$48,$B7)</f>
        <v>0</v>
      </c>
      <c r="F7" s="102">
        <f>COUNTIF(Use_case_lifespans!F$2:F$48,$B7)</f>
        <v>0</v>
      </c>
      <c r="G7" s="102">
        <f>COUNTIF(Use_case_lifespans!G$2:G$48,$B7)</f>
        <v>0</v>
      </c>
      <c r="H7" s="102">
        <f>COUNTIF(Use_case_lifespans!H$2:H$48,$B7)</f>
        <v>0</v>
      </c>
      <c r="I7" s="102">
        <f>COUNTIF(Use_case_lifespans!I$2:I$48,$B7)</f>
        <v>0</v>
      </c>
      <c r="J7" s="102">
        <f>COUNTIF(Use_case_lifespans!J$2:J$48,$B7)</f>
        <v>0</v>
      </c>
      <c r="K7" s="102">
        <f>COUNTIF(Use_case_lifespans!K$2:K$48,$B7)</f>
        <v>0</v>
      </c>
      <c r="L7" s="102">
        <f>COUNTIF(Use_case_lifespans!L$2:L$48,$B7)</f>
        <v>0</v>
      </c>
      <c r="M7" s="102">
        <f>COUNTIF(Use_case_lifespans!M$2:M$48,$B7)</f>
        <v>0</v>
      </c>
      <c r="N7" s="102">
        <f>COUNTIF(Use_case_lifespans!N$2:N$48,$B7)</f>
        <v>0</v>
      </c>
      <c r="O7" s="102">
        <f>COUNTIF(Use_case_lifespans!O$2:O$48,$B7)</f>
        <v>0</v>
      </c>
      <c r="P7" s="102">
        <f>COUNTIF(Use_case_lifespans!P$2:P$48,$B7)</f>
        <v>0</v>
      </c>
      <c r="Q7" s="102">
        <f>COUNTIF(Use_case_lifespans!Q$2:Q$48,$B7)</f>
        <v>0</v>
      </c>
      <c r="R7" s="102">
        <f>COUNTIF(Use_case_lifespans!R$2:R$48,$B7)</f>
        <v>0</v>
      </c>
      <c r="S7" s="102">
        <f>COUNTIF(Use_case_lifespans!S$2:S$48,$B7)</f>
        <v>0</v>
      </c>
      <c r="T7" s="102">
        <f>COUNTIF(Use_case_lifespans!T$2:T$48,$B7)</f>
        <v>0</v>
      </c>
      <c r="U7" s="102">
        <f>COUNTIF(Use_case_lifespans!U$2:U$48,$B7)</f>
        <v>0</v>
      </c>
      <c r="V7" s="102">
        <f>COUNTIF(Use_case_lifespans!V$2:V$48,$B7)</f>
        <v>0</v>
      </c>
      <c r="W7" s="102">
        <f>COUNTIF(Use_case_lifespans!W$2:W$48,$B7)</f>
        <v>0</v>
      </c>
    </row>
    <row r="8" spans="1:23" s="3" customFormat="1" x14ac:dyDescent="0.25">
      <c r="A8" s="290"/>
      <c r="B8" s="98" t="s">
        <v>58</v>
      </c>
      <c r="C8" s="121" t="s">
        <v>11</v>
      </c>
      <c r="D8" s="102">
        <f>COUNTIF(Use_case_lifespans!D$2:D$48,$B8)</f>
        <v>3</v>
      </c>
      <c r="E8" s="102">
        <f>COUNTIF(Use_case_lifespans!E$2:E$48,$B8)</f>
        <v>3</v>
      </c>
      <c r="F8" s="102">
        <f>COUNTIF(Use_case_lifespans!F$2:F$48,$B8)</f>
        <v>3</v>
      </c>
      <c r="G8" s="102">
        <f>COUNTIF(Use_case_lifespans!G$2:G$48,$B8)</f>
        <v>3</v>
      </c>
      <c r="H8" s="102">
        <f>COUNTIF(Use_case_lifespans!H$2:H$48,$B8)</f>
        <v>2</v>
      </c>
      <c r="I8" s="102">
        <f>COUNTIF(Use_case_lifespans!I$2:I$48,$B8)</f>
        <v>2</v>
      </c>
      <c r="J8" s="102">
        <f>COUNTIF(Use_case_lifespans!J$2:J$48,$B8)</f>
        <v>2</v>
      </c>
      <c r="K8" s="102">
        <f>COUNTIF(Use_case_lifespans!K$2:K$48,$B8)</f>
        <v>2</v>
      </c>
      <c r="L8" s="102">
        <f>COUNTIF(Use_case_lifespans!L$2:L$48,$B8)</f>
        <v>2</v>
      </c>
      <c r="M8" s="102">
        <f>COUNTIF(Use_case_lifespans!M$2:M$48,$B8)</f>
        <v>2</v>
      </c>
      <c r="N8" s="102">
        <f>COUNTIF(Use_case_lifespans!N$2:N$48,$B8)</f>
        <v>2</v>
      </c>
      <c r="O8" s="102">
        <f>COUNTIF(Use_case_lifespans!O$2:O$48,$B8)</f>
        <v>2</v>
      </c>
      <c r="P8" s="102">
        <f>COUNTIF(Use_case_lifespans!P$2:P$48,$B8)</f>
        <v>2</v>
      </c>
      <c r="Q8" s="102">
        <f>COUNTIF(Use_case_lifespans!Q$2:Q$48,$B8)</f>
        <v>2</v>
      </c>
      <c r="R8" s="102">
        <f>COUNTIF(Use_case_lifespans!R$2:R$48,$B8)</f>
        <v>2</v>
      </c>
      <c r="S8" s="102">
        <f>COUNTIF(Use_case_lifespans!S$2:S$48,$B8)</f>
        <v>2</v>
      </c>
      <c r="T8" s="102">
        <f>COUNTIF(Use_case_lifespans!T$2:T$48,$B8)</f>
        <v>2</v>
      </c>
      <c r="U8" s="102">
        <f>COUNTIF(Use_case_lifespans!U$2:U$48,$B8)</f>
        <v>2</v>
      </c>
      <c r="V8" s="102">
        <f>COUNTIF(Use_case_lifespans!V$2:V$48,$B8)</f>
        <v>2</v>
      </c>
      <c r="W8" s="102">
        <f>COUNTIF(Use_case_lifespans!W$2:W$48,$B8)</f>
        <v>2</v>
      </c>
    </row>
    <row r="9" spans="1:23" s="3" customFormat="1" x14ac:dyDescent="0.25">
      <c r="A9" s="290"/>
      <c r="B9" s="98" t="s">
        <v>61</v>
      </c>
      <c r="C9" s="121" t="s">
        <v>11</v>
      </c>
      <c r="D9" s="102">
        <f>COUNTIF(Use_case_lifespans!D$2:D$48,$B9)</f>
        <v>3</v>
      </c>
      <c r="E9" s="102">
        <f>COUNTIF(Use_case_lifespans!E$2:E$48,$B9)</f>
        <v>2</v>
      </c>
      <c r="F9" s="102">
        <f>COUNTIF(Use_case_lifespans!F$2:F$48,$B9)</f>
        <v>2</v>
      </c>
      <c r="G9" s="102">
        <f>COUNTIF(Use_case_lifespans!G$2:G$48,$B9)</f>
        <v>2</v>
      </c>
      <c r="H9" s="102">
        <f>COUNTIF(Use_case_lifespans!H$2:H$48,$B9)</f>
        <v>2</v>
      </c>
      <c r="I9" s="102">
        <f>COUNTIF(Use_case_lifespans!I$2:I$48,$B9)</f>
        <v>1</v>
      </c>
      <c r="J9" s="102">
        <f>COUNTIF(Use_case_lifespans!J$2:J$48,$B9)</f>
        <v>1</v>
      </c>
      <c r="K9" s="102">
        <f>COUNTIF(Use_case_lifespans!K$2:K$48,$B9)</f>
        <v>1</v>
      </c>
      <c r="L9" s="102">
        <f>COUNTIF(Use_case_lifespans!L$2:L$48,$B9)</f>
        <v>1</v>
      </c>
      <c r="M9" s="102">
        <f>COUNTIF(Use_case_lifespans!M$2:M$48,$B9)</f>
        <v>1</v>
      </c>
      <c r="N9" s="102">
        <f>COUNTIF(Use_case_lifespans!N$2:N$48,$B9)</f>
        <v>1</v>
      </c>
      <c r="O9" s="102">
        <f>COUNTIF(Use_case_lifespans!O$2:O$48,$B9)</f>
        <v>1</v>
      </c>
      <c r="P9" s="102">
        <f>COUNTIF(Use_case_lifespans!P$2:P$48,$B9)</f>
        <v>1</v>
      </c>
      <c r="Q9" s="102">
        <f>COUNTIF(Use_case_lifespans!Q$2:Q$48,$B9)</f>
        <v>1</v>
      </c>
      <c r="R9" s="102">
        <f>COUNTIF(Use_case_lifespans!R$2:R$48,$B9)</f>
        <v>1</v>
      </c>
      <c r="S9" s="102">
        <f>COUNTIF(Use_case_lifespans!S$2:S$48,$B9)</f>
        <v>1</v>
      </c>
      <c r="T9" s="102">
        <f>COUNTIF(Use_case_lifespans!T$2:T$48,$B9)</f>
        <v>1</v>
      </c>
      <c r="U9" s="102">
        <f>COUNTIF(Use_case_lifespans!U$2:U$48,$B9)</f>
        <v>1</v>
      </c>
      <c r="V9" s="102">
        <f>COUNTIF(Use_case_lifespans!V$2:V$48,$B9)</f>
        <v>1</v>
      </c>
      <c r="W9" s="102">
        <f>COUNTIF(Use_case_lifespans!W$2:W$48,$B9)</f>
        <v>1</v>
      </c>
    </row>
    <row r="10" spans="1:23" s="3" customFormat="1" x14ac:dyDescent="0.25">
      <c r="A10" s="290"/>
      <c r="B10" s="124" t="s">
        <v>106</v>
      </c>
      <c r="C10" s="110"/>
      <c r="D10" s="125">
        <f>SUM(D2:D9)</f>
        <v>38</v>
      </c>
      <c r="E10" s="125">
        <f t="shared" ref="E10:W10" si="0">SUM(E2:E9)</f>
        <v>35</v>
      </c>
      <c r="F10" s="125">
        <f t="shared" si="0"/>
        <v>30</v>
      </c>
      <c r="G10" s="125">
        <f t="shared" si="0"/>
        <v>28</v>
      </c>
      <c r="H10" s="125">
        <f t="shared" si="0"/>
        <v>23</v>
      </c>
      <c r="I10" s="125">
        <f t="shared" si="0"/>
        <v>19</v>
      </c>
      <c r="J10" s="125">
        <f t="shared" si="0"/>
        <v>16</v>
      </c>
      <c r="K10" s="125">
        <f t="shared" si="0"/>
        <v>14</v>
      </c>
      <c r="L10" s="125">
        <f t="shared" si="0"/>
        <v>14</v>
      </c>
      <c r="M10" s="125">
        <f t="shared" si="0"/>
        <v>14</v>
      </c>
      <c r="N10" s="125">
        <f t="shared" si="0"/>
        <v>12</v>
      </c>
      <c r="O10" s="125">
        <f t="shared" si="0"/>
        <v>12</v>
      </c>
      <c r="P10" s="125">
        <f t="shared" si="0"/>
        <v>12</v>
      </c>
      <c r="Q10" s="125">
        <f t="shared" si="0"/>
        <v>12</v>
      </c>
      <c r="R10" s="125">
        <f t="shared" si="0"/>
        <v>12</v>
      </c>
      <c r="S10" s="125">
        <f t="shared" si="0"/>
        <v>12</v>
      </c>
      <c r="T10" s="125">
        <f t="shared" si="0"/>
        <v>12</v>
      </c>
      <c r="U10" s="125">
        <f t="shared" si="0"/>
        <v>12</v>
      </c>
      <c r="V10" s="125">
        <f t="shared" si="0"/>
        <v>12</v>
      </c>
      <c r="W10" s="125">
        <f t="shared" si="0"/>
        <v>12</v>
      </c>
    </row>
    <row r="11" spans="1:23" s="138" customFormat="1" x14ac:dyDescent="0.25">
      <c r="A11" s="135"/>
      <c r="B11" s="136"/>
      <c r="C11" s="135"/>
      <c r="D11" s="137"/>
      <c r="E11" s="137"/>
      <c r="F11" s="137"/>
      <c r="G11" s="137"/>
      <c r="H11" s="137"/>
      <c r="I11" s="137"/>
      <c r="J11" s="137"/>
      <c r="K11" s="137"/>
      <c r="L11" s="137"/>
      <c r="M11" s="137"/>
      <c r="N11" s="137"/>
      <c r="O11" s="137"/>
      <c r="P11" s="137"/>
      <c r="Q11" s="137"/>
      <c r="R11" s="137"/>
      <c r="S11" s="137"/>
      <c r="T11" s="137"/>
      <c r="U11" s="137"/>
      <c r="V11" s="137"/>
      <c r="W11" s="137"/>
    </row>
    <row r="12" spans="1:23" s="138" customFormat="1" x14ac:dyDescent="0.25">
      <c r="A12" s="135"/>
      <c r="B12" s="136"/>
      <c r="C12" s="135"/>
      <c r="D12" s="137"/>
      <c r="E12" s="137"/>
      <c r="F12" s="137"/>
      <c r="G12" s="137"/>
      <c r="H12" s="137"/>
      <c r="I12" s="137"/>
      <c r="J12" s="137"/>
      <c r="K12" s="137"/>
      <c r="L12" s="137"/>
      <c r="M12" s="137"/>
      <c r="N12" s="137"/>
      <c r="O12" s="137"/>
      <c r="P12" s="137"/>
      <c r="Q12" s="137"/>
      <c r="R12" s="137"/>
      <c r="S12" s="137"/>
      <c r="T12" s="137"/>
      <c r="U12" s="137"/>
      <c r="V12" s="137"/>
      <c r="W12" s="137"/>
    </row>
    <row r="13" spans="1:23" s="3" customFormat="1" x14ac:dyDescent="0.25">
      <c r="A13" s="95" t="s">
        <v>32</v>
      </c>
      <c r="B13" s="95" t="s">
        <v>104</v>
      </c>
      <c r="C13" s="96" t="s">
        <v>90</v>
      </c>
      <c r="D13" s="95">
        <v>2021</v>
      </c>
      <c r="E13" s="96">
        <v>2022</v>
      </c>
      <c r="F13" s="95">
        <v>2023</v>
      </c>
      <c r="G13" s="96">
        <v>2024</v>
      </c>
      <c r="H13" s="95">
        <v>2025</v>
      </c>
      <c r="I13" s="96">
        <v>2026</v>
      </c>
      <c r="J13" s="95">
        <v>2027</v>
      </c>
      <c r="K13" s="96">
        <v>2028</v>
      </c>
      <c r="L13" s="95">
        <v>2029</v>
      </c>
      <c r="M13" s="96">
        <v>2030</v>
      </c>
      <c r="N13" s="95">
        <v>2031</v>
      </c>
      <c r="O13" s="96">
        <v>2032</v>
      </c>
      <c r="P13" s="95">
        <v>2033</v>
      </c>
      <c r="Q13" s="96">
        <v>2034</v>
      </c>
      <c r="R13" s="95">
        <v>2035</v>
      </c>
      <c r="S13" s="96">
        <v>2036</v>
      </c>
      <c r="T13" s="95">
        <v>2037</v>
      </c>
      <c r="U13" s="96">
        <v>2038</v>
      </c>
      <c r="V13" s="95">
        <v>2039</v>
      </c>
      <c r="W13" s="96">
        <v>2040</v>
      </c>
    </row>
    <row r="14" spans="1:23" s="3" customFormat="1" ht="14.4" customHeight="1" x14ac:dyDescent="0.25">
      <c r="A14" s="290" t="s">
        <v>108</v>
      </c>
      <c r="B14" s="98" t="s">
        <v>59</v>
      </c>
      <c r="C14" s="121" t="s">
        <v>11</v>
      </c>
      <c r="D14" s="102">
        <v>0</v>
      </c>
      <c r="E14" s="102">
        <f t="shared" ref="E14:W14" si="1">$D2-E2</f>
        <v>0</v>
      </c>
      <c r="F14" s="102">
        <f t="shared" si="1"/>
        <v>0</v>
      </c>
      <c r="G14" s="102">
        <f t="shared" si="1"/>
        <v>0</v>
      </c>
      <c r="H14" s="102">
        <f t="shared" si="1"/>
        <v>0</v>
      </c>
      <c r="I14" s="102">
        <f t="shared" si="1"/>
        <v>0</v>
      </c>
      <c r="J14" s="102">
        <f t="shared" si="1"/>
        <v>0</v>
      </c>
      <c r="K14" s="102">
        <f t="shared" si="1"/>
        <v>0</v>
      </c>
      <c r="L14" s="102">
        <f t="shared" si="1"/>
        <v>0</v>
      </c>
      <c r="M14" s="102">
        <f t="shared" si="1"/>
        <v>0</v>
      </c>
      <c r="N14" s="102">
        <f t="shared" si="1"/>
        <v>2</v>
      </c>
      <c r="O14" s="102">
        <f t="shared" si="1"/>
        <v>2</v>
      </c>
      <c r="P14" s="102">
        <f t="shared" si="1"/>
        <v>2</v>
      </c>
      <c r="Q14" s="102">
        <f t="shared" si="1"/>
        <v>2</v>
      </c>
      <c r="R14" s="102">
        <f t="shared" si="1"/>
        <v>2</v>
      </c>
      <c r="S14" s="102">
        <f t="shared" si="1"/>
        <v>2</v>
      </c>
      <c r="T14" s="102">
        <f t="shared" si="1"/>
        <v>2</v>
      </c>
      <c r="U14" s="102">
        <f t="shared" si="1"/>
        <v>2</v>
      </c>
      <c r="V14" s="102">
        <f t="shared" si="1"/>
        <v>2</v>
      </c>
      <c r="W14" s="102">
        <f t="shared" si="1"/>
        <v>2</v>
      </c>
    </row>
    <row r="15" spans="1:23" s="3" customFormat="1" x14ac:dyDescent="0.25">
      <c r="A15" s="290"/>
      <c r="B15" s="98" t="s">
        <v>57</v>
      </c>
      <c r="C15" s="121" t="s">
        <v>11</v>
      </c>
      <c r="D15" s="102">
        <v>0</v>
      </c>
      <c r="E15" s="102">
        <f t="shared" ref="E15:W15" si="2">$D3-E3</f>
        <v>2</v>
      </c>
      <c r="F15" s="102">
        <f t="shared" si="2"/>
        <v>3</v>
      </c>
      <c r="G15" s="102">
        <f t="shared" si="2"/>
        <v>5</v>
      </c>
      <c r="H15" s="102">
        <f t="shared" si="2"/>
        <v>8</v>
      </c>
      <c r="I15" s="102">
        <f t="shared" si="2"/>
        <v>11</v>
      </c>
      <c r="J15" s="102">
        <f t="shared" si="2"/>
        <v>14</v>
      </c>
      <c r="K15" s="102">
        <f t="shared" si="2"/>
        <v>16</v>
      </c>
      <c r="L15" s="102">
        <f t="shared" si="2"/>
        <v>16</v>
      </c>
      <c r="M15" s="102">
        <f t="shared" si="2"/>
        <v>16</v>
      </c>
      <c r="N15" s="102">
        <f t="shared" si="2"/>
        <v>16</v>
      </c>
      <c r="O15" s="102">
        <f t="shared" si="2"/>
        <v>16</v>
      </c>
      <c r="P15" s="102">
        <f t="shared" si="2"/>
        <v>16</v>
      </c>
      <c r="Q15" s="102">
        <f t="shared" si="2"/>
        <v>16</v>
      </c>
      <c r="R15" s="102">
        <f t="shared" si="2"/>
        <v>16</v>
      </c>
      <c r="S15" s="102">
        <f t="shared" si="2"/>
        <v>16</v>
      </c>
      <c r="T15" s="102">
        <f t="shared" si="2"/>
        <v>16</v>
      </c>
      <c r="U15" s="102">
        <f t="shared" si="2"/>
        <v>16</v>
      </c>
      <c r="V15" s="102">
        <f t="shared" si="2"/>
        <v>16</v>
      </c>
      <c r="W15" s="102">
        <f t="shared" si="2"/>
        <v>16</v>
      </c>
    </row>
    <row r="16" spans="1:23" s="3" customFormat="1" x14ac:dyDescent="0.25">
      <c r="A16" s="290"/>
      <c r="B16" s="98" t="s">
        <v>56</v>
      </c>
      <c r="C16" s="121" t="s">
        <v>11</v>
      </c>
      <c r="D16" s="102">
        <v>0</v>
      </c>
      <c r="E16" s="102">
        <f t="shared" ref="E16:W16" si="3">$D4-E4</f>
        <v>0</v>
      </c>
      <c r="F16" s="102">
        <f t="shared" si="3"/>
        <v>4</v>
      </c>
      <c r="G16" s="102">
        <f t="shared" si="3"/>
        <v>4</v>
      </c>
      <c r="H16" s="102">
        <f t="shared" si="3"/>
        <v>4</v>
      </c>
      <c r="I16" s="102">
        <f t="shared" si="3"/>
        <v>4</v>
      </c>
      <c r="J16" s="102">
        <f t="shared" si="3"/>
        <v>4</v>
      </c>
      <c r="K16" s="102">
        <f t="shared" si="3"/>
        <v>4</v>
      </c>
      <c r="L16" s="102">
        <f t="shared" si="3"/>
        <v>4</v>
      </c>
      <c r="M16" s="102">
        <f t="shared" si="3"/>
        <v>4</v>
      </c>
      <c r="N16" s="102">
        <f t="shared" si="3"/>
        <v>4</v>
      </c>
      <c r="O16" s="102">
        <f t="shared" si="3"/>
        <v>4</v>
      </c>
      <c r="P16" s="102">
        <f t="shared" si="3"/>
        <v>4</v>
      </c>
      <c r="Q16" s="102">
        <f t="shared" si="3"/>
        <v>4</v>
      </c>
      <c r="R16" s="102">
        <f t="shared" si="3"/>
        <v>4</v>
      </c>
      <c r="S16" s="102">
        <f t="shared" si="3"/>
        <v>4</v>
      </c>
      <c r="T16" s="102">
        <f t="shared" si="3"/>
        <v>4</v>
      </c>
      <c r="U16" s="102">
        <f t="shared" si="3"/>
        <v>4</v>
      </c>
      <c r="V16" s="102">
        <f t="shared" si="3"/>
        <v>4</v>
      </c>
      <c r="W16" s="102">
        <f t="shared" si="3"/>
        <v>4</v>
      </c>
    </row>
    <row r="17" spans="1:23" s="3" customFormat="1" x14ac:dyDescent="0.25">
      <c r="A17" s="290"/>
      <c r="B17" s="98" t="s">
        <v>102</v>
      </c>
      <c r="C17" s="121" t="s">
        <v>11</v>
      </c>
      <c r="D17" s="102">
        <v>0</v>
      </c>
      <c r="E17" s="102">
        <f t="shared" ref="E17:W17" si="4">$D5-E5</f>
        <v>0</v>
      </c>
      <c r="F17" s="102">
        <f t="shared" si="4"/>
        <v>0</v>
      </c>
      <c r="G17" s="102">
        <f t="shared" si="4"/>
        <v>0</v>
      </c>
      <c r="H17" s="102">
        <f t="shared" si="4"/>
        <v>0</v>
      </c>
      <c r="I17" s="102">
        <f t="shared" si="4"/>
        <v>0</v>
      </c>
      <c r="J17" s="102">
        <f t="shared" si="4"/>
        <v>0</v>
      </c>
      <c r="K17" s="102">
        <f t="shared" si="4"/>
        <v>0</v>
      </c>
      <c r="L17" s="102">
        <f t="shared" si="4"/>
        <v>0</v>
      </c>
      <c r="M17" s="102">
        <f t="shared" si="4"/>
        <v>0</v>
      </c>
      <c r="N17" s="102">
        <f t="shared" si="4"/>
        <v>0</v>
      </c>
      <c r="O17" s="102">
        <f t="shared" si="4"/>
        <v>0</v>
      </c>
      <c r="P17" s="102">
        <f t="shared" si="4"/>
        <v>0</v>
      </c>
      <c r="Q17" s="102">
        <f t="shared" si="4"/>
        <v>0</v>
      </c>
      <c r="R17" s="102">
        <f t="shared" si="4"/>
        <v>0</v>
      </c>
      <c r="S17" s="102">
        <f t="shared" si="4"/>
        <v>0</v>
      </c>
      <c r="T17" s="102">
        <f t="shared" si="4"/>
        <v>0</v>
      </c>
      <c r="U17" s="102">
        <f t="shared" si="4"/>
        <v>0</v>
      </c>
      <c r="V17" s="102">
        <f t="shared" si="4"/>
        <v>0</v>
      </c>
      <c r="W17" s="102">
        <f t="shared" si="4"/>
        <v>0</v>
      </c>
    </row>
    <row r="18" spans="1:23" s="3" customFormat="1" x14ac:dyDescent="0.25">
      <c r="A18" s="290"/>
      <c r="B18" s="98" t="s">
        <v>60</v>
      </c>
      <c r="C18" s="121" t="s">
        <v>11</v>
      </c>
      <c r="D18" s="102">
        <v>0</v>
      </c>
      <c r="E18" s="102">
        <f t="shared" ref="E18:W18" si="5">$D6-E6</f>
        <v>0</v>
      </c>
      <c r="F18" s="102">
        <f t="shared" si="5"/>
        <v>0</v>
      </c>
      <c r="G18" s="102">
        <f t="shared" si="5"/>
        <v>0</v>
      </c>
      <c r="H18" s="102">
        <f t="shared" si="5"/>
        <v>1</v>
      </c>
      <c r="I18" s="102">
        <f t="shared" si="5"/>
        <v>1</v>
      </c>
      <c r="J18" s="102">
        <f t="shared" si="5"/>
        <v>1</v>
      </c>
      <c r="K18" s="102">
        <f t="shared" si="5"/>
        <v>1</v>
      </c>
      <c r="L18" s="102">
        <f t="shared" si="5"/>
        <v>1</v>
      </c>
      <c r="M18" s="102">
        <f t="shared" si="5"/>
        <v>1</v>
      </c>
      <c r="N18" s="102">
        <f t="shared" si="5"/>
        <v>1</v>
      </c>
      <c r="O18" s="102">
        <f t="shared" si="5"/>
        <v>1</v>
      </c>
      <c r="P18" s="102">
        <f t="shared" si="5"/>
        <v>1</v>
      </c>
      <c r="Q18" s="102">
        <f t="shared" si="5"/>
        <v>1</v>
      </c>
      <c r="R18" s="102">
        <f t="shared" si="5"/>
        <v>1</v>
      </c>
      <c r="S18" s="102">
        <f t="shared" si="5"/>
        <v>1</v>
      </c>
      <c r="T18" s="102">
        <f t="shared" si="5"/>
        <v>1</v>
      </c>
      <c r="U18" s="102">
        <f t="shared" si="5"/>
        <v>1</v>
      </c>
      <c r="V18" s="102">
        <f t="shared" si="5"/>
        <v>1</v>
      </c>
      <c r="W18" s="102">
        <f t="shared" si="5"/>
        <v>1</v>
      </c>
    </row>
    <row r="19" spans="1:23" s="3" customFormat="1" x14ac:dyDescent="0.25">
      <c r="A19" s="290"/>
      <c r="B19" s="98" t="s">
        <v>103</v>
      </c>
      <c r="C19" s="121" t="s">
        <v>11</v>
      </c>
      <c r="D19" s="102">
        <v>0</v>
      </c>
      <c r="E19" s="102">
        <f t="shared" ref="E19:W19" si="6">$D7-E7</f>
        <v>0</v>
      </c>
      <c r="F19" s="102">
        <f t="shared" si="6"/>
        <v>0</v>
      </c>
      <c r="G19" s="102">
        <f t="shared" si="6"/>
        <v>0</v>
      </c>
      <c r="H19" s="102">
        <f t="shared" si="6"/>
        <v>0</v>
      </c>
      <c r="I19" s="102">
        <f t="shared" si="6"/>
        <v>0</v>
      </c>
      <c r="J19" s="102">
        <f t="shared" si="6"/>
        <v>0</v>
      </c>
      <c r="K19" s="102">
        <f t="shared" si="6"/>
        <v>0</v>
      </c>
      <c r="L19" s="102">
        <f t="shared" si="6"/>
        <v>0</v>
      </c>
      <c r="M19" s="102">
        <f t="shared" si="6"/>
        <v>0</v>
      </c>
      <c r="N19" s="102">
        <f t="shared" si="6"/>
        <v>0</v>
      </c>
      <c r="O19" s="102">
        <f t="shared" si="6"/>
        <v>0</v>
      </c>
      <c r="P19" s="102">
        <f t="shared" si="6"/>
        <v>0</v>
      </c>
      <c r="Q19" s="102">
        <f t="shared" si="6"/>
        <v>0</v>
      </c>
      <c r="R19" s="102">
        <f t="shared" si="6"/>
        <v>0</v>
      </c>
      <c r="S19" s="102">
        <f t="shared" si="6"/>
        <v>0</v>
      </c>
      <c r="T19" s="102">
        <f t="shared" si="6"/>
        <v>0</v>
      </c>
      <c r="U19" s="102">
        <f t="shared" si="6"/>
        <v>0</v>
      </c>
      <c r="V19" s="102">
        <f t="shared" si="6"/>
        <v>0</v>
      </c>
      <c r="W19" s="102">
        <f t="shared" si="6"/>
        <v>0</v>
      </c>
    </row>
    <row r="20" spans="1:23" s="3" customFormat="1" x14ac:dyDescent="0.25">
      <c r="A20" s="290"/>
      <c r="B20" s="98" t="s">
        <v>58</v>
      </c>
      <c r="C20" s="121" t="s">
        <v>11</v>
      </c>
      <c r="D20" s="102">
        <v>0</v>
      </c>
      <c r="E20" s="102">
        <f t="shared" ref="E20:W20" si="7">$D8-E8</f>
        <v>0</v>
      </c>
      <c r="F20" s="102">
        <f t="shared" si="7"/>
        <v>0</v>
      </c>
      <c r="G20" s="102">
        <f t="shared" si="7"/>
        <v>0</v>
      </c>
      <c r="H20" s="102">
        <f t="shared" si="7"/>
        <v>1</v>
      </c>
      <c r="I20" s="102">
        <f t="shared" si="7"/>
        <v>1</v>
      </c>
      <c r="J20" s="102">
        <f t="shared" si="7"/>
        <v>1</v>
      </c>
      <c r="K20" s="102">
        <f t="shared" si="7"/>
        <v>1</v>
      </c>
      <c r="L20" s="102">
        <f t="shared" si="7"/>
        <v>1</v>
      </c>
      <c r="M20" s="102">
        <f t="shared" si="7"/>
        <v>1</v>
      </c>
      <c r="N20" s="102">
        <f t="shared" si="7"/>
        <v>1</v>
      </c>
      <c r="O20" s="102">
        <f t="shared" si="7"/>
        <v>1</v>
      </c>
      <c r="P20" s="102">
        <f t="shared" si="7"/>
        <v>1</v>
      </c>
      <c r="Q20" s="102">
        <f t="shared" si="7"/>
        <v>1</v>
      </c>
      <c r="R20" s="102">
        <f t="shared" si="7"/>
        <v>1</v>
      </c>
      <c r="S20" s="102">
        <f t="shared" si="7"/>
        <v>1</v>
      </c>
      <c r="T20" s="102">
        <f t="shared" si="7"/>
        <v>1</v>
      </c>
      <c r="U20" s="102">
        <f t="shared" si="7"/>
        <v>1</v>
      </c>
      <c r="V20" s="102">
        <f t="shared" si="7"/>
        <v>1</v>
      </c>
      <c r="W20" s="102">
        <f t="shared" si="7"/>
        <v>1</v>
      </c>
    </row>
    <row r="21" spans="1:23" s="3" customFormat="1" x14ac:dyDescent="0.25">
      <c r="A21" s="290"/>
      <c r="B21" s="98" t="s">
        <v>61</v>
      </c>
      <c r="C21" s="121" t="s">
        <v>11</v>
      </c>
      <c r="D21" s="102">
        <v>0</v>
      </c>
      <c r="E21" s="102">
        <f t="shared" ref="E21:W21" si="8">$D9-E9</f>
        <v>1</v>
      </c>
      <c r="F21" s="102">
        <f t="shared" si="8"/>
        <v>1</v>
      </c>
      <c r="G21" s="102">
        <f t="shared" si="8"/>
        <v>1</v>
      </c>
      <c r="H21" s="102">
        <f t="shared" si="8"/>
        <v>1</v>
      </c>
      <c r="I21" s="102">
        <f t="shared" si="8"/>
        <v>2</v>
      </c>
      <c r="J21" s="102">
        <f t="shared" si="8"/>
        <v>2</v>
      </c>
      <c r="K21" s="102">
        <f t="shared" si="8"/>
        <v>2</v>
      </c>
      <c r="L21" s="102">
        <f t="shared" si="8"/>
        <v>2</v>
      </c>
      <c r="M21" s="102">
        <f t="shared" si="8"/>
        <v>2</v>
      </c>
      <c r="N21" s="102">
        <f t="shared" si="8"/>
        <v>2</v>
      </c>
      <c r="O21" s="102">
        <f t="shared" si="8"/>
        <v>2</v>
      </c>
      <c r="P21" s="102">
        <f t="shared" si="8"/>
        <v>2</v>
      </c>
      <c r="Q21" s="102">
        <f t="shared" si="8"/>
        <v>2</v>
      </c>
      <c r="R21" s="102">
        <f t="shared" si="8"/>
        <v>2</v>
      </c>
      <c r="S21" s="102">
        <f t="shared" si="8"/>
        <v>2</v>
      </c>
      <c r="T21" s="102">
        <f t="shared" si="8"/>
        <v>2</v>
      </c>
      <c r="U21" s="102">
        <f t="shared" si="8"/>
        <v>2</v>
      </c>
      <c r="V21" s="102">
        <f t="shared" si="8"/>
        <v>2</v>
      </c>
      <c r="W21" s="102">
        <f t="shared" si="8"/>
        <v>2</v>
      </c>
    </row>
    <row r="22" spans="1:23" s="3" customFormat="1" x14ac:dyDescent="0.25">
      <c r="A22" s="290"/>
      <c r="B22" s="124" t="s">
        <v>106</v>
      </c>
      <c r="C22" s="110"/>
      <c r="D22" s="125">
        <f>SUM(D14:D21)</f>
        <v>0</v>
      </c>
      <c r="E22" s="125">
        <f t="shared" ref="E22:W22" si="9">SUM(E14:E21)</f>
        <v>3</v>
      </c>
      <c r="F22" s="125">
        <f t="shared" si="9"/>
        <v>8</v>
      </c>
      <c r="G22" s="125">
        <f t="shared" si="9"/>
        <v>10</v>
      </c>
      <c r="H22" s="125">
        <f t="shared" si="9"/>
        <v>15</v>
      </c>
      <c r="I22" s="125">
        <f t="shared" si="9"/>
        <v>19</v>
      </c>
      <c r="J22" s="125">
        <f t="shared" si="9"/>
        <v>22</v>
      </c>
      <c r="K22" s="125">
        <f t="shared" si="9"/>
        <v>24</v>
      </c>
      <c r="L22" s="125">
        <f t="shared" si="9"/>
        <v>24</v>
      </c>
      <c r="M22" s="125">
        <f t="shared" si="9"/>
        <v>24</v>
      </c>
      <c r="N22" s="125">
        <f t="shared" si="9"/>
        <v>26</v>
      </c>
      <c r="O22" s="125">
        <f t="shared" si="9"/>
        <v>26</v>
      </c>
      <c r="P22" s="125">
        <f t="shared" si="9"/>
        <v>26</v>
      </c>
      <c r="Q22" s="125">
        <f t="shared" si="9"/>
        <v>26</v>
      </c>
      <c r="R22" s="125">
        <f t="shared" si="9"/>
        <v>26</v>
      </c>
      <c r="S22" s="125">
        <f t="shared" si="9"/>
        <v>26</v>
      </c>
      <c r="T22" s="125">
        <f t="shared" si="9"/>
        <v>26</v>
      </c>
      <c r="U22" s="125">
        <f t="shared" si="9"/>
        <v>26</v>
      </c>
      <c r="V22" s="125">
        <f t="shared" si="9"/>
        <v>26</v>
      </c>
      <c r="W22" s="125">
        <f t="shared" si="9"/>
        <v>26</v>
      </c>
    </row>
    <row r="23" spans="1:23" s="141" customFormat="1" x14ac:dyDescent="0.25">
      <c r="A23" s="139"/>
      <c r="B23" s="140"/>
      <c r="C23" s="135"/>
      <c r="D23" s="137"/>
      <c r="E23" s="137"/>
      <c r="F23" s="137"/>
      <c r="G23" s="137"/>
      <c r="H23" s="137"/>
      <c r="I23" s="137"/>
      <c r="J23" s="137"/>
      <c r="K23" s="137"/>
      <c r="L23" s="137"/>
      <c r="M23" s="137"/>
      <c r="N23" s="137"/>
      <c r="O23" s="137"/>
      <c r="P23" s="137"/>
      <c r="Q23" s="137"/>
      <c r="R23" s="137"/>
      <c r="S23" s="137"/>
      <c r="T23" s="137"/>
      <c r="U23" s="137"/>
      <c r="V23" s="137"/>
      <c r="W23" s="137"/>
    </row>
    <row r="24" spans="1:23" x14ac:dyDescent="0.25">
      <c r="A24" s="291" t="s">
        <v>185</v>
      </c>
      <c r="B24" s="291"/>
      <c r="C24" s="135"/>
      <c r="D24" s="137"/>
      <c r="E24" s="137"/>
      <c r="F24" s="137"/>
      <c r="G24" s="137"/>
      <c r="H24" s="137"/>
      <c r="I24" s="137"/>
      <c r="J24" s="137"/>
      <c r="K24" s="137"/>
      <c r="L24" s="137"/>
      <c r="M24" s="137"/>
      <c r="N24" s="137"/>
      <c r="O24" s="137"/>
      <c r="P24" s="137"/>
      <c r="Q24" s="137"/>
      <c r="R24" s="137"/>
      <c r="S24" s="137"/>
      <c r="T24" s="137"/>
      <c r="U24" s="137"/>
      <c r="V24" s="137"/>
      <c r="W24" s="137"/>
    </row>
    <row r="25" spans="1:23" s="3" customFormat="1" x14ac:dyDescent="0.25">
      <c r="A25" s="95" t="s">
        <v>32</v>
      </c>
      <c r="B25" s="95" t="s">
        <v>104</v>
      </c>
      <c r="C25" s="96" t="s">
        <v>90</v>
      </c>
      <c r="D25" s="95">
        <v>2021</v>
      </c>
      <c r="E25" s="96">
        <v>2022</v>
      </c>
      <c r="F25" s="95">
        <v>2023</v>
      </c>
      <c r="G25" s="96">
        <v>2024</v>
      </c>
      <c r="H25" s="95">
        <v>2025</v>
      </c>
      <c r="I25" s="96">
        <v>2026</v>
      </c>
      <c r="J25" s="95">
        <v>2027</v>
      </c>
      <c r="K25" s="96">
        <v>2028</v>
      </c>
      <c r="L25" s="95">
        <v>2029</v>
      </c>
      <c r="M25" s="96">
        <v>2030</v>
      </c>
      <c r="N25" s="95">
        <v>2031</v>
      </c>
      <c r="O25" s="96">
        <v>2032</v>
      </c>
      <c r="P25" s="95">
        <v>2033</v>
      </c>
      <c r="Q25" s="96">
        <v>2034</v>
      </c>
      <c r="R25" s="95">
        <v>2035</v>
      </c>
      <c r="S25" s="96">
        <v>2036</v>
      </c>
      <c r="T25" s="95">
        <v>2037</v>
      </c>
      <c r="U25" s="96">
        <v>2038</v>
      </c>
      <c r="V25" s="95">
        <v>2039</v>
      </c>
      <c r="W25" s="96">
        <v>2040</v>
      </c>
    </row>
    <row r="26" spans="1:23" s="3" customFormat="1" ht="14.4" customHeight="1" x14ac:dyDescent="0.25">
      <c r="A26" s="290" t="s">
        <v>153</v>
      </c>
      <c r="B26" s="98" t="s">
        <v>59</v>
      </c>
      <c r="C26" s="121" t="s">
        <v>11</v>
      </c>
      <c r="D26" s="127">
        <f>(Settings!$P3-SUM($W2,$W14))/COUNTA($D$25:$M$25)</f>
        <v>0.1</v>
      </c>
      <c r="E26" s="127">
        <f>D26+(Settings!$P3-SUM($W2,$W14))/COUNTA($D$25:$M$25)</f>
        <v>0.2</v>
      </c>
      <c r="F26" s="127">
        <f>E26+(Settings!$P3-SUM($W2,$W14))/COUNTA($D$25:$M$25)</f>
        <v>0.30000000000000004</v>
      </c>
      <c r="G26" s="127">
        <f>F26+(Settings!$P3-SUM($W2,$W14))/COUNTA($D$25:$M$25)</f>
        <v>0.4</v>
      </c>
      <c r="H26" s="127">
        <f>G26+(Settings!$P3-SUM($W2,$W14))/COUNTA($D$25:$M$25)</f>
        <v>0.5</v>
      </c>
      <c r="I26" s="127">
        <f>H26+(Settings!$P3-SUM($W2,$W14))/COUNTA($D$25:$M$25)</f>
        <v>0.6</v>
      </c>
      <c r="J26" s="127">
        <f>I26+(Settings!$P3-SUM($W2,$W14))/COUNTA($D$25:$M$25)</f>
        <v>0.7</v>
      </c>
      <c r="K26" s="127">
        <f>J26+(Settings!$P3-SUM($W2,$W14))/COUNTA($D$25:$M$25)</f>
        <v>0.79999999999999993</v>
      </c>
      <c r="L26" s="127">
        <f>K26+(Settings!$P3-SUM($W2,$W14))/COUNTA($D$25:$M$25)</f>
        <v>0.89999999999999991</v>
      </c>
      <c r="M26" s="127">
        <f>L26+(Settings!$P3-SUM($W2,$W14))/COUNTA($D$25:$M$25)</f>
        <v>0.99999999999999989</v>
      </c>
      <c r="N26" s="102">
        <f>M26</f>
        <v>0.99999999999999989</v>
      </c>
      <c r="O26" s="102">
        <f t="shared" ref="O26:W26" si="10">N26</f>
        <v>0.99999999999999989</v>
      </c>
      <c r="P26" s="102">
        <f t="shared" si="10"/>
        <v>0.99999999999999989</v>
      </c>
      <c r="Q26" s="102">
        <f t="shared" si="10"/>
        <v>0.99999999999999989</v>
      </c>
      <c r="R26" s="102">
        <f t="shared" si="10"/>
        <v>0.99999999999999989</v>
      </c>
      <c r="S26" s="102">
        <f t="shared" si="10"/>
        <v>0.99999999999999989</v>
      </c>
      <c r="T26" s="102">
        <f t="shared" si="10"/>
        <v>0.99999999999999989</v>
      </c>
      <c r="U26" s="102">
        <f t="shared" si="10"/>
        <v>0.99999999999999989</v>
      </c>
      <c r="V26" s="102">
        <f t="shared" si="10"/>
        <v>0.99999999999999989</v>
      </c>
      <c r="W26" s="102">
        <f t="shared" si="10"/>
        <v>0.99999999999999989</v>
      </c>
    </row>
    <row r="27" spans="1:23" s="3" customFormat="1" x14ac:dyDescent="0.25">
      <c r="A27" s="290"/>
      <c r="B27" s="98" t="s">
        <v>57</v>
      </c>
      <c r="C27" s="121" t="s">
        <v>11</v>
      </c>
      <c r="D27" s="127">
        <f>(Settings!$P4-SUM($W3,$W15))/COUNTA($D$25:$M$25)</f>
        <v>0.6</v>
      </c>
      <c r="E27" s="127">
        <f>D27+(Settings!$P4-SUM($W3,$W15))/COUNTA($D$25:$M$25)</f>
        <v>1.2</v>
      </c>
      <c r="F27" s="127">
        <f>E27+(Settings!$P4-SUM($W3,$W15))/COUNTA($D$25:$M$25)</f>
        <v>1.7999999999999998</v>
      </c>
      <c r="G27" s="127">
        <f>F27+(Settings!$P4-SUM($W3,$W15))/COUNTA($D$25:$M$25)</f>
        <v>2.4</v>
      </c>
      <c r="H27" s="127">
        <f>G27+(Settings!$P4-SUM($W3,$W15))/COUNTA($D$25:$M$25)</f>
        <v>3</v>
      </c>
      <c r="I27" s="127">
        <f>H27+(Settings!$P4-SUM($W3,$W15))/COUNTA($D$25:$M$25)</f>
        <v>3.6</v>
      </c>
      <c r="J27" s="127">
        <f>I27+(Settings!$P4-SUM($W3,$W15))/COUNTA($D$25:$M$25)</f>
        <v>4.2</v>
      </c>
      <c r="K27" s="127">
        <f>J27+(Settings!$P4-SUM($W3,$W15))/COUNTA($D$25:$M$25)</f>
        <v>4.8</v>
      </c>
      <c r="L27" s="127">
        <f>K27+(Settings!$P4-SUM($W3,$W15))/COUNTA($D$25:$M$25)</f>
        <v>5.3999999999999995</v>
      </c>
      <c r="M27" s="127">
        <f>L27+(Settings!$P4-SUM($W3,$W15))/COUNTA($D$25:$M$25)</f>
        <v>5.9999999999999991</v>
      </c>
      <c r="N27" s="102">
        <f t="shared" ref="N27:W33" si="11">M27</f>
        <v>5.9999999999999991</v>
      </c>
      <c r="O27" s="102">
        <f t="shared" si="11"/>
        <v>5.9999999999999991</v>
      </c>
      <c r="P27" s="102">
        <f t="shared" si="11"/>
        <v>5.9999999999999991</v>
      </c>
      <c r="Q27" s="102">
        <f t="shared" si="11"/>
        <v>5.9999999999999991</v>
      </c>
      <c r="R27" s="102">
        <f t="shared" si="11"/>
        <v>5.9999999999999991</v>
      </c>
      <c r="S27" s="102">
        <f t="shared" si="11"/>
        <v>5.9999999999999991</v>
      </c>
      <c r="T27" s="102">
        <f t="shared" si="11"/>
        <v>5.9999999999999991</v>
      </c>
      <c r="U27" s="102">
        <f t="shared" si="11"/>
        <v>5.9999999999999991</v>
      </c>
      <c r="V27" s="102">
        <f t="shared" si="11"/>
        <v>5.9999999999999991</v>
      </c>
      <c r="W27" s="102">
        <f t="shared" si="11"/>
        <v>5.9999999999999991</v>
      </c>
    </row>
    <row r="28" spans="1:23" s="3" customFormat="1" x14ac:dyDescent="0.25">
      <c r="A28" s="290"/>
      <c r="B28" s="98" t="s">
        <v>56</v>
      </c>
      <c r="C28" s="121" t="s">
        <v>11</v>
      </c>
      <c r="D28" s="127">
        <f>(Settings!$P5-SUM($W4,$W16))/COUNTA($D$25:$M$25)</f>
        <v>0.2</v>
      </c>
      <c r="E28" s="127">
        <f>D28+(Settings!$P5-SUM($W4,$W16))/COUNTA($D$25:$M$25)</f>
        <v>0.4</v>
      </c>
      <c r="F28" s="127">
        <f>E28+(Settings!$P5-SUM($W4,$W16))/COUNTA($D$25:$M$25)</f>
        <v>0.60000000000000009</v>
      </c>
      <c r="G28" s="127">
        <f>F28+(Settings!$P5-SUM($W4,$W16))/COUNTA($D$25:$M$25)</f>
        <v>0.8</v>
      </c>
      <c r="H28" s="127">
        <f>G28+(Settings!$P5-SUM($W4,$W16))/COUNTA($D$25:$M$25)</f>
        <v>1</v>
      </c>
      <c r="I28" s="127">
        <f>H28+(Settings!$P5-SUM($W4,$W16))/COUNTA($D$25:$M$25)</f>
        <v>1.2</v>
      </c>
      <c r="J28" s="127">
        <f>I28+(Settings!$P5-SUM($W4,$W16))/COUNTA($D$25:$M$25)</f>
        <v>1.4</v>
      </c>
      <c r="K28" s="127">
        <f>J28+(Settings!$P5-SUM($W4,$W16))/COUNTA($D$25:$M$25)</f>
        <v>1.5999999999999999</v>
      </c>
      <c r="L28" s="127">
        <f>K28+(Settings!$P5-SUM($W4,$W16))/COUNTA($D$25:$M$25)</f>
        <v>1.7999999999999998</v>
      </c>
      <c r="M28" s="127">
        <f>L28+(Settings!$P5-SUM($W4,$W16))/COUNTA($D$25:$M$25)</f>
        <v>1.9999999999999998</v>
      </c>
      <c r="N28" s="102">
        <f t="shared" si="11"/>
        <v>1.9999999999999998</v>
      </c>
      <c r="O28" s="102">
        <f t="shared" si="11"/>
        <v>1.9999999999999998</v>
      </c>
      <c r="P28" s="102">
        <f t="shared" si="11"/>
        <v>1.9999999999999998</v>
      </c>
      <c r="Q28" s="102">
        <f t="shared" si="11"/>
        <v>1.9999999999999998</v>
      </c>
      <c r="R28" s="102">
        <f t="shared" si="11"/>
        <v>1.9999999999999998</v>
      </c>
      <c r="S28" s="102">
        <f t="shared" si="11"/>
        <v>1.9999999999999998</v>
      </c>
      <c r="T28" s="102">
        <f t="shared" si="11"/>
        <v>1.9999999999999998</v>
      </c>
      <c r="U28" s="102">
        <f t="shared" si="11"/>
        <v>1.9999999999999998</v>
      </c>
      <c r="V28" s="102">
        <f t="shared" si="11"/>
        <v>1.9999999999999998</v>
      </c>
      <c r="W28" s="102">
        <f t="shared" si="11"/>
        <v>1.9999999999999998</v>
      </c>
    </row>
    <row r="29" spans="1:23" s="3" customFormat="1" x14ac:dyDescent="0.25">
      <c r="A29" s="290"/>
      <c r="B29" s="98" t="s">
        <v>102</v>
      </c>
      <c r="C29" s="121" t="s">
        <v>11</v>
      </c>
      <c r="D29" s="127">
        <f>(Settings!$P6-SUM($W5,$W17))/COUNTA($D$25:$M$25)</f>
        <v>0</v>
      </c>
      <c r="E29" s="127">
        <f>D29+(Settings!$P6-SUM($W5,$W17))/COUNTA($D$25:$M$25)</f>
        <v>0</v>
      </c>
      <c r="F29" s="127">
        <f>E29+(Settings!$P6-SUM($W5,$W17))/COUNTA($D$25:$M$25)</f>
        <v>0</v>
      </c>
      <c r="G29" s="127">
        <f>F29+(Settings!$P6-SUM($W5,$W17))/COUNTA($D$25:$M$25)</f>
        <v>0</v>
      </c>
      <c r="H29" s="127">
        <f>G29+(Settings!$P6-SUM($W5,$W17))/COUNTA($D$25:$M$25)</f>
        <v>0</v>
      </c>
      <c r="I29" s="127">
        <f>H29+(Settings!$P6-SUM($W5,$W17))/COUNTA($D$25:$M$25)</f>
        <v>0</v>
      </c>
      <c r="J29" s="127">
        <f>I29+(Settings!$P6-SUM($W5,$W17))/COUNTA($D$25:$M$25)</f>
        <v>0</v>
      </c>
      <c r="K29" s="127">
        <f>J29+(Settings!$P6-SUM($W5,$W17))/COUNTA($D$25:$M$25)</f>
        <v>0</v>
      </c>
      <c r="L29" s="127">
        <f>K29+(Settings!$P6-SUM($W5,$W17))/COUNTA($D$25:$M$25)</f>
        <v>0</v>
      </c>
      <c r="M29" s="127">
        <f>L29+(Settings!$P6-SUM($W5,$W17))/COUNTA($D$25:$M$25)</f>
        <v>0</v>
      </c>
      <c r="N29" s="102">
        <f>M29</f>
        <v>0</v>
      </c>
      <c r="O29" s="102">
        <f t="shared" si="11"/>
        <v>0</v>
      </c>
      <c r="P29" s="102">
        <f t="shared" si="11"/>
        <v>0</v>
      </c>
      <c r="Q29" s="102">
        <f t="shared" si="11"/>
        <v>0</v>
      </c>
      <c r="R29" s="102">
        <f t="shared" si="11"/>
        <v>0</v>
      </c>
      <c r="S29" s="102">
        <f t="shared" si="11"/>
        <v>0</v>
      </c>
      <c r="T29" s="102">
        <f t="shared" si="11"/>
        <v>0</v>
      </c>
      <c r="U29" s="102">
        <f t="shared" si="11"/>
        <v>0</v>
      </c>
      <c r="V29" s="102">
        <f t="shared" si="11"/>
        <v>0</v>
      </c>
      <c r="W29" s="102">
        <f t="shared" si="11"/>
        <v>0</v>
      </c>
    </row>
    <row r="30" spans="1:23" s="3" customFormat="1" x14ac:dyDescent="0.25">
      <c r="A30" s="290"/>
      <c r="B30" s="98" t="s">
        <v>60</v>
      </c>
      <c r="C30" s="121" t="s">
        <v>11</v>
      </c>
      <c r="D30" s="127">
        <f>(Settings!$P7-SUM($W6,$W18))/COUNTA($D$25:$M$25)</f>
        <v>0</v>
      </c>
      <c r="E30" s="127">
        <f>D30+(Settings!$P7-SUM($W6,$W18))/COUNTA($D$25:$M$25)</f>
        <v>0</v>
      </c>
      <c r="F30" s="127">
        <f>E30+(Settings!$P7-SUM($W6,$W18))/COUNTA($D$25:$M$25)</f>
        <v>0</v>
      </c>
      <c r="G30" s="127">
        <f>F30+(Settings!$P7-SUM($W6,$W18))/COUNTA($D$25:$M$25)</f>
        <v>0</v>
      </c>
      <c r="H30" s="127">
        <f>G30+(Settings!$P7-SUM($W6,$W18))/COUNTA($D$25:$M$25)</f>
        <v>0</v>
      </c>
      <c r="I30" s="127">
        <f>H30+(Settings!$P7-SUM($W6,$W18))/COUNTA($D$25:$M$25)</f>
        <v>0</v>
      </c>
      <c r="J30" s="127">
        <f>I30+(Settings!$P7-SUM($W6,$W18))/COUNTA($D$25:$M$25)</f>
        <v>0</v>
      </c>
      <c r="K30" s="127">
        <f>J30+(Settings!$P7-SUM($W6,$W18))/COUNTA($D$25:$M$25)</f>
        <v>0</v>
      </c>
      <c r="L30" s="127">
        <f>K30+(Settings!$P7-SUM($W6,$W18))/COUNTA($D$25:$M$25)</f>
        <v>0</v>
      </c>
      <c r="M30" s="127">
        <f>L30+(Settings!$P7-SUM($W6,$W18))/COUNTA($D$25:$M$25)</f>
        <v>0</v>
      </c>
      <c r="N30" s="102">
        <f t="shared" si="11"/>
        <v>0</v>
      </c>
      <c r="O30" s="102">
        <f t="shared" si="11"/>
        <v>0</v>
      </c>
      <c r="P30" s="102">
        <f t="shared" si="11"/>
        <v>0</v>
      </c>
      <c r="Q30" s="102">
        <f t="shared" si="11"/>
        <v>0</v>
      </c>
      <c r="R30" s="102">
        <f t="shared" si="11"/>
        <v>0</v>
      </c>
      <c r="S30" s="102">
        <f t="shared" si="11"/>
        <v>0</v>
      </c>
      <c r="T30" s="102">
        <f t="shared" si="11"/>
        <v>0</v>
      </c>
      <c r="U30" s="102">
        <f t="shared" si="11"/>
        <v>0</v>
      </c>
      <c r="V30" s="102">
        <f t="shared" si="11"/>
        <v>0</v>
      </c>
      <c r="W30" s="102">
        <f t="shared" si="11"/>
        <v>0</v>
      </c>
    </row>
    <row r="31" spans="1:23" s="3" customFormat="1" x14ac:dyDescent="0.25">
      <c r="A31" s="290"/>
      <c r="B31" s="98" t="s">
        <v>103</v>
      </c>
      <c r="C31" s="121" t="s">
        <v>11</v>
      </c>
      <c r="D31" s="127">
        <f>(Settings!$P8-SUM($W7,$W19))/COUNTA($D$25:$M$25)</f>
        <v>0</v>
      </c>
      <c r="E31" s="127">
        <f>D31+(Settings!$P8-SUM($W7,$W19))/COUNTA($D$25:$M$25)</f>
        <v>0</v>
      </c>
      <c r="F31" s="127">
        <f>E31+(Settings!$P8-SUM($W7,$W19))/COUNTA($D$25:$M$25)</f>
        <v>0</v>
      </c>
      <c r="G31" s="127">
        <f>F31+(Settings!$P8-SUM($W7,$W19))/COUNTA($D$25:$M$25)</f>
        <v>0</v>
      </c>
      <c r="H31" s="127">
        <f>G31+(Settings!$P8-SUM($W7,$W19))/COUNTA($D$25:$M$25)</f>
        <v>0</v>
      </c>
      <c r="I31" s="127">
        <f>H31+(Settings!$P8-SUM($W7,$W19))/COUNTA($D$25:$M$25)</f>
        <v>0</v>
      </c>
      <c r="J31" s="127">
        <f>I31+(Settings!$P8-SUM($W7,$W19))/COUNTA($D$25:$M$25)</f>
        <v>0</v>
      </c>
      <c r="K31" s="127">
        <f>J31+(Settings!$P8-SUM($W7,$W19))/COUNTA($D$25:$M$25)</f>
        <v>0</v>
      </c>
      <c r="L31" s="127">
        <f>K31+(Settings!$P8-SUM($W7,$W19))/COUNTA($D$25:$M$25)</f>
        <v>0</v>
      </c>
      <c r="M31" s="127">
        <f>L31+(Settings!$P8-SUM($W7,$W19))/COUNTA($D$25:$M$25)</f>
        <v>0</v>
      </c>
      <c r="N31" s="102">
        <f t="shared" si="11"/>
        <v>0</v>
      </c>
      <c r="O31" s="102">
        <f t="shared" si="11"/>
        <v>0</v>
      </c>
      <c r="P31" s="102">
        <f t="shared" si="11"/>
        <v>0</v>
      </c>
      <c r="Q31" s="102">
        <f t="shared" si="11"/>
        <v>0</v>
      </c>
      <c r="R31" s="102">
        <f t="shared" si="11"/>
        <v>0</v>
      </c>
      <c r="S31" s="102">
        <f t="shared" si="11"/>
        <v>0</v>
      </c>
      <c r="T31" s="102">
        <f t="shared" si="11"/>
        <v>0</v>
      </c>
      <c r="U31" s="102">
        <f t="shared" si="11"/>
        <v>0</v>
      </c>
      <c r="V31" s="102">
        <f t="shared" si="11"/>
        <v>0</v>
      </c>
      <c r="W31" s="102">
        <f t="shared" si="11"/>
        <v>0</v>
      </c>
    </row>
    <row r="32" spans="1:23" s="3" customFormat="1" x14ac:dyDescent="0.25">
      <c r="A32" s="290"/>
      <c r="B32" s="98" t="s">
        <v>58</v>
      </c>
      <c r="C32" s="121" t="s">
        <v>11</v>
      </c>
      <c r="D32" s="127">
        <f>(Settings!$P9-SUM($W8,$W20))/COUNTA($D$25:$M$25)</f>
        <v>0.2</v>
      </c>
      <c r="E32" s="127">
        <f>D32+(Settings!$P9-SUM($W8,$W20))/COUNTA($D$25:$M$25)</f>
        <v>0.4</v>
      </c>
      <c r="F32" s="127">
        <f>E32+(Settings!$P9-SUM($W8,$W20))/COUNTA($D$25:$M$25)</f>
        <v>0.60000000000000009</v>
      </c>
      <c r="G32" s="127">
        <f>F32+(Settings!$P9-SUM($W8,$W20))/COUNTA($D$25:$M$25)</f>
        <v>0.8</v>
      </c>
      <c r="H32" s="127">
        <f>G32+(Settings!$P9-SUM($W8,$W20))/COUNTA($D$25:$M$25)</f>
        <v>1</v>
      </c>
      <c r="I32" s="127">
        <f>H32+(Settings!$P9-SUM($W8,$W20))/COUNTA($D$25:$M$25)</f>
        <v>1.2</v>
      </c>
      <c r="J32" s="127">
        <f>I32+(Settings!$P9-SUM($W8,$W20))/COUNTA($D$25:$M$25)</f>
        <v>1.4</v>
      </c>
      <c r="K32" s="127">
        <f>J32+(Settings!$P9-SUM($W8,$W20))/COUNTA($D$25:$M$25)</f>
        <v>1.5999999999999999</v>
      </c>
      <c r="L32" s="127">
        <f>K32+(Settings!$P9-SUM($W8,$W20))/COUNTA($D$25:$M$25)</f>
        <v>1.7999999999999998</v>
      </c>
      <c r="M32" s="127">
        <f>L32+(Settings!$P9-SUM($W8,$W20))/COUNTA($D$25:$M$25)</f>
        <v>1.9999999999999998</v>
      </c>
      <c r="N32" s="102">
        <f t="shared" si="11"/>
        <v>1.9999999999999998</v>
      </c>
      <c r="O32" s="102">
        <f t="shared" si="11"/>
        <v>1.9999999999999998</v>
      </c>
      <c r="P32" s="102">
        <f t="shared" si="11"/>
        <v>1.9999999999999998</v>
      </c>
      <c r="Q32" s="102">
        <f t="shared" si="11"/>
        <v>1.9999999999999998</v>
      </c>
      <c r="R32" s="102">
        <f t="shared" si="11"/>
        <v>1.9999999999999998</v>
      </c>
      <c r="S32" s="102">
        <f t="shared" si="11"/>
        <v>1.9999999999999998</v>
      </c>
      <c r="T32" s="102">
        <f t="shared" si="11"/>
        <v>1.9999999999999998</v>
      </c>
      <c r="U32" s="102">
        <f t="shared" si="11"/>
        <v>1.9999999999999998</v>
      </c>
      <c r="V32" s="102">
        <f t="shared" si="11"/>
        <v>1.9999999999999998</v>
      </c>
      <c r="W32" s="102">
        <f t="shared" si="11"/>
        <v>1.9999999999999998</v>
      </c>
    </row>
    <row r="33" spans="1:23" s="3" customFormat="1" x14ac:dyDescent="0.25">
      <c r="A33" s="290"/>
      <c r="B33" s="98" t="s">
        <v>61</v>
      </c>
      <c r="C33" s="121" t="s">
        <v>11</v>
      </c>
      <c r="D33" s="127">
        <f>(Settings!$P10-SUM($W9,$W21))/COUNTA($D$25:$M$25)</f>
        <v>0.1</v>
      </c>
      <c r="E33" s="127">
        <f>D33+(Settings!$P10-SUM($W9,$W21))/COUNTA($D$25:$M$25)</f>
        <v>0.2</v>
      </c>
      <c r="F33" s="127">
        <f>E33+(Settings!$P10-SUM($W9,$W21))/COUNTA($D$25:$M$25)</f>
        <v>0.30000000000000004</v>
      </c>
      <c r="G33" s="127">
        <f>F33+(Settings!$P10-SUM($W9,$W21))/COUNTA($D$25:$M$25)</f>
        <v>0.4</v>
      </c>
      <c r="H33" s="127">
        <f>G33+(Settings!$P10-SUM($W9,$W21))/COUNTA($D$25:$M$25)</f>
        <v>0.5</v>
      </c>
      <c r="I33" s="127">
        <f>H33+(Settings!$P10-SUM($W9,$W21))/COUNTA($D$25:$M$25)</f>
        <v>0.6</v>
      </c>
      <c r="J33" s="127">
        <f>I33+(Settings!$P10-SUM($W9,$W21))/COUNTA($D$25:$M$25)</f>
        <v>0.7</v>
      </c>
      <c r="K33" s="127">
        <f>J33+(Settings!$P10-SUM($W9,$W21))/COUNTA($D$25:$M$25)</f>
        <v>0.79999999999999993</v>
      </c>
      <c r="L33" s="127">
        <f>K33+(Settings!$P10-SUM($W9,$W21))/COUNTA($D$25:$M$25)</f>
        <v>0.89999999999999991</v>
      </c>
      <c r="M33" s="127">
        <f>L33+(Settings!$P10-SUM($W9,$W21))/COUNTA($D$25:$M$25)</f>
        <v>0.99999999999999989</v>
      </c>
      <c r="N33" s="102">
        <f t="shared" si="11"/>
        <v>0.99999999999999989</v>
      </c>
      <c r="O33" s="102">
        <f t="shared" si="11"/>
        <v>0.99999999999999989</v>
      </c>
      <c r="P33" s="102">
        <f t="shared" si="11"/>
        <v>0.99999999999999989</v>
      </c>
      <c r="Q33" s="102">
        <f t="shared" si="11"/>
        <v>0.99999999999999989</v>
      </c>
      <c r="R33" s="102">
        <f t="shared" si="11"/>
        <v>0.99999999999999989</v>
      </c>
      <c r="S33" s="102">
        <f t="shared" si="11"/>
        <v>0.99999999999999989</v>
      </c>
      <c r="T33" s="102">
        <f t="shared" si="11"/>
        <v>0.99999999999999989</v>
      </c>
      <c r="U33" s="102">
        <f t="shared" si="11"/>
        <v>0.99999999999999989</v>
      </c>
      <c r="V33" s="102">
        <f t="shared" si="11"/>
        <v>0.99999999999999989</v>
      </c>
      <c r="W33" s="102">
        <f t="shared" si="11"/>
        <v>0.99999999999999989</v>
      </c>
    </row>
    <row r="34" spans="1:23" s="3" customFormat="1" x14ac:dyDescent="0.25">
      <c r="A34" s="290"/>
      <c r="B34" s="124" t="s">
        <v>106</v>
      </c>
      <c r="C34" s="110"/>
      <c r="D34" s="125">
        <f t="shared" ref="D34:W34" si="12">SUM(D26:D33)</f>
        <v>1.2</v>
      </c>
      <c r="E34" s="125">
        <f t="shared" si="12"/>
        <v>2.4</v>
      </c>
      <c r="F34" s="125">
        <f t="shared" si="12"/>
        <v>3.5999999999999996</v>
      </c>
      <c r="G34" s="125">
        <f t="shared" si="12"/>
        <v>4.8</v>
      </c>
      <c r="H34" s="125">
        <f t="shared" si="12"/>
        <v>6</v>
      </c>
      <c r="I34" s="125">
        <f t="shared" si="12"/>
        <v>7.2</v>
      </c>
      <c r="J34" s="125">
        <f t="shared" si="12"/>
        <v>8.4</v>
      </c>
      <c r="K34" s="125">
        <f t="shared" si="12"/>
        <v>9.6</v>
      </c>
      <c r="L34" s="125">
        <f t="shared" si="12"/>
        <v>10.799999999999999</v>
      </c>
      <c r="M34" s="125">
        <f t="shared" si="12"/>
        <v>11.999999999999998</v>
      </c>
      <c r="N34" s="125">
        <f t="shared" si="12"/>
        <v>11.999999999999998</v>
      </c>
      <c r="O34" s="125">
        <f t="shared" si="12"/>
        <v>11.999999999999998</v>
      </c>
      <c r="P34" s="125">
        <f t="shared" si="12"/>
        <v>11.999999999999998</v>
      </c>
      <c r="Q34" s="125">
        <f t="shared" si="12"/>
        <v>11.999999999999998</v>
      </c>
      <c r="R34" s="125">
        <f t="shared" si="12"/>
        <v>11.999999999999998</v>
      </c>
      <c r="S34" s="125">
        <f t="shared" si="12"/>
        <v>11.999999999999998</v>
      </c>
      <c r="T34" s="125">
        <f t="shared" si="12"/>
        <v>11.999999999999998</v>
      </c>
      <c r="U34" s="125">
        <f t="shared" si="12"/>
        <v>11.999999999999998</v>
      </c>
      <c r="V34" s="125">
        <f t="shared" si="12"/>
        <v>11.999999999999998</v>
      </c>
      <c r="W34" s="125">
        <f t="shared" si="12"/>
        <v>11.999999999999998</v>
      </c>
    </row>
    <row r="35" spans="1:23" s="141" customFormat="1" x14ac:dyDescent="0.25">
      <c r="A35" s="139"/>
      <c r="B35" s="140"/>
      <c r="C35" s="135"/>
      <c r="D35" s="137"/>
      <c r="E35" s="137"/>
      <c r="F35" s="137"/>
      <c r="G35" s="137"/>
      <c r="H35" s="137"/>
      <c r="I35" s="137"/>
      <c r="J35" s="137"/>
      <c r="K35" s="137"/>
      <c r="L35" s="137"/>
      <c r="M35" s="137"/>
      <c r="N35" s="137"/>
      <c r="O35" s="137"/>
      <c r="P35" s="137"/>
      <c r="Q35" s="137"/>
      <c r="R35" s="137"/>
      <c r="S35" s="137"/>
      <c r="T35" s="137"/>
      <c r="U35" s="137"/>
      <c r="V35" s="137"/>
      <c r="W35" s="137"/>
    </row>
    <row r="36" spans="1:23" x14ac:dyDescent="0.25">
      <c r="A36" s="291" t="s">
        <v>186</v>
      </c>
      <c r="B36" s="291"/>
      <c r="C36" s="135"/>
      <c r="D36" s="137"/>
      <c r="E36" s="137"/>
      <c r="F36" s="137"/>
      <c r="G36" s="137"/>
      <c r="H36" s="137"/>
      <c r="I36" s="137"/>
      <c r="J36" s="137"/>
      <c r="K36" s="137"/>
      <c r="L36" s="137"/>
      <c r="M36" s="137"/>
      <c r="N36" s="137"/>
      <c r="O36" s="137"/>
      <c r="P36" s="137"/>
      <c r="Q36" s="137"/>
      <c r="R36" s="137"/>
      <c r="S36" s="137"/>
      <c r="T36" s="137"/>
      <c r="U36" s="137"/>
      <c r="V36" s="137"/>
      <c r="W36" s="137"/>
    </row>
    <row r="37" spans="1:23" s="3" customFormat="1" x14ac:dyDescent="0.25">
      <c r="A37" s="95" t="s">
        <v>32</v>
      </c>
      <c r="B37" s="95" t="s">
        <v>104</v>
      </c>
      <c r="C37" s="96" t="s">
        <v>90</v>
      </c>
      <c r="D37" s="95">
        <v>2021</v>
      </c>
      <c r="E37" s="96">
        <v>2022</v>
      </c>
      <c r="F37" s="95">
        <v>2023</v>
      </c>
      <c r="G37" s="96">
        <v>2024</v>
      </c>
      <c r="H37" s="95">
        <v>2025</v>
      </c>
      <c r="I37" s="96">
        <v>2026</v>
      </c>
      <c r="J37" s="95">
        <v>2027</v>
      </c>
      <c r="K37" s="96">
        <v>2028</v>
      </c>
      <c r="L37" s="95">
        <v>2029</v>
      </c>
      <c r="M37" s="96">
        <v>2030</v>
      </c>
      <c r="N37" s="95">
        <v>2031</v>
      </c>
      <c r="O37" s="96">
        <v>2032</v>
      </c>
      <c r="P37" s="95">
        <v>2033</v>
      </c>
      <c r="Q37" s="96">
        <v>2034</v>
      </c>
      <c r="R37" s="95">
        <v>2035</v>
      </c>
      <c r="S37" s="96">
        <v>2036</v>
      </c>
      <c r="T37" s="95">
        <v>2037</v>
      </c>
      <c r="U37" s="96">
        <v>2038</v>
      </c>
      <c r="V37" s="95">
        <v>2039</v>
      </c>
      <c r="W37" s="96">
        <v>2040</v>
      </c>
    </row>
    <row r="38" spans="1:23" s="3" customFormat="1" ht="14.4" customHeight="1" x14ac:dyDescent="0.25">
      <c r="A38" s="290" t="s">
        <v>153</v>
      </c>
      <c r="B38" s="98" t="s">
        <v>59</v>
      </c>
      <c r="C38" s="121" t="s">
        <v>11</v>
      </c>
      <c r="D38" s="127">
        <f>(Settings!$Q3-SUM($W2,$W14))/COUNTA($D$25:$M$25)</f>
        <v>0.4</v>
      </c>
      <c r="E38" s="127">
        <f>D38+(Settings!$Q3-SUM($W2,$W14))/COUNTA($D$25:$M$25)</f>
        <v>0.8</v>
      </c>
      <c r="F38" s="127">
        <f>E38+(Settings!$Q3-SUM($W2,$W14))/COUNTA($D$25:$M$25)</f>
        <v>1.2000000000000002</v>
      </c>
      <c r="G38" s="127">
        <f>F38+(Settings!$Q3-SUM($W2,$W14))/COUNTA($D$25:$M$25)</f>
        <v>1.6</v>
      </c>
      <c r="H38" s="127">
        <f>G38+(Settings!$Q3-SUM($W2,$W14))/COUNTA($D$25:$M$25)</f>
        <v>2</v>
      </c>
      <c r="I38" s="127">
        <f>H38+(Settings!$Q3-SUM($W2,$W14))/COUNTA($D$25:$M$25)</f>
        <v>2.4</v>
      </c>
      <c r="J38" s="127">
        <f>I38+(Settings!$Q3-SUM($W2,$W14))/COUNTA($D$25:$M$25)</f>
        <v>2.8</v>
      </c>
      <c r="K38" s="127">
        <f>J38+(Settings!$Q3-SUM($W2,$W14))/COUNTA($D$25:$M$25)</f>
        <v>3.1999999999999997</v>
      </c>
      <c r="L38" s="127">
        <f>K38+(Settings!$Q3-SUM($W2,$W14))/COUNTA($D$25:$M$25)</f>
        <v>3.5999999999999996</v>
      </c>
      <c r="M38" s="127">
        <f>L38+(Settings!$Q3-SUM($W2,$W14))/COUNTA($D$25:$M$25)</f>
        <v>3.9999999999999996</v>
      </c>
      <c r="N38" s="102">
        <f>M38</f>
        <v>3.9999999999999996</v>
      </c>
      <c r="O38" s="102">
        <f t="shared" ref="O38:O45" si="13">N38</f>
        <v>3.9999999999999996</v>
      </c>
      <c r="P38" s="102">
        <f t="shared" ref="P38:P45" si="14">O38</f>
        <v>3.9999999999999996</v>
      </c>
      <c r="Q38" s="102">
        <f t="shared" ref="Q38:Q45" si="15">P38</f>
        <v>3.9999999999999996</v>
      </c>
      <c r="R38" s="102">
        <f t="shared" ref="R38:R45" si="16">Q38</f>
        <v>3.9999999999999996</v>
      </c>
      <c r="S38" s="102">
        <f t="shared" ref="S38:S45" si="17">R38</f>
        <v>3.9999999999999996</v>
      </c>
      <c r="T38" s="102">
        <f t="shared" ref="T38:T45" si="18">S38</f>
        <v>3.9999999999999996</v>
      </c>
      <c r="U38" s="102">
        <f t="shared" ref="U38:U45" si="19">T38</f>
        <v>3.9999999999999996</v>
      </c>
      <c r="V38" s="102">
        <f t="shared" ref="V38:V45" si="20">U38</f>
        <v>3.9999999999999996</v>
      </c>
      <c r="W38" s="102">
        <f t="shared" ref="W38:W45" si="21">V38</f>
        <v>3.9999999999999996</v>
      </c>
    </row>
    <row r="39" spans="1:23" s="3" customFormat="1" x14ac:dyDescent="0.25">
      <c r="A39" s="290"/>
      <c r="B39" s="98" t="s">
        <v>57</v>
      </c>
      <c r="C39" s="121" t="s">
        <v>11</v>
      </c>
      <c r="D39" s="127">
        <f>(Settings!$Q4-SUM($W3,$W15))/COUNTA($D$25:$M$25)</f>
        <v>1.4</v>
      </c>
      <c r="E39" s="127">
        <f>D39+(Settings!$Q4-SUM($W3,$W15))/COUNTA($D$25:$M$25)</f>
        <v>2.8</v>
      </c>
      <c r="F39" s="127">
        <f>E39+(Settings!$Q4-SUM($W3,$W15))/COUNTA($D$25:$M$25)</f>
        <v>4.1999999999999993</v>
      </c>
      <c r="G39" s="127">
        <f>F39+(Settings!$Q4-SUM($W3,$W15))/COUNTA($D$25:$M$25)</f>
        <v>5.6</v>
      </c>
      <c r="H39" s="127">
        <f>G39+(Settings!$Q4-SUM($W3,$W15))/COUNTA($D$25:$M$25)</f>
        <v>7</v>
      </c>
      <c r="I39" s="127">
        <f>H39+(Settings!$Q4-SUM($W3,$W15))/COUNTA($D$25:$M$25)</f>
        <v>8.4</v>
      </c>
      <c r="J39" s="127">
        <f>I39+(Settings!$Q4-SUM($W3,$W15))/COUNTA($D$25:$M$25)</f>
        <v>9.8000000000000007</v>
      </c>
      <c r="K39" s="127">
        <f>J39+(Settings!$Q4-SUM($W3,$W15))/COUNTA($D$25:$M$25)</f>
        <v>11.200000000000001</v>
      </c>
      <c r="L39" s="127">
        <f>K39+(Settings!$Q4-SUM($W3,$W15))/COUNTA($D$25:$M$25)</f>
        <v>12.600000000000001</v>
      </c>
      <c r="M39" s="127">
        <f>L39+(Settings!$Q4-SUM($W3,$W15))/COUNTA($D$25:$M$25)</f>
        <v>14.000000000000002</v>
      </c>
      <c r="N39" s="102">
        <f t="shared" ref="N39:N45" si="22">M39</f>
        <v>14.000000000000002</v>
      </c>
      <c r="O39" s="102">
        <f t="shared" si="13"/>
        <v>14.000000000000002</v>
      </c>
      <c r="P39" s="102">
        <f t="shared" si="14"/>
        <v>14.000000000000002</v>
      </c>
      <c r="Q39" s="102">
        <f t="shared" si="15"/>
        <v>14.000000000000002</v>
      </c>
      <c r="R39" s="102">
        <f t="shared" si="16"/>
        <v>14.000000000000002</v>
      </c>
      <c r="S39" s="102">
        <f t="shared" si="17"/>
        <v>14.000000000000002</v>
      </c>
      <c r="T39" s="102">
        <f t="shared" si="18"/>
        <v>14.000000000000002</v>
      </c>
      <c r="U39" s="102">
        <f t="shared" si="19"/>
        <v>14.000000000000002</v>
      </c>
      <c r="V39" s="102">
        <f t="shared" si="20"/>
        <v>14.000000000000002</v>
      </c>
      <c r="W39" s="102">
        <f t="shared" si="21"/>
        <v>14.000000000000002</v>
      </c>
    </row>
    <row r="40" spans="1:23" s="3" customFormat="1" x14ac:dyDescent="0.25">
      <c r="A40" s="290"/>
      <c r="B40" s="98" t="s">
        <v>56</v>
      </c>
      <c r="C40" s="121" t="s">
        <v>11</v>
      </c>
      <c r="D40" s="127">
        <f>(Settings!$Q5-SUM($W4,$W16))/COUNTA($D$25:$M$25)</f>
        <v>0.5</v>
      </c>
      <c r="E40" s="127">
        <f>D40+(Settings!$Q5-SUM($W4,$W16))/COUNTA($D$25:$M$25)</f>
        <v>1</v>
      </c>
      <c r="F40" s="127">
        <f>E40+(Settings!$Q5-SUM($W4,$W16))/COUNTA($D$25:$M$25)</f>
        <v>1.5</v>
      </c>
      <c r="G40" s="127">
        <f>F40+(Settings!$Q5-SUM($W4,$W16))/COUNTA($D$25:$M$25)</f>
        <v>2</v>
      </c>
      <c r="H40" s="127">
        <f>G40+(Settings!$Q5-SUM($W4,$W16))/COUNTA($D$25:$M$25)</f>
        <v>2.5</v>
      </c>
      <c r="I40" s="127">
        <f>H40+(Settings!$Q5-SUM($W4,$W16))/COUNTA($D$25:$M$25)</f>
        <v>3</v>
      </c>
      <c r="J40" s="127">
        <f>I40+(Settings!$Q5-SUM($W4,$W16))/COUNTA($D$25:$M$25)</f>
        <v>3.5</v>
      </c>
      <c r="K40" s="127">
        <f>J40+(Settings!$Q5-SUM($W4,$W16))/COUNTA($D$25:$M$25)</f>
        <v>4</v>
      </c>
      <c r="L40" s="127">
        <f>K40+(Settings!$Q5-SUM($W4,$W16))/COUNTA($D$25:$M$25)</f>
        <v>4.5</v>
      </c>
      <c r="M40" s="127">
        <f>L40+(Settings!$Q5-SUM($W4,$W16))/COUNTA($D$25:$M$25)</f>
        <v>5</v>
      </c>
      <c r="N40" s="102">
        <f t="shared" si="22"/>
        <v>5</v>
      </c>
      <c r="O40" s="102">
        <f t="shared" si="13"/>
        <v>5</v>
      </c>
      <c r="P40" s="102">
        <f t="shared" si="14"/>
        <v>5</v>
      </c>
      <c r="Q40" s="102">
        <f t="shared" si="15"/>
        <v>5</v>
      </c>
      <c r="R40" s="102">
        <f t="shared" si="16"/>
        <v>5</v>
      </c>
      <c r="S40" s="102">
        <f t="shared" si="17"/>
        <v>5</v>
      </c>
      <c r="T40" s="102">
        <f t="shared" si="18"/>
        <v>5</v>
      </c>
      <c r="U40" s="102">
        <f t="shared" si="19"/>
        <v>5</v>
      </c>
      <c r="V40" s="102">
        <f t="shared" si="20"/>
        <v>5</v>
      </c>
      <c r="W40" s="102">
        <f t="shared" si="21"/>
        <v>5</v>
      </c>
    </row>
    <row r="41" spans="1:23" s="3" customFormat="1" x14ac:dyDescent="0.25">
      <c r="A41" s="290"/>
      <c r="B41" s="98" t="s">
        <v>102</v>
      </c>
      <c r="C41" s="121" t="s">
        <v>11</v>
      </c>
      <c r="D41" s="127">
        <f>(Settings!$Q6-SUM($W5,$W17))/COUNTA($D$25:$M$25)</f>
        <v>0</v>
      </c>
      <c r="E41" s="127">
        <f>D41+(Settings!$Q6-SUM($W5,$W17))/COUNTA($D$25:$M$25)</f>
        <v>0</v>
      </c>
      <c r="F41" s="127">
        <f>E41+(Settings!$Q6-SUM($W5,$W17))/COUNTA($D$25:$M$25)</f>
        <v>0</v>
      </c>
      <c r="G41" s="127">
        <f>F41+(Settings!$Q6-SUM($W5,$W17))/COUNTA($D$25:$M$25)</f>
        <v>0</v>
      </c>
      <c r="H41" s="127">
        <f>G41+(Settings!$Q6-SUM($W5,$W17))/COUNTA($D$25:$M$25)</f>
        <v>0</v>
      </c>
      <c r="I41" s="127">
        <f>H41+(Settings!$Q6-SUM($W5,$W17))/COUNTA($D$25:$M$25)</f>
        <v>0</v>
      </c>
      <c r="J41" s="127">
        <f>I41+(Settings!$Q6-SUM($W5,$W17))/COUNTA($D$25:$M$25)</f>
        <v>0</v>
      </c>
      <c r="K41" s="127">
        <f>J41+(Settings!$Q6-SUM($W5,$W17))/COUNTA($D$25:$M$25)</f>
        <v>0</v>
      </c>
      <c r="L41" s="127">
        <f>K41+(Settings!$Q6-SUM($W5,$W17))/COUNTA($D$25:$M$25)</f>
        <v>0</v>
      </c>
      <c r="M41" s="127">
        <f>L41+(Settings!$Q6-SUM($W5,$W17))/COUNTA($D$25:$M$25)</f>
        <v>0</v>
      </c>
      <c r="N41" s="102">
        <f t="shared" si="22"/>
        <v>0</v>
      </c>
      <c r="O41" s="102">
        <f t="shared" si="13"/>
        <v>0</v>
      </c>
      <c r="P41" s="102">
        <f t="shared" si="14"/>
        <v>0</v>
      </c>
      <c r="Q41" s="102">
        <f t="shared" si="15"/>
        <v>0</v>
      </c>
      <c r="R41" s="102">
        <f t="shared" si="16"/>
        <v>0</v>
      </c>
      <c r="S41" s="102">
        <f t="shared" si="17"/>
        <v>0</v>
      </c>
      <c r="T41" s="102">
        <f t="shared" si="18"/>
        <v>0</v>
      </c>
      <c r="U41" s="102">
        <f t="shared" si="19"/>
        <v>0</v>
      </c>
      <c r="V41" s="102">
        <f t="shared" si="20"/>
        <v>0</v>
      </c>
      <c r="W41" s="102">
        <f t="shared" si="21"/>
        <v>0</v>
      </c>
    </row>
    <row r="42" spans="1:23" s="3" customFormat="1" x14ac:dyDescent="0.25">
      <c r="A42" s="290"/>
      <c r="B42" s="98" t="s">
        <v>60</v>
      </c>
      <c r="C42" s="121" t="s">
        <v>11</v>
      </c>
      <c r="D42" s="127">
        <f>(Settings!$Q7-SUM($W6,$W18))/COUNTA($D$25:$M$25)</f>
        <v>0.1</v>
      </c>
      <c r="E42" s="127">
        <f>D42+(Settings!$Q7-SUM($W6,$W18))/COUNTA($D$25:$M$25)</f>
        <v>0.2</v>
      </c>
      <c r="F42" s="127">
        <f>E42+(Settings!$Q7-SUM($W6,$W18))/COUNTA($D$25:$M$25)</f>
        <v>0.30000000000000004</v>
      </c>
      <c r="G42" s="127">
        <f>F42+(Settings!$Q7-SUM($W6,$W18))/COUNTA($D$25:$M$25)</f>
        <v>0.4</v>
      </c>
      <c r="H42" s="127">
        <f>G42+(Settings!$Q7-SUM($W6,$W18))/COUNTA($D$25:$M$25)</f>
        <v>0.5</v>
      </c>
      <c r="I42" s="127">
        <f>H42+(Settings!$Q7-SUM($W6,$W18))/COUNTA($D$25:$M$25)</f>
        <v>0.6</v>
      </c>
      <c r="J42" s="127">
        <f>I42+(Settings!$Q7-SUM($W6,$W18))/COUNTA($D$25:$M$25)</f>
        <v>0.7</v>
      </c>
      <c r="K42" s="127">
        <f>J42+(Settings!$Q7-SUM($W6,$W18))/COUNTA($D$25:$M$25)</f>
        <v>0.79999999999999993</v>
      </c>
      <c r="L42" s="127">
        <f>K42+(Settings!$Q7-SUM($W6,$W18))/COUNTA($D$25:$M$25)</f>
        <v>0.89999999999999991</v>
      </c>
      <c r="M42" s="127">
        <f>L42+(Settings!$Q7-SUM($W6,$W18))/COUNTA($D$25:$M$25)</f>
        <v>0.99999999999999989</v>
      </c>
      <c r="N42" s="102">
        <f t="shared" si="22"/>
        <v>0.99999999999999989</v>
      </c>
      <c r="O42" s="102">
        <f t="shared" si="13"/>
        <v>0.99999999999999989</v>
      </c>
      <c r="P42" s="102">
        <f t="shared" si="14"/>
        <v>0.99999999999999989</v>
      </c>
      <c r="Q42" s="102">
        <f t="shared" si="15"/>
        <v>0.99999999999999989</v>
      </c>
      <c r="R42" s="102">
        <f t="shared" si="16"/>
        <v>0.99999999999999989</v>
      </c>
      <c r="S42" s="102">
        <f t="shared" si="17"/>
        <v>0.99999999999999989</v>
      </c>
      <c r="T42" s="102">
        <f t="shared" si="18"/>
        <v>0.99999999999999989</v>
      </c>
      <c r="U42" s="102">
        <f t="shared" si="19"/>
        <v>0.99999999999999989</v>
      </c>
      <c r="V42" s="102">
        <f t="shared" si="20"/>
        <v>0.99999999999999989</v>
      </c>
      <c r="W42" s="102">
        <f t="shared" si="21"/>
        <v>0.99999999999999989</v>
      </c>
    </row>
    <row r="43" spans="1:23" s="3" customFormat="1" x14ac:dyDescent="0.25">
      <c r="A43" s="290"/>
      <c r="B43" s="98" t="s">
        <v>103</v>
      </c>
      <c r="C43" s="121" t="s">
        <v>11</v>
      </c>
      <c r="D43" s="127">
        <f>(Settings!$Q8-SUM($W7,$W19))/COUNTA($D$25:$M$25)</f>
        <v>0</v>
      </c>
      <c r="E43" s="127">
        <f>D43+(Settings!$Q8-SUM($W7,$W19))/COUNTA($D$25:$M$25)</f>
        <v>0</v>
      </c>
      <c r="F43" s="127">
        <f>E43+(Settings!$Q8-SUM($W7,$W19))/COUNTA($D$25:$M$25)</f>
        <v>0</v>
      </c>
      <c r="G43" s="127">
        <f>F43+(Settings!$Q8-SUM($W7,$W19))/COUNTA($D$25:$M$25)</f>
        <v>0</v>
      </c>
      <c r="H43" s="127">
        <f>G43+(Settings!$Q8-SUM($W7,$W19))/COUNTA($D$25:$M$25)</f>
        <v>0</v>
      </c>
      <c r="I43" s="127">
        <f>H43+(Settings!$Q8-SUM($W7,$W19))/COUNTA($D$25:$M$25)</f>
        <v>0</v>
      </c>
      <c r="J43" s="127">
        <f>I43+(Settings!$Q8-SUM($W7,$W19))/COUNTA($D$25:$M$25)</f>
        <v>0</v>
      </c>
      <c r="K43" s="127">
        <f>J43+(Settings!$Q8-SUM($W7,$W19))/COUNTA($D$25:$M$25)</f>
        <v>0</v>
      </c>
      <c r="L43" s="127">
        <f>K43+(Settings!$Q8-SUM($W7,$W19))/COUNTA($D$25:$M$25)</f>
        <v>0</v>
      </c>
      <c r="M43" s="127">
        <f>L43+(Settings!$Q8-SUM($W7,$W19))/COUNTA($D$25:$M$25)</f>
        <v>0</v>
      </c>
      <c r="N43" s="102">
        <f t="shared" si="22"/>
        <v>0</v>
      </c>
      <c r="O43" s="102">
        <f t="shared" si="13"/>
        <v>0</v>
      </c>
      <c r="P43" s="102">
        <f t="shared" si="14"/>
        <v>0</v>
      </c>
      <c r="Q43" s="102">
        <f t="shared" si="15"/>
        <v>0</v>
      </c>
      <c r="R43" s="102">
        <f t="shared" si="16"/>
        <v>0</v>
      </c>
      <c r="S43" s="102">
        <f t="shared" si="17"/>
        <v>0</v>
      </c>
      <c r="T43" s="102">
        <f t="shared" si="18"/>
        <v>0</v>
      </c>
      <c r="U43" s="102">
        <f t="shared" si="19"/>
        <v>0</v>
      </c>
      <c r="V43" s="102">
        <f t="shared" si="20"/>
        <v>0</v>
      </c>
      <c r="W43" s="102">
        <f t="shared" si="21"/>
        <v>0</v>
      </c>
    </row>
    <row r="44" spans="1:23" s="3" customFormat="1" x14ac:dyDescent="0.25">
      <c r="A44" s="290"/>
      <c r="B44" s="98" t="s">
        <v>58</v>
      </c>
      <c r="C44" s="121" t="s">
        <v>11</v>
      </c>
      <c r="D44" s="127">
        <f>(Settings!$Q9-SUM($W8,$W20))/COUNTA($D$25:$M$25)</f>
        <v>0.4</v>
      </c>
      <c r="E44" s="127">
        <f>D44+(Settings!$Q9-SUM($W8,$W20))/COUNTA($D$25:$M$25)</f>
        <v>0.8</v>
      </c>
      <c r="F44" s="127">
        <f>E44+(Settings!$Q9-SUM($W8,$W20))/COUNTA($D$25:$M$25)</f>
        <v>1.2000000000000002</v>
      </c>
      <c r="G44" s="127">
        <f>F44+(Settings!$Q9-SUM($W8,$W20))/COUNTA($D$25:$M$25)</f>
        <v>1.6</v>
      </c>
      <c r="H44" s="127">
        <f>G44+(Settings!$Q9-SUM($W8,$W20))/COUNTA($D$25:$M$25)</f>
        <v>2</v>
      </c>
      <c r="I44" s="127">
        <f>H44+(Settings!$Q9-SUM($W8,$W20))/COUNTA($D$25:$M$25)</f>
        <v>2.4</v>
      </c>
      <c r="J44" s="127">
        <f>I44+(Settings!$Q9-SUM($W8,$W20))/COUNTA($D$25:$M$25)</f>
        <v>2.8</v>
      </c>
      <c r="K44" s="127">
        <f>J44+(Settings!$Q9-SUM($W8,$W20))/COUNTA($D$25:$M$25)</f>
        <v>3.1999999999999997</v>
      </c>
      <c r="L44" s="127">
        <f>K44+(Settings!$Q9-SUM($W8,$W20))/COUNTA($D$25:$M$25)</f>
        <v>3.5999999999999996</v>
      </c>
      <c r="M44" s="127">
        <f>L44+(Settings!$Q9-SUM($W8,$W20))/COUNTA($D$25:$M$25)</f>
        <v>3.9999999999999996</v>
      </c>
      <c r="N44" s="102">
        <f t="shared" si="22"/>
        <v>3.9999999999999996</v>
      </c>
      <c r="O44" s="102">
        <f t="shared" si="13"/>
        <v>3.9999999999999996</v>
      </c>
      <c r="P44" s="102">
        <f t="shared" si="14"/>
        <v>3.9999999999999996</v>
      </c>
      <c r="Q44" s="102">
        <f t="shared" si="15"/>
        <v>3.9999999999999996</v>
      </c>
      <c r="R44" s="102">
        <f t="shared" si="16"/>
        <v>3.9999999999999996</v>
      </c>
      <c r="S44" s="102">
        <f t="shared" si="17"/>
        <v>3.9999999999999996</v>
      </c>
      <c r="T44" s="102">
        <f t="shared" si="18"/>
        <v>3.9999999999999996</v>
      </c>
      <c r="U44" s="102">
        <f t="shared" si="19"/>
        <v>3.9999999999999996</v>
      </c>
      <c r="V44" s="102">
        <f t="shared" si="20"/>
        <v>3.9999999999999996</v>
      </c>
      <c r="W44" s="102">
        <f t="shared" si="21"/>
        <v>3.9999999999999996</v>
      </c>
    </row>
    <row r="45" spans="1:23" s="3" customFormat="1" x14ac:dyDescent="0.25">
      <c r="A45" s="290"/>
      <c r="B45" s="98" t="s">
        <v>61</v>
      </c>
      <c r="C45" s="121" t="s">
        <v>11</v>
      </c>
      <c r="D45" s="127">
        <f>(Settings!$Q10-SUM($W9,$W21))/COUNTA($D$25:$M$25)</f>
        <v>0.2</v>
      </c>
      <c r="E45" s="127">
        <f>D45+(Settings!$Q10-SUM($W9,$W21))/COUNTA($D$25:$M$25)</f>
        <v>0.4</v>
      </c>
      <c r="F45" s="127">
        <f>E45+(Settings!$Q10-SUM($W9,$W21))/COUNTA($D$25:$M$25)</f>
        <v>0.60000000000000009</v>
      </c>
      <c r="G45" s="127">
        <f>F45+(Settings!$Q10-SUM($W9,$W21))/COUNTA($D$25:$M$25)</f>
        <v>0.8</v>
      </c>
      <c r="H45" s="127">
        <f>G45+(Settings!$Q10-SUM($W9,$W21))/COUNTA($D$25:$M$25)</f>
        <v>1</v>
      </c>
      <c r="I45" s="127">
        <f>H45+(Settings!$Q10-SUM($W9,$W21))/COUNTA($D$25:$M$25)</f>
        <v>1.2</v>
      </c>
      <c r="J45" s="127">
        <f>I45+(Settings!$Q10-SUM($W9,$W21))/COUNTA($D$25:$M$25)</f>
        <v>1.4</v>
      </c>
      <c r="K45" s="127">
        <f>J45+(Settings!$Q10-SUM($W9,$W21))/COUNTA($D$25:$M$25)</f>
        <v>1.5999999999999999</v>
      </c>
      <c r="L45" s="127">
        <f>K45+(Settings!$Q10-SUM($W9,$W21))/COUNTA($D$25:$M$25)</f>
        <v>1.7999999999999998</v>
      </c>
      <c r="M45" s="127">
        <f>L45+(Settings!$Q10-SUM($W9,$W21))/COUNTA($D$25:$M$25)</f>
        <v>1.9999999999999998</v>
      </c>
      <c r="N45" s="102">
        <f t="shared" si="22"/>
        <v>1.9999999999999998</v>
      </c>
      <c r="O45" s="102">
        <f t="shared" si="13"/>
        <v>1.9999999999999998</v>
      </c>
      <c r="P45" s="102">
        <f t="shared" si="14"/>
        <v>1.9999999999999998</v>
      </c>
      <c r="Q45" s="102">
        <f t="shared" si="15"/>
        <v>1.9999999999999998</v>
      </c>
      <c r="R45" s="102">
        <f t="shared" si="16"/>
        <v>1.9999999999999998</v>
      </c>
      <c r="S45" s="102">
        <f t="shared" si="17"/>
        <v>1.9999999999999998</v>
      </c>
      <c r="T45" s="102">
        <f t="shared" si="18"/>
        <v>1.9999999999999998</v>
      </c>
      <c r="U45" s="102">
        <f t="shared" si="19"/>
        <v>1.9999999999999998</v>
      </c>
      <c r="V45" s="102">
        <f t="shared" si="20"/>
        <v>1.9999999999999998</v>
      </c>
      <c r="W45" s="102">
        <f t="shared" si="21"/>
        <v>1.9999999999999998</v>
      </c>
    </row>
    <row r="46" spans="1:23" s="3" customFormat="1" x14ac:dyDescent="0.25">
      <c r="A46" s="290"/>
      <c r="B46" s="124" t="s">
        <v>106</v>
      </c>
      <c r="C46" s="110"/>
      <c r="D46" s="125">
        <f t="shared" ref="D46:W46" si="23">SUM(D38:D45)</f>
        <v>3</v>
      </c>
      <c r="E46" s="125">
        <f t="shared" si="23"/>
        <v>6</v>
      </c>
      <c r="F46" s="125">
        <f t="shared" si="23"/>
        <v>8.9999999999999982</v>
      </c>
      <c r="G46" s="125">
        <f t="shared" si="23"/>
        <v>12</v>
      </c>
      <c r="H46" s="125">
        <f t="shared" si="23"/>
        <v>15</v>
      </c>
      <c r="I46" s="125">
        <f t="shared" si="23"/>
        <v>18</v>
      </c>
      <c r="J46" s="125">
        <f t="shared" si="23"/>
        <v>21</v>
      </c>
      <c r="K46" s="125">
        <f t="shared" si="23"/>
        <v>24</v>
      </c>
      <c r="L46" s="125">
        <f t="shared" si="23"/>
        <v>27.000000000000004</v>
      </c>
      <c r="M46" s="125">
        <f t="shared" si="23"/>
        <v>30</v>
      </c>
      <c r="N46" s="125">
        <f t="shared" si="23"/>
        <v>30</v>
      </c>
      <c r="O46" s="125">
        <f t="shared" si="23"/>
        <v>30</v>
      </c>
      <c r="P46" s="125">
        <f t="shared" si="23"/>
        <v>30</v>
      </c>
      <c r="Q46" s="125">
        <f t="shared" si="23"/>
        <v>30</v>
      </c>
      <c r="R46" s="125">
        <f t="shared" si="23"/>
        <v>30</v>
      </c>
      <c r="S46" s="125">
        <f t="shared" si="23"/>
        <v>30</v>
      </c>
      <c r="T46" s="125">
        <f t="shared" si="23"/>
        <v>30</v>
      </c>
      <c r="U46" s="125">
        <f t="shared" si="23"/>
        <v>30</v>
      </c>
      <c r="V46" s="125">
        <f t="shared" si="23"/>
        <v>30</v>
      </c>
      <c r="W46" s="125">
        <f t="shared" si="23"/>
        <v>30</v>
      </c>
    </row>
    <row r="47" spans="1:23" s="138" customFormat="1" x14ac:dyDescent="0.25">
      <c r="A47" s="139"/>
      <c r="B47" s="136"/>
      <c r="C47" s="135"/>
      <c r="D47" s="137"/>
      <c r="E47" s="137"/>
      <c r="F47" s="137"/>
      <c r="G47" s="137"/>
      <c r="H47" s="137"/>
      <c r="I47" s="137"/>
      <c r="J47" s="137"/>
      <c r="K47" s="137"/>
      <c r="L47" s="137"/>
      <c r="M47" s="137"/>
      <c r="N47" s="137"/>
      <c r="O47" s="137"/>
      <c r="P47" s="137"/>
      <c r="Q47" s="137"/>
      <c r="R47" s="137"/>
      <c r="S47" s="137"/>
      <c r="T47" s="137"/>
      <c r="U47" s="137"/>
      <c r="V47" s="137"/>
      <c r="W47" s="137"/>
    </row>
    <row r="48" spans="1:23" x14ac:dyDescent="0.25">
      <c r="A48" s="291" t="s">
        <v>187</v>
      </c>
      <c r="B48" s="291"/>
      <c r="C48" s="135"/>
      <c r="D48" s="137"/>
      <c r="E48" s="137"/>
      <c r="F48" s="137"/>
      <c r="G48" s="137"/>
      <c r="H48" s="137"/>
      <c r="I48" s="137"/>
      <c r="J48" s="137"/>
      <c r="K48" s="137"/>
      <c r="L48" s="137"/>
      <c r="M48" s="137"/>
      <c r="N48" s="137"/>
      <c r="O48" s="137"/>
      <c r="P48" s="137"/>
      <c r="Q48" s="137"/>
      <c r="R48" s="137"/>
      <c r="S48" s="137"/>
      <c r="T48" s="137"/>
      <c r="U48" s="137"/>
      <c r="V48" s="137"/>
      <c r="W48" s="137"/>
    </row>
    <row r="49" spans="1:23" s="3" customFormat="1" x14ac:dyDescent="0.25">
      <c r="A49" s="95" t="s">
        <v>32</v>
      </c>
      <c r="B49" s="95" t="s">
        <v>104</v>
      </c>
      <c r="C49" s="96" t="s">
        <v>90</v>
      </c>
      <c r="D49" s="95">
        <v>2021</v>
      </c>
      <c r="E49" s="96">
        <v>2022</v>
      </c>
      <c r="F49" s="95">
        <v>2023</v>
      </c>
      <c r="G49" s="96">
        <v>2024</v>
      </c>
      <c r="H49" s="95">
        <v>2025</v>
      </c>
      <c r="I49" s="96">
        <v>2026</v>
      </c>
      <c r="J49" s="95">
        <v>2027</v>
      </c>
      <c r="K49" s="96">
        <v>2028</v>
      </c>
      <c r="L49" s="95">
        <v>2029</v>
      </c>
      <c r="M49" s="96">
        <v>2030</v>
      </c>
      <c r="N49" s="95">
        <v>2031</v>
      </c>
      <c r="O49" s="96">
        <v>2032</v>
      </c>
      <c r="P49" s="95">
        <v>2033</v>
      </c>
      <c r="Q49" s="96">
        <v>2034</v>
      </c>
      <c r="R49" s="95">
        <v>2035</v>
      </c>
      <c r="S49" s="96">
        <v>2036</v>
      </c>
      <c r="T49" s="95">
        <v>2037</v>
      </c>
      <c r="U49" s="96">
        <v>2038</v>
      </c>
      <c r="V49" s="95">
        <v>2039</v>
      </c>
      <c r="W49" s="96">
        <v>2040</v>
      </c>
    </row>
    <row r="50" spans="1:23" s="3" customFormat="1" ht="14.4" customHeight="1" x14ac:dyDescent="0.25">
      <c r="A50" s="290" t="s">
        <v>153</v>
      </c>
      <c r="B50" s="98" t="s">
        <v>59</v>
      </c>
      <c r="C50" s="121" t="s">
        <v>11</v>
      </c>
      <c r="D50" s="127">
        <f>(Settings!$R3-SUM($W2,$W14))/COUNTA($D$25:$M$25)</f>
        <v>0.6</v>
      </c>
      <c r="E50" s="127">
        <f>D50+(Settings!$R3-SUM($W2,$W14))/COUNTA($D$25:$M$25)</f>
        <v>1.2</v>
      </c>
      <c r="F50" s="127">
        <f>E50+(Settings!$R3-SUM($W2,$W14))/COUNTA($D$25:$M$25)</f>
        <v>1.7999999999999998</v>
      </c>
      <c r="G50" s="127">
        <f>F50+(Settings!$R3-SUM($W2,$W14))/COUNTA($D$25:$M$25)</f>
        <v>2.4</v>
      </c>
      <c r="H50" s="127">
        <f>G50+(Settings!$R3-SUM($W2,$W14))/COUNTA($D$25:$M$25)</f>
        <v>3</v>
      </c>
      <c r="I50" s="127">
        <f>H50+(Settings!$R3-SUM($W2,$W14))/COUNTA($D$25:$M$25)</f>
        <v>3.6</v>
      </c>
      <c r="J50" s="127">
        <f>I50+(Settings!$R3-SUM($W2,$W14))/COUNTA($D$25:$M$25)</f>
        <v>4.2</v>
      </c>
      <c r="K50" s="127">
        <f>J50+(Settings!$R3-SUM($W2,$W14))/COUNTA($D$25:$M$25)</f>
        <v>4.8</v>
      </c>
      <c r="L50" s="127">
        <f>K50+(Settings!$R3-SUM($W2,$W14))/COUNTA($D$25:$M$25)</f>
        <v>5.3999999999999995</v>
      </c>
      <c r="M50" s="127">
        <f>L50+(Settings!$R3-SUM($W2,$W14))/COUNTA($D$25:$M$25)</f>
        <v>5.9999999999999991</v>
      </c>
      <c r="N50" s="102">
        <f>M50</f>
        <v>5.9999999999999991</v>
      </c>
      <c r="O50" s="102">
        <f t="shared" ref="O50:O57" si="24">N50</f>
        <v>5.9999999999999991</v>
      </c>
      <c r="P50" s="102">
        <f t="shared" ref="P50:P57" si="25">O50</f>
        <v>5.9999999999999991</v>
      </c>
      <c r="Q50" s="102">
        <f t="shared" ref="Q50:Q57" si="26">P50</f>
        <v>5.9999999999999991</v>
      </c>
      <c r="R50" s="102">
        <f t="shared" ref="R50:R57" si="27">Q50</f>
        <v>5.9999999999999991</v>
      </c>
      <c r="S50" s="102">
        <f t="shared" ref="S50:S57" si="28">R50</f>
        <v>5.9999999999999991</v>
      </c>
      <c r="T50" s="102">
        <f t="shared" ref="T50:T57" si="29">S50</f>
        <v>5.9999999999999991</v>
      </c>
      <c r="U50" s="102">
        <f t="shared" ref="U50:U57" si="30">T50</f>
        <v>5.9999999999999991</v>
      </c>
      <c r="V50" s="102">
        <f t="shared" ref="V50:V57" si="31">U50</f>
        <v>5.9999999999999991</v>
      </c>
      <c r="W50" s="102">
        <f t="shared" ref="W50:W57" si="32">V50</f>
        <v>5.9999999999999991</v>
      </c>
    </row>
    <row r="51" spans="1:23" s="3" customFormat="1" x14ac:dyDescent="0.25">
      <c r="A51" s="290"/>
      <c r="B51" s="98" t="s">
        <v>57</v>
      </c>
      <c r="C51" s="121" t="s">
        <v>11</v>
      </c>
      <c r="D51" s="127">
        <f>(Settings!$R4-SUM($W3,$W15))/COUNTA($D$25:$M$25)</f>
        <v>2.2000000000000002</v>
      </c>
      <c r="E51" s="127">
        <f>D51+(Settings!$R4-SUM($W3,$W15))/COUNTA($D$25:$M$25)</f>
        <v>4.4000000000000004</v>
      </c>
      <c r="F51" s="127">
        <f>E51+(Settings!$R4-SUM($W3,$W15))/COUNTA($D$25:$M$25)</f>
        <v>6.6000000000000005</v>
      </c>
      <c r="G51" s="127">
        <f>F51+(Settings!$R4-SUM($W3,$W15))/COUNTA($D$25:$M$25)</f>
        <v>8.8000000000000007</v>
      </c>
      <c r="H51" s="127">
        <f>G51+(Settings!$R4-SUM($W3,$W15))/COUNTA($D$25:$M$25)</f>
        <v>11</v>
      </c>
      <c r="I51" s="127">
        <f>H51+(Settings!$R4-SUM($W3,$W15))/COUNTA($D$25:$M$25)</f>
        <v>13.2</v>
      </c>
      <c r="J51" s="127">
        <f>I51+(Settings!$R4-SUM($W3,$W15))/COUNTA($D$25:$M$25)</f>
        <v>15.399999999999999</v>
      </c>
      <c r="K51" s="127">
        <f>J51+(Settings!$R4-SUM($W3,$W15))/COUNTA($D$25:$M$25)</f>
        <v>17.599999999999998</v>
      </c>
      <c r="L51" s="127">
        <f>K51+(Settings!$R4-SUM($W3,$W15))/COUNTA($D$25:$M$25)</f>
        <v>19.799999999999997</v>
      </c>
      <c r="M51" s="127">
        <f>L51+(Settings!$R4-SUM($W3,$W15))/COUNTA($D$25:$M$25)</f>
        <v>21.999999999999996</v>
      </c>
      <c r="N51" s="102">
        <f t="shared" ref="N51:N57" si="33">M51</f>
        <v>21.999999999999996</v>
      </c>
      <c r="O51" s="102">
        <f t="shared" si="24"/>
        <v>21.999999999999996</v>
      </c>
      <c r="P51" s="102">
        <f t="shared" si="25"/>
        <v>21.999999999999996</v>
      </c>
      <c r="Q51" s="102">
        <f t="shared" si="26"/>
        <v>21.999999999999996</v>
      </c>
      <c r="R51" s="102">
        <f t="shared" si="27"/>
        <v>21.999999999999996</v>
      </c>
      <c r="S51" s="102">
        <f t="shared" si="28"/>
        <v>21.999999999999996</v>
      </c>
      <c r="T51" s="102">
        <f t="shared" si="29"/>
        <v>21.999999999999996</v>
      </c>
      <c r="U51" s="102">
        <f t="shared" si="30"/>
        <v>21.999999999999996</v>
      </c>
      <c r="V51" s="102">
        <f t="shared" si="31"/>
        <v>21.999999999999996</v>
      </c>
      <c r="W51" s="102">
        <f t="shared" si="32"/>
        <v>21.999999999999996</v>
      </c>
    </row>
    <row r="52" spans="1:23" s="3" customFormat="1" x14ac:dyDescent="0.25">
      <c r="A52" s="290"/>
      <c r="B52" s="98" t="s">
        <v>56</v>
      </c>
      <c r="C52" s="121" t="s">
        <v>11</v>
      </c>
      <c r="D52" s="127">
        <f>(Settings!$R5-SUM($W4,$W16))/COUNTA($D$25:$M$25)</f>
        <v>0.9</v>
      </c>
      <c r="E52" s="127">
        <f>D52+(Settings!$R5-SUM($W4,$W16))/COUNTA($D$25:$M$25)</f>
        <v>1.8</v>
      </c>
      <c r="F52" s="127">
        <f>E52+(Settings!$R5-SUM($W4,$W16))/COUNTA($D$25:$M$25)</f>
        <v>2.7</v>
      </c>
      <c r="G52" s="127">
        <f>F52+(Settings!$R5-SUM($W4,$W16))/COUNTA($D$25:$M$25)</f>
        <v>3.6</v>
      </c>
      <c r="H52" s="127">
        <f>G52+(Settings!$R5-SUM($W4,$W16))/COUNTA($D$25:$M$25)</f>
        <v>4.5</v>
      </c>
      <c r="I52" s="127">
        <f>H52+(Settings!$R5-SUM($W4,$W16))/COUNTA($D$25:$M$25)</f>
        <v>5.4</v>
      </c>
      <c r="J52" s="127">
        <f>I52+(Settings!$R5-SUM($W4,$W16))/COUNTA($D$25:$M$25)</f>
        <v>6.3000000000000007</v>
      </c>
      <c r="K52" s="127">
        <f>J52+(Settings!$R5-SUM($W4,$W16))/COUNTA($D$25:$M$25)</f>
        <v>7.2000000000000011</v>
      </c>
      <c r="L52" s="127">
        <f>K52+(Settings!$R5-SUM($W4,$W16))/COUNTA($D$25:$M$25)</f>
        <v>8.1000000000000014</v>
      </c>
      <c r="M52" s="127">
        <f>L52+(Settings!$R5-SUM($W4,$W16))/COUNTA($D$25:$M$25)</f>
        <v>9.0000000000000018</v>
      </c>
      <c r="N52" s="102">
        <f t="shared" si="33"/>
        <v>9.0000000000000018</v>
      </c>
      <c r="O52" s="102">
        <f t="shared" si="24"/>
        <v>9.0000000000000018</v>
      </c>
      <c r="P52" s="102">
        <f t="shared" si="25"/>
        <v>9.0000000000000018</v>
      </c>
      <c r="Q52" s="102">
        <f t="shared" si="26"/>
        <v>9.0000000000000018</v>
      </c>
      <c r="R52" s="102">
        <f t="shared" si="27"/>
        <v>9.0000000000000018</v>
      </c>
      <c r="S52" s="102">
        <f t="shared" si="28"/>
        <v>9.0000000000000018</v>
      </c>
      <c r="T52" s="102">
        <f t="shared" si="29"/>
        <v>9.0000000000000018</v>
      </c>
      <c r="U52" s="102">
        <f t="shared" si="30"/>
        <v>9.0000000000000018</v>
      </c>
      <c r="V52" s="102">
        <f t="shared" si="31"/>
        <v>9.0000000000000018</v>
      </c>
      <c r="W52" s="102">
        <f t="shared" si="32"/>
        <v>9.0000000000000018</v>
      </c>
    </row>
    <row r="53" spans="1:23" s="3" customFormat="1" x14ac:dyDescent="0.25">
      <c r="A53" s="290"/>
      <c r="B53" s="98" t="s">
        <v>102</v>
      </c>
      <c r="C53" s="121" t="s">
        <v>11</v>
      </c>
      <c r="D53" s="127">
        <f>(Settings!$R6-SUM($W5,$W17))/COUNTA($D$25:$M$25)</f>
        <v>0</v>
      </c>
      <c r="E53" s="127">
        <f>D53+(Settings!$R6-SUM($W5,$W17))/COUNTA($D$25:$M$25)</f>
        <v>0</v>
      </c>
      <c r="F53" s="127">
        <f>E53+(Settings!$R6-SUM($W5,$W17))/COUNTA($D$25:$M$25)</f>
        <v>0</v>
      </c>
      <c r="G53" s="127">
        <f>F53+(Settings!$R6-SUM($W5,$W17))/COUNTA($D$25:$M$25)</f>
        <v>0</v>
      </c>
      <c r="H53" s="127">
        <f>G53+(Settings!$R6-SUM($W5,$W17))/COUNTA($D$25:$M$25)</f>
        <v>0</v>
      </c>
      <c r="I53" s="127">
        <f>H53+(Settings!$R6-SUM($W5,$W17))/COUNTA($D$25:$M$25)</f>
        <v>0</v>
      </c>
      <c r="J53" s="127">
        <f>I53+(Settings!$R6-SUM($W5,$W17))/COUNTA($D$25:$M$25)</f>
        <v>0</v>
      </c>
      <c r="K53" s="127">
        <f>J53+(Settings!$R6-SUM($W5,$W17))/COUNTA($D$25:$M$25)</f>
        <v>0</v>
      </c>
      <c r="L53" s="127">
        <f>K53+(Settings!$R6-SUM($W5,$W17))/COUNTA($D$25:$M$25)</f>
        <v>0</v>
      </c>
      <c r="M53" s="127">
        <f>L53+(Settings!$R6-SUM($W5,$W17))/COUNTA($D$25:$M$25)</f>
        <v>0</v>
      </c>
      <c r="N53" s="102">
        <f t="shared" si="33"/>
        <v>0</v>
      </c>
      <c r="O53" s="102">
        <f t="shared" si="24"/>
        <v>0</v>
      </c>
      <c r="P53" s="102">
        <f t="shared" si="25"/>
        <v>0</v>
      </c>
      <c r="Q53" s="102">
        <f t="shared" si="26"/>
        <v>0</v>
      </c>
      <c r="R53" s="102">
        <f t="shared" si="27"/>
        <v>0</v>
      </c>
      <c r="S53" s="102">
        <f t="shared" si="28"/>
        <v>0</v>
      </c>
      <c r="T53" s="102">
        <f t="shared" si="29"/>
        <v>0</v>
      </c>
      <c r="U53" s="102">
        <f t="shared" si="30"/>
        <v>0</v>
      </c>
      <c r="V53" s="102">
        <f t="shared" si="31"/>
        <v>0</v>
      </c>
      <c r="W53" s="102">
        <f t="shared" si="32"/>
        <v>0</v>
      </c>
    </row>
    <row r="54" spans="1:23" s="3" customFormat="1" x14ac:dyDescent="0.25">
      <c r="A54" s="290"/>
      <c r="B54" s="98" t="s">
        <v>60</v>
      </c>
      <c r="C54" s="121" t="s">
        <v>11</v>
      </c>
      <c r="D54" s="127">
        <f>(Settings!$R7-SUM($W6,$W18))/COUNTA($D$25:$M$25)</f>
        <v>0.2</v>
      </c>
      <c r="E54" s="127">
        <f>D54+(Settings!$R7-SUM($W6,$W18))/COUNTA($D$25:$M$25)</f>
        <v>0.4</v>
      </c>
      <c r="F54" s="127">
        <f>E54+(Settings!$R7-SUM($W6,$W18))/COUNTA($D$25:$M$25)</f>
        <v>0.60000000000000009</v>
      </c>
      <c r="G54" s="127">
        <f>F54+(Settings!$R7-SUM($W6,$W18))/COUNTA($D$25:$M$25)</f>
        <v>0.8</v>
      </c>
      <c r="H54" s="127">
        <f>G54+(Settings!$R7-SUM($W6,$W18))/COUNTA($D$25:$M$25)</f>
        <v>1</v>
      </c>
      <c r="I54" s="127">
        <f>H54+(Settings!$R7-SUM($W6,$W18))/COUNTA($D$25:$M$25)</f>
        <v>1.2</v>
      </c>
      <c r="J54" s="127">
        <f>I54+(Settings!$R7-SUM($W6,$W18))/COUNTA($D$25:$M$25)</f>
        <v>1.4</v>
      </c>
      <c r="K54" s="127">
        <f>J54+(Settings!$R7-SUM($W6,$W18))/COUNTA($D$25:$M$25)</f>
        <v>1.5999999999999999</v>
      </c>
      <c r="L54" s="127">
        <f>K54+(Settings!$R7-SUM($W6,$W18))/COUNTA($D$25:$M$25)</f>
        <v>1.7999999999999998</v>
      </c>
      <c r="M54" s="127">
        <f>L54+(Settings!$R7-SUM($W6,$W18))/COUNTA($D$25:$M$25)</f>
        <v>1.9999999999999998</v>
      </c>
      <c r="N54" s="102">
        <f t="shared" si="33"/>
        <v>1.9999999999999998</v>
      </c>
      <c r="O54" s="102">
        <f t="shared" si="24"/>
        <v>1.9999999999999998</v>
      </c>
      <c r="P54" s="102">
        <f t="shared" si="25"/>
        <v>1.9999999999999998</v>
      </c>
      <c r="Q54" s="102">
        <f t="shared" si="26"/>
        <v>1.9999999999999998</v>
      </c>
      <c r="R54" s="102">
        <f t="shared" si="27"/>
        <v>1.9999999999999998</v>
      </c>
      <c r="S54" s="102">
        <f t="shared" si="28"/>
        <v>1.9999999999999998</v>
      </c>
      <c r="T54" s="102">
        <f t="shared" si="29"/>
        <v>1.9999999999999998</v>
      </c>
      <c r="U54" s="102">
        <f t="shared" si="30"/>
        <v>1.9999999999999998</v>
      </c>
      <c r="V54" s="102">
        <f t="shared" si="31"/>
        <v>1.9999999999999998</v>
      </c>
      <c r="W54" s="102">
        <f t="shared" si="32"/>
        <v>1.9999999999999998</v>
      </c>
    </row>
    <row r="55" spans="1:23" s="3" customFormat="1" x14ac:dyDescent="0.25">
      <c r="A55" s="290"/>
      <c r="B55" s="98" t="s">
        <v>103</v>
      </c>
      <c r="C55" s="121" t="s">
        <v>11</v>
      </c>
      <c r="D55" s="127">
        <f>(Settings!$R8-SUM($W7,$W19))/COUNTA($D$25:$M$25)</f>
        <v>0</v>
      </c>
      <c r="E55" s="127">
        <f>D55+(Settings!$R8-SUM($W7,$W19))/COUNTA($D$25:$M$25)</f>
        <v>0</v>
      </c>
      <c r="F55" s="127">
        <f>E55+(Settings!$R8-SUM($W7,$W19))/COUNTA($D$25:$M$25)</f>
        <v>0</v>
      </c>
      <c r="G55" s="127">
        <f>F55+(Settings!$R8-SUM($W7,$W19))/COUNTA($D$25:$M$25)</f>
        <v>0</v>
      </c>
      <c r="H55" s="127">
        <f>G55+(Settings!$R8-SUM($W7,$W19))/COUNTA($D$25:$M$25)</f>
        <v>0</v>
      </c>
      <c r="I55" s="127">
        <f>H55+(Settings!$R8-SUM($W7,$W19))/COUNTA($D$25:$M$25)</f>
        <v>0</v>
      </c>
      <c r="J55" s="127">
        <f>I55+(Settings!$R8-SUM($W7,$W19))/COUNTA($D$25:$M$25)</f>
        <v>0</v>
      </c>
      <c r="K55" s="127">
        <f>J55+(Settings!$R8-SUM($W7,$W19))/COUNTA($D$25:$M$25)</f>
        <v>0</v>
      </c>
      <c r="L55" s="127">
        <f>K55+(Settings!$R8-SUM($W7,$W19))/COUNTA($D$25:$M$25)</f>
        <v>0</v>
      </c>
      <c r="M55" s="127">
        <f>L55+(Settings!$R8-SUM($W7,$W19))/COUNTA($D$25:$M$25)</f>
        <v>0</v>
      </c>
      <c r="N55" s="102">
        <f t="shared" si="33"/>
        <v>0</v>
      </c>
      <c r="O55" s="102">
        <f t="shared" si="24"/>
        <v>0</v>
      </c>
      <c r="P55" s="102">
        <f t="shared" si="25"/>
        <v>0</v>
      </c>
      <c r="Q55" s="102">
        <f t="shared" si="26"/>
        <v>0</v>
      </c>
      <c r="R55" s="102">
        <f t="shared" si="27"/>
        <v>0</v>
      </c>
      <c r="S55" s="102">
        <f t="shared" si="28"/>
        <v>0</v>
      </c>
      <c r="T55" s="102">
        <f t="shared" si="29"/>
        <v>0</v>
      </c>
      <c r="U55" s="102">
        <f t="shared" si="30"/>
        <v>0</v>
      </c>
      <c r="V55" s="102">
        <f t="shared" si="31"/>
        <v>0</v>
      </c>
      <c r="W55" s="102">
        <f t="shared" si="32"/>
        <v>0</v>
      </c>
    </row>
    <row r="56" spans="1:23" s="3" customFormat="1" x14ac:dyDescent="0.25">
      <c r="A56" s="290"/>
      <c r="B56" s="98" t="s">
        <v>58</v>
      </c>
      <c r="C56" s="121" t="s">
        <v>11</v>
      </c>
      <c r="D56" s="127">
        <f>(Settings!$R9-SUM($W8,$W20))/COUNTA($D$25:$M$25)</f>
        <v>0.5</v>
      </c>
      <c r="E56" s="127">
        <f>D56+(Settings!$R9-SUM($W8,$W20))/COUNTA($D$25:$M$25)</f>
        <v>1</v>
      </c>
      <c r="F56" s="127">
        <f>E56+(Settings!$R9-SUM($W8,$W20))/COUNTA($D$25:$M$25)</f>
        <v>1.5</v>
      </c>
      <c r="G56" s="127">
        <f>F56+(Settings!$R9-SUM($W8,$W20))/COUNTA($D$25:$M$25)</f>
        <v>2</v>
      </c>
      <c r="H56" s="127">
        <f>G56+(Settings!$R9-SUM($W8,$W20))/COUNTA($D$25:$M$25)</f>
        <v>2.5</v>
      </c>
      <c r="I56" s="127">
        <f>H56+(Settings!$R9-SUM($W8,$W20))/COUNTA($D$25:$M$25)</f>
        <v>3</v>
      </c>
      <c r="J56" s="127">
        <f>I56+(Settings!$R9-SUM($W8,$W20))/COUNTA($D$25:$M$25)</f>
        <v>3.5</v>
      </c>
      <c r="K56" s="127">
        <f>J56+(Settings!$R9-SUM($W8,$W20))/COUNTA($D$25:$M$25)</f>
        <v>4</v>
      </c>
      <c r="L56" s="127">
        <f>K56+(Settings!$R9-SUM($W8,$W20))/COUNTA($D$25:$M$25)</f>
        <v>4.5</v>
      </c>
      <c r="M56" s="127">
        <f>L56+(Settings!$R9-SUM($W8,$W20))/COUNTA($D$25:$M$25)</f>
        <v>5</v>
      </c>
      <c r="N56" s="102">
        <f t="shared" si="33"/>
        <v>5</v>
      </c>
      <c r="O56" s="102">
        <f t="shared" si="24"/>
        <v>5</v>
      </c>
      <c r="P56" s="102">
        <f t="shared" si="25"/>
        <v>5</v>
      </c>
      <c r="Q56" s="102">
        <f t="shared" si="26"/>
        <v>5</v>
      </c>
      <c r="R56" s="102">
        <f t="shared" si="27"/>
        <v>5</v>
      </c>
      <c r="S56" s="102">
        <f t="shared" si="28"/>
        <v>5</v>
      </c>
      <c r="T56" s="102">
        <f t="shared" si="29"/>
        <v>5</v>
      </c>
      <c r="U56" s="102">
        <f t="shared" si="30"/>
        <v>5</v>
      </c>
      <c r="V56" s="102">
        <f t="shared" si="31"/>
        <v>5</v>
      </c>
      <c r="W56" s="102">
        <f t="shared" si="32"/>
        <v>5</v>
      </c>
    </row>
    <row r="57" spans="1:23" s="3" customFormat="1" x14ac:dyDescent="0.25">
      <c r="A57" s="290"/>
      <c r="B57" s="98" t="s">
        <v>61</v>
      </c>
      <c r="C57" s="121" t="s">
        <v>11</v>
      </c>
      <c r="D57" s="127">
        <f>(Settings!$R10-SUM($W9,$W21))/COUNTA($D$25:$M$25)</f>
        <v>0.3</v>
      </c>
      <c r="E57" s="127">
        <f>D57+(Settings!$R10-SUM($W9,$W21))/COUNTA($D$25:$M$25)</f>
        <v>0.6</v>
      </c>
      <c r="F57" s="127">
        <f>E57+(Settings!$R10-SUM($W9,$W21))/COUNTA($D$25:$M$25)</f>
        <v>0.89999999999999991</v>
      </c>
      <c r="G57" s="127">
        <f>F57+(Settings!$R10-SUM($W9,$W21))/COUNTA($D$25:$M$25)</f>
        <v>1.2</v>
      </c>
      <c r="H57" s="127">
        <f>G57+(Settings!$R10-SUM($W9,$W21))/COUNTA($D$25:$M$25)</f>
        <v>1.5</v>
      </c>
      <c r="I57" s="127">
        <f>H57+(Settings!$R10-SUM($W9,$W21))/COUNTA($D$25:$M$25)</f>
        <v>1.8</v>
      </c>
      <c r="J57" s="127">
        <f>I57+(Settings!$R10-SUM($W9,$W21))/COUNTA($D$25:$M$25)</f>
        <v>2.1</v>
      </c>
      <c r="K57" s="127">
        <f>J57+(Settings!$R10-SUM($W9,$W21))/COUNTA($D$25:$M$25)</f>
        <v>2.4</v>
      </c>
      <c r="L57" s="127">
        <f>K57+(Settings!$R10-SUM($W9,$W21))/COUNTA($D$25:$M$25)</f>
        <v>2.6999999999999997</v>
      </c>
      <c r="M57" s="127">
        <f>L57+(Settings!$R10-SUM($W9,$W21))/COUNTA($D$25:$M$25)</f>
        <v>2.9999999999999996</v>
      </c>
      <c r="N57" s="102">
        <f t="shared" si="33"/>
        <v>2.9999999999999996</v>
      </c>
      <c r="O57" s="102">
        <f t="shared" si="24"/>
        <v>2.9999999999999996</v>
      </c>
      <c r="P57" s="102">
        <f t="shared" si="25"/>
        <v>2.9999999999999996</v>
      </c>
      <c r="Q57" s="102">
        <f t="shared" si="26"/>
        <v>2.9999999999999996</v>
      </c>
      <c r="R57" s="102">
        <f t="shared" si="27"/>
        <v>2.9999999999999996</v>
      </c>
      <c r="S57" s="102">
        <f t="shared" si="28"/>
        <v>2.9999999999999996</v>
      </c>
      <c r="T57" s="102">
        <f t="shared" si="29"/>
        <v>2.9999999999999996</v>
      </c>
      <c r="U57" s="102">
        <f t="shared" si="30"/>
        <v>2.9999999999999996</v>
      </c>
      <c r="V57" s="102">
        <f t="shared" si="31"/>
        <v>2.9999999999999996</v>
      </c>
      <c r="W57" s="102">
        <f t="shared" si="32"/>
        <v>2.9999999999999996</v>
      </c>
    </row>
    <row r="58" spans="1:23" s="3" customFormat="1" x14ac:dyDescent="0.25">
      <c r="A58" s="290"/>
      <c r="B58" s="124" t="s">
        <v>106</v>
      </c>
      <c r="C58" s="110"/>
      <c r="D58" s="125">
        <f t="shared" ref="D58:W58" si="34">SUM(D50:D57)</f>
        <v>4.7</v>
      </c>
      <c r="E58" s="125">
        <f t="shared" si="34"/>
        <v>9.4</v>
      </c>
      <c r="F58" s="125">
        <f t="shared" si="34"/>
        <v>14.100000000000001</v>
      </c>
      <c r="G58" s="125">
        <f t="shared" si="34"/>
        <v>18.8</v>
      </c>
      <c r="H58" s="125">
        <f t="shared" si="34"/>
        <v>23.5</v>
      </c>
      <c r="I58" s="125">
        <f t="shared" si="34"/>
        <v>28.200000000000003</v>
      </c>
      <c r="J58" s="125">
        <f t="shared" si="34"/>
        <v>32.9</v>
      </c>
      <c r="K58" s="125">
        <f t="shared" si="34"/>
        <v>37.6</v>
      </c>
      <c r="L58" s="125">
        <f t="shared" si="34"/>
        <v>42.3</v>
      </c>
      <c r="M58" s="125">
        <f t="shared" si="34"/>
        <v>47</v>
      </c>
      <c r="N58" s="125">
        <f t="shared" si="34"/>
        <v>47</v>
      </c>
      <c r="O58" s="125">
        <f t="shared" si="34"/>
        <v>47</v>
      </c>
      <c r="P58" s="125">
        <f t="shared" si="34"/>
        <v>47</v>
      </c>
      <c r="Q58" s="125">
        <f t="shared" si="34"/>
        <v>47</v>
      </c>
      <c r="R58" s="125">
        <f t="shared" si="34"/>
        <v>47</v>
      </c>
      <c r="S58" s="125">
        <f t="shared" si="34"/>
        <v>47</v>
      </c>
      <c r="T58" s="125">
        <f t="shared" si="34"/>
        <v>47</v>
      </c>
      <c r="U58" s="125">
        <f t="shared" si="34"/>
        <v>47</v>
      </c>
      <c r="V58" s="125">
        <f t="shared" si="34"/>
        <v>47</v>
      </c>
      <c r="W58" s="125">
        <f t="shared" si="34"/>
        <v>47</v>
      </c>
    </row>
    <row r="59" spans="1:23" s="3" customFormat="1" x14ac:dyDescent="0.25">
      <c r="A59" s="122"/>
      <c r="B59" s="122"/>
      <c r="C59" s="122"/>
      <c r="D59" s="123"/>
      <c r="E59" s="123"/>
      <c r="F59" s="123"/>
      <c r="G59" s="123"/>
      <c r="H59" s="123"/>
      <c r="I59" s="123"/>
      <c r="J59" s="123"/>
      <c r="K59" s="123"/>
      <c r="L59" s="123"/>
      <c r="M59" s="123"/>
      <c r="N59" s="123"/>
      <c r="O59" s="123"/>
      <c r="P59" s="123"/>
      <c r="Q59" s="123"/>
      <c r="R59" s="123"/>
      <c r="S59" s="123"/>
      <c r="T59" s="123"/>
      <c r="U59" s="123"/>
      <c r="V59" s="123"/>
      <c r="W59" s="123"/>
    </row>
    <row r="60" spans="1:23" s="3" customFormat="1" x14ac:dyDescent="0.25">
      <c r="A60" s="292" t="s">
        <v>182</v>
      </c>
      <c r="B60" s="292"/>
      <c r="C60" s="122"/>
      <c r="D60" s="123"/>
      <c r="E60" s="123"/>
      <c r="F60" s="123"/>
      <c r="G60" s="123"/>
      <c r="H60" s="123"/>
      <c r="I60" s="123"/>
      <c r="J60" s="123"/>
      <c r="K60" s="123"/>
      <c r="L60" s="123"/>
      <c r="M60" s="123"/>
      <c r="N60" s="123"/>
      <c r="O60" s="123"/>
      <c r="P60" s="123"/>
      <c r="Q60" s="123"/>
      <c r="R60" s="123"/>
      <c r="S60" s="123"/>
      <c r="T60" s="123"/>
      <c r="U60" s="123"/>
      <c r="V60" s="123"/>
      <c r="W60" s="123"/>
    </row>
    <row r="61" spans="1:23" s="3" customFormat="1" x14ac:dyDescent="0.25">
      <c r="A61" s="128" t="s">
        <v>32</v>
      </c>
      <c r="B61" s="128" t="s">
        <v>104</v>
      </c>
      <c r="C61" s="129" t="s">
        <v>90</v>
      </c>
      <c r="D61" s="128">
        <v>2021</v>
      </c>
      <c r="E61" s="129">
        <v>2022</v>
      </c>
      <c r="F61" s="128">
        <v>2023</v>
      </c>
      <c r="G61" s="129">
        <v>2024</v>
      </c>
      <c r="H61" s="128">
        <v>2025</v>
      </c>
      <c r="I61" s="129">
        <v>2026</v>
      </c>
      <c r="J61" s="128">
        <v>2027</v>
      </c>
      <c r="K61" s="129">
        <v>2028</v>
      </c>
      <c r="L61" s="128">
        <v>2029</v>
      </c>
      <c r="M61" s="129">
        <v>2030</v>
      </c>
      <c r="N61" s="128">
        <v>2031</v>
      </c>
      <c r="O61" s="129">
        <v>2032</v>
      </c>
      <c r="P61" s="128">
        <v>2033</v>
      </c>
      <c r="Q61" s="129">
        <v>2034</v>
      </c>
      <c r="R61" s="128">
        <v>2035</v>
      </c>
      <c r="S61" s="129">
        <v>2036</v>
      </c>
      <c r="T61" s="128">
        <v>2037</v>
      </c>
      <c r="U61" s="129">
        <v>2038</v>
      </c>
      <c r="V61" s="128">
        <v>2039</v>
      </c>
      <c r="W61" s="129">
        <v>2040</v>
      </c>
    </row>
    <row r="62" spans="1:23" s="3" customFormat="1" x14ac:dyDescent="0.25">
      <c r="A62" s="287" t="s">
        <v>109</v>
      </c>
      <c r="B62" s="98" t="s">
        <v>59</v>
      </c>
      <c r="C62" s="121" t="s">
        <v>11</v>
      </c>
      <c r="D62" s="102">
        <f>SUM(D2,D14,D26)</f>
        <v>6.1</v>
      </c>
      <c r="E62" s="102">
        <f t="shared" ref="E62:W69" si="35">SUM(E2,E14,E26)</f>
        <v>6.2</v>
      </c>
      <c r="F62" s="102">
        <f t="shared" si="35"/>
        <v>6.3</v>
      </c>
      <c r="G62" s="102">
        <f t="shared" si="35"/>
        <v>6.4</v>
      </c>
      <c r="H62" s="102">
        <f t="shared" si="35"/>
        <v>6.5</v>
      </c>
      <c r="I62" s="102">
        <f t="shared" si="35"/>
        <v>6.6</v>
      </c>
      <c r="J62" s="102">
        <f t="shared" si="35"/>
        <v>6.7</v>
      </c>
      <c r="K62" s="102">
        <f t="shared" si="35"/>
        <v>6.8</v>
      </c>
      <c r="L62" s="102">
        <f t="shared" si="35"/>
        <v>6.9</v>
      </c>
      <c r="M62" s="102">
        <f t="shared" si="35"/>
        <v>7</v>
      </c>
      <c r="N62" s="102">
        <f t="shared" si="35"/>
        <v>7</v>
      </c>
      <c r="O62" s="102">
        <f t="shared" si="35"/>
        <v>7</v>
      </c>
      <c r="P62" s="102">
        <f t="shared" si="35"/>
        <v>7</v>
      </c>
      <c r="Q62" s="102">
        <f t="shared" si="35"/>
        <v>7</v>
      </c>
      <c r="R62" s="102">
        <f t="shared" si="35"/>
        <v>7</v>
      </c>
      <c r="S62" s="102">
        <f t="shared" si="35"/>
        <v>7</v>
      </c>
      <c r="T62" s="102">
        <f t="shared" si="35"/>
        <v>7</v>
      </c>
      <c r="U62" s="102">
        <f t="shared" si="35"/>
        <v>7</v>
      </c>
      <c r="V62" s="102">
        <f t="shared" si="35"/>
        <v>7</v>
      </c>
      <c r="W62" s="102">
        <f t="shared" si="35"/>
        <v>7</v>
      </c>
    </row>
    <row r="63" spans="1:23" s="3" customFormat="1" x14ac:dyDescent="0.25">
      <c r="A63" s="288"/>
      <c r="B63" s="98" t="s">
        <v>57</v>
      </c>
      <c r="C63" s="121" t="s">
        <v>11</v>
      </c>
      <c r="D63" s="102">
        <f t="shared" ref="D63:S69" si="36">SUM(D3,D15,D27)</f>
        <v>17.600000000000001</v>
      </c>
      <c r="E63" s="102">
        <f t="shared" si="36"/>
        <v>18.2</v>
      </c>
      <c r="F63" s="102">
        <f t="shared" si="36"/>
        <v>18.8</v>
      </c>
      <c r="G63" s="102">
        <f t="shared" si="36"/>
        <v>19.399999999999999</v>
      </c>
      <c r="H63" s="102">
        <f t="shared" si="36"/>
        <v>20</v>
      </c>
      <c r="I63" s="102">
        <f t="shared" si="36"/>
        <v>20.6</v>
      </c>
      <c r="J63" s="102">
        <f t="shared" si="36"/>
        <v>21.2</v>
      </c>
      <c r="K63" s="102">
        <f t="shared" si="36"/>
        <v>21.8</v>
      </c>
      <c r="L63" s="102">
        <f t="shared" si="36"/>
        <v>22.4</v>
      </c>
      <c r="M63" s="102">
        <f t="shared" si="36"/>
        <v>23</v>
      </c>
      <c r="N63" s="102">
        <f t="shared" si="36"/>
        <v>23</v>
      </c>
      <c r="O63" s="102">
        <f t="shared" si="36"/>
        <v>23</v>
      </c>
      <c r="P63" s="102">
        <f t="shared" si="36"/>
        <v>23</v>
      </c>
      <c r="Q63" s="102">
        <f t="shared" si="36"/>
        <v>23</v>
      </c>
      <c r="R63" s="102">
        <f t="shared" si="36"/>
        <v>23</v>
      </c>
      <c r="S63" s="102">
        <f t="shared" si="36"/>
        <v>23</v>
      </c>
      <c r="T63" s="102">
        <f t="shared" si="35"/>
        <v>23</v>
      </c>
      <c r="U63" s="102">
        <f t="shared" si="35"/>
        <v>23</v>
      </c>
      <c r="V63" s="102">
        <f t="shared" si="35"/>
        <v>23</v>
      </c>
      <c r="W63" s="102">
        <f t="shared" si="35"/>
        <v>23</v>
      </c>
    </row>
    <row r="64" spans="1:23" s="3" customFormat="1" x14ac:dyDescent="0.25">
      <c r="A64" s="288"/>
      <c r="B64" s="98" t="s">
        <v>56</v>
      </c>
      <c r="C64" s="121" t="s">
        <v>11</v>
      </c>
      <c r="D64" s="102">
        <f t="shared" si="36"/>
        <v>8.1999999999999993</v>
      </c>
      <c r="E64" s="102">
        <f t="shared" si="35"/>
        <v>8.4</v>
      </c>
      <c r="F64" s="102">
        <f t="shared" si="35"/>
        <v>8.6</v>
      </c>
      <c r="G64" s="102">
        <f t="shared" si="35"/>
        <v>8.8000000000000007</v>
      </c>
      <c r="H64" s="102">
        <f t="shared" si="35"/>
        <v>9</v>
      </c>
      <c r="I64" s="102">
        <f t="shared" si="35"/>
        <v>9.1999999999999993</v>
      </c>
      <c r="J64" s="102">
        <f t="shared" si="35"/>
        <v>9.4</v>
      </c>
      <c r="K64" s="102">
        <f t="shared" si="35"/>
        <v>9.6</v>
      </c>
      <c r="L64" s="102">
        <f t="shared" si="35"/>
        <v>9.8000000000000007</v>
      </c>
      <c r="M64" s="102">
        <f t="shared" si="35"/>
        <v>10</v>
      </c>
      <c r="N64" s="102">
        <f t="shared" si="35"/>
        <v>10</v>
      </c>
      <c r="O64" s="102">
        <f t="shared" si="35"/>
        <v>10</v>
      </c>
      <c r="P64" s="102">
        <f t="shared" si="35"/>
        <v>10</v>
      </c>
      <c r="Q64" s="102">
        <f t="shared" si="35"/>
        <v>10</v>
      </c>
      <c r="R64" s="102">
        <f t="shared" si="35"/>
        <v>10</v>
      </c>
      <c r="S64" s="102">
        <f t="shared" si="35"/>
        <v>10</v>
      </c>
      <c r="T64" s="102">
        <f t="shared" si="35"/>
        <v>10</v>
      </c>
      <c r="U64" s="102">
        <f t="shared" si="35"/>
        <v>10</v>
      </c>
      <c r="V64" s="102">
        <f t="shared" si="35"/>
        <v>10</v>
      </c>
      <c r="W64" s="102">
        <f t="shared" si="35"/>
        <v>10</v>
      </c>
    </row>
    <row r="65" spans="1:23" s="3" customFormat="1" x14ac:dyDescent="0.25">
      <c r="A65" s="288"/>
      <c r="B65" s="98" t="s">
        <v>102</v>
      </c>
      <c r="C65" s="121" t="s">
        <v>11</v>
      </c>
      <c r="D65" s="102">
        <f t="shared" si="36"/>
        <v>0</v>
      </c>
      <c r="E65" s="102">
        <f t="shared" si="35"/>
        <v>0</v>
      </c>
      <c r="F65" s="102">
        <f t="shared" si="35"/>
        <v>0</v>
      </c>
      <c r="G65" s="102">
        <f t="shared" si="35"/>
        <v>0</v>
      </c>
      <c r="H65" s="102">
        <f t="shared" si="35"/>
        <v>0</v>
      </c>
      <c r="I65" s="102">
        <f t="shared" si="35"/>
        <v>0</v>
      </c>
      <c r="J65" s="102">
        <f t="shared" si="35"/>
        <v>0</v>
      </c>
      <c r="K65" s="102">
        <f t="shared" si="35"/>
        <v>0</v>
      </c>
      <c r="L65" s="102">
        <f t="shared" si="35"/>
        <v>0</v>
      </c>
      <c r="M65" s="102">
        <f t="shared" si="35"/>
        <v>0</v>
      </c>
      <c r="N65" s="102">
        <f t="shared" si="35"/>
        <v>0</v>
      </c>
      <c r="O65" s="102">
        <f t="shared" si="35"/>
        <v>0</v>
      </c>
      <c r="P65" s="102">
        <f t="shared" si="35"/>
        <v>0</v>
      </c>
      <c r="Q65" s="102">
        <f t="shared" si="35"/>
        <v>0</v>
      </c>
      <c r="R65" s="102">
        <f t="shared" si="35"/>
        <v>0</v>
      </c>
      <c r="S65" s="102">
        <f t="shared" si="35"/>
        <v>0</v>
      </c>
      <c r="T65" s="102">
        <f t="shared" si="35"/>
        <v>0</v>
      </c>
      <c r="U65" s="102">
        <f t="shared" si="35"/>
        <v>0</v>
      </c>
      <c r="V65" s="102">
        <f t="shared" si="35"/>
        <v>0</v>
      </c>
      <c r="W65" s="102">
        <f t="shared" si="35"/>
        <v>0</v>
      </c>
    </row>
    <row r="66" spans="1:23" s="3" customFormat="1" x14ac:dyDescent="0.25">
      <c r="A66" s="288"/>
      <c r="B66" s="98" t="s">
        <v>60</v>
      </c>
      <c r="C66" s="121" t="s">
        <v>11</v>
      </c>
      <c r="D66" s="102">
        <f t="shared" si="36"/>
        <v>1</v>
      </c>
      <c r="E66" s="102">
        <f t="shared" si="35"/>
        <v>1</v>
      </c>
      <c r="F66" s="102">
        <f t="shared" si="35"/>
        <v>1</v>
      </c>
      <c r="G66" s="102">
        <f t="shared" si="35"/>
        <v>1</v>
      </c>
      <c r="H66" s="102">
        <f t="shared" si="35"/>
        <v>1</v>
      </c>
      <c r="I66" s="102">
        <f t="shared" si="35"/>
        <v>1</v>
      </c>
      <c r="J66" s="102">
        <f t="shared" si="35"/>
        <v>1</v>
      </c>
      <c r="K66" s="102">
        <f t="shared" si="35"/>
        <v>1</v>
      </c>
      <c r="L66" s="102">
        <f t="shared" si="35"/>
        <v>1</v>
      </c>
      <c r="M66" s="102">
        <f t="shared" si="35"/>
        <v>1</v>
      </c>
      <c r="N66" s="102">
        <f t="shared" si="35"/>
        <v>1</v>
      </c>
      <c r="O66" s="102">
        <f t="shared" si="35"/>
        <v>1</v>
      </c>
      <c r="P66" s="102">
        <f t="shared" si="35"/>
        <v>1</v>
      </c>
      <c r="Q66" s="102">
        <f t="shared" si="35"/>
        <v>1</v>
      </c>
      <c r="R66" s="102">
        <f t="shared" si="35"/>
        <v>1</v>
      </c>
      <c r="S66" s="102">
        <f t="shared" si="35"/>
        <v>1</v>
      </c>
      <c r="T66" s="102">
        <f t="shared" si="35"/>
        <v>1</v>
      </c>
      <c r="U66" s="102">
        <f t="shared" si="35"/>
        <v>1</v>
      </c>
      <c r="V66" s="102">
        <f t="shared" si="35"/>
        <v>1</v>
      </c>
      <c r="W66" s="102">
        <f t="shared" si="35"/>
        <v>1</v>
      </c>
    </row>
    <row r="67" spans="1:23" s="3" customFormat="1" x14ac:dyDescent="0.25">
      <c r="A67" s="288"/>
      <c r="B67" s="98" t="s">
        <v>103</v>
      </c>
      <c r="C67" s="121" t="s">
        <v>11</v>
      </c>
      <c r="D67" s="102">
        <f t="shared" si="36"/>
        <v>0</v>
      </c>
      <c r="E67" s="102">
        <f t="shared" si="35"/>
        <v>0</v>
      </c>
      <c r="F67" s="102">
        <f t="shared" si="35"/>
        <v>0</v>
      </c>
      <c r="G67" s="102">
        <f t="shared" si="35"/>
        <v>0</v>
      </c>
      <c r="H67" s="102">
        <f t="shared" si="35"/>
        <v>0</v>
      </c>
      <c r="I67" s="102">
        <f t="shared" si="35"/>
        <v>0</v>
      </c>
      <c r="J67" s="102">
        <f t="shared" si="35"/>
        <v>0</v>
      </c>
      <c r="K67" s="102">
        <f t="shared" si="35"/>
        <v>0</v>
      </c>
      <c r="L67" s="102">
        <f t="shared" si="35"/>
        <v>0</v>
      </c>
      <c r="M67" s="102">
        <f t="shared" si="35"/>
        <v>0</v>
      </c>
      <c r="N67" s="102">
        <f t="shared" si="35"/>
        <v>0</v>
      </c>
      <c r="O67" s="102">
        <f t="shared" si="35"/>
        <v>0</v>
      </c>
      <c r="P67" s="102">
        <f t="shared" si="35"/>
        <v>0</v>
      </c>
      <c r="Q67" s="102">
        <f t="shared" si="35"/>
        <v>0</v>
      </c>
      <c r="R67" s="102">
        <f t="shared" si="35"/>
        <v>0</v>
      </c>
      <c r="S67" s="102">
        <f t="shared" si="35"/>
        <v>0</v>
      </c>
      <c r="T67" s="102">
        <f t="shared" si="35"/>
        <v>0</v>
      </c>
      <c r="U67" s="102">
        <f t="shared" si="35"/>
        <v>0</v>
      </c>
      <c r="V67" s="102">
        <f t="shared" si="35"/>
        <v>0</v>
      </c>
      <c r="W67" s="102">
        <f t="shared" si="35"/>
        <v>0</v>
      </c>
    </row>
    <row r="68" spans="1:23" s="3" customFormat="1" x14ac:dyDescent="0.25">
      <c r="A68" s="288"/>
      <c r="B68" s="98" t="s">
        <v>58</v>
      </c>
      <c r="C68" s="121" t="s">
        <v>11</v>
      </c>
      <c r="D68" s="102">
        <f t="shared" si="36"/>
        <v>3.2</v>
      </c>
      <c r="E68" s="102">
        <f t="shared" si="35"/>
        <v>3.4</v>
      </c>
      <c r="F68" s="102">
        <f t="shared" si="35"/>
        <v>3.6</v>
      </c>
      <c r="G68" s="102">
        <f t="shared" si="35"/>
        <v>3.8</v>
      </c>
      <c r="H68" s="102">
        <f t="shared" si="35"/>
        <v>4</v>
      </c>
      <c r="I68" s="102">
        <f t="shared" si="35"/>
        <v>4.2</v>
      </c>
      <c r="J68" s="102">
        <f t="shared" si="35"/>
        <v>4.4000000000000004</v>
      </c>
      <c r="K68" s="102">
        <f t="shared" si="35"/>
        <v>4.5999999999999996</v>
      </c>
      <c r="L68" s="102">
        <f t="shared" si="35"/>
        <v>4.8</v>
      </c>
      <c r="M68" s="102">
        <f t="shared" si="35"/>
        <v>5</v>
      </c>
      <c r="N68" s="102">
        <f t="shared" si="35"/>
        <v>5</v>
      </c>
      <c r="O68" s="102">
        <f t="shared" si="35"/>
        <v>5</v>
      </c>
      <c r="P68" s="102">
        <f t="shared" si="35"/>
        <v>5</v>
      </c>
      <c r="Q68" s="102">
        <f t="shared" si="35"/>
        <v>5</v>
      </c>
      <c r="R68" s="102">
        <f t="shared" si="35"/>
        <v>5</v>
      </c>
      <c r="S68" s="102">
        <f t="shared" si="35"/>
        <v>5</v>
      </c>
      <c r="T68" s="102">
        <f t="shared" si="35"/>
        <v>5</v>
      </c>
      <c r="U68" s="102">
        <f t="shared" si="35"/>
        <v>5</v>
      </c>
      <c r="V68" s="102">
        <f t="shared" si="35"/>
        <v>5</v>
      </c>
      <c r="W68" s="102">
        <f t="shared" si="35"/>
        <v>5</v>
      </c>
    </row>
    <row r="69" spans="1:23" s="3" customFormat="1" x14ac:dyDescent="0.25">
      <c r="A69" s="288"/>
      <c r="B69" s="98" t="s">
        <v>61</v>
      </c>
      <c r="C69" s="121" t="s">
        <v>11</v>
      </c>
      <c r="D69" s="102">
        <f t="shared" si="36"/>
        <v>3.1</v>
      </c>
      <c r="E69" s="102">
        <f t="shared" si="35"/>
        <v>3.2</v>
      </c>
      <c r="F69" s="102">
        <f t="shared" si="35"/>
        <v>3.3</v>
      </c>
      <c r="G69" s="102">
        <f t="shared" si="35"/>
        <v>3.4</v>
      </c>
      <c r="H69" s="102">
        <f t="shared" si="35"/>
        <v>3.5</v>
      </c>
      <c r="I69" s="102">
        <f t="shared" si="35"/>
        <v>3.6</v>
      </c>
      <c r="J69" s="102">
        <f t="shared" si="35"/>
        <v>3.7</v>
      </c>
      <c r="K69" s="102">
        <f t="shared" si="35"/>
        <v>3.8</v>
      </c>
      <c r="L69" s="102">
        <f t="shared" si="35"/>
        <v>3.9</v>
      </c>
      <c r="M69" s="102">
        <f t="shared" si="35"/>
        <v>4</v>
      </c>
      <c r="N69" s="102">
        <f t="shared" si="35"/>
        <v>4</v>
      </c>
      <c r="O69" s="102">
        <f t="shared" si="35"/>
        <v>4</v>
      </c>
      <c r="P69" s="102">
        <f t="shared" si="35"/>
        <v>4</v>
      </c>
      <c r="Q69" s="102">
        <f t="shared" si="35"/>
        <v>4</v>
      </c>
      <c r="R69" s="102">
        <f t="shared" si="35"/>
        <v>4</v>
      </c>
      <c r="S69" s="102">
        <f t="shared" si="35"/>
        <v>4</v>
      </c>
      <c r="T69" s="102">
        <f t="shared" si="35"/>
        <v>4</v>
      </c>
      <c r="U69" s="102">
        <f t="shared" si="35"/>
        <v>4</v>
      </c>
      <c r="V69" s="102">
        <f t="shared" si="35"/>
        <v>4</v>
      </c>
      <c r="W69" s="102">
        <f t="shared" si="35"/>
        <v>4</v>
      </c>
    </row>
    <row r="70" spans="1:23" s="3" customFormat="1" x14ac:dyDescent="0.25">
      <c r="A70" s="289"/>
      <c r="B70" s="124" t="s">
        <v>106</v>
      </c>
      <c r="C70" s="110"/>
      <c r="D70" s="125">
        <f>SUM(D62:D69)</f>
        <v>39.20000000000001</v>
      </c>
      <c r="E70" s="125">
        <f t="shared" ref="E70:W70" si="37">SUM(E62:E69)</f>
        <v>40.4</v>
      </c>
      <c r="F70" s="125">
        <f t="shared" si="37"/>
        <v>41.6</v>
      </c>
      <c r="G70" s="125">
        <f t="shared" si="37"/>
        <v>42.79999999999999</v>
      </c>
      <c r="H70" s="125">
        <f t="shared" si="37"/>
        <v>44</v>
      </c>
      <c r="I70" s="125">
        <f t="shared" si="37"/>
        <v>45.20000000000001</v>
      </c>
      <c r="J70" s="125">
        <f t="shared" si="37"/>
        <v>46.4</v>
      </c>
      <c r="K70" s="125">
        <f t="shared" si="37"/>
        <v>47.6</v>
      </c>
      <c r="L70" s="125">
        <f t="shared" si="37"/>
        <v>48.79999999999999</v>
      </c>
      <c r="M70" s="125">
        <f t="shared" si="37"/>
        <v>50</v>
      </c>
      <c r="N70" s="125">
        <f t="shared" si="37"/>
        <v>50</v>
      </c>
      <c r="O70" s="125">
        <f t="shared" si="37"/>
        <v>50</v>
      </c>
      <c r="P70" s="125">
        <f t="shared" si="37"/>
        <v>50</v>
      </c>
      <c r="Q70" s="125">
        <f t="shared" si="37"/>
        <v>50</v>
      </c>
      <c r="R70" s="125">
        <f t="shared" si="37"/>
        <v>50</v>
      </c>
      <c r="S70" s="125">
        <f t="shared" si="37"/>
        <v>50</v>
      </c>
      <c r="T70" s="125">
        <f t="shared" si="37"/>
        <v>50</v>
      </c>
      <c r="U70" s="125">
        <f t="shared" si="37"/>
        <v>50</v>
      </c>
      <c r="V70" s="125">
        <f t="shared" si="37"/>
        <v>50</v>
      </c>
      <c r="W70" s="125">
        <f t="shared" si="37"/>
        <v>50</v>
      </c>
    </row>
    <row r="71" spans="1:23" s="3" customFormat="1" x14ac:dyDescent="0.25">
      <c r="A71" s="122"/>
      <c r="B71" s="122"/>
      <c r="C71" s="122"/>
      <c r="D71" s="123"/>
      <c r="E71" s="123"/>
      <c r="F71" s="123"/>
      <c r="G71" s="123"/>
      <c r="H71" s="123"/>
      <c r="I71" s="123"/>
      <c r="J71" s="123"/>
      <c r="K71" s="123"/>
      <c r="L71" s="123"/>
      <c r="M71" s="123"/>
      <c r="N71" s="123"/>
      <c r="O71" s="123"/>
      <c r="P71" s="123"/>
      <c r="Q71" s="123"/>
      <c r="R71" s="123"/>
      <c r="S71" s="123"/>
      <c r="T71" s="123"/>
      <c r="U71" s="123"/>
      <c r="V71" s="123"/>
      <c r="W71" s="123"/>
    </row>
    <row r="72" spans="1:23" s="3" customFormat="1" x14ac:dyDescent="0.25">
      <c r="A72" s="292" t="s">
        <v>183</v>
      </c>
      <c r="B72" s="292"/>
      <c r="C72" s="122"/>
      <c r="D72" s="123"/>
      <c r="E72" s="123"/>
      <c r="F72" s="123"/>
      <c r="G72" s="123"/>
      <c r="H72" s="123"/>
      <c r="I72" s="123"/>
      <c r="J72" s="123"/>
      <c r="K72" s="123"/>
      <c r="L72" s="123"/>
      <c r="M72" s="123"/>
      <c r="N72" s="123"/>
      <c r="O72" s="123"/>
      <c r="P72" s="123"/>
      <c r="Q72" s="123"/>
      <c r="R72" s="123"/>
      <c r="S72" s="123"/>
      <c r="T72" s="123"/>
      <c r="U72" s="123"/>
      <c r="V72" s="123"/>
      <c r="W72" s="123"/>
    </row>
    <row r="73" spans="1:23" s="3" customFormat="1" x14ac:dyDescent="0.25">
      <c r="A73" s="128" t="s">
        <v>32</v>
      </c>
      <c r="B73" s="128" t="s">
        <v>104</v>
      </c>
      <c r="C73" s="129" t="s">
        <v>90</v>
      </c>
      <c r="D73" s="128">
        <v>2021</v>
      </c>
      <c r="E73" s="129">
        <v>2022</v>
      </c>
      <c r="F73" s="128">
        <v>2023</v>
      </c>
      <c r="G73" s="129">
        <v>2024</v>
      </c>
      <c r="H73" s="128">
        <v>2025</v>
      </c>
      <c r="I73" s="129">
        <v>2026</v>
      </c>
      <c r="J73" s="128">
        <v>2027</v>
      </c>
      <c r="K73" s="129">
        <v>2028</v>
      </c>
      <c r="L73" s="128">
        <v>2029</v>
      </c>
      <c r="M73" s="129">
        <v>2030</v>
      </c>
      <c r="N73" s="128">
        <v>2031</v>
      </c>
      <c r="O73" s="129">
        <v>2032</v>
      </c>
      <c r="P73" s="128">
        <v>2033</v>
      </c>
      <c r="Q73" s="129">
        <v>2034</v>
      </c>
      <c r="R73" s="128">
        <v>2035</v>
      </c>
      <c r="S73" s="129">
        <v>2036</v>
      </c>
      <c r="T73" s="128">
        <v>2037</v>
      </c>
      <c r="U73" s="129">
        <v>2038</v>
      </c>
      <c r="V73" s="128">
        <v>2039</v>
      </c>
      <c r="W73" s="129">
        <v>2040</v>
      </c>
    </row>
    <row r="74" spans="1:23" s="3" customFormat="1" x14ac:dyDescent="0.25">
      <c r="A74" s="287" t="s">
        <v>109</v>
      </c>
      <c r="B74" s="98" t="s">
        <v>59</v>
      </c>
      <c r="C74" s="121" t="s">
        <v>11</v>
      </c>
      <c r="D74" s="102">
        <f>SUM(D2,D14,D38)</f>
        <v>6.4</v>
      </c>
      <c r="E74" s="102">
        <f t="shared" ref="E74:W81" si="38">SUM(E2,E14,E38)</f>
        <v>6.8</v>
      </c>
      <c r="F74" s="102">
        <f t="shared" si="38"/>
        <v>7.2</v>
      </c>
      <c r="G74" s="102">
        <f t="shared" si="38"/>
        <v>7.6</v>
      </c>
      <c r="H74" s="102">
        <f t="shared" si="38"/>
        <v>8</v>
      </c>
      <c r="I74" s="102">
        <f t="shared" si="38"/>
        <v>8.4</v>
      </c>
      <c r="J74" s="102">
        <f t="shared" si="38"/>
        <v>8.8000000000000007</v>
      </c>
      <c r="K74" s="102">
        <f t="shared" si="38"/>
        <v>9.1999999999999993</v>
      </c>
      <c r="L74" s="102">
        <f t="shared" si="38"/>
        <v>9.6</v>
      </c>
      <c r="M74" s="102">
        <f t="shared" si="38"/>
        <v>10</v>
      </c>
      <c r="N74" s="102">
        <f t="shared" si="38"/>
        <v>10</v>
      </c>
      <c r="O74" s="102">
        <f t="shared" si="38"/>
        <v>10</v>
      </c>
      <c r="P74" s="102">
        <f t="shared" si="38"/>
        <v>10</v>
      </c>
      <c r="Q74" s="102">
        <f t="shared" si="38"/>
        <v>10</v>
      </c>
      <c r="R74" s="102">
        <f t="shared" si="38"/>
        <v>10</v>
      </c>
      <c r="S74" s="102">
        <f t="shared" si="38"/>
        <v>10</v>
      </c>
      <c r="T74" s="102">
        <f t="shared" si="38"/>
        <v>10</v>
      </c>
      <c r="U74" s="102">
        <f t="shared" si="38"/>
        <v>10</v>
      </c>
      <c r="V74" s="102">
        <f t="shared" si="38"/>
        <v>10</v>
      </c>
      <c r="W74" s="102">
        <f t="shared" si="38"/>
        <v>10</v>
      </c>
    </row>
    <row r="75" spans="1:23" s="3" customFormat="1" x14ac:dyDescent="0.25">
      <c r="A75" s="288"/>
      <c r="B75" s="98" t="s">
        <v>57</v>
      </c>
      <c r="C75" s="121" t="s">
        <v>11</v>
      </c>
      <c r="D75" s="102">
        <f t="shared" ref="D75:S81" si="39">SUM(D3,D15,D39)</f>
        <v>18.399999999999999</v>
      </c>
      <c r="E75" s="102">
        <f t="shared" si="39"/>
        <v>19.8</v>
      </c>
      <c r="F75" s="102">
        <f t="shared" si="39"/>
        <v>21.2</v>
      </c>
      <c r="G75" s="102">
        <f t="shared" si="39"/>
        <v>22.6</v>
      </c>
      <c r="H75" s="102">
        <f t="shared" si="39"/>
        <v>24</v>
      </c>
      <c r="I75" s="102">
        <f t="shared" si="39"/>
        <v>25.4</v>
      </c>
      <c r="J75" s="102">
        <f t="shared" si="39"/>
        <v>26.8</v>
      </c>
      <c r="K75" s="102">
        <f t="shared" si="39"/>
        <v>28.200000000000003</v>
      </c>
      <c r="L75" s="102">
        <f t="shared" si="39"/>
        <v>29.6</v>
      </c>
      <c r="M75" s="102">
        <f t="shared" si="39"/>
        <v>31</v>
      </c>
      <c r="N75" s="102">
        <f t="shared" si="39"/>
        <v>31</v>
      </c>
      <c r="O75" s="102">
        <f t="shared" si="39"/>
        <v>31</v>
      </c>
      <c r="P75" s="102">
        <f t="shared" si="39"/>
        <v>31</v>
      </c>
      <c r="Q75" s="102">
        <f t="shared" si="39"/>
        <v>31</v>
      </c>
      <c r="R75" s="102">
        <f t="shared" si="39"/>
        <v>31</v>
      </c>
      <c r="S75" s="102">
        <f t="shared" si="39"/>
        <v>31</v>
      </c>
      <c r="T75" s="102">
        <f t="shared" si="38"/>
        <v>31</v>
      </c>
      <c r="U75" s="102">
        <f t="shared" si="38"/>
        <v>31</v>
      </c>
      <c r="V75" s="102">
        <f t="shared" si="38"/>
        <v>31</v>
      </c>
      <c r="W75" s="102">
        <f t="shared" si="38"/>
        <v>31</v>
      </c>
    </row>
    <row r="76" spans="1:23" s="3" customFormat="1" x14ac:dyDescent="0.25">
      <c r="A76" s="288"/>
      <c r="B76" s="98" t="s">
        <v>56</v>
      </c>
      <c r="C76" s="121" t="s">
        <v>11</v>
      </c>
      <c r="D76" s="102">
        <f t="shared" si="39"/>
        <v>8.5</v>
      </c>
      <c r="E76" s="102">
        <f t="shared" si="38"/>
        <v>9</v>
      </c>
      <c r="F76" s="102">
        <f t="shared" si="38"/>
        <v>9.5</v>
      </c>
      <c r="G76" s="102">
        <f t="shared" si="38"/>
        <v>10</v>
      </c>
      <c r="H76" s="102">
        <f t="shared" si="38"/>
        <v>10.5</v>
      </c>
      <c r="I76" s="102">
        <f t="shared" si="38"/>
        <v>11</v>
      </c>
      <c r="J76" s="102">
        <f t="shared" si="38"/>
        <v>11.5</v>
      </c>
      <c r="K76" s="102">
        <f t="shared" si="38"/>
        <v>12</v>
      </c>
      <c r="L76" s="102">
        <f t="shared" si="38"/>
        <v>12.5</v>
      </c>
      <c r="M76" s="102">
        <f t="shared" si="38"/>
        <v>13</v>
      </c>
      <c r="N76" s="102">
        <f t="shared" si="38"/>
        <v>13</v>
      </c>
      <c r="O76" s="102">
        <f t="shared" si="38"/>
        <v>13</v>
      </c>
      <c r="P76" s="102">
        <f t="shared" si="38"/>
        <v>13</v>
      </c>
      <c r="Q76" s="102">
        <f t="shared" si="38"/>
        <v>13</v>
      </c>
      <c r="R76" s="102">
        <f t="shared" si="38"/>
        <v>13</v>
      </c>
      <c r="S76" s="102">
        <f t="shared" si="38"/>
        <v>13</v>
      </c>
      <c r="T76" s="102">
        <f t="shared" si="38"/>
        <v>13</v>
      </c>
      <c r="U76" s="102">
        <f t="shared" si="38"/>
        <v>13</v>
      </c>
      <c r="V76" s="102">
        <f t="shared" si="38"/>
        <v>13</v>
      </c>
      <c r="W76" s="102">
        <f t="shared" si="38"/>
        <v>13</v>
      </c>
    </row>
    <row r="77" spans="1:23" s="3" customFormat="1" x14ac:dyDescent="0.25">
      <c r="A77" s="288"/>
      <c r="B77" s="98" t="s">
        <v>102</v>
      </c>
      <c r="C77" s="121" t="s">
        <v>11</v>
      </c>
      <c r="D77" s="102">
        <f t="shared" si="39"/>
        <v>0</v>
      </c>
      <c r="E77" s="102">
        <f t="shared" si="38"/>
        <v>0</v>
      </c>
      <c r="F77" s="102">
        <f t="shared" si="38"/>
        <v>0</v>
      </c>
      <c r="G77" s="102">
        <f t="shared" si="38"/>
        <v>0</v>
      </c>
      <c r="H77" s="102">
        <f t="shared" si="38"/>
        <v>0</v>
      </c>
      <c r="I77" s="102">
        <f t="shared" si="38"/>
        <v>0</v>
      </c>
      <c r="J77" s="102">
        <f t="shared" si="38"/>
        <v>0</v>
      </c>
      <c r="K77" s="102">
        <f t="shared" si="38"/>
        <v>0</v>
      </c>
      <c r="L77" s="102">
        <f t="shared" si="38"/>
        <v>0</v>
      </c>
      <c r="M77" s="102">
        <f t="shared" si="38"/>
        <v>0</v>
      </c>
      <c r="N77" s="102">
        <f t="shared" si="38"/>
        <v>0</v>
      </c>
      <c r="O77" s="102">
        <f t="shared" si="38"/>
        <v>0</v>
      </c>
      <c r="P77" s="102">
        <f t="shared" si="38"/>
        <v>0</v>
      </c>
      <c r="Q77" s="102">
        <f t="shared" si="38"/>
        <v>0</v>
      </c>
      <c r="R77" s="102">
        <f t="shared" si="38"/>
        <v>0</v>
      </c>
      <c r="S77" s="102">
        <f t="shared" si="38"/>
        <v>0</v>
      </c>
      <c r="T77" s="102">
        <f t="shared" si="38"/>
        <v>0</v>
      </c>
      <c r="U77" s="102">
        <f t="shared" si="38"/>
        <v>0</v>
      </c>
      <c r="V77" s="102">
        <f t="shared" si="38"/>
        <v>0</v>
      </c>
      <c r="W77" s="102">
        <f t="shared" si="38"/>
        <v>0</v>
      </c>
    </row>
    <row r="78" spans="1:23" s="3" customFormat="1" x14ac:dyDescent="0.25">
      <c r="A78" s="288"/>
      <c r="B78" s="98" t="s">
        <v>60</v>
      </c>
      <c r="C78" s="121" t="s">
        <v>11</v>
      </c>
      <c r="D78" s="102">
        <f t="shared" si="39"/>
        <v>1.1000000000000001</v>
      </c>
      <c r="E78" s="102">
        <f t="shared" si="38"/>
        <v>1.2</v>
      </c>
      <c r="F78" s="102">
        <f t="shared" si="38"/>
        <v>1.3</v>
      </c>
      <c r="G78" s="102">
        <f t="shared" si="38"/>
        <v>1.4</v>
      </c>
      <c r="H78" s="102">
        <f t="shared" si="38"/>
        <v>1.5</v>
      </c>
      <c r="I78" s="102">
        <f t="shared" si="38"/>
        <v>1.6</v>
      </c>
      <c r="J78" s="102">
        <f t="shared" si="38"/>
        <v>1.7</v>
      </c>
      <c r="K78" s="102">
        <f t="shared" si="38"/>
        <v>1.7999999999999998</v>
      </c>
      <c r="L78" s="102">
        <f t="shared" si="38"/>
        <v>1.9</v>
      </c>
      <c r="M78" s="102">
        <f t="shared" si="38"/>
        <v>2</v>
      </c>
      <c r="N78" s="102">
        <f t="shared" si="38"/>
        <v>2</v>
      </c>
      <c r="O78" s="102">
        <f t="shared" si="38"/>
        <v>2</v>
      </c>
      <c r="P78" s="102">
        <f t="shared" si="38"/>
        <v>2</v>
      </c>
      <c r="Q78" s="102">
        <f t="shared" si="38"/>
        <v>2</v>
      </c>
      <c r="R78" s="102">
        <f t="shared" si="38"/>
        <v>2</v>
      </c>
      <c r="S78" s="102">
        <f t="shared" si="38"/>
        <v>2</v>
      </c>
      <c r="T78" s="102">
        <f t="shared" si="38"/>
        <v>2</v>
      </c>
      <c r="U78" s="102">
        <f t="shared" si="38"/>
        <v>2</v>
      </c>
      <c r="V78" s="102">
        <f t="shared" si="38"/>
        <v>2</v>
      </c>
      <c r="W78" s="102">
        <f t="shared" si="38"/>
        <v>2</v>
      </c>
    </row>
    <row r="79" spans="1:23" s="3" customFormat="1" x14ac:dyDescent="0.25">
      <c r="A79" s="288"/>
      <c r="B79" s="98" t="s">
        <v>103</v>
      </c>
      <c r="C79" s="121" t="s">
        <v>11</v>
      </c>
      <c r="D79" s="102">
        <f t="shared" si="39"/>
        <v>0</v>
      </c>
      <c r="E79" s="102">
        <f t="shared" si="38"/>
        <v>0</v>
      </c>
      <c r="F79" s="102">
        <f t="shared" si="38"/>
        <v>0</v>
      </c>
      <c r="G79" s="102">
        <f t="shared" si="38"/>
        <v>0</v>
      </c>
      <c r="H79" s="102">
        <f t="shared" si="38"/>
        <v>0</v>
      </c>
      <c r="I79" s="102">
        <f t="shared" si="38"/>
        <v>0</v>
      </c>
      <c r="J79" s="102">
        <f t="shared" si="38"/>
        <v>0</v>
      </c>
      <c r="K79" s="102">
        <f t="shared" si="38"/>
        <v>0</v>
      </c>
      <c r="L79" s="102">
        <f t="shared" si="38"/>
        <v>0</v>
      </c>
      <c r="M79" s="102">
        <f t="shared" si="38"/>
        <v>0</v>
      </c>
      <c r="N79" s="102">
        <f t="shared" si="38"/>
        <v>0</v>
      </c>
      <c r="O79" s="102">
        <f t="shared" si="38"/>
        <v>0</v>
      </c>
      <c r="P79" s="102">
        <f t="shared" si="38"/>
        <v>0</v>
      </c>
      <c r="Q79" s="102">
        <f t="shared" si="38"/>
        <v>0</v>
      </c>
      <c r="R79" s="102">
        <f t="shared" si="38"/>
        <v>0</v>
      </c>
      <c r="S79" s="102">
        <f t="shared" si="38"/>
        <v>0</v>
      </c>
      <c r="T79" s="102">
        <f t="shared" si="38"/>
        <v>0</v>
      </c>
      <c r="U79" s="102">
        <f t="shared" si="38"/>
        <v>0</v>
      </c>
      <c r="V79" s="102">
        <f t="shared" si="38"/>
        <v>0</v>
      </c>
      <c r="W79" s="102">
        <f t="shared" si="38"/>
        <v>0</v>
      </c>
    </row>
    <row r="80" spans="1:23" s="3" customFormat="1" x14ac:dyDescent="0.25">
      <c r="A80" s="288"/>
      <c r="B80" s="98" t="s">
        <v>58</v>
      </c>
      <c r="C80" s="121" t="s">
        <v>11</v>
      </c>
      <c r="D80" s="102">
        <f t="shared" si="39"/>
        <v>3.4</v>
      </c>
      <c r="E80" s="102">
        <f t="shared" si="38"/>
        <v>3.8</v>
      </c>
      <c r="F80" s="102">
        <f t="shared" si="38"/>
        <v>4.2</v>
      </c>
      <c r="G80" s="102">
        <f t="shared" si="38"/>
        <v>4.5999999999999996</v>
      </c>
      <c r="H80" s="102">
        <f t="shared" si="38"/>
        <v>5</v>
      </c>
      <c r="I80" s="102">
        <f t="shared" si="38"/>
        <v>5.4</v>
      </c>
      <c r="J80" s="102">
        <f t="shared" si="38"/>
        <v>5.8</v>
      </c>
      <c r="K80" s="102">
        <f t="shared" si="38"/>
        <v>6.1999999999999993</v>
      </c>
      <c r="L80" s="102">
        <f t="shared" si="38"/>
        <v>6.6</v>
      </c>
      <c r="M80" s="102">
        <f t="shared" si="38"/>
        <v>7</v>
      </c>
      <c r="N80" s="102">
        <f t="shared" si="38"/>
        <v>7</v>
      </c>
      <c r="O80" s="102">
        <f t="shared" si="38"/>
        <v>7</v>
      </c>
      <c r="P80" s="102">
        <f t="shared" si="38"/>
        <v>7</v>
      </c>
      <c r="Q80" s="102">
        <f t="shared" si="38"/>
        <v>7</v>
      </c>
      <c r="R80" s="102">
        <f t="shared" si="38"/>
        <v>7</v>
      </c>
      <c r="S80" s="102">
        <f t="shared" si="38"/>
        <v>7</v>
      </c>
      <c r="T80" s="102">
        <f t="shared" si="38"/>
        <v>7</v>
      </c>
      <c r="U80" s="102">
        <f t="shared" si="38"/>
        <v>7</v>
      </c>
      <c r="V80" s="102">
        <f t="shared" si="38"/>
        <v>7</v>
      </c>
      <c r="W80" s="102">
        <f t="shared" si="38"/>
        <v>7</v>
      </c>
    </row>
    <row r="81" spans="1:23" s="3" customFormat="1" x14ac:dyDescent="0.25">
      <c r="A81" s="288"/>
      <c r="B81" s="98" t="s">
        <v>61</v>
      </c>
      <c r="C81" s="121" t="s">
        <v>11</v>
      </c>
      <c r="D81" s="102">
        <f t="shared" si="39"/>
        <v>3.2</v>
      </c>
      <c r="E81" s="102">
        <f t="shared" si="38"/>
        <v>3.4</v>
      </c>
      <c r="F81" s="102">
        <f t="shared" si="38"/>
        <v>3.6</v>
      </c>
      <c r="G81" s="102">
        <f t="shared" si="38"/>
        <v>3.8</v>
      </c>
      <c r="H81" s="102">
        <f t="shared" si="38"/>
        <v>4</v>
      </c>
      <c r="I81" s="102">
        <f t="shared" si="38"/>
        <v>4.2</v>
      </c>
      <c r="J81" s="102">
        <f t="shared" si="38"/>
        <v>4.4000000000000004</v>
      </c>
      <c r="K81" s="102">
        <f t="shared" si="38"/>
        <v>4.5999999999999996</v>
      </c>
      <c r="L81" s="102">
        <f t="shared" si="38"/>
        <v>4.8</v>
      </c>
      <c r="M81" s="102">
        <f t="shared" si="38"/>
        <v>5</v>
      </c>
      <c r="N81" s="102">
        <f t="shared" si="38"/>
        <v>5</v>
      </c>
      <c r="O81" s="102">
        <f t="shared" si="38"/>
        <v>5</v>
      </c>
      <c r="P81" s="102">
        <f t="shared" si="38"/>
        <v>5</v>
      </c>
      <c r="Q81" s="102">
        <f t="shared" si="38"/>
        <v>5</v>
      </c>
      <c r="R81" s="102">
        <f t="shared" si="38"/>
        <v>5</v>
      </c>
      <c r="S81" s="102">
        <f t="shared" si="38"/>
        <v>5</v>
      </c>
      <c r="T81" s="102">
        <f t="shared" si="38"/>
        <v>5</v>
      </c>
      <c r="U81" s="102">
        <f t="shared" si="38"/>
        <v>5</v>
      </c>
      <c r="V81" s="102">
        <f t="shared" si="38"/>
        <v>5</v>
      </c>
      <c r="W81" s="102">
        <f t="shared" si="38"/>
        <v>5</v>
      </c>
    </row>
    <row r="82" spans="1:23" s="3" customFormat="1" x14ac:dyDescent="0.25">
      <c r="A82" s="289"/>
      <c r="B82" s="124" t="s">
        <v>106</v>
      </c>
      <c r="C82" s="110"/>
      <c r="D82" s="125">
        <f>SUM(D74:D81)</f>
        <v>41</v>
      </c>
      <c r="E82" s="125">
        <f t="shared" ref="E82:W82" si="40">SUM(E74:E81)</f>
        <v>44</v>
      </c>
      <c r="F82" s="125">
        <f t="shared" si="40"/>
        <v>47</v>
      </c>
      <c r="G82" s="125">
        <f t="shared" si="40"/>
        <v>50</v>
      </c>
      <c r="H82" s="125">
        <f t="shared" si="40"/>
        <v>53</v>
      </c>
      <c r="I82" s="125">
        <f t="shared" si="40"/>
        <v>56</v>
      </c>
      <c r="J82" s="125">
        <f t="shared" si="40"/>
        <v>59</v>
      </c>
      <c r="K82" s="125">
        <f t="shared" si="40"/>
        <v>62.000000000000007</v>
      </c>
      <c r="L82" s="125">
        <f t="shared" si="40"/>
        <v>65</v>
      </c>
      <c r="M82" s="125">
        <f t="shared" si="40"/>
        <v>68</v>
      </c>
      <c r="N82" s="125">
        <f t="shared" si="40"/>
        <v>68</v>
      </c>
      <c r="O82" s="125">
        <f t="shared" si="40"/>
        <v>68</v>
      </c>
      <c r="P82" s="125">
        <f t="shared" si="40"/>
        <v>68</v>
      </c>
      <c r="Q82" s="125">
        <f t="shared" si="40"/>
        <v>68</v>
      </c>
      <c r="R82" s="125">
        <f t="shared" si="40"/>
        <v>68</v>
      </c>
      <c r="S82" s="125">
        <f t="shared" si="40"/>
        <v>68</v>
      </c>
      <c r="T82" s="125">
        <f t="shared" si="40"/>
        <v>68</v>
      </c>
      <c r="U82" s="125">
        <f t="shared" si="40"/>
        <v>68</v>
      </c>
      <c r="V82" s="125">
        <f t="shared" si="40"/>
        <v>68</v>
      </c>
      <c r="W82" s="125">
        <f t="shared" si="40"/>
        <v>68</v>
      </c>
    </row>
    <row r="83" spans="1:23" s="3" customFormat="1" x14ac:dyDescent="0.25">
      <c r="A83" s="122"/>
      <c r="B83" s="122"/>
      <c r="C83" s="122"/>
      <c r="D83" s="123"/>
      <c r="E83" s="123"/>
      <c r="F83" s="123"/>
      <c r="G83" s="123"/>
      <c r="H83" s="123"/>
      <c r="I83" s="123"/>
      <c r="J83" s="123"/>
      <c r="K83" s="123"/>
      <c r="L83" s="123"/>
      <c r="M83" s="123"/>
      <c r="N83" s="123"/>
      <c r="O83" s="123"/>
      <c r="P83" s="123"/>
      <c r="Q83" s="123"/>
      <c r="R83" s="123"/>
      <c r="S83" s="123"/>
      <c r="T83" s="123"/>
      <c r="U83" s="123"/>
      <c r="V83" s="123"/>
      <c r="W83" s="123"/>
    </row>
    <row r="84" spans="1:23" s="3" customFormat="1" x14ac:dyDescent="0.25">
      <c r="A84" s="293" t="s">
        <v>184</v>
      </c>
      <c r="B84" s="293"/>
      <c r="C84" s="122"/>
      <c r="D84" s="123"/>
      <c r="E84" s="123"/>
      <c r="F84" s="123"/>
      <c r="G84" s="123"/>
      <c r="H84" s="123"/>
      <c r="I84" s="123"/>
      <c r="J84" s="123"/>
      <c r="K84" s="123"/>
      <c r="L84" s="123"/>
      <c r="M84" s="123"/>
      <c r="N84" s="123"/>
      <c r="O84" s="123"/>
      <c r="P84" s="123"/>
      <c r="Q84" s="123"/>
      <c r="R84" s="123"/>
      <c r="S84" s="123"/>
      <c r="T84" s="123"/>
      <c r="U84" s="123"/>
      <c r="V84" s="123"/>
      <c r="W84" s="123"/>
    </row>
    <row r="85" spans="1:23" s="3" customFormat="1" x14ac:dyDescent="0.25">
      <c r="A85" s="95" t="s">
        <v>32</v>
      </c>
      <c r="B85" s="95" t="s">
        <v>104</v>
      </c>
      <c r="C85" s="96" t="s">
        <v>90</v>
      </c>
      <c r="D85" s="95">
        <v>2021</v>
      </c>
      <c r="E85" s="96">
        <v>2022</v>
      </c>
      <c r="F85" s="95">
        <v>2023</v>
      </c>
      <c r="G85" s="96">
        <v>2024</v>
      </c>
      <c r="H85" s="95">
        <v>2025</v>
      </c>
      <c r="I85" s="96">
        <v>2026</v>
      </c>
      <c r="J85" s="95">
        <v>2027</v>
      </c>
      <c r="K85" s="96">
        <v>2028</v>
      </c>
      <c r="L85" s="95">
        <v>2029</v>
      </c>
      <c r="M85" s="96">
        <v>2030</v>
      </c>
      <c r="N85" s="95">
        <v>2031</v>
      </c>
      <c r="O85" s="96">
        <v>2032</v>
      </c>
      <c r="P85" s="95">
        <v>2033</v>
      </c>
      <c r="Q85" s="96">
        <v>2034</v>
      </c>
      <c r="R85" s="95">
        <v>2035</v>
      </c>
      <c r="S85" s="96">
        <v>2036</v>
      </c>
      <c r="T85" s="95">
        <v>2037</v>
      </c>
      <c r="U85" s="96">
        <v>2038</v>
      </c>
      <c r="V85" s="95">
        <v>2039</v>
      </c>
      <c r="W85" s="96">
        <v>2040</v>
      </c>
    </row>
    <row r="86" spans="1:23" s="3" customFormat="1" x14ac:dyDescent="0.25">
      <c r="A86" s="290" t="s">
        <v>109</v>
      </c>
      <c r="B86" s="98" t="s">
        <v>59</v>
      </c>
      <c r="C86" s="121" t="s">
        <v>11</v>
      </c>
      <c r="D86" s="102">
        <f>SUM(D2,D14,D50)</f>
        <v>6.6</v>
      </c>
      <c r="E86" s="102">
        <f t="shared" ref="E86:W93" si="41">SUM(E2,E14,E50)</f>
        <v>7.2</v>
      </c>
      <c r="F86" s="102">
        <f t="shared" si="41"/>
        <v>7.8</v>
      </c>
      <c r="G86" s="102">
        <f t="shared" si="41"/>
        <v>8.4</v>
      </c>
      <c r="H86" s="102">
        <f t="shared" si="41"/>
        <v>9</v>
      </c>
      <c r="I86" s="102">
        <f t="shared" si="41"/>
        <v>9.6</v>
      </c>
      <c r="J86" s="102">
        <f t="shared" si="41"/>
        <v>10.199999999999999</v>
      </c>
      <c r="K86" s="102">
        <f t="shared" si="41"/>
        <v>10.8</v>
      </c>
      <c r="L86" s="102">
        <f t="shared" si="41"/>
        <v>11.399999999999999</v>
      </c>
      <c r="M86" s="102">
        <f t="shared" si="41"/>
        <v>12</v>
      </c>
      <c r="N86" s="102">
        <f t="shared" si="41"/>
        <v>12</v>
      </c>
      <c r="O86" s="102">
        <f t="shared" si="41"/>
        <v>12</v>
      </c>
      <c r="P86" s="102">
        <f t="shared" si="41"/>
        <v>12</v>
      </c>
      <c r="Q86" s="102">
        <f t="shared" si="41"/>
        <v>12</v>
      </c>
      <c r="R86" s="102">
        <f t="shared" si="41"/>
        <v>12</v>
      </c>
      <c r="S86" s="102">
        <f t="shared" si="41"/>
        <v>12</v>
      </c>
      <c r="T86" s="102">
        <f t="shared" si="41"/>
        <v>12</v>
      </c>
      <c r="U86" s="102">
        <f t="shared" si="41"/>
        <v>12</v>
      </c>
      <c r="V86" s="102">
        <f t="shared" si="41"/>
        <v>12</v>
      </c>
      <c r="W86" s="102">
        <f t="shared" si="41"/>
        <v>12</v>
      </c>
    </row>
    <row r="87" spans="1:23" s="3" customFormat="1" x14ac:dyDescent="0.25">
      <c r="A87" s="290"/>
      <c r="B87" s="98" t="s">
        <v>57</v>
      </c>
      <c r="C87" s="121" t="s">
        <v>11</v>
      </c>
      <c r="D87" s="102">
        <f t="shared" ref="D87:S93" si="42">SUM(D3,D15,D51)</f>
        <v>19.2</v>
      </c>
      <c r="E87" s="102">
        <f t="shared" si="42"/>
        <v>21.4</v>
      </c>
      <c r="F87" s="102">
        <f t="shared" si="42"/>
        <v>23.6</v>
      </c>
      <c r="G87" s="102">
        <f t="shared" si="42"/>
        <v>25.8</v>
      </c>
      <c r="H87" s="102">
        <f t="shared" si="42"/>
        <v>28</v>
      </c>
      <c r="I87" s="102">
        <f t="shared" si="42"/>
        <v>30.2</v>
      </c>
      <c r="J87" s="102">
        <f t="shared" si="42"/>
        <v>32.4</v>
      </c>
      <c r="K87" s="102">
        <f t="shared" si="42"/>
        <v>34.599999999999994</v>
      </c>
      <c r="L87" s="102">
        <f t="shared" si="42"/>
        <v>36.799999999999997</v>
      </c>
      <c r="M87" s="102">
        <f t="shared" si="42"/>
        <v>39</v>
      </c>
      <c r="N87" s="102">
        <f t="shared" si="42"/>
        <v>39</v>
      </c>
      <c r="O87" s="102">
        <f t="shared" si="42"/>
        <v>39</v>
      </c>
      <c r="P87" s="102">
        <f t="shared" si="42"/>
        <v>39</v>
      </c>
      <c r="Q87" s="102">
        <f t="shared" si="42"/>
        <v>39</v>
      </c>
      <c r="R87" s="102">
        <f t="shared" si="42"/>
        <v>39</v>
      </c>
      <c r="S87" s="102">
        <f t="shared" si="42"/>
        <v>39</v>
      </c>
      <c r="T87" s="102">
        <f t="shared" si="41"/>
        <v>39</v>
      </c>
      <c r="U87" s="102">
        <f t="shared" si="41"/>
        <v>39</v>
      </c>
      <c r="V87" s="102">
        <f t="shared" si="41"/>
        <v>39</v>
      </c>
      <c r="W87" s="102">
        <f t="shared" si="41"/>
        <v>39</v>
      </c>
    </row>
    <row r="88" spans="1:23" s="3" customFormat="1" x14ac:dyDescent="0.25">
      <c r="A88" s="290"/>
      <c r="B88" s="98" t="s">
        <v>56</v>
      </c>
      <c r="C88" s="121" t="s">
        <v>11</v>
      </c>
      <c r="D88" s="102">
        <f t="shared" si="42"/>
        <v>8.9</v>
      </c>
      <c r="E88" s="102">
        <f t="shared" si="41"/>
        <v>9.8000000000000007</v>
      </c>
      <c r="F88" s="102">
        <f t="shared" si="41"/>
        <v>10.7</v>
      </c>
      <c r="G88" s="102">
        <f t="shared" si="41"/>
        <v>11.6</v>
      </c>
      <c r="H88" s="102">
        <f t="shared" si="41"/>
        <v>12.5</v>
      </c>
      <c r="I88" s="102">
        <f t="shared" si="41"/>
        <v>13.4</v>
      </c>
      <c r="J88" s="102">
        <f t="shared" si="41"/>
        <v>14.3</v>
      </c>
      <c r="K88" s="102">
        <f t="shared" si="41"/>
        <v>15.200000000000001</v>
      </c>
      <c r="L88" s="102">
        <f t="shared" si="41"/>
        <v>16.100000000000001</v>
      </c>
      <c r="M88" s="102">
        <f t="shared" si="41"/>
        <v>17</v>
      </c>
      <c r="N88" s="102">
        <f t="shared" si="41"/>
        <v>17</v>
      </c>
      <c r="O88" s="102">
        <f t="shared" si="41"/>
        <v>17</v>
      </c>
      <c r="P88" s="102">
        <f t="shared" si="41"/>
        <v>17</v>
      </c>
      <c r="Q88" s="102">
        <f t="shared" si="41"/>
        <v>17</v>
      </c>
      <c r="R88" s="102">
        <f t="shared" si="41"/>
        <v>17</v>
      </c>
      <c r="S88" s="102">
        <f t="shared" si="41"/>
        <v>17</v>
      </c>
      <c r="T88" s="102">
        <f t="shared" si="41"/>
        <v>17</v>
      </c>
      <c r="U88" s="102">
        <f t="shared" si="41"/>
        <v>17</v>
      </c>
      <c r="V88" s="102">
        <f t="shared" si="41"/>
        <v>17</v>
      </c>
      <c r="W88" s="102">
        <f t="shared" si="41"/>
        <v>17</v>
      </c>
    </row>
    <row r="89" spans="1:23" s="3" customFormat="1" x14ac:dyDescent="0.25">
      <c r="A89" s="290"/>
      <c r="B89" s="98" t="s">
        <v>102</v>
      </c>
      <c r="C89" s="121" t="s">
        <v>11</v>
      </c>
      <c r="D89" s="102">
        <f t="shared" si="42"/>
        <v>0</v>
      </c>
      <c r="E89" s="102">
        <f t="shared" si="41"/>
        <v>0</v>
      </c>
      <c r="F89" s="102">
        <f t="shared" si="41"/>
        <v>0</v>
      </c>
      <c r="G89" s="102">
        <f t="shared" si="41"/>
        <v>0</v>
      </c>
      <c r="H89" s="102">
        <f t="shared" si="41"/>
        <v>0</v>
      </c>
      <c r="I89" s="102">
        <f t="shared" si="41"/>
        <v>0</v>
      </c>
      <c r="J89" s="102">
        <f t="shared" si="41"/>
        <v>0</v>
      </c>
      <c r="K89" s="102">
        <f t="shared" si="41"/>
        <v>0</v>
      </c>
      <c r="L89" s="102">
        <f t="shared" si="41"/>
        <v>0</v>
      </c>
      <c r="M89" s="102">
        <f t="shared" si="41"/>
        <v>0</v>
      </c>
      <c r="N89" s="102">
        <f t="shared" si="41"/>
        <v>0</v>
      </c>
      <c r="O89" s="102">
        <f t="shared" si="41"/>
        <v>0</v>
      </c>
      <c r="P89" s="102">
        <f t="shared" si="41"/>
        <v>0</v>
      </c>
      <c r="Q89" s="102">
        <f t="shared" si="41"/>
        <v>0</v>
      </c>
      <c r="R89" s="102">
        <f t="shared" si="41"/>
        <v>0</v>
      </c>
      <c r="S89" s="102">
        <f t="shared" si="41"/>
        <v>0</v>
      </c>
      <c r="T89" s="102">
        <f t="shared" si="41"/>
        <v>0</v>
      </c>
      <c r="U89" s="102">
        <f t="shared" si="41"/>
        <v>0</v>
      </c>
      <c r="V89" s="102">
        <f t="shared" si="41"/>
        <v>0</v>
      </c>
      <c r="W89" s="102">
        <f t="shared" si="41"/>
        <v>0</v>
      </c>
    </row>
    <row r="90" spans="1:23" s="3" customFormat="1" x14ac:dyDescent="0.25">
      <c r="A90" s="290"/>
      <c r="B90" s="98" t="s">
        <v>60</v>
      </c>
      <c r="C90" s="121" t="s">
        <v>11</v>
      </c>
      <c r="D90" s="102">
        <f t="shared" si="42"/>
        <v>1.2</v>
      </c>
      <c r="E90" s="102">
        <f t="shared" si="41"/>
        <v>1.4</v>
      </c>
      <c r="F90" s="102">
        <f t="shared" si="41"/>
        <v>1.6</v>
      </c>
      <c r="G90" s="102">
        <f t="shared" si="41"/>
        <v>1.8</v>
      </c>
      <c r="H90" s="102">
        <f t="shared" si="41"/>
        <v>2</v>
      </c>
      <c r="I90" s="102">
        <f t="shared" si="41"/>
        <v>2.2000000000000002</v>
      </c>
      <c r="J90" s="102">
        <f t="shared" si="41"/>
        <v>2.4</v>
      </c>
      <c r="K90" s="102">
        <f t="shared" si="41"/>
        <v>2.5999999999999996</v>
      </c>
      <c r="L90" s="102">
        <f t="shared" si="41"/>
        <v>2.8</v>
      </c>
      <c r="M90" s="102">
        <f t="shared" si="41"/>
        <v>3</v>
      </c>
      <c r="N90" s="102">
        <f t="shared" si="41"/>
        <v>3</v>
      </c>
      <c r="O90" s="102">
        <f t="shared" si="41"/>
        <v>3</v>
      </c>
      <c r="P90" s="102">
        <f t="shared" si="41"/>
        <v>3</v>
      </c>
      <c r="Q90" s="102">
        <f t="shared" si="41"/>
        <v>3</v>
      </c>
      <c r="R90" s="102">
        <f t="shared" si="41"/>
        <v>3</v>
      </c>
      <c r="S90" s="102">
        <f t="shared" si="41"/>
        <v>3</v>
      </c>
      <c r="T90" s="102">
        <f t="shared" si="41"/>
        <v>3</v>
      </c>
      <c r="U90" s="102">
        <f t="shared" si="41"/>
        <v>3</v>
      </c>
      <c r="V90" s="102">
        <f t="shared" si="41"/>
        <v>3</v>
      </c>
      <c r="W90" s="102">
        <f t="shared" si="41"/>
        <v>3</v>
      </c>
    </row>
    <row r="91" spans="1:23" s="3" customFormat="1" x14ac:dyDescent="0.25">
      <c r="A91" s="290"/>
      <c r="B91" s="98" t="s">
        <v>103</v>
      </c>
      <c r="C91" s="121" t="s">
        <v>11</v>
      </c>
      <c r="D91" s="102">
        <f t="shared" si="42"/>
        <v>0</v>
      </c>
      <c r="E91" s="102">
        <f t="shared" si="41"/>
        <v>0</v>
      </c>
      <c r="F91" s="102">
        <f t="shared" si="41"/>
        <v>0</v>
      </c>
      <c r="G91" s="102">
        <f t="shared" si="41"/>
        <v>0</v>
      </c>
      <c r="H91" s="102">
        <f t="shared" si="41"/>
        <v>0</v>
      </c>
      <c r="I91" s="102">
        <f t="shared" si="41"/>
        <v>0</v>
      </c>
      <c r="J91" s="102">
        <f t="shared" si="41"/>
        <v>0</v>
      </c>
      <c r="K91" s="102">
        <f t="shared" si="41"/>
        <v>0</v>
      </c>
      <c r="L91" s="102">
        <f t="shared" si="41"/>
        <v>0</v>
      </c>
      <c r="M91" s="102">
        <f t="shared" si="41"/>
        <v>0</v>
      </c>
      <c r="N91" s="102">
        <f t="shared" si="41"/>
        <v>0</v>
      </c>
      <c r="O91" s="102">
        <f t="shared" si="41"/>
        <v>0</v>
      </c>
      <c r="P91" s="102">
        <f t="shared" si="41"/>
        <v>0</v>
      </c>
      <c r="Q91" s="102">
        <f t="shared" si="41"/>
        <v>0</v>
      </c>
      <c r="R91" s="102">
        <f t="shared" si="41"/>
        <v>0</v>
      </c>
      <c r="S91" s="102">
        <f t="shared" si="41"/>
        <v>0</v>
      </c>
      <c r="T91" s="102">
        <f t="shared" si="41"/>
        <v>0</v>
      </c>
      <c r="U91" s="102">
        <f t="shared" si="41"/>
        <v>0</v>
      </c>
      <c r="V91" s="102">
        <f t="shared" si="41"/>
        <v>0</v>
      </c>
      <c r="W91" s="102">
        <f t="shared" si="41"/>
        <v>0</v>
      </c>
    </row>
    <row r="92" spans="1:23" s="3" customFormat="1" x14ac:dyDescent="0.25">
      <c r="A92" s="290"/>
      <c r="B92" s="98" t="s">
        <v>58</v>
      </c>
      <c r="C92" s="121" t="s">
        <v>11</v>
      </c>
      <c r="D92" s="102">
        <f t="shared" si="42"/>
        <v>3.5</v>
      </c>
      <c r="E92" s="102">
        <f t="shared" si="41"/>
        <v>4</v>
      </c>
      <c r="F92" s="102">
        <f t="shared" si="41"/>
        <v>4.5</v>
      </c>
      <c r="G92" s="102">
        <f t="shared" si="41"/>
        <v>5</v>
      </c>
      <c r="H92" s="102">
        <f t="shared" si="41"/>
        <v>5.5</v>
      </c>
      <c r="I92" s="102">
        <f t="shared" si="41"/>
        <v>6</v>
      </c>
      <c r="J92" s="102">
        <f t="shared" si="41"/>
        <v>6.5</v>
      </c>
      <c r="K92" s="102">
        <f t="shared" si="41"/>
        <v>7</v>
      </c>
      <c r="L92" s="102">
        <f t="shared" si="41"/>
        <v>7.5</v>
      </c>
      <c r="M92" s="102">
        <f t="shared" si="41"/>
        <v>8</v>
      </c>
      <c r="N92" s="102">
        <f t="shared" si="41"/>
        <v>8</v>
      </c>
      <c r="O92" s="102">
        <f t="shared" si="41"/>
        <v>8</v>
      </c>
      <c r="P92" s="102">
        <f t="shared" si="41"/>
        <v>8</v>
      </c>
      <c r="Q92" s="102">
        <f t="shared" si="41"/>
        <v>8</v>
      </c>
      <c r="R92" s="102">
        <f t="shared" si="41"/>
        <v>8</v>
      </c>
      <c r="S92" s="102">
        <f t="shared" si="41"/>
        <v>8</v>
      </c>
      <c r="T92" s="102">
        <f t="shared" si="41"/>
        <v>8</v>
      </c>
      <c r="U92" s="102">
        <f t="shared" si="41"/>
        <v>8</v>
      </c>
      <c r="V92" s="102">
        <f t="shared" si="41"/>
        <v>8</v>
      </c>
      <c r="W92" s="102">
        <f t="shared" si="41"/>
        <v>8</v>
      </c>
    </row>
    <row r="93" spans="1:23" s="3" customFormat="1" x14ac:dyDescent="0.25">
      <c r="A93" s="290"/>
      <c r="B93" s="98" t="s">
        <v>61</v>
      </c>
      <c r="C93" s="121" t="s">
        <v>11</v>
      </c>
      <c r="D93" s="102">
        <f t="shared" si="42"/>
        <v>3.3</v>
      </c>
      <c r="E93" s="102">
        <f t="shared" si="41"/>
        <v>3.6</v>
      </c>
      <c r="F93" s="102">
        <f t="shared" si="41"/>
        <v>3.9</v>
      </c>
      <c r="G93" s="102">
        <f t="shared" si="41"/>
        <v>4.2</v>
      </c>
      <c r="H93" s="102">
        <f t="shared" si="41"/>
        <v>4.5</v>
      </c>
      <c r="I93" s="102">
        <f t="shared" si="41"/>
        <v>4.8</v>
      </c>
      <c r="J93" s="102">
        <f t="shared" si="41"/>
        <v>5.0999999999999996</v>
      </c>
      <c r="K93" s="102">
        <f t="shared" si="41"/>
        <v>5.4</v>
      </c>
      <c r="L93" s="102">
        <f t="shared" si="41"/>
        <v>5.6999999999999993</v>
      </c>
      <c r="M93" s="102">
        <f t="shared" si="41"/>
        <v>6</v>
      </c>
      <c r="N93" s="102">
        <f t="shared" si="41"/>
        <v>6</v>
      </c>
      <c r="O93" s="102">
        <f t="shared" si="41"/>
        <v>6</v>
      </c>
      <c r="P93" s="102">
        <f t="shared" si="41"/>
        <v>6</v>
      </c>
      <c r="Q93" s="102">
        <f t="shared" si="41"/>
        <v>6</v>
      </c>
      <c r="R93" s="102">
        <f t="shared" si="41"/>
        <v>6</v>
      </c>
      <c r="S93" s="102">
        <f t="shared" si="41"/>
        <v>6</v>
      </c>
      <c r="T93" s="102">
        <f t="shared" si="41"/>
        <v>6</v>
      </c>
      <c r="U93" s="102">
        <f t="shared" si="41"/>
        <v>6</v>
      </c>
      <c r="V93" s="102">
        <f t="shared" si="41"/>
        <v>6</v>
      </c>
      <c r="W93" s="102">
        <f t="shared" si="41"/>
        <v>6</v>
      </c>
    </row>
    <row r="94" spans="1:23" s="3" customFormat="1" x14ac:dyDescent="0.25">
      <c r="A94" s="290"/>
      <c r="B94" s="124" t="s">
        <v>106</v>
      </c>
      <c r="C94" s="110"/>
      <c r="D94" s="125">
        <f>SUM(D86:D93)</f>
        <v>42.699999999999996</v>
      </c>
      <c r="E94" s="125">
        <f t="shared" ref="E94:W94" si="43">SUM(E86:E93)</f>
        <v>47.4</v>
      </c>
      <c r="F94" s="125">
        <f t="shared" si="43"/>
        <v>52.1</v>
      </c>
      <c r="G94" s="125">
        <f t="shared" si="43"/>
        <v>56.800000000000004</v>
      </c>
      <c r="H94" s="125">
        <f t="shared" si="43"/>
        <v>61.5</v>
      </c>
      <c r="I94" s="125">
        <f t="shared" si="43"/>
        <v>66.2</v>
      </c>
      <c r="J94" s="125">
        <f t="shared" si="43"/>
        <v>70.899999999999977</v>
      </c>
      <c r="K94" s="125">
        <f t="shared" si="43"/>
        <v>75.599999999999994</v>
      </c>
      <c r="L94" s="125">
        <f t="shared" si="43"/>
        <v>80.3</v>
      </c>
      <c r="M94" s="125">
        <f t="shared" si="43"/>
        <v>85</v>
      </c>
      <c r="N94" s="125">
        <f t="shared" si="43"/>
        <v>85</v>
      </c>
      <c r="O94" s="125">
        <f t="shared" si="43"/>
        <v>85</v>
      </c>
      <c r="P94" s="125">
        <f t="shared" si="43"/>
        <v>85</v>
      </c>
      <c r="Q94" s="125">
        <f t="shared" si="43"/>
        <v>85</v>
      </c>
      <c r="R94" s="125">
        <f t="shared" si="43"/>
        <v>85</v>
      </c>
      <c r="S94" s="125">
        <f t="shared" si="43"/>
        <v>85</v>
      </c>
      <c r="T94" s="125">
        <f t="shared" si="43"/>
        <v>85</v>
      </c>
      <c r="U94" s="125">
        <f t="shared" si="43"/>
        <v>85</v>
      </c>
      <c r="V94" s="125">
        <f t="shared" si="43"/>
        <v>85</v>
      </c>
      <c r="W94" s="125">
        <f t="shared" si="43"/>
        <v>85</v>
      </c>
    </row>
    <row r="96" spans="1:23" ht="14.4" x14ac:dyDescent="0.3">
      <c r="A96" s="176" t="s">
        <v>194</v>
      </c>
    </row>
  </sheetData>
  <mergeCells count="14">
    <mergeCell ref="A74:A82"/>
    <mergeCell ref="A86:A94"/>
    <mergeCell ref="A2:A10"/>
    <mergeCell ref="A14:A22"/>
    <mergeCell ref="A26:A34"/>
    <mergeCell ref="A62:A70"/>
    <mergeCell ref="A38:A46"/>
    <mergeCell ref="A50:A58"/>
    <mergeCell ref="A24:B24"/>
    <mergeCell ref="A36:B36"/>
    <mergeCell ref="A48:B48"/>
    <mergeCell ref="A60:B60"/>
    <mergeCell ref="A72:B72"/>
    <mergeCell ref="A84:B84"/>
  </mergeCells>
  <conditionalFormatting sqref="D2:W9">
    <cfRule type="dataBar" priority="1">
      <dataBar>
        <cfvo type="min"/>
        <cfvo type="max"/>
        <color rgb="FF638EC6"/>
      </dataBar>
      <extLst>
        <ext xmlns:x14="http://schemas.microsoft.com/office/spreadsheetml/2009/9/main" uri="{B025F937-C7B1-47D3-B67F-A62EFF666E3E}">
          <x14:id>{231B5313-97E3-4C93-94AB-6D5B432A2F23}</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231B5313-97E3-4C93-94AB-6D5B432A2F23}">
            <x14:dataBar minLength="0" maxLength="100" border="1" negativeBarBorderColorSameAsPositive="0">
              <x14:cfvo type="autoMin"/>
              <x14:cfvo type="autoMax"/>
              <x14:borderColor rgb="FF638EC6"/>
              <x14:negativeFillColor rgb="FFFF0000"/>
              <x14:negativeBorderColor rgb="FFFF0000"/>
              <x14:axisColor rgb="FF000000"/>
            </x14:dataBar>
          </x14:cfRule>
          <xm:sqref>D2:W9</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1DA15-4524-41AA-8ED9-217CAF60EA8F}">
  <sheetPr codeName="Sheet21">
    <tabColor rgb="FF92D050"/>
  </sheetPr>
  <dimension ref="A1:W233"/>
  <sheetViews>
    <sheetView zoomScale="90" zoomScaleNormal="90" workbookViewId="0">
      <selection activeCell="D241" sqref="D241"/>
    </sheetView>
  </sheetViews>
  <sheetFormatPr defaultRowHeight="13.8" x14ac:dyDescent="0.25"/>
  <cols>
    <col min="1" max="1" width="18.6640625" style="3" customWidth="1"/>
    <col min="2" max="2" width="51.88671875" style="3" bestFit="1" customWidth="1"/>
    <col min="3" max="3" width="8.88671875" style="3"/>
    <col min="4" max="12" width="9.44140625" style="161" customWidth="1"/>
    <col min="13" max="13" width="9.44140625" style="169" customWidth="1"/>
    <col min="14" max="23" width="9.44140625" style="161" customWidth="1"/>
    <col min="24" max="16384" width="8.88671875" style="3"/>
  </cols>
  <sheetData>
    <row r="1" spans="1:23" s="12" customFormat="1" x14ac:dyDescent="0.25">
      <c r="A1" s="95" t="s">
        <v>32</v>
      </c>
      <c r="B1" s="95" t="s">
        <v>188</v>
      </c>
      <c r="C1" s="96" t="s">
        <v>90</v>
      </c>
      <c r="D1" s="95">
        <v>2021</v>
      </c>
      <c r="E1" s="96">
        <v>2022</v>
      </c>
      <c r="F1" s="95">
        <v>2023</v>
      </c>
      <c r="G1" s="96">
        <v>2024</v>
      </c>
      <c r="H1" s="95">
        <v>2025</v>
      </c>
      <c r="I1" s="96">
        <v>2026</v>
      </c>
      <c r="J1" s="95">
        <v>2027</v>
      </c>
      <c r="K1" s="96">
        <v>2028</v>
      </c>
      <c r="L1" s="95">
        <v>2029</v>
      </c>
      <c r="M1" s="142">
        <v>2030</v>
      </c>
      <c r="N1" s="143">
        <v>2031</v>
      </c>
      <c r="O1" s="96">
        <v>2032</v>
      </c>
      <c r="P1" s="95">
        <v>2033</v>
      </c>
      <c r="Q1" s="96">
        <v>2034</v>
      </c>
      <c r="R1" s="95">
        <v>2035</v>
      </c>
      <c r="S1" s="96">
        <v>2036</v>
      </c>
      <c r="T1" s="95">
        <v>2037</v>
      </c>
      <c r="U1" s="96">
        <v>2038</v>
      </c>
      <c r="V1" s="95">
        <v>2039</v>
      </c>
      <c r="W1" s="96">
        <v>2040</v>
      </c>
    </row>
    <row r="2" spans="1:23" x14ac:dyDescent="0.25">
      <c r="A2" s="97" t="s">
        <v>63</v>
      </c>
      <c r="B2" s="98" t="s">
        <v>57</v>
      </c>
      <c r="C2" s="110"/>
      <c r="D2" s="106">
        <v>1</v>
      </c>
      <c r="E2" s="106">
        <v>1</v>
      </c>
      <c r="F2" s="106">
        <v>0</v>
      </c>
      <c r="G2" s="106">
        <v>0</v>
      </c>
      <c r="H2" s="106">
        <v>0</v>
      </c>
      <c r="I2" s="106">
        <v>0</v>
      </c>
      <c r="J2" s="106">
        <v>0</v>
      </c>
      <c r="K2" s="106">
        <v>0</v>
      </c>
      <c r="L2" s="106">
        <v>0</v>
      </c>
      <c r="M2" s="144">
        <v>0</v>
      </c>
      <c r="N2" s="145">
        <v>0</v>
      </c>
      <c r="O2" s="106">
        <v>0</v>
      </c>
      <c r="P2" s="106">
        <v>0</v>
      </c>
      <c r="Q2" s="106">
        <v>0</v>
      </c>
      <c r="R2" s="106">
        <v>0</v>
      </c>
      <c r="S2" s="106">
        <v>0</v>
      </c>
      <c r="T2" s="106">
        <v>0</v>
      </c>
      <c r="U2" s="106">
        <v>0</v>
      </c>
      <c r="V2" s="106">
        <v>0</v>
      </c>
      <c r="W2" s="106">
        <v>0</v>
      </c>
    </row>
    <row r="3" spans="1:23" x14ac:dyDescent="0.25">
      <c r="A3" s="97" t="s">
        <v>33</v>
      </c>
      <c r="B3" s="98" t="s">
        <v>57</v>
      </c>
      <c r="C3" s="110" t="s">
        <v>91</v>
      </c>
      <c r="D3" s="106">
        <v>1</v>
      </c>
      <c r="E3" s="106">
        <v>1</v>
      </c>
      <c r="F3" s="106">
        <v>1</v>
      </c>
      <c r="G3" s="106">
        <v>1</v>
      </c>
      <c r="H3" s="106">
        <v>0</v>
      </c>
      <c r="I3" s="106">
        <v>0</v>
      </c>
      <c r="J3" s="106">
        <v>0</v>
      </c>
      <c r="K3" s="106">
        <v>0</v>
      </c>
      <c r="L3" s="106">
        <v>0</v>
      </c>
      <c r="M3" s="144">
        <v>0</v>
      </c>
      <c r="N3" s="145">
        <v>0</v>
      </c>
      <c r="O3" s="106">
        <v>0</v>
      </c>
      <c r="P3" s="106">
        <v>0</v>
      </c>
      <c r="Q3" s="106">
        <v>0</v>
      </c>
      <c r="R3" s="106">
        <v>0</v>
      </c>
      <c r="S3" s="106">
        <v>0</v>
      </c>
      <c r="T3" s="106">
        <v>0</v>
      </c>
      <c r="U3" s="106">
        <v>0</v>
      </c>
      <c r="V3" s="106">
        <v>0</v>
      </c>
      <c r="W3" s="106">
        <v>0</v>
      </c>
    </row>
    <row r="4" spans="1:23" x14ac:dyDescent="0.25">
      <c r="A4" s="97" t="s">
        <v>65</v>
      </c>
      <c r="B4" s="98" t="s">
        <v>57</v>
      </c>
      <c r="C4" s="110" t="s">
        <v>91</v>
      </c>
      <c r="D4" s="106">
        <v>1</v>
      </c>
      <c r="E4" s="106">
        <v>1</v>
      </c>
      <c r="F4" s="106">
        <v>1</v>
      </c>
      <c r="G4" s="106">
        <v>1</v>
      </c>
      <c r="H4" s="106">
        <v>1</v>
      </c>
      <c r="I4" s="106">
        <v>1</v>
      </c>
      <c r="J4" s="106">
        <v>0</v>
      </c>
      <c r="K4" s="106">
        <v>0</v>
      </c>
      <c r="L4" s="106">
        <v>0</v>
      </c>
      <c r="M4" s="144">
        <v>0</v>
      </c>
      <c r="N4" s="145">
        <v>0</v>
      </c>
      <c r="O4" s="106">
        <v>0</v>
      </c>
      <c r="P4" s="106">
        <v>0</v>
      </c>
      <c r="Q4" s="106">
        <v>0</v>
      </c>
      <c r="R4" s="106">
        <v>0</v>
      </c>
      <c r="S4" s="106">
        <v>0</v>
      </c>
      <c r="T4" s="106">
        <v>0</v>
      </c>
      <c r="U4" s="106">
        <v>0</v>
      </c>
      <c r="V4" s="106">
        <v>0</v>
      </c>
      <c r="W4" s="106">
        <v>0</v>
      </c>
    </row>
    <row r="5" spans="1:23" x14ac:dyDescent="0.25">
      <c r="A5" s="97" t="s">
        <v>66</v>
      </c>
      <c r="B5" s="104" t="s">
        <v>59</v>
      </c>
      <c r="C5" s="110"/>
      <c r="D5" s="131">
        <v>1</v>
      </c>
      <c r="E5" s="131">
        <v>1</v>
      </c>
      <c r="F5" s="131">
        <v>1</v>
      </c>
      <c r="G5" s="131">
        <v>1</v>
      </c>
      <c r="H5" s="131">
        <v>1</v>
      </c>
      <c r="I5" s="131">
        <v>1</v>
      </c>
      <c r="J5" s="131">
        <v>1</v>
      </c>
      <c r="K5" s="131">
        <v>1</v>
      </c>
      <c r="L5" s="131">
        <v>1</v>
      </c>
      <c r="M5" s="146">
        <v>1</v>
      </c>
      <c r="N5" s="147">
        <v>1</v>
      </c>
      <c r="O5" s="131">
        <v>1</v>
      </c>
      <c r="P5" s="131">
        <v>1</v>
      </c>
      <c r="Q5" s="131">
        <v>1</v>
      </c>
      <c r="R5" s="131">
        <v>1</v>
      </c>
      <c r="S5" s="131">
        <v>1</v>
      </c>
      <c r="T5" s="131">
        <v>1</v>
      </c>
      <c r="U5" s="131">
        <v>1</v>
      </c>
      <c r="V5" s="131">
        <v>1</v>
      </c>
      <c r="W5" s="131">
        <v>1</v>
      </c>
    </row>
    <row r="6" spans="1:23" x14ac:dyDescent="0.25">
      <c r="A6" s="97" t="s">
        <v>67</v>
      </c>
      <c r="B6" s="105" t="s">
        <v>58</v>
      </c>
      <c r="C6" s="110" t="s">
        <v>91</v>
      </c>
      <c r="D6" s="97">
        <v>1</v>
      </c>
      <c r="E6" s="97">
        <v>1</v>
      </c>
      <c r="F6" s="97">
        <v>1</v>
      </c>
      <c r="G6" s="97">
        <v>1</v>
      </c>
      <c r="H6" s="97">
        <v>0</v>
      </c>
      <c r="I6" s="97">
        <v>0</v>
      </c>
      <c r="J6" s="97">
        <v>0</v>
      </c>
      <c r="K6" s="97">
        <v>0</v>
      </c>
      <c r="L6" s="97">
        <v>0</v>
      </c>
      <c r="M6" s="148">
        <v>0</v>
      </c>
      <c r="N6" s="149">
        <v>0</v>
      </c>
      <c r="O6" s="97">
        <v>0</v>
      </c>
      <c r="P6" s="97">
        <v>0</v>
      </c>
      <c r="Q6" s="97">
        <v>0</v>
      </c>
      <c r="R6" s="97">
        <v>0</v>
      </c>
      <c r="S6" s="97">
        <v>0</v>
      </c>
      <c r="T6" s="97">
        <v>0</v>
      </c>
      <c r="U6" s="97">
        <v>0</v>
      </c>
      <c r="V6" s="97">
        <v>0</v>
      </c>
      <c r="W6" s="97">
        <v>0</v>
      </c>
    </row>
    <row r="7" spans="1:23" x14ac:dyDescent="0.25">
      <c r="A7" s="97" t="s">
        <v>68</v>
      </c>
      <c r="B7" s="98" t="s">
        <v>57</v>
      </c>
      <c r="C7" s="110" t="s">
        <v>91</v>
      </c>
      <c r="D7" s="97">
        <v>1</v>
      </c>
      <c r="E7" s="97">
        <v>1</v>
      </c>
      <c r="F7" s="97">
        <v>1</v>
      </c>
      <c r="G7" s="97">
        <v>1</v>
      </c>
      <c r="H7" s="97">
        <v>1</v>
      </c>
      <c r="I7" s="97">
        <v>1</v>
      </c>
      <c r="J7" s="97">
        <v>0</v>
      </c>
      <c r="K7" s="97">
        <v>0</v>
      </c>
      <c r="L7" s="97">
        <v>0</v>
      </c>
      <c r="M7" s="148">
        <v>0</v>
      </c>
      <c r="N7" s="149">
        <v>0</v>
      </c>
      <c r="O7" s="97">
        <v>0</v>
      </c>
      <c r="P7" s="97">
        <v>0</v>
      </c>
      <c r="Q7" s="97">
        <v>0</v>
      </c>
      <c r="R7" s="97">
        <v>0</v>
      </c>
      <c r="S7" s="97">
        <v>0</v>
      </c>
      <c r="T7" s="97">
        <v>0</v>
      </c>
      <c r="U7" s="97">
        <v>0</v>
      </c>
      <c r="V7" s="97">
        <v>0</v>
      </c>
      <c r="W7" s="97">
        <v>0</v>
      </c>
    </row>
    <row r="8" spans="1:23" x14ac:dyDescent="0.25">
      <c r="A8" s="97" t="s">
        <v>34</v>
      </c>
      <c r="B8" s="106" t="s">
        <v>64</v>
      </c>
      <c r="C8" s="110" t="s">
        <v>91</v>
      </c>
      <c r="D8" s="106">
        <v>1</v>
      </c>
      <c r="E8" s="106">
        <v>1</v>
      </c>
      <c r="F8" s="106">
        <v>1</v>
      </c>
      <c r="G8" s="106">
        <v>1</v>
      </c>
      <c r="H8" s="106">
        <v>1</v>
      </c>
      <c r="I8" s="106">
        <v>1</v>
      </c>
      <c r="J8" s="106">
        <v>1</v>
      </c>
      <c r="K8" s="106">
        <v>1</v>
      </c>
      <c r="L8" s="106">
        <v>1</v>
      </c>
      <c r="M8" s="144">
        <v>1</v>
      </c>
      <c r="N8" s="145">
        <v>1</v>
      </c>
      <c r="O8" s="106">
        <v>1</v>
      </c>
      <c r="P8" s="106">
        <v>1</v>
      </c>
      <c r="Q8" s="106">
        <v>1</v>
      </c>
      <c r="R8" s="106">
        <v>1</v>
      </c>
      <c r="S8" s="106">
        <v>1</v>
      </c>
      <c r="T8" s="106">
        <v>1</v>
      </c>
      <c r="U8" s="106">
        <v>1</v>
      </c>
      <c r="V8" s="106">
        <v>1</v>
      </c>
      <c r="W8" s="106">
        <v>1</v>
      </c>
    </row>
    <row r="9" spans="1:23" x14ac:dyDescent="0.25">
      <c r="A9" s="97" t="s">
        <v>69</v>
      </c>
      <c r="B9" s="98" t="s">
        <v>57</v>
      </c>
      <c r="C9" s="110"/>
      <c r="D9" s="106"/>
      <c r="E9" s="106"/>
      <c r="F9" s="106"/>
      <c r="G9" s="106"/>
      <c r="H9" s="106"/>
      <c r="I9" s="106"/>
      <c r="J9" s="106"/>
      <c r="K9" s="106"/>
      <c r="L9" s="106"/>
      <c r="M9" s="144"/>
      <c r="N9" s="145"/>
      <c r="O9" s="106"/>
      <c r="P9" s="106"/>
      <c r="Q9" s="106"/>
      <c r="R9" s="106"/>
      <c r="S9" s="106"/>
      <c r="T9" s="106"/>
      <c r="U9" s="106"/>
      <c r="V9" s="106"/>
      <c r="W9" s="106"/>
    </row>
    <row r="10" spans="1:23" x14ac:dyDescent="0.25">
      <c r="A10" s="97" t="s">
        <v>70</v>
      </c>
      <c r="B10" s="105" t="s">
        <v>59</v>
      </c>
      <c r="C10" s="110" t="s">
        <v>91</v>
      </c>
      <c r="D10" s="97">
        <v>1</v>
      </c>
      <c r="E10" s="97">
        <v>1</v>
      </c>
      <c r="F10" s="97">
        <v>1</v>
      </c>
      <c r="G10" s="97">
        <v>1</v>
      </c>
      <c r="H10" s="97">
        <v>1</v>
      </c>
      <c r="I10" s="97">
        <v>1</v>
      </c>
      <c r="J10" s="97">
        <v>1</v>
      </c>
      <c r="K10" s="97">
        <v>1</v>
      </c>
      <c r="L10" s="97">
        <v>1</v>
      </c>
      <c r="M10" s="148">
        <v>1</v>
      </c>
      <c r="N10" s="149">
        <v>0</v>
      </c>
      <c r="O10" s="97">
        <v>0</v>
      </c>
      <c r="P10" s="97">
        <v>0</v>
      </c>
      <c r="Q10" s="97">
        <v>0</v>
      </c>
      <c r="R10" s="97">
        <v>0</v>
      </c>
      <c r="S10" s="97">
        <v>0</v>
      </c>
      <c r="T10" s="97">
        <v>0</v>
      </c>
      <c r="U10" s="97">
        <v>0</v>
      </c>
      <c r="V10" s="97">
        <v>0</v>
      </c>
      <c r="W10" s="97">
        <v>0</v>
      </c>
    </row>
    <row r="11" spans="1:23" x14ac:dyDescent="0.25">
      <c r="A11" s="97" t="s">
        <v>71</v>
      </c>
      <c r="B11" s="105" t="s">
        <v>58</v>
      </c>
      <c r="C11" s="110"/>
      <c r="D11" s="97">
        <v>1</v>
      </c>
      <c r="E11" s="97">
        <v>1</v>
      </c>
      <c r="F11" s="97">
        <v>1</v>
      </c>
      <c r="G11" s="97">
        <v>1</v>
      </c>
      <c r="H11" s="97">
        <v>1</v>
      </c>
      <c r="I11" s="97">
        <v>1</v>
      </c>
      <c r="J11" s="97">
        <v>1</v>
      </c>
      <c r="K11" s="97">
        <v>1</v>
      </c>
      <c r="L11" s="97">
        <v>1</v>
      </c>
      <c r="M11" s="148">
        <v>1</v>
      </c>
      <c r="N11" s="149">
        <v>1</v>
      </c>
      <c r="O11" s="97">
        <v>1</v>
      </c>
      <c r="P11" s="97">
        <v>1</v>
      </c>
      <c r="Q11" s="97">
        <v>1</v>
      </c>
      <c r="R11" s="97">
        <v>1</v>
      </c>
      <c r="S11" s="97">
        <v>1</v>
      </c>
      <c r="T11" s="97">
        <v>1</v>
      </c>
      <c r="U11" s="97">
        <v>1</v>
      </c>
      <c r="V11" s="97">
        <v>1</v>
      </c>
      <c r="W11" s="97">
        <v>1</v>
      </c>
    </row>
    <row r="12" spans="1:23" x14ac:dyDescent="0.25">
      <c r="A12" s="97" t="s">
        <v>72</v>
      </c>
      <c r="B12" s="104" t="s">
        <v>59</v>
      </c>
      <c r="C12" s="110"/>
      <c r="D12" s="97">
        <v>1</v>
      </c>
      <c r="E12" s="97">
        <v>1</v>
      </c>
      <c r="F12" s="97">
        <v>1</v>
      </c>
      <c r="G12" s="97">
        <v>1</v>
      </c>
      <c r="H12" s="97">
        <v>1</v>
      </c>
      <c r="I12" s="97">
        <v>1</v>
      </c>
      <c r="J12" s="97">
        <v>1</v>
      </c>
      <c r="K12" s="97">
        <v>1</v>
      </c>
      <c r="L12" s="97">
        <v>1</v>
      </c>
      <c r="M12" s="148">
        <v>1</v>
      </c>
      <c r="N12" s="149">
        <v>1</v>
      </c>
      <c r="O12" s="97">
        <v>1</v>
      </c>
      <c r="P12" s="97">
        <v>1</v>
      </c>
      <c r="Q12" s="97">
        <v>1</v>
      </c>
      <c r="R12" s="97">
        <v>1</v>
      </c>
      <c r="S12" s="97">
        <v>1</v>
      </c>
      <c r="T12" s="97">
        <v>1</v>
      </c>
      <c r="U12" s="97">
        <v>1</v>
      </c>
      <c r="V12" s="97">
        <v>1</v>
      </c>
      <c r="W12" s="97">
        <v>1</v>
      </c>
    </row>
    <row r="13" spans="1:23" x14ac:dyDescent="0.25">
      <c r="A13" s="97" t="s">
        <v>82</v>
      </c>
      <c r="B13" s="106" t="s">
        <v>64</v>
      </c>
      <c r="C13" s="110"/>
      <c r="D13" s="97">
        <v>1</v>
      </c>
      <c r="E13" s="97">
        <v>1</v>
      </c>
      <c r="F13" s="97">
        <v>1</v>
      </c>
      <c r="G13" s="97">
        <v>0</v>
      </c>
      <c r="H13" s="97">
        <v>0</v>
      </c>
      <c r="I13" s="97">
        <v>0</v>
      </c>
      <c r="J13" s="97">
        <v>0</v>
      </c>
      <c r="K13" s="97">
        <v>0</v>
      </c>
      <c r="L13" s="97">
        <v>0</v>
      </c>
      <c r="M13" s="148">
        <v>0</v>
      </c>
      <c r="N13" s="149">
        <v>0</v>
      </c>
      <c r="O13" s="97">
        <v>0</v>
      </c>
      <c r="P13" s="97">
        <v>0</v>
      </c>
      <c r="Q13" s="97">
        <v>0</v>
      </c>
      <c r="R13" s="97">
        <v>0</v>
      </c>
      <c r="S13" s="97">
        <v>0</v>
      </c>
      <c r="T13" s="97">
        <v>0</v>
      </c>
      <c r="U13" s="97">
        <v>0</v>
      </c>
      <c r="V13" s="97">
        <v>0</v>
      </c>
      <c r="W13" s="97">
        <v>0</v>
      </c>
    </row>
    <row r="14" spans="1:23" x14ac:dyDescent="0.25">
      <c r="A14" s="97" t="s">
        <v>35</v>
      </c>
      <c r="B14" s="98" t="s">
        <v>57</v>
      </c>
      <c r="C14" s="110" t="s">
        <v>91</v>
      </c>
      <c r="D14" s="97">
        <v>1</v>
      </c>
      <c r="E14" s="97">
        <v>1</v>
      </c>
      <c r="F14" s="97">
        <v>1</v>
      </c>
      <c r="G14" s="97">
        <v>1</v>
      </c>
      <c r="H14" s="97">
        <v>1</v>
      </c>
      <c r="I14" s="97">
        <v>1</v>
      </c>
      <c r="J14" s="97">
        <v>1</v>
      </c>
      <c r="K14" s="97">
        <v>0</v>
      </c>
      <c r="L14" s="97">
        <v>0</v>
      </c>
      <c r="M14" s="148">
        <v>0</v>
      </c>
      <c r="N14" s="149">
        <v>0</v>
      </c>
      <c r="O14" s="97">
        <v>0</v>
      </c>
      <c r="P14" s="97">
        <v>0</v>
      </c>
      <c r="Q14" s="97">
        <v>0</v>
      </c>
      <c r="R14" s="97">
        <v>0</v>
      </c>
      <c r="S14" s="97">
        <v>0</v>
      </c>
      <c r="T14" s="97">
        <v>0</v>
      </c>
      <c r="U14" s="97">
        <v>0</v>
      </c>
      <c r="V14" s="97">
        <v>0</v>
      </c>
      <c r="W14" s="97">
        <v>0</v>
      </c>
    </row>
    <row r="15" spans="1:23" x14ac:dyDescent="0.25">
      <c r="A15" s="110" t="s">
        <v>83</v>
      </c>
      <c r="B15" s="98" t="s">
        <v>56</v>
      </c>
      <c r="C15" s="110"/>
      <c r="D15" s="97">
        <v>1</v>
      </c>
      <c r="E15" s="97">
        <v>1</v>
      </c>
      <c r="F15" s="97">
        <v>1</v>
      </c>
      <c r="G15" s="97">
        <v>1</v>
      </c>
      <c r="H15" s="97">
        <v>1</v>
      </c>
      <c r="I15" s="97">
        <v>1</v>
      </c>
      <c r="J15" s="97">
        <v>1</v>
      </c>
      <c r="K15" s="97">
        <v>1</v>
      </c>
      <c r="L15" s="97">
        <v>1</v>
      </c>
      <c r="M15" s="148">
        <v>1</v>
      </c>
      <c r="N15" s="149">
        <v>1</v>
      </c>
      <c r="O15" s="97">
        <v>1</v>
      </c>
      <c r="P15" s="97">
        <v>1</v>
      </c>
      <c r="Q15" s="97">
        <v>1</v>
      </c>
      <c r="R15" s="97">
        <v>1</v>
      </c>
      <c r="S15" s="97">
        <v>1</v>
      </c>
      <c r="T15" s="97">
        <v>1</v>
      </c>
      <c r="U15" s="97">
        <v>1</v>
      </c>
      <c r="V15" s="97">
        <v>1</v>
      </c>
      <c r="W15" s="97">
        <v>1</v>
      </c>
    </row>
    <row r="16" spans="1:23" x14ac:dyDescent="0.25">
      <c r="A16" s="110" t="s">
        <v>84</v>
      </c>
      <c r="B16" s="98" t="s">
        <v>56</v>
      </c>
      <c r="C16" s="110"/>
      <c r="D16" s="97">
        <v>1</v>
      </c>
      <c r="E16" s="97">
        <v>1</v>
      </c>
      <c r="F16" s="97">
        <v>1</v>
      </c>
      <c r="G16" s="97">
        <v>1</v>
      </c>
      <c r="H16" s="97">
        <v>1</v>
      </c>
      <c r="I16" s="97">
        <v>1</v>
      </c>
      <c r="J16" s="97">
        <v>1</v>
      </c>
      <c r="K16" s="97">
        <v>1</v>
      </c>
      <c r="L16" s="97">
        <v>1</v>
      </c>
      <c r="M16" s="148">
        <v>1</v>
      </c>
      <c r="N16" s="149">
        <v>1</v>
      </c>
      <c r="O16" s="97">
        <v>1</v>
      </c>
      <c r="P16" s="97">
        <v>1</v>
      </c>
      <c r="Q16" s="97">
        <v>1</v>
      </c>
      <c r="R16" s="97">
        <v>1</v>
      </c>
      <c r="S16" s="97">
        <v>1</v>
      </c>
      <c r="T16" s="97">
        <v>1</v>
      </c>
      <c r="U16" s="97">
        <v>1</v>
      </c>
      <c r="V16" s="97">
        <v>1</v>
      </c>
      <c r="W16" s="97">
        <v>1</v>
      </c>
    </row>
    <row r="17" spans="1:23" x14ac:dyDescent="0.25">
      <c r="A17" s="110" t="s">
        <v>85</v>
      </c>
      <c r="B17" s="98" t="s">
        <v>56</v>
      </c>
      <c r="C17" s="110"/>
      <c r="D17" s="97">
        <v>1</v>
      </c>
      <c r="E17" s="97">
        <v>1</v>
      </c>
      <c r="F17" s="97">
        <v>1</v>
      </c>
      <c r="G17" s="97">
        <v>1</v>
      </c>
      <c r="H17" s="97">
        <v>1</v>
      </c>
      <c r="I17" s="97">
        <v>1</v>
      </c>
      <c r="J17" s="97">
        <v>1</v>
      </c>
      <c r="K17" s="97">
        <v>1</v>
      </c>
      <c r="L17" s="97">
        <v>1</v>
      </c>
      <c r="M17" s="148">
        <v>1</v>
      </c>
      <c r="N17" s="149">
        <v>1</v>
      </c>
      <c r="O17" s="97">
        <v>1</v>
      </c>
      <c r="P17" s="97">
        <v>1</v>
      </c>
      <c r="Q17" s="97">
        <v>1</v>
      </c>
      <c r="R17" s="97">
        <v>1</v>
      </c>
      <c r="S17" s="97">
        <v>1</v>
      </c>
      <c r="T17" s="97">
        <v>1</v>
      </c>
      <c r="U17" s="97">
        <v>1</v>
      </c>
      <c r="V17" s="97">
        <v>1</v>
      </c>
      <c r="W17" s="97">
        <v>1</v>
      </c>
    </row>
    <row r="18" spans="1:23" x14ac:dyDescent="0.25">
      <c r="A18" s="110" t="s">
        <v>86</v>
      </c>
      <c r="B18" s="98" t="s">
        <v>56</v>
      </c>
      <c r="C18" s="110"/>
      <c r="D18" s="97">
        <v>1</v>
      </c>
      <c r="E18" s="97">
        <v>1</v>
      </c>
      <c r="F18" s="97">
        <v>1</v>
      </c>
      <c r="G18" s="97">
        <v>1</v>
      </c>
      <c r="H18" s="97">
        <v>1</v>
      </c>
      <c r="I18" s="97">
        <v>1</v>
      </c>
      <c r="J18" s="97">
        <v>1</v>
      </c>
      <c r="K18" s="97">
        <v>1</v>
      </c>
      <c r="L18" s="97">
        <v>1</v>
      </c>
      <c r="M18" s="148">
        <v>1</v>
      </c>
      <c r="N18" s="149">
        <v>1</v>
      </c>
      <c r="O18" s="97">
        <v>1</v>
      </c>
      <c r="P18" s="97">
        <v>1</v>
      </c>
      <c r="Q18" s="97">
        <v>1</v>
      </c>
      <c r="R18" s="97">
        <v>1</v>
      </c>
      <c r="S18" s="97">
        <v>1</v>
      </c>
      <c r="T18" s="97">
        <v>1</v>
      </c>
      <c r="U18" s="97">
        <v>1</v>
      </c>
      <c r="V18" s="97">
        <v>1</v>
      </c>
      <c r="W18" s="97">
        <v>1</v>
      </c>
    </row>
    <row r="19" spans="1:23" x14ac:dyDescent="0.25">
      <c r="A19" s="97" t="s">
        <v>36</v>
      </c>
      <c r="B19" s="98" t="s">
        <v>57</v>
      </c>
      <c r="C19" s="110" t="s">
        <v>91</v>
      </c>
      <c r="D19" s="97">
        <v>1</v>
      </c>
      <c r="E19" s="97">
        <v>1</v>
      </c>
      <c r="F19" s="97">
        <v>1</v>
      </c>
      <c r="G19" s="97">
        <v>1</v>
      </c>
      <c r="H19" s="97">
        <v>1</v>
      </c>
      <c r="I19" s="97">
        <v>1</v>
      </c>
      <c r="J19" s="97">
        <v>1</v>
      </c>
      <c r="K19" s="97">
        <v>1</v>
      </c>
      <c r="L19" s="97">
        <v>1</v>
      </c>
      <c r="M19" s="148">
        <v>1</v>
      </c>
      <c r="N19" s="149">
        <v>1</v>
      </c>
      <c r="O19" s="97">
        <v>1</v>
      </c>
      <c r="P19" s="97">
        <v>1</v>
      </c>
      <c r="Q19" s="97">
        <v>1</v>
      </c>
      <c r="R19" s="97">
        <v>1</v>
      </c>
      <c r="S19" s="97">
        <v>1</v>
      </c>
      <c r="T19" s="97">
        <v>1</v>
      </c>
      <c r="U19" s="97">
        <v>1</v>
      </c>
      <c r="V19" s="97">
        <v>1</v>
      </c>
      <c r="W19" s="97">
        <v>1</v>
      </c>
    </row>
    <row r="20" spans="1:23" x14ac:dyDescent="0.25">
      <c r="A20" s="97" t="s">
        <v>37</v>
      </c>
      <c r="B20" s="98" t="s">
        <v>57</v>
      </c>
      <c r="C20" s="110" t="s">
        <v>91</v>
      </c>
      <c r="D20" s="97">
        <v>1</v>
      </c>
      <c r="E20" s="97">
        <v>1</v>
      </c>
      <c r="F20" s="97">
        <v>1</v>
      </c>
      <c r="G20" s="97">
        <v>1</v>
      </c>
      <c r="H20" s="97">
        <v>1</v>
      </c>
      <c r="I20" s="97">
        <v>0</v>
      </c>
      <c r="J20" s="97">
        <v>0</v>
      </c>
      <c r="K20" s="97">
        <v>0</v>
      </c>
      <c r="L20" s="97">
        <v>0</v>
      </c>
      <c r="M20" s="148">
        <v>0</v>
      </c>
      <c r="N20" s="149">
        <v>0</v>
      </c>
      <c r="O20" s="97">
        <v>0</v>
      </c>
      <c r="P20" s="97">
        <v>0</v>
      </c>
      <c r="Q20" s="97">
        <v>0</v>
      </c>
      <c r="R20" s="97">
        <v>0</v>
      </c>
      <c r="S20" s="97">
        <v>0</v>
      </c>
      <c r="T20" s="97">
        <v>0</v>
      </c>
      <c r="U20" s="97">
        <v>0</v>
      </c>
      <c r="V20" s="97">
        <v>0</v>
      </c>
      <c r="W20" s="97">
        <v>0</v>
      </c>
    </row>
    <row r="21" spans="1:23" x14ac:dyDescent="0.25">
      <c r="A21" s="97" t="s">
        <v>40</v>
      </c>
      <c r="B21" s="111" t="s">
        <v>58</v>
      </c>
      <c r="C21" s="110"/>
      <c r="D21" s="97">
        <v>0</v>
      </c>
      <c r="E21" s="97">
        <v>0</v>
      </c>
      <c r="F21" s="97">
        <v>0</v>
      </c>
      <c r="G21" s="97">
        <v>0</v>
      </c>
      <c r="H21" s="97">
        <v>0</v>
      </c>
      <c r="I21" s="97">
        <v>0</v>
      </c>
      <c r="J21" s="97">
        <v>0</v>
      </c>
      <c r="K21" s="97">
        <v>0</v>
      </c>
      <c r="L21" s="97">
        <v>0</v>
      </c>
      <c r="M21" s="148">
        <v>0</v>
      </c>
      <c r="N21" s="149">
        <v>0</v>
      </c>
      <c r="O21" s="97">
        <v>0</v>
      </c>
      <c r="P21" s="97">
        <v>0</v>
      </c>
      <c r="Q21" s="97">
        <v>0</v>
      </c>
      <c r="R21" s="97">
        <v>0</v>
      </c>
      <c r="S21" s="97">
        <v>0</v>
      </c>
      <c r="T21" s="97">
        <v>0</v>
      </c>
      <c r="U21" s="97">
        <v>0</v>
      </c>
      <c r="V21" s="97">
        <v>0</v>
      </c>
      <c r="W21" s="97">
        <v>0</v>
      </c>
    </row>
    <row r="22" spans="1:23" x14ac:dyDescent="0.25">
      <c r="A22" s="97" t="s">
        <v>73</v>
      </c>
      <c r="B22" s="98" t="s">
        <v>57</v>
      </c>
      <c r="C22" s="110"/>
      <c r="D22" s="97">
        <v>1</v>
      </c>
      <c r="E22" s="97">
        <v>1</v>
      </c>
      <c r="F22" s="97">
        <v>1</v>
      </c>
      <c r="G22" s="97">
        <v>1</v>
      </c>
      <c r="H22" s="97">
        <v>1</v>
      </c>
      <c r="I22" s="97">
        <v>0</v>
      </c>
      <c r="J22" s="97">
        <v>0</v>
      </c>
      <c r="K22" s="97">
        <v>0</v>
      </c>
      <c r="L22" s="97">
        <v>0</v>
      </c>
      <c r="M22" s="148">
        <v>0</v>
      </c>
      <c r="N22" s="149">
        <v>0</v>
      </c>
      <c r="O22" s="97">
        <v>0</v>
      </c>
      <c r="P22" s="97">
        <v>0</v>
      </c>
      <c r="Q22" s="97">
        <v>0</v>
      </c>
      <c r="R22" s="97">
        <v>0</v>
      </c>
      <c r="S22" s="97">
        <v>0</v>
      </c>
      <c r="T22" s="97">
        <v>0</v>
      </c>
      <c r="U22" s="97">
        <v>0</v>
      </c>
      <c r="V22" s="97">
        <v>0</v>
      </c>
      <c r="W22" s="97">
        <v>0</v>
      </c>
    </row>
    <row r="23" spans="1:23" x14ac:dyDescent="0.25">
      <c r="A23" s="97" t="s">
        <v>38</v>
      </c>
      <c r="B23" s="98" t="s">
        <v>57</v>
      </c>
      <c r="C23" s="110" t="s">
        <v>91</v>
      </c>
      <c r="D23" s="97">
        <v>1</v>
      </c>
      <c r="E23" s="97">
        <v>1</v>
      </c>
      <c r="F23" s="97">
        <v>1</v>
      </c>
      <c r="G23" s="97">
        <v>1</v>
      </c>
      <c r="H23" s="97">
        <v>0</v>
      </c>
      <c r="I23" s="97">
        <v>0</v>
      </c>
      <c r="J23" s="97">
        <v>0</v>
      </c>
      <c r="K23" s="97">
        <v>0</v>
      </c>
      <c r="L23" s="97">
        <v>0</v>
      </c>
      <c r="M23" s="148">
        <v>0</v>
      </c>
      <c r="N23" s="149">
        <v>0</v>
      </c>
      <c r="O23" s="97">
        <v>0</v>
      </c>
      <c r="P23" s="97">
        <v>0</v>
      </c>
      <c r="Q23" s="97">
        <v>0</v>
      </c>
      <c r="R23" s="97">
        <v>0</v>
      </c>
      <c r="S23" s="97">
        <v>0</v>
      </c>
      <c r="T23" s="97">
        <v>0</v>
      </c>
      <c r="U23" s="97">
        <v>0</v>
      </c>
      <c r="V23" s="97">
        <v>0</v>
      </c>
      <c r="W23" s="97">
        <v>0</v>
      </c>
    </row>
    <row r="24" spans="1:23" x14ac:dyDescent="0.25">
      <c r="A24" s="97" t="s">
        <v>39</v>
      </c>
      <c r="B24" s="105" t="s">
        <v>59</v>
      </c>
      <c r="C24" s="110" t="s">
        <v>91</v>
      </c>
      <c r="D24" s="97">
        <v>1</v>
      </c>
      <c r="E24" s="97">
        <v>1</v>
      </c>
      <c r="F24" s="97">
        <v>1</v>
      </c>
      <c r="G24" s="97">
        <v>1</v>
      </c>
      <c r="H24" s="97">
        <v>1</v>
      </c>
      <c r="I24" s="97">
        <v>1</v>
      </c>
      <c r="J24" s="97">
        <v>1</v>
      </c>
      <c r="K24" s="97">
        <v>1</v>
      </c>
      <c r="L24" s="97">
        <v>1</v>
      </c>
      <c r="M24" s="148">
        <v>1</v>
      </c>
      <c r="N24" s="149">
        <v>0</v>
      </c>
      <c r="O24" s="97">
        <v>0</v>
      </c>
      <c r="P24" s="97">
        <v>0</v>
      </c>
      <c r="Q24" s="97">
        <v>0</v>
      </c>
      <c r="R24" s="97">
        <v>0</v>
      </c>
      <c r="S24" s="97">
        <v>0</v>
      </c>
      <c r="T24" s="97">
        <v>0</v>
      </c>
      <c r="U24" s="97">
        <v>0</v>
      </c>
      <c r="V24" s="97">
        <v>0</v>
      </c>
      <c r="W24" s="97">
        <v>0</v>
      </c>
    </row>
    <row r="25" spans="1:23" x14ac:dyDescent="0.25">
      <c r="A25" s="97" t="s">
        <v>41</v>
      </c>
      <c r="B25" s="98" t="s">
        <v>60</v>
      </c>
      <c r="C25" s="110"/>
      <c r="D25" s="97">
        <v>1</v>
      </c>
      <c r="E25" s="97">
        <v>1</v>
      </c>
      <c r="F25" s="97">
        <v>1</v>
      </c>
      <c r="G25" s="97">
        <v>1</v>
      </c>
      <c r="H25" s="97">
        <v>0</v>
      </c>
      <c r="I25" s="97">
        <v>0</v>
      </c>
      <c r="J25" s="97">
        <v>0</v>
      </c>
      <c r="K25" s="97">
        <v>0</v>
      </c>
      <c r="L25" s="97">
        <v>0</v>
      </c>
      <c r="M25" s="148">
        <v>0</v>
      </c>
      <c r="N25" s="149">
        <v>0</v>
      </c>
      <c r="O25" s="97">
        <v>0</v>
      </c>
      <c r="P25" s="97">
        <v>0</v>
      </c>
      <c r="Q25" s="97">
        <v>0</v>
      </c>
      <c r="R25" s="97">
        <v>0</v>
      </c>
      <c r="S25" s="97">
        <v>0</v>
      </c>
      <c r="T25" s="97">
        <v>0</v>
      </c>
      <c r="U25" s="97">
        <v>0</v>
      </c>
      <c r="V25" s="97">
        <v>0</v>
      </c>
      <c r="W25" s="97">
        <v>0</v>
      </c>
    </row>
    <row r="26" spans="1:23" x14ac:dyDescent="0.25">
      <c r="A26" s="97" t="s">
        <v>74</v>
      </c>
      <c r="B26" s="98" t="s">
        <v>57</v>
      </c>
      <c r="C26" s="110"/>
      <c r="D26" s="97">
        <v>1</v>
      </c>
      <c r="E26" s="97">
        <v>0</v>
      </c>
      <c r="F26" s="97">
        <v>0</v>
      </c>
      <c r="G26" s="97">
        <v>0</v>
      </c>
      <c r="H26" s="97">
        <v>0</v>
      </c>
      <c r="I26" s="97">
        <v>0</v>
      </c>
      <c r="J26" s="97">
        <v>0</v>
      </c>
      <c r="K26" s="97">
        <v>0</v>
      </c>
      <c r="L26" s="97">
        <v>0</v>
      </c>
      <c r="M26" s="148">
        <v>0</v>
      </c>
      <c r="N26" s="149">
        <v>0</v>
      </c>
      <c r="O26" s="97">
        <v>0</v>
      </c>
      <c r="P26" s="97">
        <v>0</v>
      </c>
      <c r="Q26" s="97">
        <v>0</v>
      </c>
      <c r="R26" s="97">
        <v>0</v>
      </c>
      <c r="S26" s="97">
        <v>0</v>
      </c>
      <c r="T26" s="97">
        <v>0</v>
      </c>
      <c r="U26" s="97">
        <v>0</v>
      </c>
      <c r="V26" s="97">
        <v>0</v>
      </c>
      <c r="W26" s="97">
        <v>0</v>
      </c>
    </row>
    <row r="27" spans="1:23" x14ac:dyDescent="0.25">
      <c r="A27" s="97" t="s">
        <v>75</v>
      </c>
      <c r="B27" s="98" t="s">
        <v>57</v>
      </c>
      <c r="C27" s="110"/>
      <c r="D27" s="97">
        <v>1</v>
      </c>
      <c r="E27" s="97">
        <v>1</v>
      </c>
      <c r="F27" s="97">
        <v>1</v>
      </c>
      <c r="G27" s="97">
        <v>0</v>
      </c>
      <c r="H27" s="97">
        <v>0</v>
      </c>
      <c r="I27" s="97">
        <v>0</v>
      </c>
      <c r="J27" s="97">
        <v>0</v>
      </c>
      <c r="K27" s="97">
        <v>0</v>
      </c>
      <c r="L27" s="97">
        <v>0</v>
      </c>
      <c r="M27" s="148">
        <v>0</v>
      </c>
      <c r="N27" s="149">
        <v>0</v>
      </c>
      <c r="O27" s="97">
        <v>0</v>
      </c>
      <c r="P27" s="97">
        <v>0</v>
      </c>
      <c r="Q27" s="97">
        <v>0</v>
      </c>
      <c r="R27" s="97">
        <v>0</v>
      </c>
      <c r="S27" s="97">
        <v>0</v>
      </c>
      <c r="T27" s="97">
        <v>0</v>
      </c>
      <c r="U27" s="97">
        <v>0</v>
      </c>
      <c r="V27" s="97">
        <v>0</v>
      </c>
      <c r="W27" s="97">
        <v>0</v>
      </c>
    </row>
    <row r="28" spans="1:23" x14ac:dyDescent="0.25">
      <c r="A28" s="97" t="s">
        <v>76</v>
      </c>
      <c r="B28" s="98" t="s">
        <v>57</v>
      </c>
      <c r="C28" s="110"/>
      <c r="D28" s="97">
        <v>1</v>
      </c>
      <c r="E28" s="97">
        <v>1</v>
      </c>
      <c r="F28" s="97">
        <v>1</v>
      </c>
      <c r="G28" s="97">
        <v>1</v>
      </c>
      <c r="H28" s="97">
        <v>1</v>
      </c>
      <c r="I28" s="97">
        <v>1</v>
      </c>
      <c r="J28" s="97">
        <v>0</v>
      </c>
      <c r="K28" s="97">
        <v>0</v>
      </c>
      <c r="L28" s="97">
        <v>0</v>
      </c>
      <c r="M28" s="148">
        <v>0</v>
      </c>
      <c r="N28" s="149">
        <v>0</v>
      </c>
      <c r="O28" s="97">
        <v>0</v>
      </c>
      <c r="P28" s="97">
        <v>0</v>
      </c>
      <c r="Q28" s="97">
        <v>0</v>
      </c>
      <c r="R28" s="97">
        <v>0</v>
      </c>
      <c r="S28" s="97">
        <v>0</v>
      </c>
      <c r="T28" s="97">
        <v>0</v>
      </c>
      <c r="U28" s="97">
        <v>0</v>
      </c>
      <c r="V28" s="97">
        <v>0</v>
      </c>
      <c r="W28" s="97">
        <v>0</v>
      </c>
    </row>
    <row r="29" spans="1:23" x14ac:dyDescent="0.25">
      <c r="A29" s="97" t="s">
        <v>42</v>
      </c>
      <c r="B29" s="105" t="s">
        <v>61</v>
      </c>
      <c r="C29" s="110"/>
      <c r="D29" s="97">
        <v>1</v>
      </c>
      <c r="E29" s="97">
        <v>1</v>
      </c>
      <c r="F29" s="97">
        <v>1</v>
      </c>
      <c r="G29" s="97">
        <v>1</v>
      </c>
      <c r="H29" s="97">
        <v>1</v>
      </c>
      <c r="I29" s="97">
        <v>1</v>
      </c>
      <c r="J29" s="97">
        <v>1</v>
      </c>
      <c r="K29" s="97">
        <v>1</v>
      </c>
      <c r="L29" s="97">
        <v>1</v>
      </c>
      <c r="M29" s="148">
        <v>1</v>
      </c>
      <c r="N29" s="149">
        <v>1</v>
      </c>
      <c r="O29" s="97">
        <v>1</v>
      </c>
      <c r="P29" s="97">
        <v>1</v>
      </c>
      <c r="Q29" s="97">
        <v>1</v>
      </c>
      <c r="R29" s="97">
        <v>1</v>
      </c>
      <c r="S29" s="97">
        <v>1</v>
      </c>
      <c r="T29" s="97">
        <v>1</v>
      </c>
      <c r="U29" s="97">
        <v>1</v>
      </c>
      <c r="V29" s="97">
        <v>1</v>
      </c>
      <c r="W29" s="97">
        <v>1</v>
      </c>
    </row>
    <row r="30" spans="1:23" x14ac:dyDescent="0.25">
      <c r="A30" s="97" t="s">
        <v>77</v>
      </c>
      <c r="B30" s="105" t="s">
        <v>58</v>
      </c>
      <c r="C30" s="110"/>
      <c r="D30" s="97">
        <v>1</v>
      </c>
      <c r="E30" s="97">
        <v>1</v>
      </c>
      <c r="F30" s="97">
        <v>1</v>
      </c>
      <c r="G30" s="97">
        <v>1</v>
      </c>
      <c r="H30" s="97">
        <v>1</v>
      </c>
      <c r="I30" s="97">
        <v>1</v>
      </c>
      <c r="J30" s="97">
        <v>1</v>
      </c>
      <c r="K30" s="97">
        <v>1</v>
      </c>
      <c r="L30" s="97">
        <v>1</v>
      </c>
      <c r="M30" s="148">
        <v>1</v>
      </c>
      <c r="N30" s="149">
        <v>1</v>
      </c>
      <c r="O30" s="97">
        <v>1</v>
      </c>
      <c r="P30" s="97">
        <v>1</v>
      </c>
      <c r="Q30" s="97">
        <v>1</v>
      </c>
      <c r="R30" s="97">
        <v>1</v>
      </c>
      <c r="S30" s="97">
        <v>1</v>
      </c>
      <c r="T30" s="97">
        <v>1</v>
      </c>
      <c r="U30" s="97">
        <v>1</v>
      </c>
      <c r="V30" s="97">
        <v>1</v>
      </c>
      <c r="W30" s="97">
        <v>1</v>
      </c>
    </row>
    <row r="31" spans="1:23" x14ac:dyDescent="0.25">
      <c r="A31" s="97" t="s">
        <v>87</v>
      </c>
      <c r="B31" s="98" t="s">
        <v>56</v>
      </c>
      <c r="C31" s="110" t="s">
        <v>91</v>
      </c>
      <c r="D31" s="97">
        <v>1</v>
      </c>
      <c r="E31" s="97">
        <v>1</v>
      </c>
      <c r="F31" s="97">
        <v>0</v>
      </c>
      <c r="G31" s="97">
        <v>0</v>
      </c>
      <c r="H31" s="97">
        <v>0</v>
      </c>
      <c r="I31" s="97">
        <v>0</v>
      </c>
      <c r="J31" s="97">
        <v>0</v>
      </c>
      <c r="K31" s="97">
        <v>0</v>
      </c>
      <c r="L31" s="97">
        <v>0</v>
      </c>
      <c r="M31" s="148">
        <v>0</v>
      </c>
      <c r="N31" s="149">
        <v>0</v>
      </c>
      <c r="O31" s="97">
        <v>0</v>
      </c>
      <c r="P31" s="97">
        <v>0</v>
      </c>
      <c r="Q31" s="97">
        <v>0</v>
      </c>
      <c r="R31" s="97">
        <v>0</v>
      </c>
      <c r="S31" s="97">
        <v>0</v>
      </c>
      <c r="T31" s="97">
        <v>0</v>
      </c>
      <c r="U31" s="97">
        <v>0</v>
      </c>
      <c r="V31" s="97">
        <v>0</v>
      </c>
      <c r="W31" s="97">
        <v>0</v>
      </c>
    </row>
    <row r="32" spans="1:23" x14ac:dyDescent="0.25">
      <c r="A32" s="97" t="s">
        <v>43</v>
      </c>
      <c r="B32" s="105" t="s">
        <v>61</v>
      </c>
      <c r="C32" s="110" t="s">
        <v>91</v>
      </c>
      <c r="D32" s="97">
        <v>1</v>
      </c>
      <c r="E32" s="97">
        <v>0</v>
      </c>
      <c r="F32" s="97">
        <v>0</v>
      </c>
      <c r="G32" s="97">
        <v>0</v>
      </c>
      <c r="H32" s="97">
        <v>0</v>
      </c>
      <c r="I32" s="97">
        <v>0</v>
      </c>
      <c r="J32" s="97">
        <v>0</v>
      </c>
      <c r="K32" s="97">
        <v>0</v>
      </c>
      <c r="L32" s="97">
        <v>0</v>
      </c>
      <c r="M32" s="148">
        <v>0</v>
      </c>
      <c r="N32" s="149">
        <v>0</v>
      </c>
      <c r="O32" s="97">
        <v>0</v>
      </c>
      <c r="P32" s="97">
        <v>0</v>
      </c>
      <c r="Q32" s="97">
        <v>0</v>
      </c>
      <c r="R32" s="97">
        <v>0</v>
      </c>
      <c r="S32" s="97">
        <v>0</v>
      </c>
      <c r="T32" s="97">
        <v>0</v>
      </c>
      <c r="U32" s="97">
        <v>0</v>
      </c>
      <c r="V32" s="97">
        <v>0</v>
      </c>
      <c r="W32" s="97">
        <v>0</v>
      </c>
    </row>
    <row r="33" spans="1:23" x14ac:dyDescent="0.25">
      <c r="A33" s="97" t="s">
        <v>55</v>
      </c>
      <c r="B33" s="98" t="s">
        <v>57</v>
      </c>
      <c r="C33" s="110" t="s">
        <v>91</v>
      </c>
      <c r="D33" s="97">
        <v>1</v>
      </c>
      <c r="E33" s="97">
        <v>1</v>
      </c>
      <c r="F33" s="97">
        <v>1</v>
      </c>
      <c r="G33" s="97">
        <v>1</v>
      </c>
      <c r="H33" s="97">
        <v>0</v>
      </c>
      <c r="I33" s="97">
        <v>0</v>
      </c>
      <c r="J33" s="97">
        <v>0</v>
      </c>
      <c r="K33" s="97">
        <v>0</v>
      </c>
      <c r="L33" s="97">
        <v>0</v>
      </c>
      <c r="M33" s="148">
        <v>0</v>
      </c>
      <c r="N33" s="149">
        <v>0</v>
      </c>
      <c r="O33" s="97">
        <v>0</v>
      </c>
      <c r="P33" s="97">
        <v>0</v>
      </c>
      <c r="Q33" s="97">
        <v>0</v>
      </c>
      <c r="R33" s="97">
        <v>0</v>
      </c>
      <c r="S33" s="97">
        <v>0</v>
      </c>
      <c r="T33" s="97">
        <v>0</v>
      </c>
      <c r="U33" s="97">
        <v>0</v>
      </c>
      <c r="V33" s="97">
        <v>0</v>
      </c>
      <c r="W33" s="97">
        <v>0</v>
      </c>
    </row>
    <row r="34" spans="1:23" x14ac:dyDescent="0.25">
      <c r="A34" s="97" t="s">
        <v>44</v>
      </c>
      <c r="B34" s="97"/>
      <c r="C34" s="110"/>
      <c r="D34" s="97">
        <v>1</v>
      </c>
      <c r="E34" s="97">
        <v>0</v>
      </c>
      <c r="F34" s="97">
        <v>0</v>
      </c>
      <c r="G34" s="97">
        <v>0</v>
      </c>
      <c r="H34" s="97">
        <v>0</v>
      </c>
      <c r="I34" s="97">
        <v>0</v>
      </c>
      <c r="J34" s="97">
        <v>0</v>
      </c>
      <c r="K34" s="97">
        <v>0</v>
      </c>
      <c r="L34" s="97">
        <v>0</v>
      </c>
      <c r="M34" s="148">
        <v>0</v>
      </c>
      <c r="N34" s="149">
        <v>0</v>
      </c>
      <c r="O34" s="97">
        <v>0</v>
      </c>
      <c r="P34" s="97">
        <v>0</v>
      </c>
      <c r="Q34" s="97">
        <v>0</v>
      </c>
      <c r="R34" s="97">
        <v>0</v>
      </c>
      <c r="S34" s="97">
        <v>0</v>
      </c>
      <c r="T34" s="97">
        <v>0</v>
      </c>
      <c r="U34" s="97">
        <v>0</v>
      </c>
      <c r="V34" s="97">
        <v>0</v>
      </c>
      <c r="W34" s="97">
        <v>0</v>
      </c>
    </row>
    <row r="35" spans="1:23" x14ac:dyDescent="0.25">
      <c r="A35" s="97" t="s">
        <v>78</v>
      </c>
      <c r="B35" s="98" t="s">
        <v>57</v>
      </c>
      <c r="C35" s="110" t="s">
        <v>91</v>
      </c>
      <c r="D35" s="97">
        <v>1</v>
      </c>
      <c r="E35" s="97">
        <v>1</v>
      </c>
      <c r="F35" s="97">
        <v>1</v>
      </c>
      <c r="G35" s="97">
        <v>1</v>
      </c>
      <c r="H35" s="97">
        <v>1</v>
      </c>
      <c r="I35" s="97">
        <v>0</v>
      </c>
      <c r="J35" s="97">
        <v>0</v>
      </c>
      <c r="K35" s="97">
        <v>0</v>
      </c>
      <c r="L35" s="97">
        <v>0</v>
      </c>
      <c r="M35" s="148">
        <v>0</v>
      </c>
      <c r="N35" s="149">
        <v>0</v>
      </c>
      <c r="O35" s="97">
        <v>0</v>
      </c>
      <c r="P35" s="97">
        <v>0</v>
      </c>
      <c r="Q35" s="97">
        <v>0</v>
      </c>
      <c r="R35" s="97">
        <v>0</v>
      </c>
      <c r="S35" s="97">
        <v>0</v>
      </c>
      <c r="T35" s="97">
        <v>0</v>
      </c>
      <c r="U35" s="97">
        <v>0</v>
      </c>
      <c r="V35" s="97">
        <v>0</v>
      </c>
      <c r="W35" s="97">
        <v>0</v>
      </c>
    </row>
    <row r="36" spans="1:23" x14ac:dyDescent="0.25">
      <c r="A36" s="97" t="s">
        <v>45</v>
      </c>
      <c r="B36" s="98" t="s">
        <v>57</v>
      </c>
      <c r="C36" s="110"/>
      <c r="D36" s="97">
        <v>1</v>
      </c>
      <c r="E36" s="97">
        <v>1</v>
      </c>
      <c r="F36" s="97">
        <v>1</v>
      </c>
      <c r="G36" s="97">
        <v>0</v>
      </c>
      <c r="H36" s="97">
        <v>0</v>
      </c>
      <c r="I36" s="97">
        <v>0</v>
      </c>
      <c r="J36" s="97">
        <v>0</v>
      </c>
      <c r="K36" s="97">
        <v>0</v>
      </c>
      <c r="L36" s="97">
        <v>0</v>
      </c>
      <c r="M36" s="148">
        <v>0</v>
      </c>
      <c r="N36" s="149">
        <v>0</v>
      </c>
      <c r="O36" s="97">
        <v>0</v>
      </c>
      <c r="P36" s="97">
        <v>0</v>
      </c>
      <c r="Q36" s="97">
        <v>0</v>
      </c>
      <c r="R36" s="97">
        <v>0</v>
      </c>
      <c r="S36" s="97">
        <v>0</v>
      </c>
      <c r="T36" s="97">
        <v>0</v>
      </c>
      <c r="U36" s="97">
        <v>0</v>
      </c>
      <c r="V36" s="97">
        <v>0</v>
      </c>
      <c r="W36" s="97">
        <v>0</v>
      </c>
    </row>
    <row r="37" spans="1:23" x14ac:dyDescent="0.25">
      <c r="A37" s="97" t="s">
        <v>46</v>
      </c>
      <c r="B37" s="105" t="s">
        <v>59</v>
      </c>
      <c r="C37" s="110"/>
      <c r="D37" s="97">
        <v>1</v>
      </c>
      <c r="E37" s="97">
        <v>1</v>
      </c>
      <c r="F37" s="97">
        <v>1</v>
      </c>
      <c r="G37" s="97">
        <v>1</v>
      </c>
      <c r="H37" s="97">
        <v>1</v>
      </c>
      <c r="I37" s="97">
        <v>1</v>
      </c>
      <c r="J37" s="97">
        <v>1</v>
      </c>
      <c r="K37" s="97">
        <v>1</v>
      </c>
      <c r="L37" s="97">
        <v>1</v>
      </c>
      <c r="M37" s="148">
        <v>1</v>
      </c>
      <c r="N37" s="149">
        <v>1</v>
      </c>
      <c r="O37" s="97">
        <v>1</v>
      </c>
      <c r="P37" s="97">
        <v>1</v>
      </c>
      <c r="Q37" s="97">
        <v>1</v>
      </c>
      <c r="R37" s="97">
        <v>1</v>
      </c>
      <c r="S37" s="97">
        <v>1</v>
      </c>
      <c r="T37" s="97">
        <v>1</v>
      </c>
      <c r="U37" s="97">
        <v>1</v>
      </c>
      <c r="V37" s="97">
        <v>1</v>
      </c>
      <c r="W37" s="97">
        <v>1</v>
      </c>
    </row>
    <row r="38" spans="1:23" x14ac:dyDescent="0.25">
      <c r="A38" s="97" t="s">
        <v>47</v>
      </c>
      <c r="B38" s="106" t="s">
        <v>64</v>
      </c>
      <c r="C38" s="110"/>
      <c r="D38" s="97">
        <v>0</v>
      </c>
      <c r="E38" s="97">
        <v>0</v>
      </c>
      <c r="F38" s="97">
        <v>0</v>
      </c>
      <c r="G38" s="97">
        <v>0</v>
      </c>
      <c r="H38" s="97">
        <v>0</v>
      </c>
      <c r="I38" s="97">
        <v>0</v>
      </c>
      <c r="J38" s="97">
        <v>0</v>
      </c>
      <c r="K38" s="97">
        <v>0</v>
      </c>
      <c r="L38" s="97">
        <v>0</v>
      </c>
      <c r="M38" s="148">
        <v>0</v>
      </c>
      <c r="N38" s="149">
        <v>0</v>
      </c>
      <c r="O38" s="97">
        <v>0</v>
      </c>
      <c r="P38" s="97">
        <v>0</v>
      </c>
      <c r="Q38" s="97">
        <v>0</v>
      </c>
      <c r="R38" s="97">
        <v>0</v>
      </c>
      <c r="S38" s="97">
        <v>0</v>
      </c>
      <c r="T38" s="97">
        <v>0</v>
      </c>
      <c r="U38" s="97">
        <v>0</v>
      </c>
      <c r="V38" s="97">
        <v>0</v>
      </c>
      <c r="W38" s="97">
        <v>0</v>
      </c>
    </row>
    <row r="39" spans="1:23" x14ac:dyDescent="0.25">
      <c r="A39" s="97" t="s">
        <v>48</v>
      </c>
      <c r="B39" s="106" t="s">
        <v>64</v>
      </c>
      <c r="C39" s="110"/>
      <c r="D39" s="97">
        <v>0</v>
      </c>
      <c r="E39" s="97">
        <v>0</v>
      </c>
      <c r="F39" s="97">
        <v>0</v>
      </c>
      <c r="G39" s="97">
        <v>0</v>
      </c>
      <c r="H39" s="97">
        <v>0</v>
      </c>
      <c r="I39" s="97">
        <v>0</v>
      </c>
      <c r="J39" s="97">
        <v>0</v>
      </c>
      <c r="K39" s="97">
        <v>0</v>
      </c>
      <c r="L39" s="97">
        <v>0</v>
      </c>
      <c r="M39" s="148">
        <v>0</v>
      </c>
      <c r="N39" s="149">
        <v>0</v>
      </c>
      <c r="O39" s="97">
        <v>0</v>
      </c>
      <c r="P39" s="97">
        <v>0</v>
      </c>
      <c r="Q39" s="97">
        <v>0</v>
      </c>
      <c r="R39" s="97">
        <v>0</v>
      </c>
      <c r="S39" s="97">
        <v>0</v>
      </c>
      <c r="T39" s="97">
        <v>0</v>
      </c>
      <c r="U39" s="97">
        <v>0</v>
      </c>
      <c r="V39" s="97">
        <v>0</v>
      </c>
      <c r="W39" s="97">
        <v>0</v>
      </c>
    </row>
    <row r="40" spans="1:23" x14ac:dyDescent="0.25">
      <c r="A40" s="97" t="s">
        <v>49</v>
      </c>
      <c r="B40" s="98" t="s">
        <v>57</v>
      </c>
      <c r="C40" s="110" t="s">
        <v>91</v>
      </c>
      <c r="D40" s="97">
        <v>0</v>
      </c>
      <c r="E40" s="97">
        <v>0</v>
      </c>
      <c r="F40" s="97">
        <v>0</v>
      </c>
      <c r="G40" s="97">
        <v>0</v>
      </c>
      <c r="H40" s="97">
        <v>0</v>
      </c>
      <c r="I40" s="97">
        <v>0</v>
      </c>
      <c r="J40" s="97">
        <v>0</v>
      </c>
      <c r="K40" s="97">
        <v>0</v>
      </c>
      <c r="L40" s="97">
        <v>0</v>
      </c>
      <c r="M40" s="148">
        <v>0</v>
      </c>
      <c r="N40" s="149">
        <v>0</v>
      </c>
      <c r="O40" s="97">
        <v>0</v>
      </c>
      <c r="P40" s="97">
        <v>0</v>
      </c>
      <c r="Q40" s="97">
        <v>0</v>
      </c>
      <c r="R40" s="97">
        <v>0</v>
      </c>
      <c r="S40" s="97">
        <v>0</v>
      </c>
      <c r="T40" s="97">
        <v>0</v>
      </c>
      <c r="U40" s="97">
        <v>0</v>
      </c>
      <c r="V40" s="97">
        <v>0</v>
      </c>
      <c r="W40" s="97">
        <v>0</v>
      </c>
    </row>
    <row r="41" spans="1:23" x14ac:dyDescent="0.25">
      <c r="A41" s="97" t="s">
        <v>50</v>
      </c>
      <c r="B41" s="105" t="s">
        <v>61</v>
      </c>
      <c r="C41" s="110" t="s">
        <v>91</v>
      </c>
      <c r="D41" s="97">
        <v>1</v>
      </c>
      <c r="E41" s="97">
        <v>1</v>
      </c>
      <c r="F41" s="97">
        <v>1</v>
      </c>
      <c r="G41" s="97">
        <v>1</v>
      </c>
      <c r="H41" s="97">
        <v>1</v>
      </c>
      <c r="I41" s="97">
        <v>0</v>
      </c>
      <c r="J41" s="97">
        <v>0</v>
      </c>
      <c r="K41" s="97">
        <v>0</v>
      </c>
      <c r="L41" s="97">
        <v>0</v>
      </c>
      <c r="M41" s="148">
        <v>0</v>
      </c>
      <c r="N41" s="149">
        <v>0</v>
      </c>
      <c r="O41" s="97">
        <v>0</v>
      </c>
      <c r="P41" s="97">
        <v>0</v>
      </c>
      <c r="Q41" s="97">
        <v>0</v>
      </c>
      <c r="R41" s="97">
        <v>0</v>
      </c>
      <c r="S41" s="97">
        <v>0</v>
      </c>
      <c r="T41" s="97">
        <v>0</v>
      </c>
      <c r="U41" s="97">
        <v>0</v>
      </c>
      <c r="V41" s="97">
        <v>0</v>
      </c>
      <c r="W41" s="97">
        <v>0</v>
      </c>
    </row>
    <row r="42" spans="1:23" x14ac:dyDescent="0.25">
      <c r="A42" s="97" t="s">
        <v>79</v>
      </c>
      <c r="B42" s="105" t="s">
        <v>59</v>
      </c>
      <c r="C42" s="110"/>
      <c r="D42" s="97">
        <v>1</v>
      </c>
      <c r="E42" s="97">
        <v>1</v>
      </c>
      <c r="F42" s="97">
        <v>1</v>
      </c>
      <c r="G42" s="97">
        <v>1</v>
      </c>
      <c r="H42" s="97">
        <v>1</v>
      </c>
      <c r="I42" s="97">
        <v>1</v>
      </c>
      <c r="J42" s="97">
        <v>1</v>
      </c>
      <c r="K42" s="97">
        <v>1</v>
      </c>
      <c r="L42" s="97">
        <v>1</v>
      </c>
      <c r="M42" s="148">
        <v>1</v>
      </c>
      <c r="N42" s="149">
        <v>1</v>
      </c>
      <c r="O42" s="97">
        <v>1</v>
      </c>
      <c r="P42" s="97">
        <v>1</v>
      </c>
      <c r="Q42" s="97">
        <v>1</v>
      </c>
      <c r="R42" s="97">
        <v>1</v>
      </c>
      <c r="S42" s="97">
        <v>1</v>
      </c>
      <c r="T42" s="97">
        <v>1</v>
      </c>
      <c r="U42" s="97">
        <v>1</v>
      </c>
      <c r="V42" s="97">
        <v>1</v>
      </c>
      <c r="W42" s="97">
        <v>1</v>
      </c>
    </row>
    <row r="43" spans="1:23" x14ac:dyDescent="0.25">
      <c r="A43" s="97" t="s">
        <v>80</v>
      </c>
      <c r="B43" s="98" t="s">
        <v>62</v>
      </c>
      <c r="C43" s="110"/>
      <c r="D43" s="97">
        <v>1</v>
      </c>
      <c r="E43" s="97">
        <v>1</v>
      </c>
      <c r="F43" s="97">
        <v>0</v>
      </c>
      <c r="G43" s="97">
        <v>0</v>
      </c>
      <c r="H43" s="97">
        <v>0</v>
      </c>
      <c r="I43" s="97">
        <v>0</v>
      </c>
      <c r="J43" s="97">
        <v>0</v>
      </c>
      <c r="K43" s="97">
        <v>0</v>
      </c>
      <c r="L43" s="97">
        <v>0</v>
      </c>
      <c r="M43" s="148">
        <v>0</v>
      </c>
      <c r="N43" s="149">
        <v>0</v>
      </c>
      <c r="O43" s="97">
        <v>0</v>
      </c>
      <c r="P43" s="97">
        <v>0</v>
      </c>
      <c r="Q43" s="97">
        <v>0</v>
      </c>
      <c r="R43" s="97">
        <v>0</v>
      </c>
      <c r="S43" s="97">
        <v>0</v>
      </c>
      <c r="T43" s="97">
        <v>0</v>
      </c>
      <c r="U43" s="97">
        <v>0</v>
      </c>
      <c r="V43" s="97">
        <v>0</v>
      </c>
      <c r="W43" s="97">
        <v>0</v>
      </c>
    </row>
    <row r="44" spans="1:23" x14ac:dyDescent="0.25">
      <c r="A44" s="97" t="s">
        <v>81</v>
      </c>
      <c r="B44" s="98" t="s">
        <v>57</v>
      </c>
      <c r="C44" s="110" t="s">
        <v>91</v>
      </c>
      <c r="D44" s="97">
        <v>1</v>
      </c>
      <c r="E44" s="97">
        <v>1</v>
      </c>
      <c r="F44" s="97">
        <v>1</v>
      </c>
      <c r="G44" s="97">
        <v>1</v>
      </c>
      <c r="H44" s="97">
        <v>1</v>
      </c>
      <c r="I44" s="97">
        <v>1</v>
      </c>
      <c r="J44" s="97">
        <v>1</v>
      </c>
      <c r="K44" s="97">
        <v>0</v>
      </c>
      <c r="L44" s="97">
        <v>0</v>
      </c>
      <c r="M44" s="148">
        <v>0</v>
      </c>
      <c r="N44" s="149">
        <v>0</v>
      </c>
      <c r="O44" s="97">
        <v>0</v>
      </c>
      <c r="P44" s="97">
        <v>0</v>
      </c>
      <c r="Q44" s="97">
        <v>0</v>
      </c>
      <c r="R44" s="97">
        <v>0</v>
      </c>
      <c r="S44" s="97">
        <v>0</v>
      </c>
      <c r="T44" s="97">
        <v>0</v>
      </c>
      <c r="U44" s="97">
        <v>0</v>
      </c>
      <c r="V44" s="97">
        <v>0</v>
      </c>
      <c r="W44" s="97">
        <v>0</v>
      </c>
    </row>
    <row r="45" spans="1:23" x14ac:dyDescent="0.25">
      <c r="A45" s="97" t="s">
        <v>51</v>
      </c>
      <c r="B45" s="98" t="s">
        <v>56</v>
      </c>
      <c r="C45" s="110"/>
      <c r="D45" s="97">
        <v>1</v>
      </c>
      <c r="E45" s="97">
        <v>1</v>
      </c>
      <c r="F45" s="97">
        <v>0</v>
      </c>
      <c r="G45" s="97">
        <v>0</v>
      </c>
      <c r="H45" s="97">
        <v>0</v>
      </c>
      <c r="I45" s="97">
        <v>0</v>
      </c>
      <c r="J45" s="97">
        <v>0</v>
      </c>
      <c r="K45" s="97">
        <v>0</v>
      </c>
      <c r="L45" s="97">
        <v>0</v>
      </c>
      <c r="M45" s="148">
        <v>0</v>
      </c>
      <c r="N45" s="149">
        <v>0</v>
      </c>
      <c r="O45" s="97">
        <v>0</v>
      </c>
      <c r="P45" s="97">
        <v>0</v>
      </c>
      <c r="Q45" s="97">
        <v>0</v>
      </c>
      <c r="R45" s="97">
        <v>0</v>
      </c>
      <c r="S45" s="97">
        <v>0</v>
      </c>
      <c r="T45" s="97">
        <v>0</v>
      </c>
      <c r="U45" s="97">
        <v>0</v>
      </c>
      <c r="V45" s="97">
        <v>0</v>
      </c>
      <c r="W45" s="97">
        <v>0</v>
      </c>
    </row>
    <row r="46" spans="1:23" x14ac:dyDescent="0.25">
      <c r="A46" s="97" t="s">
        <v>52</v>
      </c>
      <c r="B46" s="98" t="s">
        <v>56</v>
      </c>
      <c r="C46" s="110"/>
      <c r="D46" s="97">
        <v>1</v>
      </c>
      <c r="E46" s="97">
        <v>1</v>
      </c>
      <c r="F46" s="97">
        <v>0</v>
      </c>
      <c r="G46" s="97">
        <v>0</v>
      </c>
      <c r="H46" s="97">
        <v>0</v>
      </c>
      <c r="I46" s="97">
        <v>0</v>
      </c>
      <c r="J46" s="97">
        <v>0</v>
      </c>
      <c r="K46" s="97">
        <v>0</v>
      </c>
      <c r="L46" s="97">
        <v>0</v>
      </c>
      <c r="M46" s="148">
        <v>0</v>
      </c>
      <c r="N46" s="149">
        <v>0</v>
      </c>
      <c r="O46" s="97">
        <v>0</v>
      </c>
      <c r="P46" s="97">
        <v>0</v>
      </c>
      <c r="Q46" s="97">
        <v>0</v>
      </c>
      <c r="R46" s="97">
        <v>0</v>
      </c>
      <c r="S46" s="97">
        <v>0</v>
      </c>
      <c r="T46" s="97">
        <v>0</v>
      </c>
      <c r="U46" s="97">
        <v>0</v>
      </c>
      <c r="V46" s="97">
        <v>0</v>
      </c>
      <c r="W46" s="97">
        <v>0</v>
      </c>
    </row>
    <row r="47" spans="1:23" x14ac:dyDescent="0.25">
      <c r="A47" s="97" t="s">
        <v>53</v>
      </c>
      <c r="B47" s="98" t="s">
        <v>56</v>
      </c>
      <c r="C47" s="110"/>
      <c r="D47" s="97">
        <v>1</v>
      </c>
      <c r="E47" s="97">
        <v>1</v>
      </c>
      <c r="F47" s="97">
        <v>0</v>
      </c>
      <c r="G47" s="97">
        <v>0</v>
      </c>
      <c r="H47" s="97">
        <v>0</v>
      </c>
      <c r="I47" s="97">
        <v>0</v>
      </c>
      <c r="J47" s="97">
        <v>0</v>
      </c>
      <c r="K47" s="97">
        <v>0</v>
      </c>
      <c r="L47" s="97">
        <v>0</v>
      </c>
      <c r="M47" s="148">
        <v>0</v>
      </c>
      <c r="N47" s="149">
        <v>0</v>
      </c>
      <c r="O47" s="97">
        <v>0</v>
      </c>
      <c r="P47" s="97">
        <v>0</v>
      </c>
      <c r="Q47" s="97">
        <v>0</v>
      </c>
      <c r="R47" s="97">
        <v>0</v>
      </c>
      <c r="S47" s="97">
        <v>0</v>
      </c>
      <c r="T47" s="97">
        <v>0</v>
      </c>
      <c r="U47" s="97">
        <v>0</v>
      </c>
      <c r="V47" s="97">
        <v>0</v>
      </c>
      <c r="W47" s="97">
        <v>0</v>
      </c>
    </row>
    <row r="48" spans="1:23" x14ac:dyDescent="0.25">
      <c r="A48" s="97" t="s">
        <v>54</v>
      </c>
      <c r="B48" s="98" t="s">
        <v>57</v>
      </c>
      <c r="C48" s="110"/>
      <c r="D48" s="97">
        <v>1</v>
      </c>
      <c r="E48" s="97">
        <v>0</v>
      </c>
      <c r="F48" s="97">
        <v>0</v>
      </c>
      <c r="G48" s="97">
        <v>0</v>
      </c>
      <c r="H48" s="97">
        <v>0</v>
      </c>
      <c r="I48" s="97">
        <v>0</v>
      </c>
      <c r="J48" s="97">
        <v>0</v>
      </c>
      <c r="K48" s="97">
        <v>0</v>
      </c>
      <c r="L48" s="97">
        <v>0</v>
      </c>
      <c r="M48" s="148">
        <v>0</v>
      </c>
      <c r="N48" s="149">
        <v>0</v>
      </c>
      <c r="O48" s="97">
        <v>0</v>
      </c>
      <c r="P48" s="97">
        <v>0</v>
      </c>
      <c r="Q48" s="97">
        <v>0</v>
      </c>
      <c r="R48" s="97">
        <v>0</v>
      </c>
      <c r="S48" s="97">
        <v>0</v>
      </c>
      <c r="T48" s="97">
        <v>0</v>
      </c>
      <c r="U48" s="97">
        <v>0</v>
      </c>
      <c r="V48" s="97">
        <v>0</v>
      </c>
      <c r="W48" s="97">
        <v>0</v>
      </c>
    </row>
    <row r="49" spans="1:23" x14ac:dyDescent="0.25">
      <c r="A49" s="167" t="s">
        <v>110</v>
      </c>
      <c r="B49" s="88" t="str">
        <f>New_missions!B14</f>
        <v>Human Space Flight</v>
      </c>
      <c r="C49" s="88" t="str">
        <f>New_missions!C14</f>
        <v>-</v>
      </c>
      <c r="D49" s="88">
        <f>New_missions!D14+New_missions!D26</f>
        <v>0.1</v>
      </c>
      <c r="E49" s="88">
        <f>New_missions!E14+New_missions!E26</f>
        <v>0.2</v>
      </c>
      <c r="F49" s="88">
        <f>New_missions!F14+New_missions!F26</f>
        <v>0.30000000000000004</v>
      </c>
      <c r="G49" s="88">
        <f>New_missions!G14+New_missions!G26</f>
        <v>0.4</v>
      </c>
      <c r="H49" s="88">
        <f>New_missions!H14+New_missions!H26</f>
        <v>0.5</v>
      </c>
      <c r="I49" s="88">
        <f>New_missions!I14+New_missions!I26</f>
        <v>0.6</v>
      </c>
      <c r="J49" s="88">
        <f>New_missions!J14+New_missions!J26</f>
        <v>0.7</v>
      </c>
      <c r="K49" s="88">
        <f>New_missions!K14+New_missions!K26</f>
        <v>0.79999999999999993</v>
      </c>
      <c r="L49" s="88">
        <f>New_missions!L14+New_missions!L26</f>
        <v>0.89999999999999991</v>
      </c>
      <c r="M49" s="88">
        <f>New_missions!M14+New_missions!M26</f>
        <v>0.99999999999999989</v>
      </c>
      <c r="N49" s="88">
        <f>New_missions!N14+New_missions!N26</f>
        <v>3</v>
      </c>
      <c r="O49" s="88">
        <f>New_missions!O14+New_missions!O26</f>
        <v>3</v>
      </c>
      <c r="P49" s="88">
        <f>New_missions!P14+New_missions!P26</f>
        <v>3</v>
      </c>
      <c r="Q49" s="88">
        <f>New_missions!Q14+New_missions!Q26</f>
        <v>3</v>
      </c>
      <c r="R49" s="88">
        <f>New_missions!R14+New_missions!R26</f>
        <v>3</v>
      </c>
      <c r="S49" s="88">
        <f>New_missions!S14+New_missions!S26</f>
        <v>3</v>
      </c>
      <c r="T49" s="88">
        <f>New_missions!T14+New_missions!T26</f>
        <v>3</v>
      </c>
      <c r="U49" s="88">
        <f>New_missions!U14+New_missions!U26</f>
        <v>3</v>
      </c>
      <c r="V49" s="88">
        <f>New_missions!V14+New_missions!V26</f>
        <v>3</v>
      </c>
      <c r="W49" s="88">
        <f>New_missions!W14+New_missions!W26</f>
        <v>3</v>
      </c>
    </row>
    <row r="50" spans="1:23" x14ac:dyDescent="0.25">
      <c r="A50" s="167" t="s">
        <v>110</v>
      </c>
      <c r="B50" s="88" t="str">
        <f>New_missions!B15</f>
        <v>Near Earth Robotic - LEO Science</v>
      </c>
      <c r="C50" s="88" t="str">
        <f>New_missions!C15</f>
        <v>-</v>
      </c>
      <c r="D50" s="88">
        <f>New_missions!D15+New_missions!D27</f>
        <v>0.6</v>
      </c>
      <c r="E50" s="88">
        <f>New_missions!E15+New_missions!E27</f>
        <v>3.2</v>
      </c>
      <c r="F50" s="88">
        <f>New_missions!F15+New_missions!F27</f>
        <v>4.8</v>
      </c>
      <c r="G50" s="88">
        <f>New_missions!G15+New_missions!G27</f>
        <v>7.4</v>
      </c>
      <c r="H50" s="88">
        <f>New_missions!H15+New_missions!H27</f>
        <v>11</v>
      </c>
      <c r="I50" s="88">
        <f>New_missions!I15+New_missions!I27</f>
        <v>14.6</v>
      </c>
      <c r="J50" s="88">
        <f>New_missions!J15+New_missions!J27</f>
        <v>18.2</v>
      </c>
      <c r="K50" s="88">
        <f>New_missions!K15+New_missions!K27</f>
        <v>20.8</v>
      </c>
      <c r="L50" s="88">
        <f>New_missions!L15+New_missions!L27</f>
        <v>21.4</v>
      </c>
      <c r="M50" s="88">
        <f>New_missions!M15+New_missions!M27</f>
        <v>22</v>
      </c>
      <c r="N50" s="88">
        <f>New_missions!N15+New_missions!N27</f>
        <v>22</v>
      </c>
      <c r="O50" s="88">
        <f>New_missions!O15+New_missions!O27</f>
        <v>22</v>
      </c>
      <c r="P50" s="88">
        <f>New_missions!P15+New_missions!P27</f>
        <v>22</v>
      </c>
      <c r="Q50" s="88">
        <f>New_missions!Q15+New_missions!Q27</f>
        <v>22</v>
      </c>
      <c r="R50" s="88">
        <f>New_missions!R15+New_missions!R27</f>
        <v>22</v>
      </c>
      <c r="S50" s="88">
        <f>New_missions!S15+New_missions!S27</f>
        <v>22</v>
      </c>
      <c r="T50" s="88">
        <f>New_missions!T15+New_missions!T27</f>
        <v>22</v>
      </c>
      <c r="U50" s="88">
        <f>New_missions!U15+New_missions!U27</f>
        <v>22</v>
      </c>
      <c r="V50" s="88">
        <f>New_missions!V15+New_missions!V27</f>
        <v>22</v>
      </c>
      <c r="W50" s="88">
        <f>New_missions!W15+New_missions!W27</f>
        <v>22</v>
      </c>
    </row>
    <row r="51" spans="1:23" x14ac:dyDescent="0.25">
      <c r="A51" s="167" t="s">
        <v>110</v>
      </c>
      <c r="B51" s="88" t="str">
        <f>New_missions!B16</f>
        <v>Near Earth Robotic - GEO and Near Earth</v>
      </c>
      <c r="C51" s="88" t="str">
        <f>New_missions!C16</f>
        <v>-</v>
      </c>
      <c r="D51" s="88">
        <f>New_missions!D16+New_missions!D28</f>
        <v>0.2</v>
      </c>
      <c r="E51" s="88">
        <f>New_missions!E16+New_missions!E28</f>
        <v>0.4</v>
      </c>
      <c r="F51" s="88">
        <f>New_missions!F16+New_missions!F28</f>
        <v>4.5999999999999996</v>
      </c>
      <c r="G51" s="88">
        <f>New_missions!G16+New_missions!G28</f>
        <v>4.8</v>
      </c>
      <c r="H51" s="88">
        <f>New_missions!H16+New_missions!H28</f>
        <v>5</v>
      </c>
      <c r="I51" s="88">
        <f>New_missions!I16+New_missions!I28</f>
        <v>5.2</v>
      </c>
      <c r="J51" s="88">
        <f>New_missions!J16+New_missions!J28</f>
        <v>5.4</v>
      </c>
      <c r="K51" s="88">
        <f>New_missions!K16+New_missions!K28</f>
        <v>5.6</v>
      </c>
      <c r="L51" s="88">
        <f>New_missions!L16+New_missions!L28</f>
        <v>5.8</v>
      </c>
      <c r="M51" s="88">
        <f>New_missions!M16+New_missions!M28</f>
        <v>6</v>
      </c>
      <c r="N51" s="88">
        <f>New_missions!N16+New_missions!N28</f>
        <v>6</v>
      </c>
      <c r="O51" s="88">
        <f>New_missions!O16+New_missions!O28</f>
        <v>6</v>
      </c>
      <c r="P51" s="88">
        <f>New_missions!P16+New_missions!P28</f>
        <v>6</v>
      </c>
      <c r="Q51" s="88">
        <f>New_missions!Q16+New_missions!Q28</f>
        <v>6</v>
      </c>
      <c r="R51" s="88">
        <f>New_missions!R16+New_missions!R28</f>
        <v>6</v>
      </c>
      <c r="S51" s="88">
        <f>New_missions!S16+New_missions!S28</f>
        <v>6</v>
      </c>
      <c r="T51" s="88">
        <f>New_missions!T16+New_missions!T28</f>
        <v>6</v>
      </c>
      <c r="U51" s="88">
        <f>New_missions!U16+New_missions!U28</f>
        <v>6</v>
      </c>
      <c r="V51" s="88">
        <f>New_missions!V16+New_missions!V28</f>
        <v>6</v>
      </c>
      <c r="W51" s="88">
        <f>New_missions!W16+New_missions!W28</f>
        <v>6</v>
      </c>
    </row>
    <row r="52" spans="1:23" x14ac:dyDescent="0.25">
      <c r="A52" s="167" t="s">
        <v>110</v>
      </c>
      <c r="B52" s="88" t="str">
        <f>New_missions!B17</f>
        <v>Deep Space Robotic</v>
      </c>
      <c r="C52" s="88" t="str">
        <f>New_missions!C17</f>
        <v>-</v>
      </c>
      <c r="D52" s="88">
        <f>New_missions!D17+New_missions!D29</f>
        <v>0</v>
      </c>
      <c r="E52" s="88">
        <f>New_missions!E17+New_missions!E29</f>
        <v>0</v>
      </c>
      <c r="F52" s="88">
        <f>New_missions!F17+New_missions!F29</f>
        <v>0</v>
      </c>
      <c r="G52" s="88">
        <f>New_missions!G17+New_missions!G29</f>
        <v>0</v>
      </c>
      <c r="H52" s="88">
        <f>New_missions!H17+New_missions!H29</f>
        <v>0</v>
      </c>
      <c r="I52" s="88">
        <f>New_missions!I17+New_missions!I29</f>
        <v>0</v>
      </c>
      <c r="J52" s="88">
        <f>New_missions!J17+New_missions!J29</f>
        <v>0</v>
      </c>
      <c r="K52" s="88">
        <f>New_missions!K17+New_missions!K29</f>
        <v>0</v>
      </c>
      <c r="L52" s="88">
        <f>New_missions!L17+New_missions!L29</f>
        <v>0</v>
      </c>
      <c r="M52" s="88">
        <f>New_missions!M17+New_missions!M29</f>
        <v>0</v>
      </c>
      <c r="N52" s="88">
        <f>New_missions!N17+New_missions!N29</f>
        <v>0</v>
      </c>
      <c r="O52" s="88">
        <f>New_missions!O17+New_missions!O29</f>
        <v>0</v>
      </c>
      <c r="P52" s="88">
        <f>New_missions!P17+New_missions!P29</f>
        <v>0</v>
      </c>
      <c r="Q52" s="88">
        <f>New_missions!Q17+New_missions!Q29</f>
        <v>0</v>
      </c>
      <c r="R52" s="88">
        <f>New_missions!R17+New_missions!R29</f>
        <v>0</v>
      </c>
      <c r="S52" s="88">
        <f>New_missions!S17+New_missions!S29</f>
        <v>0</v>
      </c>
      <c r="T52" s="88">
        <f>New_missions!T17+New_missions!T29</f>
        <v>0</v>
      </c>
      <c r="U52" s="88">
        <f>New_missions!U17+New_missions!U29</f>
        <v>0</v>
      </c>
      <c r="V52" s="88">
        <f>New_missions!V17+New_missions!V29</f>
        <v>0</v>
      </c>
      <c r="W52" s="88">
        <f>New_missions!W17+New_missions!W29</f>
        <v>0</v>
      </c>
    </row>
    <row r="53" spans="1:23" x14ac:dyDescent="0.25">
      <c r="A53" s="167" t="s">
        <v>110</v>
      </c>
      <c r="B53" s="88" t="str">
        <f>New_missions!B18</f>
        <v>Near Earth Robotic - Low Latency &amp; Complex Needs</v>
      </c>
      <c r="C53" s="88" t="str">
        <f>New_missions!C18</f>
        <v>-</v>
      </c>
      <c r="D53" s="88">
        <f>New_missions!D18+New_missions!D30</f>
        <v>0</v>
      </c>
      <c r="E53" s="88">
        <f>New_missions!E18+New_missions!E30</f>
        <v>0</v>
      </c>
      <c r="F53" s="88">
        <f>New_missions!F18+New_missions!F30</f>
        <v>0</v>
      </c>
      <c r="G53" s="88">
        <f>New_missions!G18+New_missions!G30</f>
        <v>0</v>
      </c>
      <c r="H53" s="88">
        <f>New_missions!H18+New_missions!H30</f>
        <v>1</v>
      </c>
      <c r="I53" s="88">
        <f>New_missions!I18+New_missions!I30</f>
        <v>1</v>
      </c>
      <c r="J53" s="88">
        <f>New_missions!J18+New_missions!J30</f>
        <v>1</v>
      </c>
      <c r="K53" s="88">
        <f>New_missions!K18+New_missions!K30</f>
        <v>1</v>
      </c>
      <c r="L53" s="88">
        <f>New_missions!L18+New_missions!L30</f>
        <v>1</v>
      </c>
      <c r="M53" s="88">
        <f>New_missions!M18+New_missions!M30</f>
        <v>1</v>
      </c>
      <c r="N53" s="88">
        <f>New_missions!N18+New_missions!N30</f>
        <v>1</v>
      </c>
      <c r="O53" s="88">
        <f>New_missions!O18+New_missions!O30</f>
        <v>1</v>
      </c>
      <c r="P53" s="88">
        <f>New_missions!P18+New_missions!P30</f>
        <v>1</v>
      </c>
      <c r="Q53" s="88">
        <f>New_missions!Q18+New_missions!Q30</f>
        <v>1</v>
      </c>
      <c r="R53" s="88">
        <f>New_missions!R18+New_missions!R30</f>
        <v>1</v>
      </c>
      <c r="S53" s="88">
        <f>New_missions!S18+New_missions!S30</f>
        <v>1</v>
      </c>
      <c r="T53" s="88">
        <f>New_missions!T18+New_missions!T30</f>
        <v>1</v>
      </c>
      <c r="U53" s="88">
        <f>New_missions!U18+New_missions!U30</f>
        <v>1</v>
      </c>
      <c r="V53" s="88">
        <f>New_missions!V18+New_missions!V30</f>
        <v>1</v>
      </c>
      <c r="W53" s="88">
        <f>New_missions!W18+New_missions!W30</f>
        <v>1</v>
      </c>
    </row>
    <row r="54" spans="1:23" x14ac:dyDescent="0.25">
      <c r="A54" s="167" t="s">
        <v>110</v>
      </c>
      <c r="B54" s="88" t="str">
        <f>New_missions!B19</f>
        <v>Mission Operations</v>
      </c>
      <c r="C54" s="88" t="str">
        <f>New_missions!C19</f>
        <v>-</v>
      </c>
      <c r="D54" s="88">
        <f>New_missions!D19+New_missions!D31</f>
        <v>0</v>
      </c>
      <c r="E54" s="88">
        <f>New_missions!E19+New_missions!E31</f>
        <v>0</v>
      </c>
      <c r="F54" s="88">
        <f>New_missions!F19+New_missions!F31</f>
        <v>0</v>
      </c>
      <c r="G54" s="88">
        <f>New_missions!G19+New_missions!G31</f>
        <v>0</v>
      </c>
      <c r="H54" s="88">
        <f>New_missions!H19+New_missions!H31</f>
        <v>0</v>
      </c>
      <c r="I54" s="88">
        <f>New_missions!I19+New_missions!I31</f>
        <v>0</v>
      </c>
      <c r="J54" s="88">
        <f>New_missions!J19+New_missions!J31</f>
        <v>0</v>
      </c>
      <c r="K54" s="88">
        <f>New_missions!K19+New_missions!K31</f>
        <v>0</v>
      </c>
      <c r="L54" s="88">
        <f>New_missions!L19+New_missions!L31</f>
        <v>0</v>
      </c>
      <c r="M54" s="88">
        <f>New_missions!M19+New_missions!M31</f>
        <v>0</v>
      </c>
      <c r="N54" s="88">
        <f>New_missions!N19+New_missions!N31</f>
        <v>0</v>
      </c>
      <c r="O54" s="88">
        <f>New_missions!O19+New_missions!O31</f>
        <v>0</v>
      </c>
      <c r="P54" s="88">
        <f>New_missions!P19+New_missions!P31</f>
        <v>0</v>
      </c>
      <c r="Q54" s="88">
        <f>New_missions!Q19+New_missions!Q31</f>
        <v>0</v>
      </c>
      <c r="R54" s="88">
        <f>New_missions!R19+New_missions!R31</f>
        <v>0</v>
      </c>
      <c r="S54" s="88">
        <f>New_missions!S19+New_missions!S31</f>
        <v>0</v>
      </c>
      <c r="T54" s="88">
        <f>New_missions!T19+New_missions!T31</f>
        <v>0</v>
      </c>
      <c r="U54" s="88">
        <f>New_missions!U19+New_missions!U31</f>
        <v>0</v>
      </c>
      <c r="V54" s="88">
        <f>New_missions!V19+New_missions!V31</f>
        <v>0</v>
      </c>
      <c r="W54" s="88">
        <f>New_missions!W19+New_missions!W31</f>
        <v>0</v>
      </c>
    </row>
    <row r="55" spans="1:23" x14ac:dyDescent="0.25">
      <c r="A55" s="167" t="s">
        <v>110</v>
      </c>
      <c r="B55" s="88" t="str">
        <f>New_missions!B20</f>
        <v>Launch Events</v>
      </c>
      <c r="C55" s="88" t="str">
        <f>New_missions!C20</f>
        <v>-</v>
      </c>
      <c r="D55" s="88">
        <f>New_missions!D20+New_missions!D32</f>
        <v>0.2</v>
      </c>
      <c r="E55" s="88">
        <f>New_missions!E20+New_missions!E32</f>
        <v>0.4</v>
      </c>
      <c r="F55" s="88">
        <f>New_missions!F20+New_missions!F32</f>
        <v>0.60000000000000009</v>
      </c>
      <c r="G55" s="88">
        <f>New_missions!G20+New_missions!G32</f>
        <v>0.8</v>
      </c>
      <c r="H55" s="88">
        <f>New_missions!H20+New_missions!H32</f>
        <v>2</v>
      </c>
      <c r="I55" s="88">
        <f>New_missions!I20+New_missions!I32</f>
        <v>2.2000000000000002</v>
      </c>
      <c r="J55" s="88">
        <f>New_missions!J20+New_missions!J32</f>
        <v>2.4</v>
      </c>
      <c r="K55" s="88">
        <f>New_missions!K20+New_missions!K32</f>
        <v>2.5999999999999996</v>
      </c>
      <c r="L55" s="88">
        <f>New_missions!L20+New_missions!L32</f>
        <v>2.8</v>
      </c>
      <c r="M55" s="88">
        <f>New_missions!M20+New_missions!M32</f>
        <v>3</v>
      </c>
      <c r="N55" s="88">
        <f>New_missions!N20+New_missions!N32</f>
        <v>3</v>
      </c>
      <c r="O55" s="88">
        <f>New_missions!O20+New_missions!O32</f>
        <v>3</v>
      </c>
      <c r="P55" s="88">
        <f>New_missions!P20+New_missions!P32</f>
        <v>3</v>
      </c>
      <c r="Q55" s="88">
        <f>New_missions!Q20+New_missions!Q32</f>
        <v>3</v>
      </c>
      <c r="R55" s="88">
        <f>New_missions!R20+New_missions!R32</f>
        <v>3</v>
      </c>
      <c r="S55" s="88">
        <f>New_missions!S20+New_missions!S32</f>
        <v>3</v>
      </c>
      <c r="T55" s="88">
        <f>New_missions!T20+New_missions!T32</f>
        <v>3</v>
      </c>
      <c r="U55" s="88">
        <f>New_missions!U20+New_missions!U32</f>
        <v>3</v>
      </c>
      <c r="V55" s="88">
        <f>New_missions!V20+New_missions!V32</f>
        <v>3</v>
      </c>
      <c r="W55" s="88">
        <f>New_missions!W20+New_missions!W32</f>
        <v>3</v>
      </c>
    </row>
    <row r="56" spans="1:23" x14ac:dyDescent="0.25">
      <c r="A56" s="167" t="s">
        <v>110</v>
      </c>
      <c r="B56" s="88" t="str">
        <f>New_missions!B21</f>
        <v>Terrestrial &amp; Aerial</v>
      </c>
      <c r="C56" s="88" t="str">
        <f>New_missions!C21</f>
        <v>-</v>
      </c>
      <c r="D56" s="88">
        <f>New_missions!D21+New_missions!D33</f>
        <v>0.1</v>
      </c>
      <c r="E56" s="88">
        <f>New_missions!E21+New_missions!E33</f>
        <v>1.2</v>
      </c>
      <c r="F56" s="88">
        <f>New_missions!F21+New_missions!F33</f>
        <v>1.3</v>
      </c>
      <c r="G56" s="88">
        <f>New_missions!G21+New_missions!G33</f>
        <v>1.4</v>
      </c>
      <c r="H56" s="88">
        <f>New_missions!H21+New_missions!H33</f>
        <v>1.5</v>
      </c>
      <c r="I56" s="88">
        <f>New_missions!I21+New_missions!I33</f>
        <v>2.6</v>
      </c>
      <c r="J56" s="88">
        <f>New_missions!J21+New_missions!J33</f>
        <v>2.7</v>
      </c>
      <c r="K56" s="88">
        <f>New_missions!K21+New_missions!K33</f>
        <v>2.8</v>
      </c>
      <c r="L56" s="88">
        <f>New_missions!L21+New_missions!L33</f>
        <v>2.9</v>
      </c>
      <c r="M56" s="88">
        <f>New_missions!M21+New_missions!M33</f>
        <v>3</v>
      </c>
      <c r="N56" s="88">
        <f>New_missions!N21+New_missions!N33</f>
        <v>3</v>
      </c>
      <c r="O56" s="88">
        <f>New_missions!O21+New_missions!O33</f>
        <v>3</v>
      </c>
      <c r="P56" s="88">
        <f>New_missions!P21+New_missions!P33</f>
        <v>3</v>
      </c>
      <c r="Q56" s="88">
        <f>New_missions!Q21+New_missions!Q33</f>
        <v>3</v>
      </c>
      <c r="R56" s="88">
        <f>New_missions!R21+New_missions!R33</f>
        <v>3</v>
      </c>
      <c r="S56" s="88">
        <f>New_missions!S21+New_missions!S33</f>
        <v>3</v>
      </c>
      <c r="T56" s="88">
        <f>New_missions!T21+New_missions!T33</f>
        <v>3</v>
      </c>
      <c r="U56" s="88">
        <f>New_missions!U21+New_missions!U33</f>
        <v>3</v>
      </c>
      <c r="V56" s="88">
        <f>New_missions!V21+New_missions!V33</f>
        <v>3</v>
      </c>
      <c r="W56" s="88">
        <f>New_missions!W21+New_missions!W33</f>
        <v>3</v>
      </c>
    </row>
    <row r="57" spans="1:23" x14ac:dyDescent="0.25">
      <c r="A57" s="161"/>
      <c r="B57" s="168"/>
    </row>
    <row r="58" spans="1:23" x14ac:dyDescent="0.25">
      <c r="A58" s="161"/>
      <c r="B58" s="168"/>
      <c r="D58" s="170">
        <f>SUM(D2:D56)</f>
        <v>43.20000000000001</v>
      </c>
      <c r="E58" s="170">
        <f>SUM(E2:E56)</f>
        <v>43.400000000000006</v>
      </c>
      <c r="F58" s="170">
        <f t="shared" ref="F58:W58" si="0">SUM(F2:F56)</f>
        <v>43.599999999999994</v>
      </c>
      <c r="G58" s="170">
        <f t="shared" si="0"/>
        <v>43.79999999999999</v>
      </c>
      <c r="H58" s="170">
        <f t="shared" si="0"/>
        <v>45</v>
      </c>
      <c r="I58" s="170">
        <f t="shared" si="0"/>
        <v>46.20000000000001</v>
      </c>
      <c r="J58" s="170">
        <f t="shared" si="0"/>
        <v>47.4</v>
      </c>
      <c r="K58" s="170">
        <f t="shared" si="0"/>
        <v>48.6</v>
      </c>
      <c r="L58" s="170">
        <f t="shared" si="0"/>
        <v>49.79999999999999</v>
      </c>
      <c r="M58" s="171">
        <f t="shared" si="0"/>
        <v>51</v>
      </c>
      <c r="N58" s="170">
        <f t="shared" si="0"/>
        <v>51</v>
      </c>
      <c r="O58" s="170">
        <f t="shared" si="0"/>
        <v>51</v>
      </c>
      <c r="P58" s="170">
        <f t="shared" si="0"/>
        <v>51</v>
      </c>
      <c r="Q58" s="170">
        <f t="shared" si="0"/>
        <v>51</v>
      </c>
      <c r="R58" s="170">
        <f t="shared" si="0"/>
        <v>51</v>
      </c>
      <c r="S58" s="170">
        <f t="shared" si="0"/>
        <v>51</v>
      </c>
      <c r="T58" s="170">
        <f t="shared" si="0"/>
        <v>51</v>
      </c>
      <c r="U58" s="170">
        <f t="shared" si="0"/>
        <v>51</v>
      </c>
      <c r="V58" s="170">
        <f t="shared" si="0"/>
        <v>51</v>
      </c>
      <c r="W58" s="170">
        <f t="shared" si="0"/>
        <v>51</v>
      </c>
    </row>
    <row r="59" spans="1:23" ht="14.4" thickBot="1" x14ac:dyDescent="0.3">
      <c r="B59" s="3" t="s">
        <v>8</v>
      </c>
    </row>
    <row r="60" spans="1:23" x14ac:dyDescent="0.25">
      <c r="B60" s="132" t="s">
        <v>104</v>
      </c>
      <c r="D60" s="133">
        <f>D1</f>
        <v>2021</v>
      </c>
      <c r="E60" s="133">
        <f t="shared" ref="E60:W60" si="1">E1</f>
        <v>2022</v>
      </c>
      <c r="F60" s="133">
        <f t="shared" si="1"/>
        <v>2023</v>
      </c>
      <c r="G60" s="133">
        <f t="shared" si="1"/>
        <v>2024</v>
      </c>
      <c r="H60" s="133">
        <f t="shared" si="1"/>
        <v>2025</v>
      </c>
      <c r="I60" s="133">
        <f t="shared" si="1"/>
        <v>2026</v>
      </c>
      <c r="J60" s="133">
        <f t="shared" si="1"/>
        <v>2027</v>
      </c>
      <c r="K60" s="133">
        <f t="shared" si="1"/>
        <v>2028</v>
      </c>
      <c r="L60" s="133">
        <f t="shared" si="1"/>
        <v>2029</v>
      </c>
      <c r="M60" s="150">
        <f t="shared" si="1"/>
        <v>2030</v>
      </c>
      <c r="N60" s="151">
        <f t="shared" si="1"/>
        <v>2031</v>
      </c>
      <c r="O60" s="133">
        <f t="shared" si="1"/>
        <v>2032</v>
      </c>
      <c r="P60" s="133">
        <f t="shared" si="1"/>
        <v>2033</v>
      </c>
      <c r="Q60" s="133">
        <f t="shared" si="1"/>
        <v>2034</v>
      </c>
      <c r="R60" s="133">
        <f t="shared" si="1"/>
        <v>2035</v>
      </c>
      <c r="S60" s="133">
        <f t="shared" si="1"/>
        <v>2036</v>
      </c>
      <c r="T60" s="133">
        <f t="shared" si="1"/>
        <v>2037</v>
      </c>
      <c r="U60" s="133">
        <f t="shared" si="1"/>
        <v>2038</v>
      </c>
      <c r="V60" s="133">
        <f t="shared" si="1"/>
        <v>2039</v>
      </c>
      <c r="W60" s="133">
        <f t="shared" si="1"/>
        <v>2040</v>
      </c>
    </row>
    <row r="61" spans="1:23" x14ac:dyDescent="0.25">
      <c r="B61" s="101" t="s">
        <v>59</v>
      </c>
      <c r="D61" s="102">
        <f>SUMIF($B$2:$B$56,$B61,D$2:D$56)</f>
        <v>6.1</v>
      </c>
      <c r="E61" s="102">
        <f t="shared" ref="E61:W68" si="2">SUMIF($B$2:$B$56,$B61,E$2:E$56)</f>
        <v>6.2</v>
      </c>
      <c r="F61" s="102">
        <f t="shared" si="2"/>
        <v>6.3</v>
      </c>
      <c r="G61" s="102">
        <f t="shared" si="2"/>
        <v>6.4</v>
      </c>
      <c r="H61" s="102">
        <f t="shared" si="2"/>
        <v>6.5</v>
      </c>
      <c r="I61" s="102">
        <f t="shared" si="2"/>
        <v>6.6</v>
      </c>
      <c r="J61" s="102">
        <f t="shared" si="2"/>
        <v>6.7</v>
      </c>
      <c r="K61" s="102">
        <f t="shared" si="2"/>
        <v>6.8</v>
      </c>
      <c r="L61" s="102">
        <f>SUMIF($B$2:$B$56,$B61,L$2:L$56)</f>
        <v>6.9</v>
      </c>
      <c r="M61" s="102">
        <f t="shared" si="2"/>
        <v>7</v>
      </c>
      <c r="N61" s="102">
        <f t="shared" si="2"/>
        <v>7</v>
      </c>
      <c r="O61" s="102">
        <f t="shared" si="2"/>
        <v>7</v>
      </c>
      <c r="P61" s="102">
        <f t="shared" si="2"/>
        <v>7</v>
      </c>
      <c r="Q61" s="102">
        <f t="shared" si="2"/>
        <v>7</v>
      </c>
      <c r="R61" s="102">
        <f t="shared" si="2"/>
        <v>7</v>
      </c>
      <c r="S61" s="102">
        <f t="shared" si="2"/>
        <v>7</v>
      </c>
      <c r="T61" s="102">
        <f t="shared" si="2"/>
        <v>7</v>
      </c>
      <c r="U61" s="102">
        <f t="shared" si="2"/>
        <v>7</v>
      </c>
      <c r="V61" s="102">
        <f t="shared" si="2"/>
        <v>7</v>
      </c>
      <c r="W61" s="102">
        <f t="shared" si="2"/>
        <v>7</v>
      </c>
    </row>
    <row r="62" spans="1:23" x14ac:dyDescent="0.25">
      <c r="B62" s="101" t="s">
        <v>57</v>
      </c>
      <c r="D62" s="102">
        <f t="shared" ref="D62:S68" si="3">SUMIF($B$2:$B$56,$B62,D$2:D$56)</f>
        <v>17.600000000000001</v>
      </c>
      <c r="E62" s="102">
        <f t="shared" si="3"/>
        <v>18.2</v>
      </c>
      <c r="F62" s="102">
        <f t="shared" si="3"/>
        <v>18.8</v>
      </c>
      <c r="G62" s="102">
        <f t="shared" si="3"/>
        <v>19.399999999999999</v>
      </c>
      <c r="H62" s="102">
        <f t="shared" si="3"/>
        <v>20</v>
      </c>
      <c r="I62" s="102">
        <f t="shared" si="3"/>
        <v>20.6</v>
      </c>
      <c r="J62" s="102">
        <f t="shared" si="3"/>
        <v>21.2</v>
      </c>
      <c r="K62" s="102">
        <f t="shared" si="3"/>
        <v>21.8</v>
      </c>
      <c r="L62" s="102">
        <f t="shared" si="3"/>
        <v>22.4</v>
      </c>
      <c r="M62" s="102">
        <f t="shared" si="3"/>
        <v>23</v>
      </c>
      <c r="N62" s="102">
        <f t="shared" si="3"/>
        <v>23</v>
      </c>
      <c r="O62" s="102">
        <f t="shared" si="3"/>
        <v>23</v>
      </c>
      <c r="P62" s="102">
        <f t="shared" si="3"/>
        <v>23</v>
      </c>
      <c r="Q62" s="102">
        <f t="shared" si="3"/>
        <v>23</v>
      </c>
      <c r="R62" s="102">
        <f t="shared" si="3"/>
        <v>23</v>
      </c>
      <c r="S62" s="102">
        <f t="shared" si="3"/>
        <v>23</v>
      </c>
      <c r="T62" s="102">
        <f t="shared" si="2"/>
        <v>23</v>
      </c>
      <c r="U62" s="102">
        <f t="shared" si="2"/>
        <v>23</v>
      </c>
      <c r="V62" s="102">
        <f t="shared" si="2"/>
        <v>23</v>
      </c>
      <c r="W62" s="102">
        <f t="shared" si="2"/>
        <v>23</v>
      </c>
    </row>
    <row r="63" spans="1:23" x14ac:dyDescent="0.25">
      <c r="B63" s="101" t="s">
        <v>56</v>
      </c>
      <c r="D63" s="102">
        <f t="shared" si="3"/>
        <v>8.1999999999999993</v>
      </c>
      <c r="E63" s="102">
        <f t="shared" si="2"/>
        <v>8.4</v>
      </c>
      <c r="F63" s="102">
        <f t="shared" si="2"/>
        <v>8.6</v>
      </c>
      <c r="G63" s="102">
        <f t="shared" si="2"/>
        <v>8.8000000000000007</v>
      </c>
      <c r="H63" s="102">
        <f t="shared" si="2"/>
        <v>9</v>
      </c>
      <c r="I63" s="102">
        <f t="shared" si="2"/>
        <v>9.1999999999999993</v>
      </c>
      <c r="J63" s="102">
        <f t="shared" si="2"/>
        <v>9.4</v>
      </c>
      <c r="K63" s="102">
        <f t="shared" si="2"/>
        <v>9.6</v>
      </c>
      <c r="L63" s="102">
        <f t="shared" si="2"/>
        <v>9.8000000000000007</v>
      </c>
      <c r="M63" s="102">
        <f t="shared" si="2"/>
        <v>10</v>
      </c>
      <c r="N63" s="102">
        <f t="shared" si="2"/>
        <v>10</v>
      </c>
      <c r="O63" s="102">
        <f t="shared" si="2"/>
        <v>10</v>
      </c>
      <c r="P63" s="102">
        <f t="shared" si="2"/>
        <v>10</v>
      </c>
      <c r="Q63" s="102">
        <f t="shared" si="2"/>
        <v>10</v>
      </c>
      <c r="R63" s="102">
        <f t="shared" si="2"/>
        <v>10</v>
      </c>
      <c r="S63" s="102">
        <f t="shared" si="2"/>
        <v>10</v>
      </c>
      <c r="T63" s="102">
        <f t="shared" si="2"/>
        <v>10</v>
      </c>
      <c r="U63" s="102">
        <f t="shared" si="2"/>
        <v>10</v>
      </c>
      <c r="V63" s="102">
        <f t="shared" si="2"/>
        <v>10</v>
      </c>
      <c r="W63" s="102">
        <f t="shared" si="2"/>
        <v>10</v>
      </c>
    </row>
    <row r="64" spans="1:23" x14ac:dyDescent="0.25">
      <c r="B64" s="101" t="s">
        <v>102</v>
      </c>
      <c r="D64" s="102">
        <f t="shared" si="3"/>
        <v>0</v>
      </c>
      <c r="E64" s="102">
        <f t="shared" si="2"/>
        <v>0</v>
      </c>
      <c r="F64" s="102">
        <f t="shared" si="2"/>
        <v>0</v>
      </c>
      <c r="G64" s="102">
        <f t="shared" si="2"/>
        <v>0</v>
      </c>
      <c r="H64" s="102">
        <f t="shared" si="2"/>
        <v>0</v>
      </c>
      <c r="I64" s="102">
        <f t="shared" si="2"/>
        <v>0</v>
      </c>
      <c r="J64" s="102">
        <f t="shared" si="2"/>
        <v>0</v>
      </c>
      <c r="K64" s="102">
        <f t="shared" si="2"/>
        <v>0</v>
      </c>
      <c r="L64" s="102">
        <f t="shared" si="2"/>
        <v>0</v>
      </c>
      <c r="M64" s="102">
        <f t="shared" si="2"/>
        <v>0</v>
      </c>
      <c r="N64" s="102">
        <f t="shared" si="2"/>
        <v>0</v>
      </c>
      <c r="O64" s="102">
        <f t="shared" si="2"/>
        <v>0</v>
      </c>
      <c r="P64" s="102">
        <f t="shared" si="2"/>
        <v>0</v>
      </c>
      <c r="Q64" s="102">
        <f t="shared" si="2"/>
        <v>0</v>
      </c>
      <c r="R64" s="102">
        <f t="shared" si="2"/>
        <v>0</v>
      </c>
      <c r="S64" s="102">
        <f t="shared" si="2"/>
        <v>0</v>
      </c>
      <c r="T64" s="102">
        <f t="shared" si="2"/>
        <v>0</v>
      </c>
      <c r="U64" s="102">
        <f t="shared" si="2"/>
        <v>0</v>
      </c>
      <c r="V64" s="102">
        <f t="shared" si="2"/>
        <v>0</v>
      </c>
      <c r="W64" s="102">
        <f t="shared" si="2"/>
        <v>0</v>
      </c>
    </row>
    <row r="65" spans="1:23" x14ac:dyDescent="0.25">
      <c r="B65" s="101" t="s">
        <v>60</v>
      </c>
      <c r="D65" s="102">
        <f t="shared" si="3"/>
        <v>1</v>
      </c>
      <c r="E65" s="102">
        <f t="shared" si="2"/>
        <v>1</v>
      </c>
      <c r="F65" s="102">
        <f t="shared" si="2"/>
        <v>1</v>
      </c>
      <c r="G65" s="102">
        <f t="shared" si="2"/>
        <v>1</v>
      </c>
      <c r="H65" s="102">
        <f t="shared" si="2"/>
        <v>1</v>
      </c>
      <c r="I65" s="102">
        <f t="shared" si="2"/>
        <v>1</v>
      </c>
      <c r="J65" s="102">
        <f t="shared" si="2"/>
        <v>1</v>
      </c>
      <c r="K65" s="102">
        <f t="shared" si="2"/>
        <v>1</v>
      </c>
      <c r="L65" s="102">
        <f t="shared" si="2"/>
        <v>1</v>
      </c>
      <c r="M65" s="102">
        <f t="shared" si="2"/>
        <v>1</v>
      </c>
      <c r="N65" s="102">
        <f t="shared" si="2"/>
        <v>1</v>
      </c>
      <c r="O65" s="102">
        <f t="shared" si="2"/>
        <v>1</v>
      </c>
      <c r="P65" s="102">
        <f t="shared" si="2"/>
        <v>1</v>
      </c>
      <c r="Q65" s="102">
        <f t="shared" si="2"/>
        <v>1</v>
      </c>
      <c r="R65" s="102">
        <f t="shared" si="2"/>
        <v>1</v>
      </c>
      <c r="S65" s="102">
        <f t="shared" si="2"/>
        <v>1</v>
      </c>
      <c r="T65" s="102">
        <f t="shared" si="2"/>
        <v>1</v>
      </c>
      <c r="U65" s="102">
        <f t="shared" si="2"/>
        <v>1</v>
      </c>
      <c r="V65" s="102">
        <f t="shared" si="2"/>
        <v>1</v>
      </c>
      <c r="W65" s="102">
        <f t="shared" si="2"/>
        <v>1</v>
      </c>
    </row>
    <row r="66" spans="1:23" x14ac:dyDescent="0.25">
      <c r="B66" s="101" t="s">
        <v>103</v>
      </c>
      <c r="D66" s="102">
        <f t="shared" si="3"/>
        <v>0</v>
      </c>
      <c r="E66" s="102">
        <f t="shared" si="2"/>
        <v>0</v>
      </c>
      <c r="F66" s="102">
        <f t="shared" si="2"/>
        <v>0</v>
      </c>
      <c r="G66" s="102">
        <f t="shared" si="2"/>
        <v>0</v>
      </c>
      <c r="H66" s="102">
        <f t="shared" si="2"/>
        <v>0</v>
      </c>
      <c r="I66" s="102">
        <f t="shared" si="2"/>
        <v>0</v>
      </c>
      <c r="J66" s="102">
        <f t="shared" si="2"/>
        <v>0</v>
      </c>
      <c r="K66" s="102">
        <f t="shared" si="2"/>
        <v>0</v>
      </c>
      <c r="L66" s="102">
        <f t="shared" si="2"/>
        <v>0</v>
      </c>
      <c r="M66" s="102">
        <f t="shared" si="2"/>
        <v>0</v>
      </c>
      <c r="N66" s="102">
        <f t="shared" si="2"/>
        <v>0</v>
      </c>
      <c r="O66" s="102">
        <f t="shared" si="2"/>
        <v>0</v>
      </c>
      <c r="P66" s="102">
        <f t="shared" si="2"/>
        <v>0</v>
      </c>
      <c r="Q66" s="102">
        <f t="shared" si="2"/>
        <v>0</v>
      </c>
      <c r="R66" s="102">
        <f t="shared" si="2"/>
        <v>0</v>
      </c>
      <c r="S66" s="102">
        <f t="shared" si="2"/>
        <v>0</v>
      </c>
      <c r="T66" s="102">
        <f t="shared" si="2"/>
        <v>0</v>
      </c>
      <c r="U66" s="102">
        <f t="shared" si="2"/>
        <v>0</v>
      </c>
      <c r="V66" s="102">
        <f t="shared" si="2"/>
        <v>0</v>
      </c>
      <c r="W66" s="102">
        <f t="shared" si="2"/>
        <v>0</v>
      </c>
    </row>
    <row r="67" spans="1:23" x14ac:dyDescent="0.25">
      <c r="B67" s="101" t="s">
        <v>58</v>
      </c>
      <c r="D67" s="102">
        <f t="shared" si="3"/>
        <v>3.2</v>
      </c>
      <c r="E67" s="102">
        <f t="shared" si="2"/>
        <v>3.4</v>
      </c>
      <c r="F67" s="102">
        <f t="shared" si="2"/>
        <v>3.6</v>
      </c>
      <c r="G67" s="102">
        <f t="shared" si="2"/>
        <v>3.8</v>
      </c>
      <c r="H67" s="102">
        <f t="shared" si="2"/>
        <v>4</v>
      </c>
      <c r="I67" s="102">
        <f t="shared" si="2"/>
        <v>4.2</v>
      </c>
      <c r="J67" s="102">
        <f t="shared" si="2"/>
        <v>4.4000000000000004</v>
      </c>
      <c r="K67" s="102">
        <f t="shared" si="2"/>
        <v>4.5999999999999996</v>
      </c>
      <c r="L67" s="102">
        <f t="shared" si="2"/>
        <v>4.8</v>
      </c>
      <c r="M67" s="102">
        <f t="shared" si="2"/>
        <v>5</v>
      </c>
      <c r="N67" s="102">
        <f t="shared" si="2"/>
        <v>5</v>
      </c>
      <c r="O67" s="102">
        <f t="shared" si="2"/>
        <v>5</v>
      </c>
      <c r="P67" s="102">
        <f t="shared" si="2"/>
        <v>5</v>
      </c>
      <c r="Q67" s="102">
        <f t="shared" si="2"/>
        <v>5</v>
      </c>
      <c r="R67" s="102">
        <f t="shared" si="2"/>
        <v>5</v>
      </c>
      <c r="S67" s="102">
        <f t="shared" si="2"/>
        <v>5</v>
      </c>
      <c r="T67" s="102">
        <f t="shared" si="2"/>
        <v>5</v>
      </c>
      <c r="U67" s="102">
        <f t="shared" si="2"/>
        <v>5</v>
      </c>
      <c r="V67" s="102">
        <f t="shared" si="2"/>
        <v>5</v>
      </c>
      <c r="W67" s="102">
        <f t="shared" si="2"/>
        <v>5</v>
      </c>
    </row>
    <row r="68" spans="1:23" ht="14.4" thickBot="1" x14ac:dyDescent="0.3">
      <c r="B68" s="107" t="s">
        <v>61</v>
      </c>
      <c r="D68" s="102">
        <f t="shared" si="3"/>
        <v>3.1</v>
      </c>
      <c r="E68" s="102">
        <f t="shared" si="2"/>
        <v>3.2</v>
      </c>
      <c r="F68" s="102">
        <f t="shared" si="2"/>
        <v>3.3</v>
      </c>
      <c r="G68" s="102">
        <f t="shared" si="2"/>
        <v>3.4</v>
      </c>
      <c r="H68" s="102">
        <f t="shared" si="2"/>
        <v>3.5</v>
      </c>
      <c r="I68" s="102">
        <f t="shared" si="2"/>
        <v>3.6</v>
      </c>
      <c r="J68" s="102">
        <f t="shared" si="2"/>
        <v>3.7</v>
      </c>
      <c r="K68" s="102">
        <f t="shared" si="2"/>
        <v>3.8</v>
      </c>
      <c r="L68" s="102">
        <f t="shared" si="2"/>
        <v>3.9</v>
      </c>
      <c r="M68" s="102">
        <f t="shared" si="2"/>
        <v>4</v>
      </c>
      <c r="N68" s="102">
        <f t="shared" si="2"/>
        <v>4</v>
      </c>
      <c r="O68" s="102">
        <f t="shared" si="2"/>
        <v>4</v>
      </c>
      <c r="P68" s="102">
        <f t="shared" si="2"/>
        <v>4</v>
      </c>
      <c r="Q68" s="102">
        <f t="shared" si="2"/>
        <v>4</v>
      </c>
      <c r="R68" s="102">
        <f t="shared" si="2"/>
        <v>4</v>
      </c>
      <c r="S68" s="102">
        <f t="shared" si="2"/>
        <v>4</v>
      </c>
      <c r="T68" s="102">
        <f t="shared" si="2"/>
        <v>4</v>
      </c>
      <c r="U68" s="102">
        <f t="shared" si="2"/>
        <v>4</v>
      </c>
      <c r="V68" s="102">
        <f t="shared" si="2"/>
        <v>4</v>
      </c>
      <c r="W68" s="102">
        <f t="shared" si="2"/>
        <v>4</v>
      </c>
    </row>
    <row r="70" spans="1:23" x14ac:dyDescent="0.25">
      <c r="D70" s="172">
        <f>SUM(D61:D68)</f>
        <v>39.20000000000001</v>
      </c>
      <c r="E70" s="172">
        <f t="shared" ref="E70:W70" si="4">SUM(E61:E68)</f>
        <v>40.4</v>
      </c>
      <c r="F70" s="172">
        <f t="shared" si="4"/>
        <v>41.6</v>
      </c>
      <c r="G70" s="172">
        <f t="shared" si="4"/>
        <v>42.79999999999999</v>
      </c>
      <c r="H70" s="172">
        <f t="shared" si="4"/>
        <v>44</v>
      </c>
      <c r="I70" s="172">
        <f t="shared" si="4"/>
        <v>45.20000000000001</v>
      </c>
      <c r="J70" s="172">
        <f t="shared" si="4"/>
        <v>46.4</v>
      </c>
      <c r="K70" s="172">
        <f t="shared" si="4"/>
        <v>47.6</v>
      </c>
      <c r="L70" s="172">
        <f t="shared" si="4"/>
        <v>48.79999999999999</v>
      </c>
      <c r="M70" s="173">
        <f t="shared" si="4"/>
        <v>50</v>
      </c>
      <c r="N70" s="172">
        <f t="shared" si="4"/>
        <v>50</v>
      </c>
      <c r="O70" s="172">
        <f t="shared" si="4"/>
        <v>50</v>
      </c>
      <c r="P70" s="172">
        <f t="shared" si="4"/>
        <v>50</v>
      </c>
      <c r="Q70" s="172">
        <f t="shared" si="4"/>
        <v>50</v>
      </c>
      <c r="R70" s="172">
        <f t="shared" si="4"/>
        <v>50</v>
      </c>
      <c r="S70" s="172">
        <f t="shared" si="4"/>
        <v>50</v>
      </c>
      <c r="T70" s="172">
        <f t="shared" si="4"/>
        <v>50</v>
      </c>
      <c r="U70" s="172">
        <f t="shared" si="4"/>
        <v>50</v>
      </c>
      <c r="V70" s="172">
        <f t="shared" si="4"/>
        <v>50</v>
      </c>
      <c r="W70" s="172">
        <f t="shared" si="4"/>
        <v>50</v>
      </c>
    </row>
    <row r="71" spans="1:23" x14ac:dyDescent="0.25">
      <c r="D71" s="172"/>
      <c r="E71" s="172"/>
      <c r="F71" s="172"/>
      <c r="G71" s="172"/>
      <c r="H71" s="172"/>
      <c r="I71" s="172"/>
      <c r="J71" s="172"/>
      <c r="K71" s="172"/>
      <c r="L71" s="172"/>
      <c r="M71" s="173"/>
      <c r="N71" s="172"/>
      <c r="O71" s="172"/>
      <c r="P71" s="172"/>
      <c r="Q71" s="172"/>
      <c r="R71" s="172"/>
      <c r="S71" s="172"/>
      <c r="T71" s="172"/>
      <c r="U71" s="172"/>
      <c r="V71" s="172"/>
      <c r="W71" s="172"/>
    </row>
    <row r="72" spans="1:23" ht="14.4" thickBot="1" x14ac:dyDescent="0.3">
      <c r="B72" s="3" t="s">
        <v>8</v>
      </c>
    </row>
    <row r="73" spans="1:23" x14ac:dyDescent="0.25">
      <c r="B73" s="132" t="s">
        <v>104</v>
      </c>
      <c r="D73" s="152">
        <v>2021</v>
      </c>
      <c r="E73" s="152">
        <v>2022</v>
      </c>
      <c r="F73" s="152">
        <v>2023</v>
      </c>
      <c r="G73" s="152">
        <v>2024</v>
      </c>
      <c r="H73" s="152">
        <v>2025</v>
      </c>
      <c r="I73" s="152">
        <v>2026</v>
      </c>
      <c r="J73" s="152">
        <v>2027</v>
      </c>
      <c r="K73" s="152">
        <v>2028</v>
      </c>
      <c r="L73" s="152">
        <v>2029</v>
      </c>
      <c r="M73" s="152">
        <v>2030</v>
      </c>
      <c r="N73" s="152">
        <v>2031</v>
      </c>
      <c r="O73" s="152">
        <v>2032</v>
      </c>
      <c r="P73" s="152">
        <v>2033</v>
      </c>
      <c r="Q73" s="152">
        <v>2034</v>
      </c>
      <c r="R73" s="152">
        <v>2035</v>
      </c>
      <c r="S73" s="152">
        <v>2036</v>
      </c>
      <c r="T73" s="152">
        <v>2037</v>
      </c>
      <c r="U73" s="152">
        <v>2038</v>
      </c>
      <c r="V73" s="152">
        <v>2039</v>
      </c>
      <c r="W73" s="152">
        <v>2040</v>
      </c>
    </row>
    <row r="74" spans="1:23" x14ac:dyDescent="0.25">
      <c r="B74" s="101" t="s">
        <v>154</v>
      </c>
      <c r="D74" s="167">
        <f>SUM(D2:D48)</f>
        <v>42</v>
      </c>
      <c r="E74" s="167">
        <f t="shared" ref="E74:W74" si="5">SUM(E2:E48)</f>
        <v>38</v>
      </c>
      <c r="F74" s="167">
        <f t="shared" si="5"/>
        <v>32</v>
      </c>
      <c r="G74" s="167">
        <f t="shared" si="5"/>
        <v>29</v>
      </c>
      <c r="H74" s="167">
        <f t="shared" si="5"/>
        <v>24</v>
      </c>
      <c r="I74" s="167">
        <f t="shared" si="5"/>
        <v>20</v>
      </c>
      <c r="J74" s="167">
        <f t="shared" si="5"/>
        <v>17</v>
      </c>
      <c r="K74" s="167">
        <f t="shared" si="5"/>
        <v>15</v>
      </c>
      <c r="L74" s="167">
        <f t="shared" si="5"/>
        <v>15</v>
      </c>
      <c r="M74" s="167">
        <f t="shared" si="5"/>
        <v>15</v>
      </c>
      <c r="N74" s="167">
        <f t="shared" si="5"/>
        <v>13</v>
      </c>
      <c r="O74" s="167">
        <f t="shared" si="5"/>
        <v>13</v>
      </c>
      <c r="P74" s="167">
        <f t="shared" si="5"/>
        <v>13</v>
      </c>
      <c r="Q74" s="167">
        <f t="shared" si="5"/>
        <v>13</v>
      </c>
      <c r="R74" s="167">
        <f t="shared" si="5"/>
        <v>13</v>
      </c>
      <c r="S74" s="167">
        <f t="shared" si="5"/>
        <v>13</v>
      </c>
      <c r="T74" s="167">
        <f t="shared" si="5"/>
        <v>13</v>
      </c>
      <c r="U74" s="167">
        <f t="shared" si="5"/>
        <v>13</v>
      </c>
      <c r="V74" s="167">
        <f t="shared" si="5"/>
        <v>13</v>
      </c>
      <c r="W74" s="167">
        <f t="shared" si="5"/>
        <v>13</v>
      </c>
    </row>
    <row r="75" spans="1:23" x14ac:dyDescent="0.25">
      <c r="B75" s="101" t="s">
        <v>155</v>
      </c>
      <c r="D75" s="174">
        <f>SUM(D49:D56)</f>
        <v>1.2</v>
      </c>
      <c r="E75" s="174">
        <f t="shared" ref="E75:W75" si="6">SUM(E49:E56)</f>
        <v>5.4</v>
      </c>
      <c r="F75" s="174">
        <f t="shared" si="6"/>
        <v>11.6</v>
      </c>
      <c r="G75" s="174">
        <f t="shared" si="6"/>
        <v>14.800000000000002</v>
      </c>
      <c r="H75" s="174">
        <f t="shared" si="6"/>
        <v>21</v>
      </c>
      <c r="I75" s="174">
        <f t="shared" si="6"/>
        <v>26.2</v>
      </c>
      <c r="J75" s="174">
        <f t="shared" si="6"/>
        <v>30.399999999999995</v>
      </c>
      <c r="K75" s="174">
        <f t="shared" si="6"/>
        <v>33.6</v>
      </c>
      <c r="L75" s="174">
        <f t="shared" si="6"/>
        <v>34.799999999999997</v>
      </c>
      <c r="M75" s="174">
        <f t="shared" si="6"/>
        <v>36</v>
      </c>
      <c r="N75" s="174">
        <f t="shared" si="6"/>
        <v>38</v>
      </c>
      <c r="O75" s="174">
        <f t="shared" si="6"/>
        <v>38</v>
      </c>
      <c r="P75" s="174">
        <f t="shared" si="6"/>
        <v>38</v>
      </c>
      <c r="Q75" s="174">
        <f t="shared" si="6"/>
        <v>38</v>
      </c>
      <c r="R75" s="174">
        <f t="shared" si="6"/>
        <v>38</v>
      </c>
      <c r="S75" s="174">
        <f t="shared" si="6"/>
        <v>38</v>
      </c>
      <c r="T75" s="174">
        <f t="shared" si="6"/>
        <v>38</v>
      </c>
      <c r="U75" s="174">
        <f t="shared" si="6"/>
        <v>38</v>
      </c>
      <c r="V75" s="174">
        <f t="shared" si="6"/>
        <v>38</v>
      </c>
      <c r="W75" s="174">
        <f t="shared" si="6"/>
        <v>38</v>
      </c>
    </row>
    <row r="79" spans="1:23" x14ac:dyDescent="0.25">
      <c r="A79" s="95" t="s">
        <v>32</v>
      </c>
      <c r="B79" s="95" t="s">
        <v>188</v>
      </c>
      <c r="C79" s="96" t="s">
        <v>90</v>
      </c>
      <c r="D79" s="95">
        <v>2021</v>
      </c>
      <c r="E79" s="96">
        <v>2022</v>
      </c>
      <c r="F79" s="95">
        <v>2023</v>
      </c>
      <c r="G79" s="96">
        <v>2024</v>
      </c>
      <c r="H79" s="95">
        <v>2025</v>
      </c>
      <c r="I79" s="96">
        <v>2026</v>
      </c>
      <c r="J79" s="95">
        <v>2027</v>
      </c>
      <c r="K79" s="96">
        <v>2028</v>
      </c>
      <c r="L79" s="95">
        <v>2029</v>
      </c>
      <c r="M79" s="142">
        <v>2030</v>
      </c>
      <c r="N79" s="143">
        <v>2031</v>
      </c>
      <c r="O79" s="96">
        <v>2032</v>
      </c>
      <c r="P79" s="95">
        <v>2033</v>
      </c>
      <c r="Q79" s="96">
        <v>2034</v>
      </c>
      <c r="R79" s="95">
        <v>2035</v>
      </c>
      <c r="S79" s="96">
        <v>2036</v>
      </c>
      <c r="T79" s="95">
        <v>2037</v>
      </c>
      <c r="U79" s="96">
        <v>2038</v>
      </c>
      <c r="V79" s="95">
        <v>2039</v>
      </c>
      <c r="W79" s="96">
        <v>2040</v>
      </c>
    </row>
    <row r="80" spans="1:23" x14ac:dyDescent="0.25">
      <c r="A80" s="97" t="s">
        <v>63</v>
      </c>
      <c r="B80" s="98" t="s">
        <v>57</v>
      </c>
      <c r="C80" s="110"/>
      <c r="D80" s="106">
        <f>D2</f>
        <v>1</v>
      </c>
      <c r="E80" s="106">
        <f t="shared" ref="E80:W80" si="7">E2</f>
        <v>1</v>
      </c>
      <c r="F80" s="106">
        <f t="shared" si="7"/>
        <v>0</v>
      </c>
      <c r="G80" s="106">
        <f t="shared" si="7"/>
        <v>0</v>
      </c>
      <c r="H80" s="106">
        <f t="shared" si="7"/>
        <v>0</v>
      </c>
      <c r="I80" s="106">
        <f t="shared" si="7"/>
        <v>0</v>
      </c>
      <c r="J80" s="106">
        <f t="shared" si="7"/>
        <v>0</v>
      </c>
      <c r="K80" s="106">
        <f t="shared" si="7"/>
        <v>0</v>
      </c>
      <c r="L80" s="106">
        <f t="shared" si="7"/>
        <v>0</v>
      </c>
      <c r="M80" s="106">
        <f t="shared" si="7"/>
        <v>0</v>
      </c>
      <c r="N80" s="106">
        <f t="shared" si="7"/>
        <v>0</v>
      </c>
      <c r="O80" s="106">
        <f t="shared" si="7"/>
        <v>0</v>
      </c>
      <c r="P80" s="106">
        <f t="shared" si="7"/>
        <v>0</v>
      </c>
      <c r="Q80" s="106">
        <f t="shared" si="7"/>
        <v>0</v>
      </c>
      <c r="R80" s="106">
        <f t="shared" si="7"/>
        <v>0</v>
      </c>
      <c r="S80" s="106">
        <f t="shared" si="7"/>
        <v>0</v>
      </c>
      <c r="T80" s="106">
        <f t="shared" si="7"/>
        <v>0</v>
      </c>
      <c r="U80" s="106">
        <f t="shared" si="7"/>
        <v>0</v>
      </c>
      <c r="V80" s="106">
        <f t="shared" si="7"/>
        <v>0</v>
      </c>
      <c r="W80" s="106">
        <f t="shared" si="7"/>
        <v>0</v>
      </c>
    </row>
    <row r="81" spans="1:23" x14ac:dyDescent="0.25">
      <c r="A81" s="97" t="s">
        <v>33</v>
      </c>
      <c r="B81" s="98" t="s">
        <v>57</v>
      </c>
      <c r="C81" s="110" t="s">
        <v>91</v>
      </c>
      <c r="D81" s="106">
        <f t="shared" ref="D81:W81" si="8">D3</f>
        <v>1</v>
      </c>
      <c r="E81" s="106">
        <f t="shared" si="8"/>
        <v>1</v>
      </c>
      <c r="F81" s="106">
        <f t="shared" si="8"/>
        <v>1</v>
      </c>
      <c r="G81" s="106">
        <f t="shared" si="8"/>
        <v>1</v>
      </c>
      <c r="H81" s="106">
        <f t="shared" si="8"/>
        <v>0</v>
      </c>
      <c r="I81" s="106">
        <f t="shared" si="8"/>
        <v>0</v>
      </c>
      <c r="J81" s="106">
        <f t="shared" si="8"/>
        <v>0</v>
      </c>
      <c r="K81" s="106">
        <f t="shared" si="8"/>
        <v>0</v>
      </c>
      <c r="L81" s="106">
        <f t="shared" si="8"/>
        <v>0</v>
      </c>
      <c r="M81" s="106">
        <f t="shared" si="8"/>
        <v>0</v>
      </c>
      <c r="N81" s="106">
        <f t="shared" si="8"/>
        <v>0</v>
      </c>
      <c r="O81" s="106">
        <f t="shared" si="8"/>
        <v>0</v>
      </c>
      <c r="P81" s="106">
        <f t="shared" si="8"/>
        <v>0</v>
      </c>
      <c r="Q81" s="106">
        <f t="shared" si="8"/>
        <v>0</v>
      </c>
      <c r="R81" s="106">
        <f t="shared" si="8"/>
        <v>0</v>
      </c>
      <c r="S81" s="106">
        <f t="shared" si="8"/>
        <v>0</v>
      </c>
      <c r="T81" s="106">
        <f t="shared" si="8"/>
        <v>0</v>
      </c>
      <c r="U81" s="106">
        <f t="shared" si="8"/>
        <v>0</v>
      </c>
      <c r="V81" s="106">
        <f t="shared" si="8"/>
        <v>0</v>
      </c>
      <c r="W81" s="106">
        <f t="shared" si="8"/>
        <v>0</v>
      </c>
    </row>
    <row r="82" spans="1:23" x14ac:dyDescent="0.25">
      <c r="A82" s="97" t="s">
        <v>65</v>
      </c>
      <c r="B82" s="98" t="s">
        <v>57</v>
      </c>
      <c r="C82" s="110" t="s">
        <v>91</v>
      </c>
      <c r="D82" s="106">
        <f t="shared" ref="D82:W82" si="9">D4</f>
        <v>1</v>
      </c>
      <c r="E82" s="106">
        <f t="shared" si="9"/>
        <v>1</v>
      </c>
      <c r="F82" s="106">
        <f t="shared" si="9"/>
        <v>1</v>
      </c>
      <c r="G82" s="106">
        <f t="shared" si="9"/>
        <v>1</v>
      </c>
      <c r="H82" s="106">
        <f t="shared" si="9"/>
        <v>1</v>
      </c>
      <c r="I82" s="106">
        <f t="shared" si="9"/>
        <v>1</v>
      </c>
      <c r="J82" s="106">
        <f t="shared" si="9"/>
        <v>0</v>
      </c>
      <c r="K82" s="106">
        <f t="shared" si="9"/>
        <v>0</v>
      </c>
      <c r="L82" s="106">
        <f t="shared" si="9"/>
        <v>0</v>
      </c>
      <c r="M82" s="106">
        <f t="shared" si="9"/>
        <v>0</v>
      </c>
      <c r="N82" s="106">
        <f t="shared" si="9"/>
        <v>0</v>
      </c>
      <c r="O82" s="106">
        <f t="shared" si="9"/>
        <v>0</v>
      </c>
      <c r="P82" s="106">
        <f t="shared" si="9"/>
        <v>0</v>
      </c>
      <c r="Q82" s="106">
        <f t="shared" si="9"/>
        <v>0</v>
      </c>
      <c r="R82" s="106">
        <f t="shared" si="9"/>
        <v>0</v>
      </c>
      <c r="S82" s="106">
        <f t="shared" si="9"/>
        <v>0</v>
      </c>
      <c r="T82" s="106">
        <f t="shared" si="9"/>
        <v>0</v>
      </c>
      <c r="U82" s="106">
        <f t="shared" si="9"/>
        <v>0</v>
      </c>
      <c r="V82" s="106">
        <f t="shared" si="9"/>
        <v>0</v>
      </c>
      <c r="W82" s="106">
        <f t="shared" si="9"/>
        <v>0</v>
      </c>
    </row>
    <row r="83" spans="1:23" x14ac:dyDescent="0.25">
      <c r="A83" s="97" t="s">
        <v>66</v>
      </c>
      <c r="B83" s="104" t="s">
        <v>59</v>
      </c>
      <c r="C83" s="110"/>
      <c r="D83" s="106">
        <f t="shared" ref="D83:W83" si="10">D5</f>
        <v>1</v>
      </c>
      <c r="E83" s="106">
        <f t="shared" si="10"/>
        <v>1</v>
      </c>
      <c r="F83" s="106">
        <f t="shared" si="10"/>
        <v>1</v>
      </c>
      <c r="G83" s="106">
        <f t="shared" si="10"/>
        <v>1</v>
      </c>
      <c r="H83" s="106">
        <f t="shared" si="10"/>
        <v>1</v>
      </c>
      <c r="I83" s="106">
        <f t="shared" si="10"/>
        <v>1</v>
      </c>
      <c r="J83" s="106">
        <f t="shared" si="10"/>
        <v>1</v>
      </c>
      <c r="K83" s="106">
        <f t="shared" si="10"/>
        <v>1</v>
      </c>
      <c r="L83" s="106">
        <f t="shared" si="10"/>
        <v>1</v>
      </c>
      <c r="M83" s="106">
        <f t="shared" si="10"/>
        <v>1</v>
      </c>
      <c r="N83" s="106">
        <f t="shared" si="10"/>
        <v>1</v>
      </c>
      <c r="O83" s="106">
        <f t="shared" si="10"/>
        <v>1</v>
      </c>
      <c r="P83" s="106">
        <f t="shared" si="10"/>
        <v>1</v>
      </c>
      <c r="Q83" s="106">
        <f t="shared" si="10"/>
        <v>1</v>
      </c>
      <c r="R83" s="106">
        <f t="shared" si="10"/>
        <v>1</v>
      </c>
      <c r="S83" s="106">
        <f t="shared" si="10"/>
        <v>1</v>
      </c>
      <c r="T83" s="106">
        <f t="shared" si="10"/>
        <v>1</v>
      </c>
      <c r="U83" s="106">
        <f t="shared" si="10"/>
        <v>1</v>
      </c>
      <c r="V83" s="106">
        <f t="shared" si="10"/>
        <v>1</v>
      </c>
      <c r="W83" s="106">
        <f t="shared" si="10"/>
        <v>1</v>
      </c>
    </row>
    <row r="84" spans="1:23" x14ac:dyDescent="0.25">
      <c r="A84" s="97" t="s">
        <v>67</v>
      </c>
      <c r="B84" s="105" t="s">
        <v>58</v>
      </c>
      <c r="C84" s="110" t="s">
        <v>91</v>
      </c>
      <c r="D84" s="106">
        <f t="shared" ref="D84:W84" si="11">D6</f>
        <v>1</v>
      </c>
      <c r="E84" s="106">
        <f t="shared" si="11"/>
        <v>1</v>
      </c>
      <c r="F84" s="106">
        <f t="shared" si="11"/>
        <v>1</v>
      </c>
      <c r="G84" s="106">
        <f t="shared" si="11"/>
        <v>1</v>
      </c>
      <c r="H84" s="106">
        <f t="shared" si="11"/>
        <v>0</v>
      </c>
      <c r="I84" s="106">
        <f t="shared" si="11"/>
        <v>0</v>
      </c>
      <c r="J84" s="106">
        <f t="shared" si="11"/>
        <v>0</v>
      </c>
      <c r="K84" s="106">
        <f t="shared" si="11"/>
        <v>0</v>
      </c>
      <c r="L84" s="106">
        <f t="shared" si="11"/>
        <v>0</v>
      </c>
      <c r="M84" s="106">
        <f t="shared" si="11"/>
        <v>0</v>
      </c>
      <c r="N84" s="106">
        <f t="shared" si="11"/>
        <v>0</v>
      </c>
      <c r="O84" s="106">
        <f t="shared" si="11"/>
        <v>0</v>
      </c>
      <c r="P84" s="106">
        <f t="shared" si="11"/>
        <v>0</v>
      </c>
      <c r="Q84" s="106">
        <f t="shared" si="11"/>
        <v>0</v>
      </c>
      <c r="R84" s="106">
        <f t="shared" si="11"/>
        <v>0</v>
      </c>
      <c r="S84" s="106">
        <f t="shared" si="11"/>
        <v>0</v>
      </c>
      <c r="T84" s="106">
        <f t="shared" si="11"/>
        <v>0</v>
      </c>
      <c r="U84" s="106">
        <f t="shared" si="11"/>
        <v>0</v>
      </c>
      <c r="V84" s="106">
        <f t="shared" si="11"/>
        <v>0</v>
      </c>
      <c r="W84" s="106">
        <f t="shared" si="11"/>
        <v>0</v>
      </c>
    </row>
    <row r="85" spans="1:23" x14ac:dyDescent="0.25">
      <c r="A85" s="97" t="s">
        <v>68</v>
      </c>
      <c r="B85" s="98" t="s">
        <v>57</v>
      </c>
      <c r="C85" s="110" t="s">
        <v>91</v>
      </c>
      <c r="D85" s="106">
        <f t="shared" ref="D85:W85" si="12">D7</f>
        <v>1</v>
      </c>
      <c r="E85" s="106">
        <f t="shared" si="12"/>
        <v>1</v>
      </c>
      <c r="F85" s="106">
        <f t="shared" si="12"/>
        <v>1</v>
      </c>
      <c r="G85" s="106">
        <f t="shared" si="12"/>
        <v>1</v>
      </c>
      <c r="H85" s="106">
        <f t="shared" si="12"/>
        <v>1</v>
      </c>
      <c r="I85" s="106">
        <f t="shared" si="12"/>
        <v>1</v>
      </c>
      <c r="J85" s="106">
        <f t="shared" si="12"/>
        <v>0</v>
      </c>
      <c r="K85" s="106">
        <f t="shared" si="12"/>
        <v>0</v>
      </c>
      <c r="L85" s="106">
        <f t="shared" si="12"/>
        <v>0</v>
      </c>
      <c r="M85" s="106">
        <f t="shared" si="12"/>
        <v>0</v>
      </c>
      <c r="N85" s="106">
        <f t="shared" si="12"/>
        <v>0</v>
      </c>
      <c r="O85" s="106">
        <f t="shared" si="12"/>
        <v>0</v>
      </c>
      <c r="P85" s="106">
        <f t="shared" si="12"/>
        <v>0</v>
      </c>
      <c r="Q85" s="106">
        <f t="shared" si="12"/>
        <v>0</v>
      </c>
      <c r="R85" s="106">
        <f t="shared" si="12"/>
        <v>0</v>
      </c>
      <c r="S85" s="106">
        <f t="shared" si="12"/>
        <v>0</v>
      </c>
      <c r="T85" s="106">
        <f t="shared" si="12"/>
        <v>0</v>
      </c>
      <c r="U85" s="106">
        <f t="shared" si="12"/>
        <v>0</v>
      </c>
      <c r="V85" s="106">
        <f t="shared" si="12"/>
        <v>0</v>
      </c>
      <c r="W85" s="106">
        <f t="shared" si="12"/>
        <v>0</v>
      </c>
    </row>
    <row r="86" spans="1:23" x14ac:dyDescent="0.25">
      <c r="A86" s="97" t="s">
        <v>34</v>
      </c>
      <c r="B86" s="106" t="s">
        <v>64</v>
      </c>
      <c r="C86" s="110" t="s">
        <v>91</v>
      </c>
      <c r="D86" s="106">
        <f t="shared" ref="D86:W86" si="13">D8</f>
        <v>1</v>
      </c>
      <c r="E86" s="106">
        <f t="shared" si="13"/>
        <v>1</v>
      </c>
      <c r="F86" s="106">
        <f t="shared" si="13"/>
        <v>1</v>
      </c>
      <c r="G86" s="106">
        <f t="shared" si="13"/>
        <v>1</v>
      </c>
      <c r="H86" s="106">
        <f t="shared" si="13"/>
        <v>1</v>
      </c>
      <c r="I86" s="106">
        <f t="shared" si="13"/>
        <v>1</v>
      </c>
      <c r="J86" s="106">
        <f t="shared" si="13"/>
        <v>1</v>
      </c>
      <c r="K86" s="106">
        <f t="shared" si="13"/>
        <v>1</v>
      </c>
      <c r="L86" s="106">
        <f t="shared" si="13"/>
        <v>1</v>
      </c>
      <c r="M86" s="106">
        <f t="shared" si="13"/>
        <v>1</v>
      </c>
      <c r="N86" s="106">
        <f t="shared" si="13"/>
        <v>1</v>
      </c>
      <c r="O86" s="106">
        <f t="shared" si="13"/>
        <v>1</v>
      </c>
      <c r="P86" s="106">
        <f t="shared" si="13"/>
        <v>1</v>
      </c>
      <c r="Q86" s="106">
        <f t="shared" si="13"/>
        <v>1</v>
      </c>
      <c r="R86" s="106">
        <f t="shared" si="13"/>
        <v>1</v>
      </c>
      <c r="S86" s="106">
        <f t="shared" si="13"/>
        <v>1</v>
      </c>
      <c r="T86" s="106">
        <f t="shared" si="13"/>
        <v>1</v>
      </c>
      <c r="U86" s="106">
        <f t="shared" si="13"/>
        <v>1</v>
      </c>
      <c r="V86" s="106">
        <f t="shared" si="13"/>
        <v>1</v>
      </c>
      <c r="W86" s="106">
        <f t="shared" si="13"/>
        <v>1</v>
      </c>
    </row>
    <row r="87" spans="1:23" x14ac:dyDescent="0.25">
      <c r="A87" s="97" t="s">
        <v>69</v>
      </c>
      <c r="B87" s="98" t="s">
        <v>57</v>
      </c>
      <c r="C87" s="110"/>
      <c r="D87" s="106">
        <f t="shared" ref="D87:W87" si="14">D9</f>
        <v>0</v>
      </c>
      <c r="E87" s="106">
        <f t="shared" si="14"/>
        <v>0</v>
      </c>
      <c r="F87" s="106">
        <f t="shared" si="14"/>
        <v>0</v>
      </c>
      <c r="G87" s="106">
        <f t="shared" si="14"/>
        <v>0</v>
      </c>
      <c r="H87" s="106">
        <f t="shared" si="14"/>
        <v>0</v>
      </c>
      <c r="I87" s="106">
        <f t="shared" si="14"/>
        <v>0</v>
      </c>
      <c r="J87" s="106">
        <f t="shared" si="14"/>
        <v>0</v>
      </c>
      <c r="K87" s="106">
        <f t="shared" si="14"/>
        <v>0</v>
      </c>
      <c r="L87" s="106">
        <f t="shared" si="14"/>
        <v>0</v>
      </c>
      <c r="M87" s="106">
        <f t="shared" si="14"/>
        <v>0</v>
      </c>
      <c r="N87" s="106">
        <f t="shared" si="14"/>
        <v>0</v>
      </c>
      <c r="O87" s="106">
        <f t="shared" si="14"/>
        <v>0</v>
      </c>
      <c r="P87" s="106">
        <f t="shared" si="14"/>
        <v>0</v>
      </c>
      <c r="Q87" s="106">
        <f t="shared" si="14"/>
        <v>0</v>
      </c>
      <c r="R87" s="106">
        <f t="shared" si="14"/>
        <v>0</v>
      </c>
      <c r="S87" s="106">
        <f t="shared" si="14"/>
        <v>0</v>
      </c>
      <c r="T87" s="106">
        <f t="shared" si="14"/>
        <v>0</v>
      </c>
      <c r="U87" s="106">
        <f t="shared" si="14"/>
        <v>0</v>
      </c>
      <c r="V87" s="106">
        <f t="shared" si="14"/>
        <v>0</v>
      </c>
      <c r="W87" s="106">
        <f t="shared" si="14"/>
        <v>0</v>
      </c>
    </row>
    <row r="88" spans="1:23" x14ac:dyDescent="0.25">
      <c r="A88" s="97" t="s">
        <v>70</v>
      </c>
      <c r="B88" s="105" t="s">
        <v>59</v>
      </c>
      <c r="C88" s="110" t="s">
        <v>91</v>
      </c>
      <c r="D88" s="106">
        <f t="shared" ref="D88:W88" si="15">D10</f>
        <v>1</v>
      </c>
      <c r="E88" s="106">
        <f t="shared" si="15"/>
        <v>1</v>
      </c>
      <c r="F88" s="106">
        <f t="shared" si="15"/>
        <v>1</v>
      </c>
      <c r="G88" s="106">
        <f t="shared" si="15"/>
        <v>1</v>
      </c>
      <c r="H88" s="106">
        <f t="shared" si="15"/>
        <v>1</v>
      </c>
      <c r="I88" s="106">
        <f t="shared" si="15"/>
        <v>1</v>
      </c>
      <c r="J88" s="106">
        <f t="shared" si="15"/>
        <v>1</v>
      </c>
      <c r="K88" s="106">
        <f t="shared" si="15"/>
        <v>1</v>
      </c>
      <c r="L88" s="106">
        <f t="shared" si="15"/>
        <v>1</v>
      </c>
      <c r="M88" s="106">
        <f t="shared" si="15"/>
        <v>1</v>
      </c>
      <c r="N88" s="106">
        <f t="shared" si="15"/>
        <v>0</v>
      </c>
      <c r="O88" s="106">
        <f t="shared" si="15"/>
        <v>0</v>
      </c>
      <c r="P88" s="106">
        <f t="shared" si="15"/>
        <v>0</v>
      </c>
      <c r="Q88" s="106">
        <f t="shared" si="15"/>
        <v>0</v>
      </c>
      <c r="R88" s="106">
        <f t="shared" si="15"/>
        <v>0</v>
      </c>
      <c r="S88" s="106">
        <f t="shared" si="15"/>
        <v>0</v>
      </c>
      <c r="T88" s="106">
        <f t="shared" si="15"/>
        <v>0</v>
      </c>
      <c r="U88" s="106">
        <f t="shared" si="15"/>
        <v>0</v>
      </c>
      <c r="V88" s="106">
        <f t="shared" si="15"/>
        <v>0</v>
      </c>
      <c r="W88" s="106">
        <f t="shared" si="15"/>
        <v>0</v>
      </c>
    </row>
    <row r="89" spans="1:23" x14ac:dyDescent="0.25">
      <c r="A89" s="97" t="s">
        <v>71</v>
      </c>
      <c r="B89" s="105" t="s">
        <v>58</v>
      </c>
      <c r="C89" s="110"/>
      <c r="D89" s="106">
        <f t="shared" ref="D89:W89" si="16">D11</f>
        <v>1</v>
      </c>
      <c r="E89" s="106">
        <f t="shared" si="16"/>
        <v>1</v>
      </c>
      <c r="F89" s="106">
        <f t="shared" si="16"/>
        <v>1</v>
      </c>
      <c r="G89" s="106">
        <f t="shared" si="16"/>
        <v>1</v>
      </c>
      <c r="H89" s="106">
        <f t="shared" si="16"/>
        <v>1</v>
      </c>
      <c r="I89" s="106">
        <f t="shared" si="16"/>
        <v>1</v>
      </c>
      <c r="J89" s="106">
        <f t="shared" si="16"/>
        <v>1</v>
      </c>
      <c r="K89" s="106">
        <f t="shared" si="16"/>
        <v>1</v>
      </c>
      <c r="L89" s="106">
        <f t="shared" si="16"/>
        <v>1</v>
      </c>
      <c r="M89" s="106">
        <f t="shared" si="16"/>
        <v>1</v>
      </c>
      <c r="N89" s="106">
        <f t="shared" si="16"/>
        <v>1</v>
      </c>
      <c r="O89" s="106">
        <f t="shared" si="16"/>
        <v>1</v>
      </c>
      <c r="P89" s="106">
        <f t="shared" si="16"/>
        <v>1</v>
      </c>
      <c r="Q89" s="106">
        <f t="shared" si="16"/>
        <v>1</v>
      </c>
      <c r="R89" s="106">
        <f t="shared" si="16"/>
        <v>1</v>
      </c>
      <c r="S89" s="106">
        <f t="shared" si="16"/>
        <v>1</v>
      </c>
      <c r="T89" s="106">
        <f t="shared" si="16"/>
        <v>1</v>
      </c>
      <c r="U89" s="106">
        <f t="shared" si="16"/>
        <v>1</v>
      </c>
      <c r="V89" s="106">
        <f t="shared" si="16"/>
        <v>1</v>
      </c>
      <c r="W89" s="106">
        <f t="shared" si="16"/>
        <v>1</v>
      </c>
    </row>
    <row r="90" spans="1:23" x14ac:dyDescent="0.25">
      <c r="A90" s="97" t="s">
        <v>72</v>
      </c>
      <c r="B90" s="104" t="s">
        <v>59</v>
      </c>
      <c r="C90" s="110"/>
      <c r="D90" s="106">
        <f t="shared" ref="D90:W90" si="17">D12</f>
        <v>1</v>
      </c>
      <c r="E90" s="106">
        <f t="shared" si="17"/>
        <v>1</v>
      </c>
      <c r="F90" s="106">
        <f t="shared" si="17"/>
        <v>1</v>
      </c>
      <c r="G90" s="106">
        <f t="shared" si="17"/>
        <v>1</v>
      </c>
      <c r="H90" s="106">
        <f t="shared" si="17"/>
        <v>1</v>
      </c>
      <c r="I90" s="106">
        <f t="shared" si="17"/>
        <v>1</v>
      </c>
      <c r="J90" s="106">
        <f t="shared" si="17"/>
        <v>1</v>
      </c>
      <c r="K90" s="106">
        <f t="shared" si="17"/>
        <v>1</v>
      </c>
      <c r="L90" s="106">
        <f t="shared" si="17"/>
        <v>1</v>
      </c>
      <c r="M90" s="106">
        <f t="shared" si="17"/>
        <v>1</v>
      </c>
      <c r="N90" s="106">
        <f t="shared" si="17"/>
        <v>1</v>
      </c>
      <c r="O90" s="106">
        <f t="shared" si="17"/>
        <v>1</v>
      </c>
      <c r="P90" s="106">
        <f t="shared" si="17"/>
        <v>1</v>
      </c>
      <c r="Q90" s="106">
        <f t="shared" si="17"/>
        <v>1</v>
      </c>
      <c r="R90" s="106">
        <f t="shared" si="17"/>
        <v>1</v>
      </c>
      <c r="S90" s="106">
        <f t="shared" si="17"/>
        <v>1</v>
      </c>
      <c r="T90" s="106">
        <f t="shared" si="17"/>
        <v>1</v>
      </c>
      <c r="U90" s="106">
        <f t="shared" si="17"/>
        <v>1</v>
      </c>
      <c r="V90" s="106">
        <f t="shared" si="17"/>
        <v>1</v>
      </c>
      <c r="W90" s="106">
        <f t="shared" si="17"/>
        <v>1</v>
      </c>
    </row>
    <row r="91" spans="1:23" x14ac:dyDescent="0.25">
      <c r="A91" s="97" t="s">
        <v>82</v>
      </c>
      <c r="B91" s="106" t="s">
        <v>64</v>
      </c>
      <c r="C91" s="110"/>
      <c r="D91" s="106">
        <f t="shared" ref="D91:W91" si="18">D13</f>
        <v>1</v>
      </c>
      <c r="E91" s="106">
        <f t="shared" si="18"/>
        <v>1</v>
      </c>
      <c r="F91" s="106">
        <f t="shared" si="18"/>
        <v>1</v>
      </c>
      <c r="G91" s="106">
        <f t="shared" si="18"/>
        <v>0</v>
      </c>
      <c r="H91" s="106">
        <f t="shared" si="18"/>
        <v>0</v>
      </c>
      <c r="I91" s="106">
        <f t="shared" si="18"/>
        <v>0</v>
      </c>
      <c r="J91" s="106">
        <f t="shared" si="18"/>
        <v>0</v>
      </c>
      <c r="K91" s="106">
        <f t="shared" si="18"/>
        <v>0</v>
      </c>
      <c r="L91" s="106">
        <f t="shared" si="18"/>
        <v>0</v>
      </c>
      <c r="M91" s="106">
        <f t="shared" si="18"/>
        <v>0</v>
      </c>
      <c r="N91" s="106">
        <f t="shared" si="18"/>
        <v>0</v>
      </c>
      <c r="O91" s="106">
        <f t="shared" si="18"/>
        <v>0</v>
      </c>
      <c r="P91" s="106">
        <f t="shared" si="18"/>
        <v>0</v>
      </c>
      <c r="Q91" s="106">
        <f t="shared" si="18"/>
        <v>0</v>
      </c>
      <c r="R91" s="106">
        <f t="shared" si="18"/>
        <v>0</v>
      </c>
      <c r="S91" s="106">
        <f t="shared" si="18"/>
        <v>0</v>
      </c>
      <c r="T91" s="106">
        <f t="shared" si="18"/>
        <v>0</v>
      </c>
      <c r="U91" s="106">
        <f t="shared" si="18"/>
        <v>0</v>
      </c>
      <c r="V91" s="106">
        <f t="shared" si="18"/>
        <v>0</v>
      </c>
      <c r="W91" s="106">
        <f t="shared" si="18"/>
        <v>0</v>
      </c>
    </row>
    <row r="92" spans="1:23" x14ac:dyDescent="0.25">
      <c r="A92" s="97" t="s">
        <v>35</v>
      </c>
      <c r="B92" s="98" t="s">
        <v>57</v>
      </c>
      <c r="C92" s="110" t="s">
        <v>91</v>
      </c>
      <c r="D92" s="106">
        <f t="shared" ref="D92:W92" si="19">D14</f>
        <v>1</v>
      </c>
      <c r="E92" s="106">
        <f t="shared" si="19"/>
        <v>1</v>
      </c>
      <c r="F92" s="106">
        <f t="shared" si="19"/>
        <v>1</v>
      </c>
      <c r="G92" s="106">
        <f t="shared" si="19"/>
        <v>1</v>
      </c>
      <c r="H92" s="106">
        <f t="shared" si="19"/>
        <v>1</v>
      </c>
      <c r="I92" s="106">
        <f t="shared" si="19"/>
        <v>1</v>
      </c>
      <c r="J92" s="106">
        <f t="shared" si="19"/>
        <v>1</v>
      </c>
      <c r="K92" s="106">
        <f t="shared" si="19"/>
        <v>0</v>
      </c>
      <c r="L92" s="106">
        <f t="shared" si="19"/>
        <v>0</v>
      </c>
      <c r="M92" s="106">
        <f t="shared" si="19"/>
        <v>0</v>
      </c>
      <c r="N92" s="106">
        <f t="shared" si="19"/>
        <v>0</v>
      </c>
      <c r="O92" s="106">
        <f t="shared" si="19"/>
        <v>0</v>
      </c>
      <c r="P92" s="106">
        <f t="shared" si="19"/>
        <v>0</v>
      </c>
      <c r="Q92" s="106">
        <f t="shared" si="19"/>
        <v>0</v>
      </c>
      <c r="R92" s="106">
        <f t="shared" si="19"/>
        <v>0</v>
      </c>
      <c r="S92" s="106">
        <f t="shared" si="19"/>
        <v>0</v>
      </c>
      <c r="T92" s="106">
        <f t="shared" si="19"/>
        <v>0</v>
      </c>
      <c r="U92" s="106">
        <f t="shared" si="19"/>
        <v>0</v>
      </c>
      <c r="V92" s="106">
        <f t="shared" si="19"/>
        <v>0</v>
      </c>
      <c r="W92" s="106">
        <f t="shared" si="19"/>
        <v>0</v>
      </c>
    </row>
    <row r="93" spans="1:23" x14ac:dyDescent="0.25">
      <c r="A93" s="110" t="s">
        <v>83</v>
      </c>
      <c r="B93" s="98" t="s">
        <v>56</v>
      </c>
      <c r="C93" s="110"/>
      <c r="D93" s="106">
        <f t="shared" ref="D93:W93" si="20">D15</f>
        <v>1</v>
      </c>
      <c r="E93" s="106">
        <f t="shared" si="20"/>
        <v>1</v>
      </c>
      <c r="F93" s="106">
        <f t="shared" si="20"/>
        <v>1</v>
      </c>
      <c r="G93" s="106">
        <f t="shared" si="20"/>
        <v>1</v>
      </c>
      <c r="H93" s="106">
        <f t="shared" si="20"/>
        <v>1</v>
      </c>
      <c r="I93" s="106">
        <f t="shared" si="20"/>
        <v>1</v>
      </c>
      <c r="J93" s="106">
        <f t="shared" si="20"/>
        <v>1</v>
      </c>
      <c r="K93" s="106">
        <f t="shared" si="20"/>
        <v>1</v>
      </c>
      <c r="L93" s="106">
        <f t="shared" si="20"/>
        <v>1</v>
      </c>
      <c r="M93" s="106">
        <f t="shared" si="20"/>
        <v>1</v>
      </c>
      <c r="N93" s="106">
        <f t="shared" si="20"/>
        <v>1</v>
      </c>
      <c r="O93" s="106">
        <f t="shared" si="20"/>
        <v>1</v>
      </c>
      <c r="P93" s="106">
        <f t="shared" si="20"/>
        <v>1</v>
      </c>
      <c r="Q93" s="106">
        <f t="shared" si="20"/>
        <v>1</v>
      </c>
      <c r="R93" s="106">
        <f t="shared" si="20"/>
        <v>1</v>
      </c>
      <c r="S93" s="106">
        <f t="shared" si="20"/>
        <v>1</v>
      </c>
      <c r="T93" s="106">
        <f t="shared" si="20"/>
        <v>1</v>
      </c>
      <c r="U93" s="106">
        <f t="shared" si="20"/>
        <v>1</v>
      </c>
      <c r="V93" s="106">
        <f t="shared" si="20"/>
        <v>1</v>
      </c>
      <c r="W93" s="106">
        <f t="shared" si="20"/>
        <v>1</v>
      </c>
    </row>
    <row r="94" spans="1:23" x14ac:dyDescent="0.25">
      <c r="A94" s="110" t="s">
        <v>84</v>
      </c>
      <c r="B94" s="98" t="s">
        <v>56</v>
      </c>
      <c r="C94" s="110"/>
      <c r="D94" s="106">
        <f t="shared" ref="D94:W94" si="21">D16</f>
        <v>1</v>
      </c>
      <c r="E94" s="106">
        <f t="shared" si="21"/>
        <v>1</v>
      </c>
      <c r="F94" s="106">
        <f t="shared" si="21"/>
        <v>1</v>
      </c>
      <c r="G94" s="106">
        <f t="shared" si="21"/>
        <v>1</v>
      </c>
      <c r="H94" s="106">
        <f t="shared" si="21"/>
        <v>1</v>
      </c>
      <c r="I94" s="106">
        <f t="shared" si="21"/>
        <v>1</v>
      </c>
      <c r="J94" s="106">
        <f t="shared" si="21"/>
        <v>1</v>
      </c>
      <c r="K94" s="106">
        <f t="shared" si="21"/>
        <v>1</v>
      </c>
      <c r="L94" s="106">
        <f t="shared" si="21"/>
        <v>1</v>
      </c>
      <c r="M94" s="106">
        <f t="shared" si="21"/>
        <v>1</v>
      </c>
      <c r="N94" s="106">
        <f t="shared" si="21"/>
        <v>1</v>
      </c>
      <c r="O94" s="106">
        <f t="shared" si="21"/>
        <v>1</v>
      </c>
      <c r="P94" s="106">
        <f t="shared" si="21"/>
        <v>1</v>
      </c>
      <c r="Q94" s="106">
        <f t="shared" si="21"/>
        <v>1</v>
      </c>
      <c r="R94" s="106">
        <f t="shared" si="21"/>
        <v>1</v>
      </c>
      <c r="S94" s="106">
        <f t="shared" si="21"/>
        <v>1</v>
      </c>
      <c r="T94" s="106">
        <f t="shared" si="21"/>
        <v>1</v>
      </c>
      <c r="U94" s="106">
        <f t="shared" si="21"/>
        <v>1</v>
      </c>
      <c r="V94" s="106">
        <f t="shared" si="21"/>
        <v>1</v>
      </c>
      <c r="W94" s="106">
        <f t="shared" si="21"/>
        <v>1</v>
      </c>
    </row>
    <row r="95" spans="1:23" x14ac:dyDescent="0.25">
      <c r="A95" s="110" t="s">
        <v>85</v>
      </c>
      <c r="B95" s="98" t="s">
        <v>56</v>
      </c>
      <c r="C95" s="110"/>
      <c r="D95" s="106">
        <f t="shared" ref="D95:W95" si="22">D17</f>
        <v>1</v>
      </c>
      <c r="E95" s="106">
        <f t="shared" si="22"/>
        <v>1</v>
      </c>
      <c r="F95" s="106">
        <f t="shared" si="22"/>
        <v>1</v>
      </c>
      <c r="G95" s="106">
        <f t="shared" si="22"/>
        <v>1</v>
      </c>
      <c r="H95" s="106">
        <f t="shared" si="22"/>
        <v>1</v>
      </c>
      <c r="I95" s="106">
        <f t="shared" si="22"/>
        <v>1</v>
      </c>
      <c r="J95" s="106">
        <f t="shared" si="22"/>
        <v>1</v>
      </c>
      <c r="K95" s="106">
        <f t="shared" si="22"/>
        <v>1</v>
      </c>
      <c r="L95" s="106">
        <f t="shared" si="22"/>
        <v>1</v>
      </c>
      <c r="M95" s="106">
        <f t="shared" si="22"/>
        <v>1</v>
      </c>
      <c r="N95" s="106">
        <f t="shared" si="22"/>
        <v>1</v>
      </c>
      <c r="O95" s="106">
        <f t="shared" si="22"/>
        <v>1</v>
      </c>
      <c r="P95" s="106">
        <f t="shared" si="22"/>
        <v>1</v>
      </c>
      <c r="Q95" s="106">
        <f t="shared" si="22"/>
        <v>1</v>
      </c>
      <c r="R95" s="106">
        <f t="shared" si="22"/>
        <v>1</v>
      </c>
      <c r="S95" s="106">
        <f t="shared" si="22"/>
        <v>1</v>
      </c>
      <c r="T95" s="106">
        <f t="shared" si="22"/>
        <v>1</v>
      </c>
      <c r="U95" s="106">
        <f t="shared" si="22"/>
        <v>1</v>
      </c>
      <c r="V95" s="106">
        <f t="shared" si="22"/>
        <v>1</v>
      </c>
      <c r="W95" s="106">
        <f t="shared" si="22"/>
        <v>1</v>
      </c>
    </row>
    <row r="96" spans="1:23" x14ac:dyDescent="0.25">
      <c r="A96" s="110" t="s">
        <v>86</v>
      </c>
      <c r="B96" s="98" t="s">
        <v>56</v>
      </c>
      <c r="C96" s="110"/>
      <c r="D96" s="106">
        <f t="shared" ref="D96:W96" si="23">D18</f>
        <v>1</v>
      </c>
      <c r="E96" s="106">
        <f t="shared" si="23"/>
        <v>1</v>
      </c>
      <c r="F96" s="106">
        <f t="shared" si="23"/>
        <v>1</v>
      </c>
      <c r="G96" s="106">
        <f t="shared" si="23"/>
        <v>1</v>
      </c>
      <c r="H96" s="106">
        <f t="shared" si="23"/>
        <v>1</v>
      </c>
      <c r="I96" s="106">
        <f t="shared" si="23"/>
        <v>1</v>
      </c>
      <c r="J96" s="106">
        <f t="shared" si="23"/>
        <v>1</v>
      </c>
      <c r="K96" s="106">
        <f t="shared" si="23"/>
        <v>1</v>
      </c>
      <c r="L96" s="106">
        <f t="shared" si="23"/>
        <v>1</v>
      </c>
      <c r="M96" s="106">
        <f t="shared" si="23"/>
        <v>1</v>
      </c>
      <c r="N96" s="106">
        <f t="shared" si="23"/>
        <v>1</v>
      </c>
      <c r="O96" s="106">
        <f t="shared" si="23"/>
        <v>1</v>
      </c>
      <c r="P96" s="106">
        <f t="shared" si="23"/>
        <v>1</v>
      </c>
      <c r="Q96" s="106">
        <f t="shared" si="23"/>
        <v>1</v>
      </c>
      <c r="R96" s="106">
        <f t="shared" si="23"/>
        <v>1</v>
      </c>
      <c r="S96" s="106">
        <f t="shared" si="23"/>
        <v>1</v>
      </c>
      <c r="T96" s="106">
        <f t="shared" si="23"/>
        <v>1</v>
      </c>
      <c r="U96" s="106">
        <f t="shared" si="23"/>
        <v>1</v>
      </c>
      <c r="V96" s="106">
        <f t="shared" si="23"/>
        <v>1</v>
      </c>
      <c r="W96" s="106">
        <f t="shared" si="23"/>
        <v>1</v>
      </c>
    </row>
    <row r="97" spans="1:23" x14ac:dyDescent="0.25">
      <c r="A97" s="97" t="s">
        <v>36</v>
      </c>
      <c r="B97" s="98" t="s">
        <v>57</v>
      </c>
      <c r="C97" s="110" t="s">
        <v>91</v>
      </c>
      <c r="D97" s="106">
        <f t="shared" ref="D97:W97" si="24">D19</f>
        <v>1</v>
      </c>
      <c r="E97" s="106">
        <f t="shared" si="24"/>
        <v>1</v>
      </c>
      <c r="F97" s="106">
        <f t="shared" si="24"/>
        <v>1</v>
      </c>
      <c r="G97" s="106">
        <f t="shared" si="24"/>
        <v>1</v>
      </c>
      <c r="H97" s="106">
        <f t="shared" si="24"/>
        <v>1</v>
      </c>
      <c r="I97" s="106">
        <f t="shared" si="24"/>
        <v>1</v>
      </c>
      <c r="J97" s="106">
        <f t="shared" si="24"/>
        <v>1</v>
      </c>
      <c r="K97" s="106">
        <f t="shared" si="24"/>
        <v>1</v>
      </c>
      <c r="L97" s="106">
        <f t="shared" si="24"/>
        <v>1</v>
      </c>
      <c r="M97" s="106">
        <f t="shared" si="24"/>
        <v>1</v>
      </c>
      <c r="N97" s="106">
        <f t="shared" si="24"/>
        <v>1</v>
      </c>
      <c r="O97" s="106">
        <f t="shared" si="24"/>
        <v>1</v>
      </c>
      <c r="P97" s="106">
        <f t="shared" si="24"/>
        <v>1</v>
      </c>
      <c r="Q97" s="106">
        <f t="shared" si="24"/>
        <v>1</v>
      </c>
      <c r="R97" s="106">
        <f t="shared" si="24"/>
        <v>1</v>
      </c>
      <c r="S97" s="106">
        <f t="shared" si="24"/>
        <v>1</v>
      </c>
      <c r="T97" s="106">
        <f t="shared" si="24"/>
        <v>1</v>
      </c>
      <c r="U97" s="106">
        <f t="shared" si="24"/>
        <v>1</v>
      </c>
      <c r="V97" s="106">
        <f t="shared" si="24"/>
        <v>1</v>
      </c>
      <c r="W97" s="106">
        <f t="shared" si="24"/>
        <v>1</v>
      </c>
    </row>
    <row r="98" spans="1:23" x14ac:dyDescent="0.25">
      <c r="A98" s="97" t="s">
        <v>37</v>
      </c>
      <c r="B98" s="98" t="s">
        <v>57</v>
      </c>
      <c r="C98" s="110" t="s">
        <v>91</v>
      </c>
      <c r="D98" s="106">
        <f t="shared" ref="D98:W98" si="25">D20</f>
        <v>1</v>
      </c>
      <c r="E98" s="106">
        <f t="shared" si="25"/>
        <v>1</v>
      </c>
      <c r="F98" s="106">
        <f t="shared" si="25"/>
        <v>1</v>
      </c>
      <c r="G98" s="106">
        <f t="shared" si="25"/>
        <v>1</v>
      </c>
      <c r="H98" s="106">
        <f t="shared" si="25"/>
        <v>1</v>
      </c>
      <c r="I98" s="106">
        <f t="shared" si="25"/>
        <v>0</v>
      </c>
      <c r="J98" s="106">
        <f t="shared" si="25"/>
        <v>0</v>
      </c>
      <c r="K98" s="106">
        <f t="shared" si="25"/>
        <v>0</v>
      </c>
      <c r="L98" s="106">
        <f t="shared" si="25"/>
        <v>0</v>
      </c>
      <c r="M98" s="106">
        <f t="shared" si="25"/>
        <v>0</v>
      </c>
      <c r="N98" s="106">
        <f t="shared" si="25"/>
        <v>0</v>
      </c>
      <c r="O98" s="106">
        <f t="shared" si="25"/>
        <v>0</v>
      </c>
      <c r="P98" s="106">
        <f t="shared" si="25"/>
        <v>0</v>
      </c>
      <c r="Q98" s="106">
        <f t="shared" si="25"/>
        <v>0</v>
      </c>
      <c r="R98" s="106">
        <f t="shared" si="25"/>
        <v>0</v>
      </c>
      <c r="S98" s="106">
        <f t="shared" si="25"/>
        <v>0</v>
      </c>
      <c r="T98" s="106">
        <f t="shared" si="25"/>
        <v>0</v>
      </c>
      <c r="U98" s="106">
        <f t="shared" si="25"/>
        <v>0</v>
      </c>
      <c r="V98" s="106">
        <f t="shared" si="25"/>
        <v>0</v>
      </c>
      <c r="W98" s="106">
        <f t="shared" si="25"/>
        <v>0</v>
      </c>
    </row>
    <row r="99" spans="1:23" x14ac:dyDescent="0.25">
      <c r="A99" s="97" t="s">
        <v>40</v>
      </c>
      <c r="B99" s="111" t="s">
        <v>58</v>
      </c>
      <c r="C99" s="110"/>
      <c r="D99" s="106">
        <f t="shared" ref="D99:W99" si="26">D21</f>
        <v>0</v>
      </c>
      <c r="E99" s="106">
        <f t="shared" si="26"/>
        <v>0</v>
      </c>
      <c r="F99" s="106">
        <f t="shared" si="26"/>
        <v>0</v>
      </c>
      <c r="G99" s="106">
        <f t="shared" si="26"/>
        <v>0</v>
      </c>
      <c r="H99" s="106">
        <f t="shared" si="26"/>
        <v>0</v>
      </c>
      <c r="I99" s="106">
        <f t="shared" si="26"/>
        <v>0</v>
      </c>
      <c r="J99" s="106">
        <f t="shared" si="26"/>
        <v>0</v>
      </c>
      <c r="K99" s="106">
        <f t="shared" si="26"/>
        <v>0</v>
      </c>
      <c r="L99" s="106">
        <f t="shared" si="26"/>
        <v>0</v>
      </c>
      <c r="M99" s="106">
        <f t="shared" si="26"/>
        <v>0</v>
      </c>
      <c r="N99" s="106">
        <f t="shared" si="26"/>
        <v>0</v>
      </c>
      <c r="O99" s="106">
        <f t="shared" si="26"/>
        <v>0</v>
      </c>
      <c r="P99" s="106">
        <f t="shared" si="26"/>
        <v>0</v>
      </c>
      <c r="Q99" s="106">
        <f t="shared" si="26"/>
        <v>0</v>
      </c>
      <c r="R99" s="106">
        <f t="shared" si="26"/>
        <v>0</v>
      </c>
      <c r="S99" s="106">
        <f t="shared" si="26"/>
        <v>0</v>
      </c>
      <c r="T99" s="106">
        <f t="shared" si="26"/>
        <v>0</v>
      </c>
      <c r="U99" s="106">
        <f t="shared" si="26"/>
        <v>0</v>
      </c>
      <c r="V99" s="106">
        <f t="shared" si="26"/>
        <v>0</v>
      </c>
      <c r="W99" s="106">
        <f t="shared" si="26"/>
        <v>0</v>
      </c>
    </row>
    <row r="100" spans="1:23" x14ac:dyDescent="0.25">
      <c r="A100" s="97" t="s">
        <v>73</v>
      </c>
      <c r="B100" s="98" t="s">
        <v>57</v>
      </c>
      <c r="C100" s="110"/>
      <c r="D100" s="106">
        <f t="shared" ref="D100:W100" si="27">D22</f>
        <v>1</v>
      </c>
      <c r="E100" s="106">
        <f t="shared" si="27"/>
        <v>1</v>
      </c>
      <c r="F100" s="106">
        <f t="shared" si="27"/>
        <v>1</v>
      </c>
      <c r="G100" s="106">
        <f t="shared" si="27"/>
        <v>1</v>
      </c>
      <c r="H100" s="106">
        <f t="shared" si="27"/>
        <v>1</v>
      </c>
      <c r="I100" s="106">
        <f t="shared" si="27"/>
        <v>0</v>
      </c>
      <c r="J100" s="106">
        <f t="shared" si="27"/>
        <v>0</v>
      </c>
      <c r="K100" s="106">
        <f t="shared" si="27"/>
        <v>0</v>
      </c>
      <c r="L100" s="106">
        <f t="shared" si="27"/>
        <v>0</v>
      </c>
      <c r="M100" s="106">
        <f t="shared" si="27"/>
        <v>0</v>
      </c>
      <c r="N100" s="106">
        <f t="shared" si="27"/>
        <v>0</v>
      </c>
      <c r="O100" s="106">
        <f t="shared" si="27"/>
        <v>0</v>
      </c>
      <c r="P100" s="106">
        <f t="shared" si="27"/>
        <v>0</v>
      </c>
      <c r="Q100" s="106">
        <f t="shared" si="27"/>
        <v>0</v>
      </c>
      <c r="R100" s="106">
        <f t="shared" si="27"/>
        <v>0</v>
      </c>
      <c r="S100" s="106">
        <f t="shared" si="27"/>
        <v>0</v>
      </c>
      <c r="T100" s="106">
        <f t="shared" si="27"/>
        <v>0</v>
      </c>
      <c r="U100" s="106">
        <f t="shared" si="27"/>
        <v>0</v>
      </c>
      <c r="V100" s="106">
        <f t="shared" si="27"/>
        <v>0</v>
      </c>
      <c r="W100" s="106">
        <f t="shared" si="27"/>
        <v>0</v>
      </c>
    </row>
    <row r="101" spans="1:23" x14ac:dyDescent="0.25">
      <c r="A101" s="97" t="s">
        <v>38</v>
      </c>
      <c r="B101" s="98" t="s">
        <v>57</v>
      </c>
      <c r="C101" s="110" t="s">
        <v>91</v>
      </c>
      <c r="D101" s="106">
        <f t="shared" ref="D101:W101" si="28">D23</f>
        <v>1</v>
      </c>
      <c r="E101" s="106">
        <f t="shared" si="28"/>
        <v>1</v>
      </c>
      <c r="F101" s="106">
        <f t="shared" si="28"/>
        <v>1</v>
      </c>
      <c r="G101" s="106">
        <f t="shared" si="28"/>
        <v>1</v>
      </c>
      <c r="H101" s="106">
        <f t="shared" si="28"/>
        <v>0</v>
      </c>
      <c r="I101" s="106">
        <f t="shared" si="28"/>
        <v>0</v>
      </c>
      <c r="J101" s="106">
        <f t="shared" si="28"/>
        <v>0</v>
      </c>
      <c r="K101" s="106">
        <f t="shared" si="28"/>
        <v>0</v>
      </c>
      <c r="L101" s="106">
        <f t="shared" si="28"/>
        <v>0</v>
      </c>
      <c r="M101" s="106">
        <f t="shared" si="28"/>
        <v>0</v>
      </c>
      <c r="N101" s="106">
        <f t="shared" si="28"/>
        <v>0</v>
      </c>
      <c r="O101" s="106">
        <f t="shared" si="28"/>
        <v>0</v>
      </c>
      <c r="P101" s="106">
        <f t="shared" si="28"/>
        <v>0</v>
      </c>
      <c r="Q101" s="106">
        <f t="shared" si="28"/>
        <v>0</v>
      </c>
      <c r="R101" s="106">
        <f t="shared" si="28"/>
        <v>0</v>
      </c>
      <c r="S101" s="106">
        <f t="shared" si="28"/>
        <v>0</v>
      </c>
      <c r="T101" s="106">
        <f t="shared" si="28"/>
        <v>0</v>
      </c>
      <c r="U101" s="106">
        <f t="shared" si="28"/>
        <v>0</v>
      </c>
      <c r="V101" s="106">
        <f t="shared" si="28"/>
        <v>0</v>
      </c>
      <c r="W101" s="106">
        <f t="shared" si="28"/>
        <v>0</v>
      </c>
    </row>
    <row r="102" spans="1:23" x14ac:dyDescent="0.25">
      <c r="A102" s="97" t="s">
        <v>39</v>
      </c>
      <c r="B102" s="105" t="s">
        <v>59</v>
      </c>
      <c r="C102" s="110" t="s">
        <v>91</v>
      </c>
      <c r="D102" s="106">
        <f t="shared" ref="D102:W102" si="29">D24</f>
        <v>1</v>
      </c>
      <c r="E102" s="106">
        <f t="shared" si="29"/>
        <v>1</v>
      </c>
      <c r="F102" s="106">
        <f t="shared" si="29"/>
        <v>1</v>
      </c>
      <c r="G102" s="106">
        <f t="shared" si="29"/>
        <v>1</v>
      </c>
      <c r="H102" s="106">
        <f t="shared" si="29"/>
        <v>1</v>
      </c>
      <c r="I102" s="106">
        <f t="shared" si="29"/>
        <v>1</v>
      </c>
      <c r="J102" s="106">
        <f t="shared" si="29"/>
        <v>1</v>
      </c>
      <c r="K102" s="106">
        <f t="shared" si="29"/>
        <v>1</v>
      </c>
      <c r="L102" s="106">
        <f t="shared" si="29"/>
        <v>1</v>
      </c>
      <c r="M102" s="106">
        <f t="shared" si="29"/>
        <v>1</v>
      </c>
      <c r="N102" s="106">
        <f t="shared" si="29"/>
        <v>0</v>
      </c>
      <c r="O102" s="106">
        <f t="shared" si="29"/>
        <v>0</v>
      </c>
      <c r="P102" s="106">
        <f t="shared" si="29"/>
        <v>0</v>
      </c>
      <c r="Q102" s="106">
        <f t="shared" si="29"/>
        <v>0</v>
      </c>
      <c r="R102" s="106">
        <f t="shared" si="29"/>
        <v>0</v>
      </c>
      <c r="S102" s="106">
        <f t="shared" si="29"/>
        <v>0</v>
      </c>
      <c r="T102" s="106">
        <f t="shared" si="29"/>
        <v>0</v>
      </c>
      <c r="U102" s="106">
        <f t="shared" si="29"/>
        <v>0</v>
      </c>
      <c r="V102" s="106">
        <f t="shared" si="29"/>
        <v>0</v>
      </c>
      <c r="W102" s="106">
        <f t="shared" si="29"/>
        <v>0</v>
      </c>
    </row>
    <row r="103" spans="1:23" x14ac:dyDescent="0.25">
      <c r="A103" s="97" t="s">
        <v>41</v>
      </c>
      <c r="B103" s="98" t="s">
        <v>60</v>
      </c>
      <c r="C103" s="110"/>
      <c r="D103" s="106">
        <f t="shared" ref="D103:W103" si="30">D25</f>
        <v>1</v>
      </c>
      <c r="E103" s="106">
        <f t="shared" si="30"/>
        <v>1</v>
      </c>
      <c r="F103" s="106">
        <f t="shared" si="30"/>
        <v>1</v>
      </c>
      <c r="G103" s="106">
        <f t="shared" si="30"/>
        <v>1</v>
      </c>
      <c r="H103" s="106">
        <f t="shared" si="30"/>
        <v>0</v>
      </c>
      <c r="I103" s="106">
        <f t="shared" si="30"/>
        <v>0</v>
      </c>
      <c r="J103" s="106">
        <f t="shared" si="30"/>
        <v>0</v>
      </c>
      <c r="K103" s="106">
        <f t="shared" si="30"/>
        <v>0</v>
      </c>
      <c r="L103" s="106">
        <f t="shared" si="30"/>
        <v>0</v>
      </c>
      <c r="M103" s="106">
        <f t="shared" si="30"/>
        <v>0</v>
      </c>
      <c r="N103" s="106">
        <f t="shared" si="30"/>
        <v>0</v>
      </c>
      <c r="O103" s="106">
        <f t="shared" si="30"/>
        <v>0</v>
      </c>
      <c r="P103" s="106">
        <f t="shared" si="30"/>
        <v>0</v>
      </c>
      <c r="Q103" s="106">
        <f t="shared" si="30"/>
        <v>0</v>
      </c>
      <c r="R103" s="106">
        <f t="shared" si="30"/>
        <v>0</v>
      </c>
      <c r="S103" s="106">
        <f t="shared" si="30"/>
        <v>0</v>
      </c>
      <c r="T103" s="106">
        <f t="shared" si="30"/>
        <v>0</v>
      </c>
      <c r="U103" s="106">
        <f t="shared" si="30"/>
        <v>0</v>
      </c>
      <c r="V103" s="106">
        <f t="shared" si="30"/>
        <v>0</v>
      </c>
      <c r="W103" s="106">
        <f t="shared" si="30"/>
        <v>0</v>
      </c>
    </row>
    <row r="104" spans="1:23" x14ac:dyDescent="0.25">
      <c r="A104" s="97" t="s">
        <v>74</v>
      </c>
      <c r="B104" s="98" t="s">
        <v>57</v>
      </c>
      <c r="C104" s="110"/>
      <c r="D104" s="106">
        <f t="shared" ref="D104:W104" si="31">D26</f>
        <v>1</v>
      </c>
      <c r="E104" s="106">
        <f t="shared" si="31"/>
        <v>0</v>
      </c>
      <c r="F104" s="106">
        <f t="shared" si="31"/>
        <v>0</v>
      </c>
      <c r="G104" s="106">
        <f t="shared" si="31"/>
        <v>0</v>
      </c>
      <c r="H104" s="106">
        <f t="shared" si="31"/>
        <v>0</v>
      </c>
      <c r="I104" s="106">
        <f t="shared" si="31"/>
        <v>0</v>
      </c>
      <c r="J104" s="106">
        <f t="shared" si="31"/>
        <v>0</v>
      </c>
      <c r="K104" s="106">
        <f t="shared" si="31"/>
        <v>0</v>
      </c>
      <c r="L104" s="106">
        <f t="shared" si="31"/>
        <v>0</v>
      </c>
      <c r="M104" s="106">
        <f t="shared" si="31"/>
        <v>0</v>
      </c>
      <c r="N104" s="106">
        <f t="shared" si="31"/>
        <v>0</v>
      </c>
      <c r="O104" s="106">
        <f t="shared" si="31"/>
        <v>0</v>
      </c>
      <c r="P104" s="106">
        <f t="shared" si="31"/>
        <v>0</v>
      </c>
      <c r="Q104" s="106">
        <f t="shared" si="31"/>
        <v>0</v>
      </c>
      <c r="R104" s="106">
        <f t="shared" si="31"/>
        <v>0</v>
      </c>
      <c r="S104" s="106">
        <f t="shared" si="31"/>
        <v>0</v>
      </c>
      <c r="T104" s="106">
        <f t="shared" si="31"/>
        <v>0</v>
      </c>
      <c r="U104" s="106">
        <f t="shared" si="31"/>
        <v>0</v>
      </c>
      <c r="V104" s="106">
        <f t="shared" si="31"/>
        <v>0</v>
      </c>
      <c r="W104" s="106">
        <f t="shared" si="31"/>
        <v>0</v>
      </c>
    </row>
    <row r="105" spans="1:23" x14ac:dyDescent="0.25">
      <c r="A105" s="97" t="s">
        <v>75</v>
      </c>
      <c r="B105" s="98" t="s">
        <v>57</v>
      </c>
      <c r="C105" s="110"/>
      <c r="D105" s="106">
        <f t="shared" ref="D105:W105" si="32">D27</f>
        <v>1</v>
      </c>
      <c r="E105" s="106">
        <f t="shared" si="32"/>
        <v>1</v>
      </c>
      <c r="F105" s="106">
        <f t="shared" si="32"/>
        <v>1</v>
      </c>
      <c r="G105" s="106">
        <f t="shared" si="32"/>
        <v>0</v>
      </c>
      <c r="H105" s="106">
        <f t="shared" si="32"/>
        <v>0</v>
      </c>
      <c r="I105" s="106">
        <f t="shared" si="32"/>
        <v>0</v>
      </c>
      <c r="J105" s="106">
        <f t="shared" si="32"/>
        <v>0</v>
      </c>
      <c r="K105" s="106">
        <f t="shared" si="32"/>
        <v>0</v>
      </c>
      <c r="L105" s="106">
        <f t="shared" si="32"/>
        <v>0</v>
      </c>
      <c r="M105" s="106">
        <f t="shared" si="32"/>
        <v>0</v>
      </c>
      <c r="N105" s="106">
        <f t="shared" si="32"/>
        <v>0</v>
      </c>
      <c r="O105" s="106">
        <f t="shared" si="32"/>
        <v>0</v>
      </c>
      <c r="P105" s="106">
        <f t="shared" si="32"/>
        <v>0</v>
      </c>
      <c r="Q105" s="106">
        <f t="shared" si="32"/>
        <v>0</v>
      </c>
      <c r="R105" s="106">
        <f t="shared" si="32"/>
        <v>0</v>
      </c>
      <c r="S105" s="106">
        <f t="shared" si="32"/>
        <v>0</v>
      </c>
      <c r="T105" s="106">
        <f t="shared" si="32"/>
        <v>0</v>
      </c>
      <c r="U105" s="106">
        <f t="shared" si="32"/>
        <v>0</v>
      </c>
      <c r="V105" s="106">
        <f t="shared" si="32"/>
        <v>0</v>
      </c>
      <c r="W105" s="106">
        <f t="shared" si="32"/>
        <v>0</v>
      </c>
    </row>
    <row r="106" spans="1:23" x14ac:dyDescent="0.25">
      <c r="A106" s="97" t="s">
        <v>76</v>
      </c>
      <c r="B106" s="98" t="s">
        <v>57</v>
      </c>
      <c r="C106" s="110"/>
      <c r="D106" s="106">
        <f t="shared" ref="D106:W106" si="33">D28</f>
        <v>1</v>
      </c>
      <c r="E106" s="106">
        <f t="shared" si="33"/>
        <v>1</v>
      </c>
      <c r="F106" s="106">
        <f t="shared" si="33"/>
        <v>1</v>
      </c>
      <c r="G106" s="106">
        <f t="shared" si="33"/>
        <v>1</v>
      </c>
      <c r="H106" s="106">
        <f t="shared" si="33"/>
        <v>1</v>
      </c>
      <c r="I106" s="106">
        <f t="shared" si="33"/>
        <v>1</v>
      </c>
      <c r="J106" s="106">
        <f t="shared" si="33"/>
        <v>0</v>
      </c>
      <c r="K106" s="106">
        <f t="shared" si="33"/>
        <v>0</v>
      </c>
      <c r="L106" s="106">
        <f t="shared" si="33"/>
        <v>0</v>
      </c>
      <c r="M106" s="106">
        <f t="shared" si="33"/>
        <v>0</v>
      </c>
      <c r="N106" s="106">
        <f t="shared" si="33"/>
        <v>0</v>
      </c>
      <c r="O106" s="106">
        <f t="shared" si="33"/>
        <v>0</v>
      </c>
      <c r="P106" s="106">
        <f t="shared" si="33"/>
        <v>0</v>
      </c>
      <c r="Q106" s="106">
        <f t="shared" si="33"/>
        <v>0</v>
      </c>
      <c r="R106" s="106">
        <f t="shared" si="33"/>
        <v>0</v>
      </c>
      <c r="S106" s="106">
        <f t="shared" si="33"/>
        <v>0</v>
      </c>
      <c r="T106" s="106">
        <f t="shared" si="33"/>
        <v>0</v>
      </c>
      <c r="U106" s="106">
        <f t="shared" si="33"/>
        <v>0</v>
      </c>
      <c r="V106" s="106">
        <f t="shared" si="33"/>
        <v>0</v>
      </c>
      <c r="W106" s="106">
        <f t="shared" si="33"/>
        <v>0</v>
      </c>
    </row>
    <row r="107" spans="1:23" x14ac:dyDescent="0.25">
      <c r="A107" s="97" t="s">
        <v>42</v>
      </c>
      <c r="B107" s="105" t="s">
        <v>61</v>
      </c>
      <c r="C107" s="110"/>
      <c r="D107" s="106">
        <f t="shared" ref="D107:W107" si="34">D29</f>
        <v>1</v>
      </c>
      <c r="E107" s="106">
        <f t="shared" si="34"/>
        <v>1</v>
      </c>
      <c r="F107" s="106">
        <f t="shared" si="34"/>
        <v>1</v>
      </c>
      <c r="G107" s="106">
        <f t="shared" si="34"/>
        <v>1</v>
      </c>
      <c r="H107" s="106">
        <f t="shared" si="34"/>
        <v>1</v>
      </c>
      <c r="I107" s="106">
        <f t="shared" si="34"/>
        <v>1</v>
      </c>
      <c r="J107" s="106">
        <f t="shared" si="34"/>
        <v>1</v>
      </c>
      <c r="K107" s="106">
        <f t="shared" si="34"/>
        <v>1</v>
      </c>
      <c r="L107" s="106">
        <f t="shared" si="34"/>
        <v>1</v>
      </c>
      <c r="M107" s="106">
        <f t="shared" si="34"/>
        <v>1</v>
      </c>
      <c r="N107" s="106">
        <f t="shared" si="34"/>
        <v>1</v>
      </c>
      <c r="O107" s="106">
        <f t="shared" si="34"/>
        <v>1</v>
      </c>
      <c r="P107" s="106">
        <f t="shared" si="34"/>
        <v>1</v>
      </c>
      <c r="Q107" s="106">
        <f t="shared" si="34"/>
        <v>1</v>
      </c>
      <c r="R107" s="106">
        <f t="shared" si="34"/>
        <v>1</v>
      </c>
      <c r="S107" s="106">
        <f t="shared" si="34"/>
        <v>1</v>
      </c>
      <c r="T107" s="106">
        <f t="shared" si="34"/>
        <v>1</v>
      </c>
      <c r="U107" s="106">
        <f t="shared" si="34"/>
        <v>1</v>
      </c>
      <c r="V107" s="106">
        <f t="shared" si="34"/>
        <v>1</v>
      </c>
      <c r="W107" s="106">
        <f t="shared" si="34"/>
        <v>1</v>
      </c>
    </row>
    <row r="108" spans="1:23" x14ac:dyDescent="0.25">
      <c r="A108" s="97" t="s">
        <v>77</v>
      </c>
      <c r="B108" s="105" t="s">
        <v>58</v>
      </c>
      <c r="C108" s="110"/>
      <c r="D108" s="106">
        <f t="shared" ref="D108:W108" si="35">D30</f>
        <v>1</v>
      </c>
      <c r="E108" s="106">
        <f t="shared" si="35"/>
        <v>1</v>
      </c>
      <c r="F108" s="106">
        <f t="shared" si="35"/>
        <v>1</v>
      </c>
      <c r="G108" s="106">
        <f t="shared" si="35"/>
        <v>1</v>
      </c>
      <c r="H108" s="106">
        <f t="shared" si="35"/>
        <v>1</v>
      </c>
      <c r="I108" s="106">
        <f t="shared" si="35"/>
        <v>1</v>
      </c>
      <c r="J108" s="106">
        <f t="shared" si="35"/>
        <v>1</v>
      </c>
      <c r="K108" s="106">
        <f t="shared" si="35"/>
        <v>1</v>
      </c>
      <c r="L108" s="106">
        <f t="shared" si="35"/>
        <v>1</v>
      </c>
      <c r="M108" s="106">
        <f t="shared" si="35"/>
        <v>1</v>
      </c>
      <c r="N108" s="106">
        <f t="shared" si="35"/>
        <v>1</v>
      </c>
      <c r="O108" s="106">
        <f t="shared" si="35"/>
        <v>1</v>
      </c>
      <c r="P108" s="106">
        <f t="shared" si="35"/>
        <v>1</v>
      </c>
      <c r="Q108" s="106">
        <f t="shared" si="35"/>
        <v>1</v>
      </c>
      <c r="R108" s="106">
        <f t="shared" si="35"/>
        <v>1</v>
      </c>
      <c r="S108" s="106">
        <f t="shared" si="35"/>
        <v>1</v>
      </c>
      <c r="T108" s="106">
        <f t="shared" si="35"/>
        <v>1</v>
      </c>
      <c r="U108" s="106">
        <f t="shared" si="35"/>
        <v>1</v>
      </c>
      <c r="V108" s="106">
        <f t="shared" si="35"/>
        <v>1</v>
      </c>
      <c r="W108" s="106">
        <f t="shared" si="35"/>
        <v>1</v>
      </c>
    </row>
    <row r="109" spans="1:23" x14ac:dyDescent="0.25">
      <c r="A109" s="97" t="s">
        <v>87</v>
      </c>
      <c r="B109" s="98" t="s">
        <v>56</v>
      </c>
      <c r="C109" s="110" t="s">
        <v>91</v>
      </c>
      <c r="D109" s="106">
        <f t="shared" ref="D109:W109" si="36">D31</f>
        <v>1</v>
      </c>
      <c r="E109" s="106">
        <f t="shared" si="36"/>
        <v>1</v>
      </c>
      <c r="F109" s="106">
        <f t="shared" si="36"/>
        <v>0</v>
      </c>
      <c r="G109" s="106">
        <f t="shared" si="36"/>
        <v>0</v>
      </c>
      <c r="H109" s="106">
        <f t="shared" si="36"/>
        <v>0</v>
      </c>
      <c r="I109" s="106">
        <f t="shared" si="36"/>
        <v>0</v>
      </c>
      <c r="J109" s="106">
        <f t="shared" si="36"/>
        <v>0</v>
      </c>
      <c r="K109" s="106">
        <f t="shared" si="36"/>
        <v>0</v>
      </c>
      <c r="L109" s="106">
        <f t="shared" si="36"/>
        <v>0</v>
      </c>
      <c r="M109" s="106">
        <f t="shared" si="36"/>
        <v>0</v>
      </c>
      <c r="N109" s="106">
        <f t="shared" si="36"/>
        <v>0</v>
      </c>
      <c r="O109" s="106">
        <f t="shared" si="36"/>
        <v>0</v>
      </c>
      <c r="P109" s="106">
        <f t="shared" si="36"/>
        <v>0</v>
      </c>
      <c r="Q109" s="106">
        <f t="shared" si="36"/>
        <v>0</v>
      </c>
      <c r="R109" s="106">
        <f t="shared" si="36"/>
        <v>0</v>
      </c>
      <c r="S109" s="106">
        <f t="shared" si="36"/>
        <v>0</v>
      </c>
      <c r="T109" s="106">
        <f t="shared" si="36"/>
        <v>0</v>
      </c>
      <c r="U109" s="106">
        <f t="shared" si="36"/>
        <v>0</v>
      </c>
      <c r="V109" s="106">
        <f t="shared" si="36"/>
        <v>0</v>
      </c>
      <c r="W109" s="106">
        <f t="shared" si="36"/>
        <v>0</v>
      </c>
    </row>
    <row r="110" spans="1:23" x14ac:dyDescent="0.25">
      <c r="A110" s="97" t="s">
        <v>43</v>
      </c>
      <c r="B110" s="105" t="s">
        <v>61</v>
      </c>
      <c r="C110" s="110" t="s">
        <v>91</v>
      </c>
      <c r="D110" s="106">
        <f t="shared" ref="D110:W110" si="37">D32</f>
        <v>1</v>
      </c>
      <c r="E110" s="106">
        <f t="shared" si="37"/>
        <v>0</v>
      </c>
      <c r="F110" s="106">
        <f t="shared" si="37"/>
        <v>0</v>
      </c>
      <c r="G110" s="106">
        <f t="shared" si="37"/>
        <v>0</v>
      </c>
      <c r="H110" s="106">
        <f t="shared" si="37"/>
        <v>0</v>
      </c>
      <c r="I110" s="106">
        <f t="shared" si="37"/>
        <v>0</v>
      </c>
      <c r="J110" s="106">
        <f t="shared" si="37"/>
        <v>0</v>
      </c>
      <c r="K110" s="106">
        <f t="shared" si="37"/>
        <v>0</v>
      </c>
      <c r="L110" s="106">
        <f t="shared" si="37"/>
        <v>0</v>
      </c>
      <c r="M110" s="106">
        <f t="shared" si="37"/>
        <v>0</v>
      </c>
      <c r="N110" s="106">
        <f t="shared" si="37"/>
        <v>0</v>
      </c>
      <c r="O110" s="106">
        <f t="shared" si="37"/>
        <v>0</v>
      </c>
      <c r="P110" s="106">
        <f t="shared" si="37"/>
        <v>0</v>
      </c>
      <c r="Q110" s="106">
        <f t="shared" si="37"/>
        <v>0</v>
      </c>
      <c r="R110" s="106">
        <f t="shared" si="37"/>
        <v>0</v>
      </c>
      <c r="S110" s="106">
        <f t="shared" si="37"/>
        <v>0</v>
      </c>
      <c r="T110" s="106">
        <f t="shared" si="37"/>
        <v>0</v>
      </c>
      <c r="U110" s="106">
        <f t="shared" si="37"/>
        <v>0</v>
      </c>
      <c r="V110" s="106">
        <f t="shared" si="37"/>
        <v>0</v>
      </c>
      <c r="W110" s="106">
        <f t="shared" si="37"/>
        <v>0</v>
      </c>
    </row>
    <row r="111" spans="1:23" x14ac:dyDescent="0.25">
      <c r="A111" s="97" t="s">
        <v>55</v>
      </c>
      <c r="B111" s="98" t="s">
        <v>57</v>
      </c>
      <c r="C111" s="110" t="s">
        <v>91</v>
      </c>
      <c r="D111" s="106">
        <f t="shared" ref="D111:W111" si="38">D33</f>
        <v>1</v>
      </c>
      <c r="E111" s="106">
        <f t="shared" si="38"/>
        <v>1</v>
      </c>
      <c r="F111" s="106">
        <f t="shared" si="38"/>
        <v>1</v>
      </c>
      <c r="G111" s="106">
        <f t="shared" si="38"/>
        <v>1</v>
      </c>
      <c r="H111" s="106">
        <f t="shared" si="38"/>
        <v>0</v>
      </c>
      <c r="I111" s="106">
        <f t="shared" si="38"/>
        <v>0</v>
      </c>
      <c r="J111" s="106">
        <f t="shared" si="38"/>
        <v>0</v>
      </c>
      <c r="K111" s="106">
        <f t="shared" si="38"/>
        <v>0</v>
      </c>
      <c r="L111" s="106">
        <f t="shared" si="38"/>
        <v>0</v>
      </c>
      <c r="M111" s="106">
        <f t="shared" si="38"/>
        <v>0</v>
      </c>
      <c r="N111" s="106">
        <f t="shared" si="38"/>
        <v>0</v>
      </c>
      <c r="O111" s="106">
        <f t="shared" si="38"/>
        <v>0</v>
      </c>
      <c r="P111" s="106">
        <f t="shared" si="38"/>
        <v>0</v>
      </c>
      <c r="Q111" s="106">
        <f t="shared" si="38"/>
        <v>0</v>
      </c>
      <c r="R111" s="106">
        <f t="shared" si="38"/>
        <v>0</v>
      </c>
      <c r="S111" s="106">
        <f t="shared" si="38"/>
        <v>0</v>
      </c>
      <c r="T111" s="106">
        <f t="shared" si="38"/>
        <v>0</v>
      </c>
      <c r="U111" s="106">
        <f t="shared" si="38"/>
        <v>0</v>
      </c>
      <c r="V111" s="106">
        <f t="shared" si="38"/>
        <v>0</v>
      </c>
      <c r="W111" s="106">
        <f t="shared" si="38"/>
        <v>0</v>
      </c>
    </row>
    <row r="112" spans="1:23" x14ac:dyDescent="0.25">
      <c r="A112" s="97" t="s">
        <v>44</v>
      </c>
      <c r="B112" s="97"/>
      <c r="C112" s="110"/>
      <c r="D112" s="106">
        <f t="shared" ref="D112:W112" si="39">D34</f>
        <v>1</v>
      </c>
      <c r="E112" s="106">
        <f t="shared" si="39"/>
        <v>0</v>
      </c>
      <c r="F112" s="106">
        <f t="shared" si="39"/>
        <v>0</v>
      </c>
      <c r="G112" s="106">
        <f t="shared" si="39"/>
        <v>0</v>
      </c>
      <c r="H112" s="106">
        <f t="shared" si="39"/>
        <v>0</v>
      </c>
      <c r="I112" s="106">
        <f t="shared" si="39"/>
        <v>0</v>
      </c>
      <c r="J112" s="106">
        <f t="shared" si="39"/>
        <v>0</v>
      </c>
      <c r="K112" s="106">
        <f t="shared" si="39"/>
        <v>0</v>
      </c>
      <c r="L112" s="106">
        <f t="shared" si="39"/>
        <v>0</v>
      </c>
      <c r="M112" s="106">
        <f t="shared" si="39"/>
        <v>0</v>
      </c>
      <c r="N112" s="106">
        <f t="shared" si="39"/>
        <v>0</v>
      </c>
      <c r="O112" s="106">
        <f t="shared" si="39"/>
        <v>0</v>
      </c>
      <c r="P112" s="106">
        <f t="shared" si="39"/>
        <v>0</v>
      </c>
      <c r="Q112" s="106">
        <f t="shared" si="39"/>
        <v>0</v>
      </c>
      <c r="R112" s="106">
        <f t="shared" si="39"/>
        <v>0</v>
      </c>
      <c r="S112" s="106">
        <f t="shared" si="39"/>
        <v>0</v>
      </c>
      <c r="T112" s="106">
        <f t="shared" si="39"/>
        <v>0</v>
      </c>
      <c r="U112" s="106">
        <f t="shared" si="39"/>
        <v>0</v>
      </c>
      <c r="V112" s="106">
        <f t="shared" si="39"/>
        <v>0</v>
      </c>
      <c r="W112" s="106">
        <f t="shared" si="39"/>
        <v>0</v>
      </c>
    </row>
    <row r="113" spans="1:23" x14ac:dyDescent="0.25">
      <c r="A113" s="97" t="s">
        <v>78</v>
      </c>
      <c r="B113" s="98" t="s">
        <v>57</v>
      </c>
      <c r="C113" s="110" t="s">
        <v>91</v>
      </c>
      <c r="D113" s="106">
        <f t="shared" ref="D113:W113" si="40">D35</f>
        <v>1</v>
      </c>
      <c r="E113" s="106">
        <f t="shared" si="40"/>
        <v>1</v>
      </c>
      <c r="F113" s="106">
        <f t="shared" si="40"/>
        <v>1</v>
      </c>
      <c r="G113" s="106">
        <f t="shared" si="40"/>
        <v>1</v>
      </c>
      <c r="H113" s="106">
        <f t="shared" si="40"/>
        <v>1</v>
      </c>
      <c r="I113" s="106">
        <f t="shared" si="40"/>
        <v>0</v>
      </c>
      <c r="J113" s="106">
        <f t="shared" si="40"/>
        <v>0</v>
      </c>
      <c r="K113" s="106">
        <f t="shared" si="40"/>
        <v>0</v>
      </c>
      <c r="L113" s="106">
        <f t="shared" si="40"/>
        <v>0</v>
      </c>
      <c r="M113" s="106">
        <f t="shared" si="40"/>
        <v>0</v>
      </c>
      <c r="N113" s="106">
        <f t="shared" si="40"/>
        <v>0</v>
      </c>
      <c r="O113" s="106">
        <f t="shared" si="40"/>
        <v>0</v>
      </c>
      <c r="P113" s="106">
        <f t="shared" si="40"/>
        <v>0</v>
      </c>
      <c r="Q113" s="106">
        <f t="shared" si="40"/>
        <v>0</v>
      </c>
      <c r="R113" s="106">
        <f t="shared" si="40"/>
        <v>0</v>
      </c>
      <c r="S113" s="106">
        <f t="shared" si="40"/>
        <v>0</v>
      </c>
      <c r="T113" s="106">
        <f t="shared" si="40"/>
        <v>0</v>
      </c>
      <c r="U113" s="106">
        <f t="shared" si="40"/>
        <v>0</v>
      </c>
      <c r="V113" s="106">
        <f t="shared" si="40"/>
        <v>0</v>
      </c>
      <c r="W113" s="106">
        <f t="shared" si="40"/>
        <v>0</v>
      </c>
    </row>
    <row r="114" spans="1:23" x14ac:dyDescent="0.25">
      <c r="A114" s="97" t="s">
        <v>45</v>
      </c>
      <c r="B114" s="98" t="s">
        <v>57</v>
      </c>
      <c r="C114" s="110"/>
      <c r="D114" s="106">
        <f t="shared" ref="D114:W114" si="41">D36</f>
        <v>1</v>
      </c>
      <c r="E114" s="106">
        <f t="shared" si="41"/>
        <v>1</v>
      </c>
      <c r="F114" s="106">
        <f t="shared" si="41"/>
        <v>1</v>
      </c>
      <c r="G114" s="106">
        <f t="shared" si="41"/>
        <v>0</v>
      </c>
      <c r="H114" s="106">
        <f t="shared" si="41"/>
        <v>0</v>
      </c>
      <c r="I114" s="106">
        <f t="shared" si="41"/>
        <v>0</v>
      </c>
      <c r="J114" s="106">
        <f t="shared" si="41"/>
        <v>0</v>
      </c>
      <c r="K114" s="106">
        <f t="shared" si="41"/>
        <v>0</v>
      </c>
      <c r="L114" s="106">
        <f t="shared" si="41"/>
        <v>0</v>
      </c>
      <c r="M114" s="106">
        <f t="shared" si="41"/>
        <v>0</v>
      </c>
      <c r="N114" s="106">
        <f t="shared" si="41"/>
        <v>0</v>
      </c>
      <c r="O114" s="106">
        <f t="shared" si="41"/>
        <v>0</v>
      </c>
      <c r="P114" s="106">
        <f t="shared" si="41"/>
        <v>0</v>
      </c>
      <c r="Q114" s="106">
        <f t="shared" si="41"/>
        <v>0</v>
      </c>
      <c r="R114" s="106">
        <f t="shared" si="41"/>
        <v>0</v>
      </c>
      <c r="S114" s="106">
        <f t="shared" si="41"/>
        <v>0</v>
      </c>
      <c r="T114" s="106">
        <f t="shared" si="41"/>
        <v>0</v>
      </c>
      <c r="U114" s="106">
        <f t="shared" si="41"/>
        <v>0</v>
      </c>
      <c r="V114" s="106">
        <f t="shared" si="41"/>
        <v>0</v>
      </c>
      <c r="W114" s="106">
        <f t="shared" si="41"/>
        <v>0</v>
      </c>
    </row>
    <row r="115" spans="1:23" x14ac:dyDescent="0.25">
      <c r="A115" s="97" t="s">
        <v>46</v>
      </c>
      <c r="B115" s="105" t="s">
        <v>59</v>
      </c>
      <c r="C115" s="110"/>
      <c r="D115" s="106">
        <f t="shared" ref="D115:W115" si="42">D37</f>
        <v>1</v>
      </c>
      <c r="E115" s="106">
        <f t="shared" si="42"/>
        <v>1</v>
      </c>
      <c r="F115" s="106">
        <f t="shared" si="42"/>
        <v>1</v>
      </c>
      <c r="G115" s="106">
        <f t="shared" si="42"/>
        <v>1</v>
      </c>
      <c r="H115" s="106">
        <f t="shared" si="42"/>
        <v>1</v>
      </c>
      <c r="I115" s="106">
        <f t="shared" si="42"/>
        <v>1</v>
      </c>
      <c r="J115" s="106">
        <f t="shared" si="42"/>
        <v>1</v>
      </c>
      <c r="K115" s="106">
        <f t="shared" si="42"/>
        <v>1</v>
      </c>
      <c r="L115" s="106">
        <f t="shared" si="42"/>
        <v>1</v>
      </c>
      <c r="M115" s="106">
        <f t="shared" si="42"/>
        <v>1</v>
      </c>
      <c r="N115" s="106">
        <f t="shared" si="42"/>
        <v>1</v>
      </c>
      <c r="O115" s="106">
        <f t="shared" si="42"/>
        <v>1</v>
      </c>
      <c r="P115" s="106">
        <f t="shared" si="42"/>
        <v>1</v>
      </c>
      <c r="Q115" s="106">
        <f t="shared" si="42"/>
        <v>1</v>
      </c>
      <c r="R115" s="106">
        <f t="shared" si="42"/>
        <v>1</v>
      </c>
      <c r="S115" s="106">
        <f t="shared" si="42"/>
        <v>1</v>
      </c>
      <c r="T115" s="106">
        <f t="shared" si="42"/>
        <v>1</v>
      </c>
      <c r="U115" s="106">
        <f t="shared" si="42"/>
        <v>1</v>
      </c>
      <c r="V115" s="106">
        <f t="shared" si="42"/>
        <v>1</v>
      </c>
      <c r="W115" s="106">
        <f t="shared" si="42"/>
        <v>1</v>
      </c>
    </row>
    <row r="116" spans="1:23" x14ac:dyDescent="0.25">
      <c r="A116" s="97" t="s">
        <v>47</v>
      </c>
      <c r="B116" s="106" t="s">
        <v>64</v>
      </c>
      <c r="C116" s="110"/>
      <c r="D116" s="106">
        <f t="shared" ref="D116:W116" si="43">D38</f>
        <v>0</v>
      </c>
      <c r="E116" s="106">
        <f t="shared" si="43"/>
        <v>0</v>
      </c>
      <c r="F116" s="106">
        <f t="shared" si="43"/>
        <v>0</v>
      </c>
      <c r="G116" s="106">
        <f t="shared" si="43"/>
        <v>0</v>
      </c>
      <c r="H116" s="106">
        <f t="shared" si="43"/>
        <v>0</v>
      </c>
      <c r="I116" s="106">
        <f t="shared" si="43"/>
        <v>0</v>
      </c>
      <c r="J116" s="106">
        <f t="shared" si="43"/>
        <v>0</v>
      </c>
      <c r="K116" s="106">
        <f t="shared" si="43"/>
        <v>0</v>
      </c>
      <c r="L116" s="106">
        <f t="shared" si="43"/>
        <v>0</v>
      </c>
      <c r="M116" s="106">
        <f t="shared" si="43"/>
        <v>0</v>
      </c>
      <c r="N116" s="106">
        <f t="shared" si="43"/>
        <v>0</v>
      </c>
      <c r="O116" s="106">
        <f t="shared" si="43"/>
        <v>0</v>
      </c>
      <c r="P116" s="106">
        <f t="shared" si="43"/>
        <v>0</v>
      </c>
      <c r="Q116" s="106">
        <f t="shared" si="43"/>
        <v>0</v>
      </c>
      <c r="R116" s="106">
        <f t="shared" si="43"/>
        <v>0</v>
      </c>
      <c r="S116" s="106">
        <f t="shared" si="43"/>
        <v>0</v>
      </c>
      <c r="T116" s="106">
        <f t="shared" si="43"/>
        <v>0</v>
      </c>
      <c r="U116" s="106">
        <f t="shared" si="43"/>
        <v>0</v>
      </c>
      <c r="V116" s="106">
        <f t="shared" si="43"/>
        <v>0</v>
      </c>
      <c r="W116" s="106">
        <f t="shared" si="43"/>
        <v>0</v>
      </c>
    </row>
    <row r="117" spans="1:23" x14ac:dyDescent="0.25">
      <c r="A117" s="97" t="s">
        <v>48</v>
      </c>
      <c r="B117" s="106" t="s">
        <v>64</v>
      </c>
      <c r="C117" s="110"/>
      <c r="D117" s="106">
        <f t="shared" ref="D117:W117" si="44">D39</f>
        <v>0</v>
      </c>
      <c r="E117" s="106">
        <f t="shared" si="44"/>
        <v>0</v>
      </c>
      <c r="F117" s="106">
        <f t="shared" si="44"/>
        <v>0</v>
      </c>
      <c r="G117" s="106">
        <f t="shared" si="44"/>
        <v>0</v>
      </c>
      <c r="H117" s="106">
        <f t="shared" si="44"/>
        <v>0</v>
      </c>
      <c r="I117" s="106">
        <f t="shared" si="44"/>
        <v>0</v>
      </c>
      <c r="J117" s="106">
        <f t="shared" si="44"/>
        <v>0</v>
      </c>
      <c r="K117" s="106">
        <f t="shared" si="44"/>
        <v>0</v>
      </c>
      <c r="L117" s="106">
        <f t="shared" si="44"/>
        <v>0</v>
      </c>
      <c r="M117" s="106">
        <f t="shared" si="44"/>
        <v>0</v>
      </c>
      <c r="N117" s="106">
        <f t="shared" si="44"/>
        <v>0</v>
      </c>
      <c r="O117" s="106">
        <f t="shared" si="44"/>
        <v>0</v>
      </c>
      <c r="P117" s="106">
        <f t="shared" si="44"/>
        <v>0</v>
      </c>
      <c r="Q117" s="106">
        <f t="shared" si="44"/>
        <v>0</v>
      </c>
      <c r="R117" s="106">
        <f t="shared" si="44"/>
        <v>0</v>
      </c>
      <c r="S117" s="106">
        <f t="shared" si="44"/>
        <v>0</v>
      </c>
      <c r="T117" s="106">
        <f t="shared" si="44"/>
        <v>0</v>
      </c>
      <c r="U117" s="106">
        <f t="shared" si="44"/>
        <v>0</v>
      </c>
      <c r="V117" s="106">
        <f t="shared" si="44"/>
        <v>0</v>
      </c>
      <c r="W117" s="106">
        <f t="shared" si="44"/>
        <v>0</v>
      </c>
    </row>
    <row r="118" spans="1:23" x14ac:dyDescent="0.25">
      <c r="A118" s="97" t="s">
        <v>49</v>
      </c>
      <c r="B118" s="98" t="s">
        <v>57</v>
      </c>
      <c r="C118" s="110" t="s">
        <v>91</v>
      </c>
      <c r="D118" s="106">
        <f t="shared" ref="D118:W118" si="45">D40</f>
        <v>0</v>
      </c>
      <c r="E118" s="106">
        <f t="shared" si="45"/>
        <v>0</v>
      </c>
      <c r="F118" s="106">
        <f t="shared" si="45"/>
        <v>0</v>
      </c>
      <c r="G118" s="106">
        <f t="shared" si="45"/>
        <v>0</v>
      </c>
      <c r="H118" s="106">
        <f t="shared" si="45"/>
        <v>0</v>
      </c>
      <c r="I118" s="106">
        <f t="shared" si="45"/>
        <v>0</v>
      </c>
      <c r="J118" s="106">
        <f t="shared" si="45"/>
        <v>0</v>
      </c>
      <c r="K118" s="106">
        <f t="shared" si="45"/>
        <v>0</v>
      </c>
      <c r="L118" s="106">
        <f t="shared" si="45"/>
        <v>0</v>
      </c>
      <c r="M118" s="106">
        <f t="shared" si="45"/>
        <v>0</v>
      </c>
      <c r="N118" s="106">
        <f t="shared" si="45"/>
        <v>0</v>
      </c>
      <c r="O118" s="106">
        <f t="shared" si="45"/>
        <v>0</v>
      </c>
      <c r="P118" s="106">
        <f t="shared" si="45"/>
        <v>0</v>
      </c>
      <c r="Q118" s="106">
        <f t="shared" si="45"/>
        <v>0</v>
      </c>
      <c r="R118" s="106">
        <f t="shared" si="45"/>
        <v>0</v>
      </c>
      <c r="S118" s="106">
        <f t="shared" si="45"/>
        <v>0</v>
      </c>
      <c r="T118" s="106">
        <f t="shared" si="45"/>
        <v>0</v>
      </c>
      <c r="U118" s="106">
        <f t="shared" si="45"/>
        <v>0</v>
      </c>
      <c r="V118" s="106">
        <f t="shared" si="45"/>
        <v>0</v>
      </c>
      <c r="W118" s="106">
        <f t="shared" si="45"/>
        <v>0</v>
      </c>
    </row>
    <row r="119" spans="1:23" x14ac:dyDescent="0.25">
      <c r="A119" s="97" t="s">
        <v>50</v>
      </c>
      <c r="B119" s="105" t="s">
        <v>61</v>
      </c>
      <c r="C119" s="110" t="s">
        <v>91</v>
      </c>
      <c r="D119" s="106">
        <f t="shared" ref="D119:W119" si="46">D41</f>
        <v>1</v>
      </c>
      <c r="E119" s="106">
        <f t="shared" si="46"/>
        <v>1</v>
      </c>
      <c r="F119" s="106">
        <f t="shared" si="46"/>
        <v>1</v>
      </c>
      <c r="G119" s="106">
        <f t="shared" si="46"/>
        <v>1</v>
      </c>
      <c r="H119" s="106">
        <f t="shared" si="46"/>
        <v>1</v>
      </c>
      <c r="I119" s="106">
        <f t="shared" si="46"/>
        <v>0</v>
      </c>
      <c r="J119" s="106">
        <f t="shared" si="46"/>
        <v>0</v>
      </c>
      <c r="K119" s="106">
        <f t="shared" si="46"/>
        <v>0</v>
      </c>
      <c r="L119" s="106">
        <f t="shared" si="46"/>
        <v>0</v>
      </c>
      <c r="M119" s="106">
        <f t="shared" si="46"/>
        <v>0</v>
      </c>
      <c r="N119" s="106">
        <f t="shared" si="46"/>
        <v>0</v>
      </c>
      <c r="O119" s="106">
        <f t="shared" si="46"/>
        <v>0</v>
      </c>
      <c r="P119" s="106">
        <f t="shared" si="46"/>
        <v>0</v>
      </c>
      <c r="Q119" s="106">
        <f t="shared" si="46"/>
        <v>0</v>
      </c>
      <c r="R119" s="106">
        <f t="shared" si="46"/>
        <v>0</v>
      </c>
      <c r="S119" s="106">
        <f t="shared" si="46"/>
        <v>0</v>
      </c>
      <c r="T119" s="106">
        <f t="shared" si="46"/>
        <v>0</v>
      </c>
      <c r="U119" s="106">
        <f t="shared" si="46"/>
        <v>0</v>
      </c>
      <c r="V119" s="106">
        <f t="shared" si="46"/>
        <v>0</v>
      </c>
      <c r="W119" s="106">
        <f t="shared" si="46"/>
        <v>0</v>
      </c>
    </row>
    <row r="120" spans="1:23" x14ac:dyDescent="0.25">
      <c r="A120" s="97" t="s">
        <v>79</v>
      </c>
      <c r="B120" s="105" t="s">
        <v>59</v>
      </c>
      <c r="C120" s="110"/>
      <c r="D120" s="106">
        <f t="shared" ref="D120:W120" si="47">D42</f>
        <v>1</v>
      </c>
      <c r="E120" s="106">
        <f t="shared" si="47"/>
        <v>1</v>
      </c>
      <c r="F120" s="106">
        <f t="shared" si="47"/>
        <v>1</v>
      </c>
      <c r="G120" s="106">
        <f t="shared" si="47"/>
        <v>1</v>
      </c>
      <c r="H120" s="106">
        <f t="shared" si="47"/>
        <v>1</v>
      </c>
      <c r="I120" s="106">
        <f t="shared" si="47"/>
        <v>1</v>
      </c>
      <c r="J120" s="106">
        <f t="shared" si="47"/>
        <v>1</v>
      </c>
      <c r="K120" s="106">
        <f t="shared" si="47"/>
        <v>1</v>
      </c>
      <c r="L120" s="106">
        <f t="shared" si="47"/>
        <v>1</v>
      </c>
      <c r="M120" s="106">
        <f t="shared" si="47"/>
        <v>1</v>
      </c>
      <c r="N120" s="106">
        <f t="shared" si="47"/>
        <v>1</v>
      </c>
      <c r="O120" s="106">
        <f t="shared" si="47"/>
        <v>1</v>
      </c>
      <c r="P120" s="106">
        <f t="shared" si="47"/>
        <v>1</v>
      </c>
      <c r="Q120" s="106">
        <f t="shared" si="47"/>
        <v>1</v>
      </c>
      <c r="R120" s="106">
        <f t="shared" si="47"/>
        <v>1</v>
      </c>
      <c r="S120" s="106">
        <f t="shared" si="47"/>
        <v>1</v>
      </c>
      <c r="T120" s="106">
        <f t="shared" si="47"/>
        <v>1</v>
      </c>
      <c r="U120" s="106">
        <f t="shared" si="47"/>
        <v>1</v>
      </c>
      <c r="V120" s="106">
        <f t="shared" si="47"/>
        <v>1</v>
      </c>
      <c r="W120" s="106">
        <f t="shared" si="47"/>
        <v>1</v>
      </c>
    </row>
    <row r="121" spans="1:23" x14ac:dyDescent="0.25">
      <c r="A121" s="97" t="s">
        <v>80</v>
      </c>
      <c r="B121" s="98" t="s">
        <v>62</v>
      </c>
      <c r="C121" s="110"/>
      <c r="D121" s="106">
        <f t="shared" ref="D121:W121" si="48">D43</f>
        <v>1</v>
      </c>
      <c r="E121" s="106">
        <f t="shared" si="48"/>
        <v>1</v>
      </c>
      <c r="F121" s="106">
        <f t="shared" si="48"/>
        <v>0</v>
      </c>
      <c r="G121" s="106">
        <f t="shared" si="48"/>
        <v>0</v>
      </c>
      <c r="H121" s="106">
        <f t="shared" si="48"/>
        <v>0</v>
      </c>
      <c r="I121" s="106">
        <f t="shared" si="48"/>
        <v>0</v>
      </c>
      <c r="J121" s="106">
        <f t="shared" si="48"/>
        <v>0</v>
      </c>
      <c r="K121" s="106">
        <f t="shared" si="48"/>
        <v>0</v>
      </c>
      <c r="L121" s="106">
        <f t="shared" si="48"/>
        <v>0</v>
      </c>
      <c r="M121" s="106">
        <f t="shared" si="48"/>
        <v>0</v>
      </c>
      <c r="N121" s="106">
        <f t="shared" si="48"/>
        <v>0</v>
      </c>
      <c r="O121" s="106">
        <f t="shared" si="48"/>
        <v>0</v>
      </c>
      <c r="P121" s="106">
        <f t="shared" si="48"/>
        <v>0</v>
      </c>
      <c r="Q121" s="106">
        <f t="shared" si="48"/>
        <v>0</v>
      </c>
      <c r="R121" s="106">
        <f t="shared" si="48"/>
        <v>0</v>
      </c>
      <c r="S121" s="106">
        <f t="shared" si="48"/>
        <v>0</v>
      </c>
      <c r="T121" s="106">
        <f t="shared" si="48"/>
        <v>0</v>
      </c>
      <c r="U121" s="106">
        <f t="shared" si="48"/>
        <v>0</v>
      </c>
      <c r="V121" s="106">
        <f t="shared" si="48"/>
        <v>0</v>
      </c>
      <c r="W121" s="106">
        <f t="shared" si="48"/>
        <v>0</v>
      </c>
    </row>
    <row r="122" spans="1:23" x14ac:dyDescent="0.25">
      <c r="A122" s="97" t="s">
        <v>81</v>
      </c>
      <c r="B122" s="98" t="s">
        <v>57</v>
      </c>
      <c r="C122" s="110" t="s">
        <v>91</v>
      </c>
      <c r="D122" s="106">
        <f t="shared" ref="D122:W122" si="49">D44</f>
        <v>1</v>
      </c>
      <c r="E122" s="106">
        <f t="shared" si="49"/>
        <v>1</v>
      </c>
      <c r="F122" s="106">
        <f t="shared" si="49"/>
        <v>1</v>
      </c>
      <c r="G122" s="106">
        <f t="shared" si="49"/>
        <v>1</v>
      </c>
      <c r="H122" s="106">
        <f t="shared" si="49"/>
        <v>1</v>
      </c>
      <c r="I122" s="106">
        <f t="shared" si="49"/>
        <v>1</v>
      </c>
      <c r="J122" s="106">
        <f t="shared" si="49"/>
        <v>1</v>
      </c>
      <c r="K122" s="106">
        <f t="shared" si="49"/>
        <v>0</v>
      </c>
      <c r="L122" s="106">
        <f t="shared" si="49"/>
        <v>0</v>
      </c>
      <c r="M122" s="106">
        <f t="shared" si="49"/>
        <v>0</v>
      </c>
      <c r="N122" s="106">
        <f t="shared" si="49"/>
        <v>0</v>
      </c>
      <c r="O122" s="106">
        <f t="shared" si="49"/>
        <v>0</v>
      </c>
      <c r="P122" s="106">
        <f t="shared" si="49"/>
        <v>0</v>
      </c>
      <c r="Q122" s="106">
        <f t="shared" si="49"/>
        <v>0</v>
      </c>
      <c r="R122" s="106">
        <f t="shared" si="49"/>
        <v>0</v>
      </c>
      <c r="S122" s="106">
        <f t="shared" si="49"/>
        <v>0</v>
      </c>
      <c r="T122" s="106">
        <f t="shared" si="49"/>
        <v>0</v>
      </c>
      <c r="U122" s="106">
        <f t="shared" si="49"/>
        <v>0</v>
      </c>
      <c r="V122" s="106">
        <f t="shared" si="49"/>
        <v>0</v>
      </c>
      <c r="W122" s="106">
        <f t="shared" si="49"/>
        <v>0</v>
      </c>
    </row>
    <row r="123" spans="1:23" x14ac:dyDescent="0.25">
      <c r="A123" s="97" t="s">
        <v>51</v>
      </c>
      <c r="B123" s="98" t="s">
        <v>56</v>
      </c>
      <c r="C123" s="110"/>
      <c r="D123" s="106">
        <f t="shared" ref="D123:W123" si="50">D45</f>
        <v>1</v>
      </c>
      <c r="E123" s="106">
        <f t="shared" si="50"/>
        <v>1</v>
      </c>
      <c r="F123" s="106">
        <f t="shared" si="50"/>
        <v>0</v>
      </c>
      <c r="G123" s="106">
        <f t="shared" si="50"/>
        <v>0</v>
      </c>
      <c r="H123" s="106">
        <f t="shared" si="50"/>
        <v>0</v>
      </c>
      <c r="I123" s="106">
        <f t="shared" si="50"/>
        <v>0</v>
      </c>
      <c r="J123" s="106">
        <f t="shared" si="50"/>
        <v>0</v>
      </c>
      <c r="K123" s="106">
        <f t="shared" si="50"/>
        <v>0</v>
      </c>
      <c r="L123" s="106">
        <f t="shared" si="50"/>
        <v>0</v>
      </c>
      <c r="M123" s="106">
        <f t="shared" si="50"/>
        <v>0</v>
      </c>
      <c r="N123" s="106">
        <f t="shared" si="50"/>
        <v>0</v>
      </c>
      <c r="O123" s="106">
        <f t="shared" si="50"/>
        <v>0</v>
      </c>
      <c r="P123" s="106">
        <f t="shared" si="50"/>
        <v>0</v>
      </c>
      <c r="Q123" s="106">
        <f t="shared" si="50"/>
        <v>0</v>
      </c>
      <c r="R123" s="106">
        <f t="shared" si="50"/>
        <v>0</v>
      </c>
      <c r="S123" s="106">
        <f t="shared" si="50"/>
        <v>0</v>
      </c>
      <c r="T123" s="106">
        <f t="shared" si="50"/>
        <v>0</v>
      </c>
      <c r="U123" s="106">
        <f t="shared" si="50"/>
        <v>0</v>
      </c>
      <c r="V123" s="106">
        <f t="shared" si="50"/>
        <v>0</v>
      </c>
      <c r="W123" s="106">
        <f t="shared" si="50"/>
        <v>0</v>
      </c>
    </row>
    <row r="124" spans="1:23" x14ac:dyDescent="0.25">
      <c r="A124" s="97" t="s">
        <v>52</v>
      </c>
      <c r="B124" s="98" t="s">
        <v>56</v>
      </c>
      <c r="C124" s="110"/>
      <c r="D124" s="106">
        <f t="shared" ref="D124:W124" si="51">D46</f>
        <v>1</v>
      </c>
      <c r="E124" s="106">
        <f t="shared" si="51"/>
        <v>1</v>
      </c>
      <c r="F124" s="106">
        <f t="shared" si="51"/>
        <v>0</v>
      </c>
      <c r="G124" s="106">
        <f t="shared" si="51"/>
        <v>0</v>
      </c>
      <c r="H124" s="106">
        <f t="shared" si="51"/>
        <v>0</v>
      </c>
      <c r="I124" s="106">
        <f t="shared" si="51"/>
        <v>0</v>
      </c>
      <c r="J124" s="106">
        <f t="shared" si="51"/>
        <v>0</v>
      </c>
      <c r="K124" s="106">
        <f t="shared" si="51"/>
        <v>0</v>
      </c>
      <c r="L124" s="106">
        <f t="shared" si="51"/>
        <v>0</v>
      </c>
      <c r="M124" s="106">
        <f t="shared" si="51"/>
        <v>0</v>
      </c>
      <c r="N124" s="106">
        <f t="shared" si="51"/>
        <v>0</v>
      </c>
      <c r="O124" s="106">
        <f t="shared" si="51"/>
        <v>0</v>
      </c>
      <c r="P124" s="106">
        <f t="shared" si="51"/>
        <v>0</v>
      </c>
      <c r="Q124" s="106">
        <f t="shared" si="51"/>
        <v>0</v>
      </c>
      <c r="R124" s="106">
        <f t="shared" si="51"/>
        <v>0</v>
      </c>
      <c r="S124" s="106">
        <f t="shared" si="51"/>
        <v>0</v>
      </c>
      <c r="T124" s="106">
        <f t="shared" si="51"/>
        <v>0</v>
      </c>
      <c r="U124" s="106">
        <f t="shared" si="51"/>
        <v>0</v>
      </c>
      <c r="V124" s="106">
        <f t="shared" si="51"/>
        <v>0</v>
      </c>
      <c r="W124" s="106">
        <f t="shared" si="51"/>
        <v>0</v>
      </c>
    </row>
    <row r="125" spans="1:23" x14ac:dyDescent="0.25">
      <c r="A125" s="97" t="s">
        <v>53</v>
      </c>
      <c r="B125" s="98" t="s">
        <v>56</v>
      </c>
      <c r="C125" s="110"/>
      <c r="D125" s="106">
        <f t="shared" ref="D125:W125" si="52">D47</f>
        <v>1</v>
      </c>
      <c r="E125" s="106">
        <f t="shared" si="52"/>
        <v>1</v>
      </c>
      <c r="F125" s="106">
        <f t="shared" si="52"/>
        <v>0</v>
      </c>
      <c r="G125" s="106">
        <f t="shared" si="52"/>
        <v>0</v>
      </c>
      <c r="H125" s="106">
        <f t="shared" si="52"/>
        <v>0</v>
      </c>
      <c r="I125" s="106">
        <f t="shared" si="52"/>
        <v>0</v>
      </c>
      <c r="J125" s="106">
        <f t="shared" si="52"/>
        <v>0</v>
      </c>
      <c r="K125" s="106">
        <f t="shared" si="52"/>
        <v>0</v>
      </c>
      <c r="L125" s="106">
        <f t="shared" si="52"/>
        <v>0</v>
      </c>
      <c r="M125" s="106">
        <f t="shared" si="52"/>
        <v>0</v>
      </c>
      <c r="N125" s="106">
        <f t="shared" si="52"/>
        <v>0</v>
      </c>
      <c r="O125" s="106">
        <f t="shared" si="52"/>
        <v>0</v>
      </c>
      <c r="P125" s="106">
        <f t="shared" si="52"/>
        <v>0</v>
      </c>
      <c r="Q125" s="106">
        <f t="shared" si="52"/>
        <v>0</v>
      </c>
      <c r="R125" s="106">
        <f t="shared" si="52"/>
        <v>0</v>
      </c>
      <c r="S125" s="106">
        <f t="shared" si="52"/>
        <v>0</v>
      </c>
      <c r="T125" s="106">
        <f t="shared" si="52"/>
        <v>0</v>
      </c>
      <c r="U125" s="106">
        <f t="shared" si="52"/>
        <v>0</v>
      </c>
      <c r="V125" s="106">
        <f t="shared" si="52"/>
        <v>0</v>
      </c>
      <c r="W125" s="106">
        <f t="shared" si="52"/>
        <v>0</v>
      </c>
    </row>
    <row r="126" spans="1:23" x14ac:dyDescent="0.25">
      <c r="A126" s="97" t="s">
        <v>54</v>
      </c>
      <c r="B126" s="98" t="s">
        <v>57</v>
      </c>
      <c r="C126" s="110"/>
      <c r="D126" s="106">
        <f t="shared" ref="D126:W126" si="53">D48</f>
        <v>1</v>
      </c>
      <c r="E126" s="106">
        <f t="shared" si="53"/>
        <v>0</v>
      </c>
      <c r="F126" s="106">
        <f t="shared" si="53"/>
        <v>0</v>
      </c>
      <c r="G126" s="106">
        <f t="shared" si="53"/>
        <v>0</v>
      </c>
      <c r="H126" s="106">
        <f t="shared" si="53"/>
        <v>0</v>
      </c>
      <c r="I126" s="106">
        <f t="shared" si="53"/>
        <v>0</v>
      </c>
      <c r="J126" s="106">
        <f t="shared" si="53"/>
        <v>0</v>
      </c>
      <c r="K126" s="106">
        <f t="shared" si="53"/>
        <v>0</v>
      </c>
      <c r="L126" s="106">
        <f t="shared" si="53"/>
        <v>0</v>
      </c>
      <c r="M126" s="106">
        <f t="shared" si="53"/>
        <v>0</v>
      </c>
      <c r="N126" s="106">
        <f t="shared" si="53"/>
        <v>0</v>
      </c>
      <c r="O126" s="106">
        <f t="shared" si="53"/>
        <v>0</v>
      </c>
      <c r="P126" s="106">
        <f t="shared" si="53"/>
        <v>0</v>
      </c>
      <c r="Q126" s="106">
        <f t="shared" si="53"/>
        <v>0</v>
      </c>
      <c r="R126" s="106">
        <f t="shared" si="53"/>
        <v>0</v>
      </c>
      <c r="S126" s="106">
        <f t="shared" si="53"/>
        <v>0</v>
      </c>
      <c r="T126" s="106">
        <f t="shared" si="53"/>
        <v>0</v>
      </c>
      <c r="U126" s="106">
        <f t="shared" si="53"/>
        <v>0</v>
      </c>
      <c r="V126" s="106">
        <f t="shared" si="53"/>
        <v>0</v>
      </c>
      <c r="W126" s="106">
        <f t="shared" si="53"/>
        <v>0</v>
      </c>
    </row>
    <row r="127" spans="1:23" x14ac:dyDescent="0.25">
      <c r="A127" s="167" t="str">
        <f>A49</f>
        <v>New</v>
      </c>
      <c r="B127" s="167" t="str">
        <f>B49</f>
        <v>Human Space Flight</v>
      </c>
      <c r="C127" s="88" t="str">
        <f>New_missions!C88</f>
        <v>-</v>
      </c>
      <c r="D127" s="88">
        <f>New_missions!D14+New_missions!D38</f>
        <v>0.4</v>
      </c>
      <c r="E127" s="88">
        <f>New_missions!E14+New_missions!E38</f>
        <v>0.8</v>
      </c>
      <c r="F127" s="88">
        <f>New_missions!F14+New_missions!F38</f>
        <v>1.2000000000000002</v>
      </c>
      <c r="G127" s="88">
        <f>New_missions!G14+New_missions!G38</f>
        <v>1.6</v>
      </c>
      <c r="H127" s="88">
        <f>New_missions!H14+New_missions!H38</f>
        <v>2</v>
      </c>
      <c r="I127" s="88">
        <f>New_missions!I14+New_missions!I38</f>
        <v>2.4</v>
      </c>
      <c r="J127" s="88">
        <f>New_missions!J14+New_missions!J38</f>
        <v>2.8</v>
      </c>
      <c r="K127" s="88">
        <f>New_missions!K14+New_missions!K38</f>
        <v>3.1999999999999997</v>
      </c>
      <c r="L127" s="88">
        <f>New_missions!L14+New_missions!L38</f>
        <v>3.5999999999999996</v>
      </c>
      <c r="M127" s="88">
        <f>New_missions!M14+New_missions!M38</f>
        <v>3.9999999999999996</v>
      </c>
      <c r="N127" s="88">
        <f>New_missions!N14+New_missions!N38</f>
        <v>6</v>
      </c>
      <c r="O127" s="88">
        <f>New_missions!O14+New_missions!O38</f>
        <v>6</v>
      </c>
      <c r="P127" s="88">
        <f>New_missions!P14+New_missions!P38</f>
        <v>6</v>
      </c>
      <c r="Q127" s="88">
        <f>New_missions!Q14+New_missions!Q38</f>
        <v>6</v>
      </c>
      <c r="R127" s="88">
        <f>New_missions!R14+New_missions!R38</f>
        <v>6</v>
      </c>
      <c r="S127" s="88">
        <f>New_missions!S14+New_missions!S38</f>
        <v>6</v>
      </c>
      <c r="T127" s="88">
        <f>New_missions!T14+New_missions!T38</f>
        <v>6</v>
      </c>
      <c r="U127" s="88">
        <f>New_missions!U14+New_missions!U38</f>
        <v>6</v>
      </c>
      <c r="V127" s="88">
        <f>New_missions!V14+New_missions!V38</f>
        <v>6</v>
      </c>
      <c r="W127" s="88">
        <f>New_missions!W14+New_missions!W38</f>
        <v>6</v>
      </c>
    </row>
    <row r="128" spans="1:23" x14ac:dyDescent="0.25">
      <c r="A128" s="167" t="str">
        <f t="shared" ref="A128:B128" si="54">A50</f>
        <v>New</v>
      </c>
      <c r="B128" s="167" t="str">
        <f t="shared" si="54"/>
        <v>Near Earth Robotic - LEO Science</v>
      </c>
      <c r="C128" s="88" t="str">
        <f>New_missions!C89</f>
        <v>-</v>
      </c>
      <c r="D128" s="88">
        <f>New_missions!D15+New_missions!D39</f>
        <v>1.4</v>
      </c>
      <c r="E128" s="88">
        <f>New_missions!E15+New_missions!E39</f>
        <v>4.8</v>
      </c>
      <c r="F128" s="88">
        <f>New_missions!F15+New_missions!F39</f>
        <v>7.1999999999999993</v>
      </c>
      <c r="G128" s="88">
        <f>New_missions!G15+New_missions!G39</f>
        <v>10.6</v>
      </c>
      <c r="H128" s="88">
        <f>New_missions!H15+New_missions!H39</f>
        <v>15</v>
      </c>
      <c r="I128" s="88">
        <f>New_missions!I15+New_missions!I39</f>
        <v>19.399999999999999</v>
      </c>
      <c r="J128" s="88">
        <f>New_missions!J15+New_missions!J39</f>
        <v>23.8</v>
      </c>
      <c r="K128" s="88">
        <f>New_missions!K15+New_missions!K39</f>
        <v>27.200000000000003</v>
      </c>
      <c r="L128" s="88">
        <f>New_missions!L15+New_missions!L39</f>
        <v>28.6</v>
      </c>
      <c r="M128" s="88">
        <f>New_missions!M15+New_missions!M39</f>
        <v>30</v>
      </c>
      <c r="N128" s="88">
        <f>New_missions!N15+New_missions!N39</f>
        <v>30</v>
      </c>
      <c r="O128" s="88">
        <f>New_missions!O15+New_missions!O39</f>
        <v>30</v>
      </c>
      <c r="P128" s="88">
        <f>New_missions!P15+New_missions!P39</f>
        <v>30</v>
      </c>
      <c r="Q128" s="88">
        <f>New_missions!Q15+New_missions!Q39</f>
        <v>30</v>
      </c>
      <c r="R128" s="88">
        <f>New_missions!R15+New_missions!R39</f>
        <v>30</v>
      </c>
      <c r="S128" s="88">
        <f>New_missions!S15+New_missions!S39</f>
        <v>30</v>
      </c>
      <c r="T128" s="88">
        <f>New_missions!T15+New_missions!T39</f>
        <v>30</v>
      </c>
      <c r="U128" s="88">
        <f>New_missions!U15+New_missions!U39</f>
        <v>30</v>
      </c>
      <c r="V128" s="88">
        <f>New_missions!V15+New_missions!V39</f>
        <v>30</v>
      </c>
      <c r="W128" s="88">
        <f>New_missions!W15+New_missions!W39</f>
        <v>30</v>
      </c>
    </row>
    <row r="129" spans="1:23" x14ac:dyDescent="0.25">
      <c r="A129" s="167" t="str">
        <f t="shared" ref="A129:B129" si="55">A51</f>
        <v>New</v>
      </c>
      <c r="B129" s="167" t="str">
        <f t="shared" si="55"/>
        <v>Near Earth Robotic - GEO and Near Earth</v>
      </c>
      <c r="C129" s="88" t="str">
        <f>New_missions!C90</f>
        <v>-</v>
      </c>
      <c r="D129" s="88">
        <f>New_missions!D16+New_missions!D40</f>
        <v>0.5</v>
      </c>
      <c r="E129" s="88">
        <f>New_missions!E16+New_missions!E40</f>
        <v>1</v>
      </c>
      <c r="F129" s="88">
        <f>New_missions!F16+New_missions!F40</f>
        <v>5.5</v>
      </c>
      <c r="G129" s="88">
        <f>New_missions!G16+New_missions!G40</f>
        <v>6</v>
      </c>
      <c r="H129" s="88">
        <f>New_missions!H16+New_missions!H40</f>
        <v>6.5</v>
      </c>
      <c r="I129" s="88">
        <f>New_missions!I16+New_missions!I40</f>
        <v>7</v>
      </c>
      <c r="J129" s="88">
        <f>New_missions!J16+New_missions!J40</f>
        <v>7.5</v>
      </c>
      <c r="K129" s="88">
        <f>New_missions!K16+New_missions!K40</f>
        <v>8</v>
      </c>
      <c r="L129" s="88">
        <f>New_missions!L16+New_missions!L40</f>
        <v>8.5</v>
      </c>
      <c r="M129" s="88">
        <f>New_missions!M16+New_missions!M40</f>
        <v>9</v>
      </c>
      <c r="N129" s="88">
        <f>New_missions!N16+New_missions!N40</f>
        <v>9</v>
      </c>
      <c r="O129" s="88">
        <f>New_missions!O16+New_missions!O40</f>
        <v>9</v>
      </c>
      <c r="P129" s="88">
        <f>New_missions!P16+New_missions!P40</f>
        <v>9</v>
      </c>
      <c r="Q129" s="88">
        <f>New_missions!Q16+New_missions!Q40</f>
        <v>9</v>
      </c>
      <c r="R129" s="88">
        <f>New_missions!R16+New_missions!R40</f>
        <v>9</v>
      </c>
      <c r="S129" s="88">
        <f>New_missions!S16+New_missions!S40</f>
        <v>9</v>
      </c>
      <c r="T129" s="88">
        <f>New_missions!T16+New_missions!T40</f>
        <v>9</v>
      </c>
      <c r="U129" s="88">
        <f>New_missions!U16+New_missions!U40</f>
        <v>9</v>
      </c>
      <c r="V129" s="88">
        <f>New_missions!V16+New_missions!V40</f>
        <v>9</v>
      </c>
      <c r="W129" s="88">
        <f>New_missions!W16+New_missions!W40</f>
        <v>9</v>
      </c>
    </row>
    <row r="130" spans="1:23" x14ac:dyDescent="0.25">
      <c r="A130" s="167" t="str">
        <f t="shared" ref="A130:B130" si="56">A52</f>
        <v>New</v>
      </c>
      <c r="B130" s="167" t="str">
        <f t="shared" si="56"/>
        <v>Deep Space Robotic</v>
      </c>
      <c r="C130" s="88" t="str">
        <f>New_missions!C91</f>
        <v>-</v>
      </c>
      <c r="D130" s="88">
        <f>New_missions!D17+New_missions!D41</f>
        <v>0</v>
      </c>
      <c r="E130" s="88">
        <f>New_missions!E17+New_missions!E41</f>
        <v>0</v>
      </c>
      <c r="F130" s="88">
        <f>New_missions!F17+New_missions!F41</f>
        <v>0</v>
      </c>
      <c r="G130" s="88">
        <f>New_missions!G17+New_missions!G41</f>
        <v>0</v>
      </c>
      <c r="H130" s="88">
        <f>New_missions!H17+New_missions!H41</f>
        <v>0</v>
      </c>
      <c r="I130" s="88">
        <f>New_missions!I17+New_missions!I41</f>
        <v>0</v>
      </c>
      <c r="J130" s="88">
        <f>New_missions!J17+New_missions!J41</f>
        <v>0</v>
      </c>
      <c r="K130" s="88">
        <f>New_missions!K17+New_missions!K41</f>
        <v>0</v>
      </c>
      <c r="L130" s="88">
        <f>New_missions!L17+New_missions!L41</f>
        <v>0</v>
      </c>
      <c r="M130" s="88">
        <f>New_missions!M17+New_missions!M41</f>
        <v>0</v>
      </c>
      <c r="N130" s="88">
        <f>New_missions!N17+New_missions!N41</f>
        <v>0</v>
      </c>
      <c r="O130" s="88">
        <f>New_missions!O17+New_missions!O41</f>
        <v>0</v>
      </c>
      <c r="P130" s="88">
        <f>New_missions!P17+New_missions!P41</f>
        <v>0</v>
      </c>
      <c r="Q130" s="88">
        <f>New_missions!Q17+New_missions!Q41</f>
        <v>0</v>
      </c>
      <c r="R130" s="88">
        <f>New_missions!R17+New_missions!R41</f>
        <v>0</v>
      </c>
      <c r="S130" s="88">
        <f>New_missions!S17+New_missions!S41</f>
        <v>0</v>
      </c>
      <c r="T130" s="88">
        <f>New_missions!T17+New_missions!T41</f>
        <v>0</v>
      </c>
      <c r="U130" s="88">
        <f>New_missions!U17+New_missions!U41</f>
        <v>0</v>
      </c>
      <c r="V130" s="88">
        <f>New_missions!V17+New_missions!V41</f>
        <v>0</v>
      </c>
      <c r="W130" s="88">
        <f>New_missions!W17+New_missions!W41</f>
        <v>0</v>
      </c>
    </row>
    <row r="131" spans="1:23" x14ac:dyDescent="0.25">
      <c r="A131" s="167" t="str">
        <f t="shared" ref="A131:B131" si="57">A53</f>
        <v>New</v>
      </c>
      <c r="B131" s="167" t="str">
        <f t="shared" si="57"/>
        <v>Near Earth Robotic - Low Latency &amp; Complex Needs</v>
      </c>
      <c r="C131" s="88" t="str">
        <f>New_missions!C92</f>
        <v>-</v>
      </c>
      <c r="D131" s="88">
        <f>New_missions!D18+New_missions!D42</f>
        <v>0.1</v>
      </c>
      <c r="E131" s="88">
        <f>New_missions!E18+New_missions!E42</f>
        <v>0.2</v>
      </c>
      <c r="F131" s="88">
        <f>New_missions!F18+New_missions!F42</f>
        <v>0.30000000000000004</v>
      </c>
      <c r="G131" s="88">
        <f>New_missions!G18+New_missions!G42</f>
        <v>0.4</v>
      </c>
      <c r="H131" s="88">
        <f>New_missions!H18+New_missions!H42</f>
        <v>1.5</v>
      </c>
      <c r="I131" s="88">
        <f>New_missions!I18+New_missions!I42</f>
        <v>1.6</v>
      </c>
      <c r="J131" s="88">
        <f>New_missions!J18+New_missions!J42</f>
        <v>1.7</v>
      </c>
      <c r="K131" s="88">
        <f>New_missions!K18+New_missions!K42</f>
        <v>1.7999999999999998</v>
      </c>
      <c r="L131" s="88">
        <f>New_missions!L18+New_missions!L42</f>
        <v>1.9</v>
      </c>
      <c r="M131" s="88">
        <f>New_missions!M18+New_missions!M42</f>
        <v>2</v>
      </c>
      <c r="N131" s="88">
        <f>New_missions!N18+New_missions!N42</f>
        <v>2</v>
      </c>
      <c r="O131" s="88">
        <f>New_missions!O18+New_missions!O42</f>
        <v>2</v>
      </c>
      <c r="P131" s="88">
        <f>New_missions!P18+New_missions!P42</f>
        <v>2</v>
      </c>
      <c r="Q131" s="88">
        <f>New_missions!Q18+New_missions!Q42</f>
        <v>2</v>
      </c>
      <c r="R131" s="88">
        <f>New_missions!R18+New_missions!R42</f>
        <v>2</v>
      </c>
      <c r="S131" s="88">
        <f>New_missions!S18+New_missions!S42</f>
        <v>2</v>
      </c>
      <c r="T131" s="88">
        <f>New_missions!T18+New_missions!T42</f>
        <v>2</v>
      </c>
      <c r="U131" s="88">
        <f>New_missions!U18+New_missions!U42</f>
        <v>2</v>
      </c>
      <c r="V131" s="88">
        <f>New_missions!V18+New_missions!V42</f>
        <v>2</v>
      </c>
      <c r="W131" s="88">
        <f>New_missions!W18+New_missions!W42</f>
        <v>2</v>
      </c>
    </row>
    <row r="132" spans="1:23" x14ac:dyDescent="0.25">
      <c r="A132" s="167" t="str">
        <f t="shared" ref="A132:B132" si="58">A54</f>
        <v>New</v>
      </c>
      <c r="B132" s="167" t="str">
        <f t="shared" si="58"/>
        <v>Mission Operations</v>
      </c>
      <c r="C132" s="88" t="str">
        <f>New_missions!C93</f>
        <v>-</v>
      </c>
      <c r="D132" s="88">
        <f>New_missions!D19+New_missions!D43</f>
        <v>0</v>
      </c>
      <c r="E132" s="88">
        <f>New_missions!E19+New_missions!E43</f>
        <v>0</v>
      </c>
      <c r="F132" s="88">
        <f>New_missions!F19+New_missions!F43</f>
        <v>0</v>
      </c>
      <c r="G132" s="88">
        <f>New_missions!G19+New_missions!G43</f>
        <v>0</v>
      </c>
      <c r="H132" s="88">
        <f>New_missions!H19+New_missions!H43</f>
        <v>0</v>
      </c>
      <c r="I132" s="88">
        <f>New_missions!I19+New_missions!I43</f>
        <v>0</v>
      </c>
      <c r="J132" s="88">
        <f>New_missions!J19+New_missions!J43</f>
        <v>0</v>
      </c>
      <c r="K132" s="88">
        <f>New_missions!K19+New_missions!K43</f>
        <v>0</v>
      </c>
      <c r="L132" s="88">
        <f>New_missions!L19+New_missions!L43</f>
        <v>0</v>
      </c>
      <c r="M132" s="88">
        <f>New_missions!M19+New_missions!M43</f>
        <v>0</v>
      </c>
      <c r="N132" s="88">
        <f>New_missions!N19+New_missions!N43</f>
        <v>0</v>
      </c>
      <c r="O132" s="88">
        <f>New_missions!O19+New_missions!O43</f>
        <v>0</v>
      </c>
      <c r="P132" s="88">
        <f>New_missions!P19+New_missions!P43</f>
        <v>0</v>
      </c>
      <c r="Q132" s="88">
        <f>New_missions!Q19+New_missions!Q43</f>
        <v>0</v>
      </c>
      <c r="R132" s="88">
        <f>New_missions!R19+New_missions!R43</f>
        <v>0</v>
      </c>
      <c r="S132" s="88">
        <f>New_missions!S19+New_missions!S43</f>
        <v>0</v>
      </c>
      <c r="T132" s="88">
        <f>New_missions!T19+New_missions!T43</f>
        <v>0</v>
      </c>
      <c r="U132" s="88">
        <f>New_missions!U19+New_missions!U43</f>
        <v>0</v>
      </c>
      <c r="V132" s="88">
        <f>New_missions!V19+New_missions!V43</f>
        <v>0</v>
      </c>
      <c r="W132" s="88">
        <f>New_missions!W19+New_missions!W43</f>
        <v>0</v>
      </c>
    </row>
    <row r="133" spans="1:23" x14ac:dyDescent="0.25">
      <c r="A133" s="167" t="str">
        <f t="shared" ref="A133:B133" si="59">A55</f>
        <v>New</v>
      </c>
      <c r="B133" s="167" t="str">
        <f t="shared" si="59"/>
        <v>Launch Events</v>
      </c>
      <c r="C133" s="88">
        <f>New_missions!C94</f>
        <v>0</v>
      </c>
      <c r="D133" s="88">
        <f>New_missions!D20+New_missions!D44</f>
        <v>0.4</v>
      </c>
      <c r="E133" s="88">
        <f>New_missions!E20+New_missions!E44</f>
        <v>0.8</v>
      </c>
      <c r="F133" s="88">
        <f>New_missions!F20+New_missions!F44</f>
        <v>1.2000000000000002</v>
      </c>
      <c r="G133" s="88">
        <f>New_missions!G20+New_missions!G44</f>
        <v>1.6</v>
      </c>
      <c r="H133" s="88">
        <f>New_missions!H20+New_missions!H44</f>
        <v>3</v>
      </c>
      <c r="I133" s="88">
        <f>New_missions!I20+New_missions!I44</f>
        <v>3.4</v>
      </c>
      <c r="J133" s="88">
        <f>New_missions!J20+New_missions!J44</f>
        <v>3.8</v>
      </c>
      <c r="K133" s="88">
        <f>New_missions!K20+New_missions!K44</f>
        <v>4.1999999999999993</v>
      </c>
      <c r="L133" s="88">
        <f>New_missions!L20+New_missions!L44</f>
        <v>4.5999999999999996</v>
      </c>
      <c r="M133" s="88">
        <f>New_missions!M20+New_missions!M44</f>
        <v>5</v>
      </c>
      <c r="N133" s="88">
        <f>New_missions!N20+New_missions!N44</f>
        <v>5</v>
      </c>
      <c r="O133" s="88">
        <f>New_missions!O20+New_missions!O44</f>
        <v>5</v>
      </c>
      <c r="P133" s="88">
        <f>New_missions!P20+New_missions!P44</f>
        <v>5</v>
      </c>
      <c r="Q133" s="88">
        <f>New_missions!Q20+New_missions!Q44</f>
        <v>5</v>
      </c>
      <c r="R133" s="88">
        <f>New_missions!R20+New_missions!R44</f>
        <v>5</v>
      </c>
      <c r="S133" s="88">
        <f>New_missions!S20+New_missions!S44</f>
        <v>5</v>
      </c>
      <c r="T133" s="88">
        <f>New_missions!T20+New_missions!T44</f>
        <v>5</v>
      </c>
      <c r="U133" s="88">
        <f>New_missions!U20+New_missions!U44</f>
        <v>5</v>
      </c>
      <c r="V133" s="88">
        <f>New_missions!V20+New_missions!V44</f>
        <v>5</v>
      </c>
      <c r="W133" s="88">
        <f>New_missions!W20+New_missions!W44</f>
        <v>5</v>
      </c>
    </row>
    <row r="134" spans="1:23" x14ac:dyDescent="0.25">
      <c r="A134" s="167" t="str">
        <f t="shared" ref="A134:B134" si="60">A56</f>
        <v>New</v>
      </c>
      <c r="B134" s="167" t="str">
        <f t="shared" si="60"/>
        <v>Terrestrial &amp; Aerial</v>
      </c>
      <c r="C134" s="88">
        <f>New_missions!C95</f>
        <v>0</v>
      </c>
      <c r="D134" s="88">
        <f>New_missions!D21+New_missions!D45</f>
        <v>0.2</v>
      </c>
      <c r="E134" s="88">
        <f>New_missions!E21+New_missions!E45</f>
        <v>1.4</v>
      </c>
      <c r="F134" s="88">
        <f>New_missions!F21+New_missions!F45</f>
        <v>1.6</v>
      </c>
      <c r="G134" s="88">
        <f>New_missions!G21+New_missions!G45</f>
        <v>1.8</v>
      </c>
      <c r="H134" s="88">
        <f>New_missions!H21+New_missions!H45</f>
        <v>2</v>
      </c>
      <c r="I134" s="88">
        <f>New_missions!I21+New_missions!I45</f>
        <v>3.2</v>
      </c>
      <c r="J134" s="88">
        <f>New_missions!J21+New_missions!J45</f>
        <v>3.4</v>
      </c>
      <c r="K134" s="88">
        <f>New_missions!K21+New_missions!K45</f>
        <v>3.5999999999999996</v>
      </c>
      <c r="L134" s="88">
        <f>New_missions!L21+New_missions!L45</f>
        <v>3.8</v>
      </c>
      <c r="M134" s="88">
        <f>New_missions!M21+New_missions!M45</f>
        <v>4</v>
      </c>
      <c r="N134" s="88">
        <f>New_missions!N21+New_missions!N45</f>
        <v>4</v>
      </c>
      <c r="O134" s="88">
        <f>New_missions!O21+New_missions!O45</f>
        <v>4</v>
      </c>
      <c r="P134" s="88">
        <f>New_missions!P21+New_missions!P45</f>
        <v>4</v>
      </c>
      <c r="Q134" s="88">
        <f>New_missions!Q21+New_missions!Q45</f>
        <v>4</v>
      </c>
      <c r="R134" s="88">
        <f>New_missions!R21+New_missions!R45</f>
        <v>4</v>
      </c>
      <c r="S134" s="88">
        <f>New_missions!S21+New_missions!S45</f>
        <v>4</v>
      </c>
      <c r="T134" s="88">
        <f>New_missions!T21+New_missions!T45</f>
        <v>4</v>
      </c>
      <c r="U134" s="88">
        <f>New_missions!U21+New_missions!U45</f>
        <v>4</v>
      </c>
      <c r="V134" s="88">
        <f>New_missions!V21+New_missions!V45</f>
        <v>4</v>
      </c>
      <c r="W134" s="88">
        <f>New_missions!W21+New_missions!W45</f>
        <v>4</v>
      </c>
    </row>
    <row r="135" spans="1:23" x14ac:dyDescent="0.25">
      <c r="A135" s="161"/>
      <c r="B135" s="168"/>
    </row>
    <row r="136" spans="1:23" x14ac:dyDescent="0.25">
      <c r="A136" s="161"/>
      <c r="B136" s="168"/>
      <c r="D136" s="170">
        <f>SUM(D80:D134)</f>
        <v>45</v>
      </c>
      <c r="E136" s="170">
        <f>SUM(E80:E134)</f>
        <v>46.999999999999993</v>
      </c>
      <c r="F136" s="170">
        <f t="shared" ref="F136:W136" si="61">SUM(F80:F134)</f>
        <v>49.000000000000007</v>
      </c>
      <c r="G136" s="170">
        <f t="shared" si="61"/>
        <v>51</v>
      </c>
      <c r="H136" s="170">
        <f t="shared" si="61"/>
        <v>54</v>
      </c>
      <c r="I136" s="170">
        <f t="shared" si="61"/>
        <v>57</v>
      </c>
      <c r="J136" s="170">
        <f t="shared" si="61"/>
        <v>60</v>
      </c>
      <c r="K136" s="170">
        <f t="shared" si="61"/>
        <v>63.000000000000007</v>
      </c>
      <c r="L136" s="170">
        <f>SUM(L80:L134)</f>
        <v>66</v>
      </c>
      <c r="M136" s="171">
        <f t="shared" si="61"/>
        <v>69</v>
      </c>
      <c r="N136" s="170">
        <f t="shared" si="61"/>
        <v>69</v>
      </c>
      <c r="O136" s="170">
        <f t="shared" si="61"/>
        <v>69</v>
      </c>
      <c r="P136" s="170">
        <f t="shared" si="61"/>
        <v>69</v>
      </c>
      <c r="Q136" s="170">
        <f t="shared" si="61"/>
        <v>69</v>
      </c>
      <c r="R136" s="170">
        <f t="shared" si="61"/>
        <v>69</v>
      </c>
      <c r="S136" s="170">
        <f t="shared" si="61"/>
        <v>69</v>
      </c>
      <c r="T136" s="170">
        <f t="shared" si="61"/>
        <v>69</v>
      </c>
      <c r="U136" s="170">
        <f t="shared" si="61"/>
        <v>69</v>
      </c>
      <c r="V136" s="170">
        <f t="shared" si="61"/>
        <v>69</v>
      </c>
      <c r="W136" s="170">
        <f t="shared" si="61"/>
        <v>69</v>
      </c>
    </row>
    <row r="137" spans="1:23" ht="14.4" thickBot="1" x14ac:dyDescent="0.3">
      <c r="B137" s="3" t="s">
        <v>97</v>
      </c>
    </row>
    <row r="138" spans="1:23" x14ac:dyDescent="0.25">
      <c r="B138" s="132" t="s">
        <v>104</v>
      </c>
      <c r="D138" s="133">
        <f>D79</f>
        <v>2021</v>
      </c>
      <c r="E138" s="133">
        <f t="shared" ref="E138:W138" si="62">E79</f>
        <v>2022</v>
      </c>
      <c r="F138" s="133">
        <f t="shared" si="62"/>
        <v>2023</v>
      </c>
      <c r="G138" s="133">
        <f t="shared" si="62"/>
        <v>2024</v>
      </c>
      <c r="H138" s="133">
        <f t="shared" si="62"/>
        <v>2025</v>
      </c>
      <c r="I138" s="133">
        <f t="shared" si="62"/>
        <v>2026</v>
      </c>
      <c r="J138" s="133">
        <f t="shared" si="62"/>
        <v>2027</v>
      </c>
      <c r="K138" s="133">
        <f t="shared" si="62"/>
        <v>2028</v>
      </c>
      <c r="L138" s="133">
        <f t="shared" si="62"/>
        <v>2029</v>
      </c>
      <c r="M138" s="150">
        <f t="shared" si="62"/>
        <v>2030</v>
      </c>
      <c r="N138" s="151">
        <f t="shared" si="62"/>
        <v>2031</v>
      </c>
      <c r="O138" s="133">
        <f t="shared" si="62"/>
        <v>2032</v>
      </c>
      <c r="P138" s="133">
        <f t="shared" si="62"/>
        <v>2033</v>
      </c>
      <c r="Q138" s="133">
        <f t="shared" si="62"/>
        <v>2034</v>
      </c>
      <c r="R138" s="133">
        <f t="shared" si="62"/>
        <v>2035</v>
      </c>
      <c r="S138" s="133">
        <f t="shared" si="62"/>
        <v>2036</v>
      </c>
      <c r="T138" s="133">
        <f t="shared" si="62"/>
        <v>2037</v>
      </c>
      <c r="U138" s="133">
        <f t="shared" si="62"/>
        <v>2038</v>
      </c>
      <c r="V138" s="133">
        <f t="shared" si="62"/>
        <v>2039</v>
      </c>
      <c r="W138" s="133">
        <f t="shared" si="62"/>
        <v>2040</v>
      </c>
    </row>
    <row r="139" spans="1:23" x14ac:dyDescent="0.25">
      <c r="B139" s="101" t="s">
        <v>59</v>
      </c>
      <c r="D139" s="102">
        <f>SUMIF($B$80:$B$134,$B139,D$80:D$134)</f>
        <v>6.4</v>
      </c>
      <c r="E139" s="102">
        <f t="shared" ref="E139:W146" si="63">SUMIF($B$80:$B$134,$B139,E$80:E$134)</f>
        <v>6.8</v>
      </c>
      <c r="F139" s="102">
        <f t="shared" si="63"/>
        <v>7.2</v>
      </c>
      <c r="G139" s="102">
        <f t="shared" si="63"/>
        <v>7.6</v>
      </c>
      <c r="H139" s="102">
        <f t="shared" si="63"/>
        <v>8</v>
      </c>
      <c r="I139" s="102">
        <f t="shared" si="63"/>
        <v>8.4</v>
      </c>
      <c r="J139" s="102">
        <f t="shared" si="63"/>
        <v>8.8000000000000007</v>
      </c>
      <c r="K139" s="102">
        <f t="shared" si="63"/>
        <v>9.1999999999999993</v>
      </c>
      <c r="L139" s="102">
        <f t="shared" si="63"/>
        <v>9.6</v>
      </c>
      <c r="M139" s="102">
        <f t="shared" si="63"/>
        <v>10</v>
      </c>
      <c r="N139" s="102">
        <f t="shared" si="63"/>
        <v>10</v>
      </c>
      <c r="O139" s="102">
        <f t="shared" si="63"/>
        <v>10</v>
      </c>
      <c r="P139" s="102">
        <f t="shared" si="63"/>
        <v>10</v>
      </c>
      <c r="Q139" s="102">
        <f t="shared" si="63"/>
        <v>10</v>
      </c>
      <c r="R139" s="102">
        <f t="shared" si="63"/>
        <v>10</v>
      </c>
      <c r="S139" s="102">
        <f t="shared" si="63"/>
        <v>10</v>
      </c>
      <c r="T139" s="102">
        <f t="shared" si="63"/>
        <v>10</v>
      </c>
      <c r="U139" s="102">
        <f t="shared" si="63"/>
        <v>10</v>
      </c>
      <c r="V139" s="102">
        <f t="shared" si="63"/>
        <v>10</v>
      </c>
      <c r="W139" s="102">
        <f t="shared" si="63"/>
        <v>10</v>
      </c>
    </row>
    <row r="140" spans="1:23" x14ac:dyDescent="0.25">
      <c r="B140" s="101" t="s">
        <v>57</v>
      </c>
      <c r="D140" s="102">
        <f t="shared" ref="D140:S146" si="64">SUMIF($B$80:$B$134,$B140,D$80:D$134)</f>
        <v>18.399999999999999</v>
      </c>
      <c r="E140" s="102">
        <f t="shared" si="64"/>
        <v>19.8</v>
      </c>
      <c r="F140" s="102">
        <f t="shared" si="64"/>
        <v>21.2</v>
      </c>
      <c r="G140" s="102">
        <f t="shared" si="64"/>
        <v>22.6</v>
      </c>
      <c r="H140" s="102">
        <f t="shared" si="64"/>
        <v>24</v>
      </c>
      <c r="I140" s="102">
        <f t="shared" si="64"/>
        <v>25.4</v>
      </c>
      <c r="J140" s="102">
        <f t="shared" si="64"/>
        <v>26.8</v>
      </c>
      <c r="K140" s="102">
        <f t="shared" si="64"/>
        <v>28.200000000000003</v>
      </c>
      <c r="L140" s="102">
        <f t="shared" si="64"/>
        <v>29.6</v>
      </c>
      <c r="M140" s="102">
        <f t="shared" si="64"/>
        <v>31</v>
      </c>
      <c r="N140" s="102">
        <f t="shared" si="64"/>
        <v>31</v>
      </c>
      <c r="O140" s="102">
        <f t="shared" si="64"/>
        <v>31</v>
      </c>
      <c r="P140" s="102">
        <f t="shared" si="64"/>
        <v>31</v>
      </c>
      <c r="Q140" s="102">
        <f t="shared" si="64"/>
        <v>31</v>
      </c>
      <c r="R140" s="102">
        <f t="shared" si="64"/>
        <v>31</v>
      </c>
      <c r="S140" s="102">
        <f t="shared" si="64"/>
        <v>31</v>
      </c>
      <c r="T140" s="102">
        <f t="shared" si="63"/>
        <v>31</v>
      </c>
      <c r="U140" s="102">
        <f t="shared" si="63"/>
        <v>31</v>
      </c>
      <c r="V140" s="102">
        <f t="shared" si="63"/>
        <v>31</v>
      </c>
      <c r="W140" s="102">
        <f t="shared" si="63"/>
        <v>31</v>
      </c>
    </row>
    <row r="141" spans="1:23" x14ac:dyDescent="0.25">
      <c r="B141" s="101" t="s">
        <v>56</v>
      </c>
      <c r="D141" s="102">
        <f t="shared" si="64"/>
        <v>8.5</v>
      </c>
      <c r="E141" s="102">
        <f t="shared" si="63"/>
        <v>9</v>
      </c>
      <c r="F141" s="102">
        <f t="shared" si="63"/>
        <v>9.5</v>
      </c>
      <c r="G141" s="102">
        <f t="shared" si="63"/>
        <v>10</v>
      </c>
      <c r="H141" s="102">
        <f t="shared" si="63"/>
        <v>10.5</v>
      </c>
      <c r="I141" s="102">
        <f t="shared" si="63"/>
        <v>11</v>
      </c>
      <c r="J141" s="102">
        <f t="shared" si="63"/>
        <v>11.5</v>
      </c>
      <c r="K141" s="102">
        <f t="shared" si="63"/>
        <v>12</v>
      </c>
      <c r="L141" s="102">
        <f t="shared" si="63"/>
        <v>12.5</v>
      </c>
      <c r="M141" s="102">
        <f t="shared" si="63"/>
        <v>13</v>
      </c>
      <c r="N141" s="102">
        <f t="shared" si="63"/>
        <v>13</v>
      </c>
      <c r="O141" s="102">
        <f t="shared" si="63"/>
        <v>13</v>
      </c>
      <c r="P141" s="102">
        <f t="shared" si="63"/>
        <v>13</v>
      </c>
      <c r="Q141" s="102">
        <f t="shared" si="63"/>
        <v>13</v>
      </c>
      <c r="R141" s="102">
        <f t="shared" si="63"/>
        <v>13</v>
      </c>
      <c r="S141" s="102">
        <f t="shared" si="63"/>
        <v>13</v>
      </c>
      <c r="T141" s="102">
        <f t="shared" si="63"/>
        <v>13</v>
      </c>
      <c r="U141" s="102">
        <f t="shared" si="63"/>
        <v>13</v>
      </c>
      <c r="V141" s="102">
        <f t="shared" si="63"/>
        <v>13</v>
      </c>
      <c r="W141" s="102">
        <f t="shared" si="63"/>
        <v>13</v>
      </c>
    </row>
    <row r="142" spans="1:23" x14ac:dyDescent="0.25">
      <c r="B142" s="101" t="s">
        <v>102</v>
      </c>
      <c r="D142" s="102">
        <f t="shared" si="64"/>
        <v>0</v>
      </c>
      <c r="E142" s="102">
        <f t="shared" si="63"/>
        <v>0</v>
      </c>
      <c r="F142" s="102">
        <f t="shared" si="63"/>
        <v>0</v>
      </c>
      <c r="G142" s="102">
        <f t="shared" si="63"/>
        <v>0</v>
      </c>
      <c r="H142" s="102">
        <f t="shared" si="63"/>
        <v>0</v>
      </c>
      <c r="I142" s="102">
        <f t="shared" si="63"/>
        <v>0</v>
      </c>
      <c r="J142" s="102">
        <f t="shared" si="63"/>
        <v>0</v>
      </c>
      <c r="K142" s="102">
        <f t="shared" si="63"/>
        <v>0</v>
      </c>
      <c r="L142" s="102">
        <f t="shared" si="63"/>
        <v>0</v>
      </c>
      <c r="M142" s="102">
        <f t="shared" si="63"/>
        <v>0</v>
      </c>
      <c r="N142" s="102">
        <f t="shared" si="63"/>
        <v>0</v>
      </c>
      <c r="O142" s="102">
        <f t="shared" si="63"/>
        <v>0</v>
      </c>
      <c r="P142" s="102">
        <f t="shared" si="63"/>
        <v>0</v>
      </c>
      <c r="Q142" s="102">
        <f t="shared" si="63"/>
        <v>0</v>
      </c>
      <c r="R142" s="102">
        <f t="shared" si="63"/>
        <v>0</v>
      </c>
      <c r="S142" s="102">
        <f t="shared" si="63"/>
        <v>0</v>
      </c>
      <c r="T142" s="102">
        <f t="shared" si="63"/>
        <v>0</v>
      </c>
      <c r="U142" s="102">
        <f t="shared" si="63"/>
        <v>0</v>
      </c>
      <c r="V142" s="102">
        <f t="shared" si="63"/>
        <v>0</v>
      </c>
      <c r="W142" s="102">
        <f t="shared" si="63"/>
        <v>0</v>
      </c>
    </row>
    <row r="143" spans="1:23" x14ac:dyDescent="0.25">
      <c r="B143" s="101" t="s">
        <v>60</v>
      </c>
      <c r="D143" s="102">
        <f t="shared" si="64"/>
        <v>1.1000000000000001</v>
      </c>
      <c r="E143" s="102">
        <f t="shared" si="63"/>
        <v>1.2</v>
      </c>
      <c r="F143" s="102">
        <f t="shared" si="63"/>
        <v>1.3</v>
      </c>
      <c r="G143" s="102">
        <f t="shared" si="63"/>
        <v>1.4</v>
      </c>
      <c r="H143" s="102">
        <f t="shared" si="63"/>
        <v>1.5</v>
      </c>
      <c r="I143" s="102">
        <f t="shared" si="63"/>
        <v>1.6</v>
      </c>
      <c r="J143" s="102">
        <f t="shared" si="63"/>
        <v>1.7</v>
      </c>
      <c r="K143" s="102">
        <f t="shared" si="63"/>
        <v>1.7999999999999998</v>
      </c>
      <c r="L143" s="102">
        <f t="shared" si="63"/>
        <v>1.9</v>
      </c>
      <c r="M143" s="102">
        <f t="shared" si="63"/>
        <v>2</v>
      </c>
      <c r="N143" s="102">
        <f t="shared" si="63"/>
        <v>2</v>
      </c>
      <c r="O143" s="102">
        <f t="shared" si="63"/>
        <v>2</v>
      </c>
      <c r="P143" s="102">
        <f t="shared" si="63"/>
        <v>2</v>
      </c>
      <c r="Q143" s="102">
        <f t="shared" si="63"/>
        <v>2</v>
      </c>
      <c r="R143" s="102">
        <f t="shared" si="63"/>
        <v>2</v>
      </c>
      <c r="S143" s="102">
        <f t="shared" si="63"/>
        <v>2</v>
      </c>
      <c r="T143" s="102">
        <f t="shared" si="63"/>
        <v>2</v>
      </c>
      <c r="U143" s="102">
        <f t="shared" si="63"/>
        <v>2</v>
      </c>
      <c r="V143" s="102">
        <f t="shared" si="63"/>
        <v>2</v>
      </c>
      <c r="W143" s="102">
        <f t="shared" si="63"/>
        <v>2</v>
      </c>
    </row>
    <row r="144" spans="1:23" x14ac:dyDescent="0.25">
      <c r="B144" s="101" t="s">
        <v>103</v>
      </c>
      <c r="D144" s="102">
        <f t="shared" si="64"/>
        <v>0</v>
      </c>
      <c r="E144" s="102">
        <f t="shared" si="63"/>
        <v>0</v>
      </c>
      <c r="F144" s="102">
        <f t="shared" si="63"/>
        <v>0</v>
      </c>
      <c r="G144" s="102">
        <f t="shared" si="63"/>
        <v>0</v>
      </c>
      <c r="H144" s="102">
        <f t="shared" si="63"/>
        <v>0</v>
      </c>
      <c r="I144" s="102">
        <f t="shared" si="63"/>
        <v>0</v>
      </c>
      <c r="J144" s="102">
        <f t="shared" si="63"/>
        <v>0</v>
      </c>
      <c r="K144" s="102">
        <f t="shared" si="63"/>
        <v>0</v>
      </c>
      <c r="L144" s="102">
        <f t="shared" si="63"/>
        <v>0</v>
      </c>
      <c r="M144" s="102">
        <f t="shared" si="63"/>
        <v>0</v>
      </c>
      <c r="N144" s="102">
        <f t="shared" si="63"/>
        <v>0</v>
      </c>
      <c r="O144" s="102">
        <f t="shared" si="63"/>
        <v>0</v>
      </c>
      <c r="P144" s="102">
        <f t="shared" si="63"/>
        <v>0</v>
      </c>
      <c r="Q144" s="102">
        <f t="shared" si="63"/>
        <v>0</v>
      </c>
      <c r="R144" s="102">
        <f t="shared" si="63"/>
        <v>0</v>
      </c>
      <c r="S144" s="102">
        <f t="shared" si="63"/>
        <v>0</v>
      </c>
      <c r="T144" s="102">
        <f t="shared" si="63"/>
        <v>0</v>
      </c>
      <c r="U144" s="102">
        <f t="shared" si="63"/>
        <v>0</v>
      </c>
      <c r="V144" s="102">
        <f t="shared" si="63"/>
        <v>0</v>
      </c>
      <c r="W144" s="102">
        <f t="shared" si="63"/>
        <v>0</v>
      </c>
    </row>
    <row r="145" spans="1:23" x14ac:dyDescent="0.25">
      <c r="B145" s="101" t="s">
        <v>58</v>
      </c>
      <c r="D145" s="102">
        <f t="shared" si="64"/>
        <v>3.4</v>
      </c>
      <c r="E145" s="102">
        <f t="shared" si="63"/>
        <v>3.8</v>
      </c>
      <c r="F145" s="102">
        <f t="shared" si="63"/>
        <v>4.2</v>
      </c>
      <c r="G145" s="102">
        <f t="shared" si="63"/>
        <v>4.5999999999999996</v>
      </c>
      <c r="H145" s="102">
        <f t="shared" si="63"/>
        <v>5</v>
      </c>
      <c r="I145" s="102">
        <f t="shared" si="63"/>
        <v>5.4</v>
      </c>
      <c r="J145" s="102">
        <f t="shared" si="63"/>
        <v>5.8</v>
      </c>
      <c r="K145" s="102">
        <f t="shared" si="63"/>
        <v>6.1999999999999993</v>
      </c>
      <c r="L145" s="102">
        <f t="shared" si="63"/>
        <v>6.6</v>
      </c>
      <c r="M145" s="102">
        <f t="shared" si="63"/>
        <v>7</v>
      </c>
      <c r="N145" s="102">
        <f t="shared" si="63"/>
        <v>7</v>
      </c>
      <c r="O145" s="102">
        <f t="shared" si="63"/>
        <v>7</v>
      </c>
      <c r="P145" s="102">
        <f t="shared" si="63"/>
        <v>7</v>
      </c>
      <c r="Q145" s="102">
        <f t="shared" si="63"/>
        <v>7</v>
      </c>
      <c r="R145" s="102">
        <f t="shared" si="63"/>
        <v>7</v>
      </c>
      <c r="S145" s="102">
        <f t="shared" si="63"/>
        <v>7</v>
      </c>
      <c r="T145" s="102">
        <f t="shared" si="63"/>
        <v>7</v>
      </c>
      <c r="U145" s="102">
        <f t="shared" si="63"/>
        <v>7</v>
      </c>
      <c r="V145" s="102">
        <f t="shared" si="63"/>
        <v>7</v>
      </c>
      <c r="W145" s="102">
        <f t="shared" si="63"/>
        <v>7</v>
      </c>
    </row>
    <row r="146" spans="1:23" ht="14.4" thickBot="1" x14ac:dyDescent="0.3">
      <c r="B146" s="107" t="s">
        <v>61</v>
      </c>
      <c r="D146" s="102">
        <f t="shared" si="64"/>
        <v>3.2</v>
      </c>
      <c r="E146" s="102">
        <f t="shared" si="63"/>
        <v>3.4</v>
      </c>
      <c r="F146" s="102">
        <f t="shared" si="63"/>
        <v>3.6</v>
      </c>
      <c r="G146" s="102">
        <f t="shared" si="63"/>
        <v>3.8</v>
      </c>
      <c r="H146" s="102">
        <f t="shared" si="63"/>
        <v>4</v>
      </c>
      <c r="I146" s="102">
        <f t="shared" si="63"/>
        <v>4.2</v>
      </c>
      <c r="J146" s="102">
        <f t="shared" si="63"/>
        <v>4.4000000000000004</v>
      </c>
      <c r="K146" s="102">
        <f t="shared" si="63"/>
        <v>4.5999999999999996</v>
      </c>
      <c r="L146" s="102">
        <f t="shared" si="63"/>
        <v>4.8</v>
      </c>
      <c r="M146" s="102">
        <f t="shared" si="63"/>
        <v>5</v>
      </c>
      <c r="N146" s="102">
        <f t="shared" si="63"/>
        <v>5</v>
      </c>
      <c r="O146" s="102">
        <f t="shared" si="63"/>
        <v>5</v>
      </c>
      <c r="P146" s="102">
        <f t="shared" si="63"/>
        <v>5</v>
      </c>
      <c r="Q146" s="102">
        <f t="shared" si="63"/>
        <v>5</v>
      </c>
      <c r="R146" s="102">
        <f t="shared" si="63"/>
        <v>5</v>
      </c>
      <c r="S146" s="102">
        <f t="shared" si="63"/>
        <v>5</v>
      </c>
      <c r="T146" s="102">
        <f t="shared" si="63"/>
        <v>5</v>
      </c>
      <c r="U146" s="102">
        <f t="shared" si="63"/>
        <v>5</v>
      </c>
      <c r="V146" s="102">
        <f t="shared" si="63"/>
        <v>5</v>
      </c>
      <c r="W146" s="102">
        <f t="shared" si="63"/>
        <v>5</v>
      </c>
    </row>
    <row r="148" spans="1:23" x14ac:dyDescent="0.25">
      <c r="D148" s="172">
        <f>SUM(D139:D146)</f>
        <v>41</v>
      </c>
      <c r="E148" s="172">
        <f t="shared" ref="E148:W148" si="65">SUM(E139:E146)</f>
        <v>44</v>
      </c>
      <c r="F148" s="172">
        <f t="shared" si="65"/>
        <v>47</v>
      </c>
      <c r="G148" s="172">
        <f t="shared" si="65"/>
        <v>50</v>
      </c>
      <c r="H148" s="172">
        <f t="shared" si="65"/>
        <v>53</v>
      </c>
      <c r="I148" s="172">
        <f t="shared" si="65"/>
        <v>56</v>
      </c>
      <c r="J148" s="172">
        <f t="shared" si="65"/>
        <v>59</v>
      </c>
      <c r="K148" s="172">
        <f t="shared" si="65"/>
        <v>62.000000000000007</v>
      </c>
      <c r="L148" s="172">
        <f t="shared" si="65"/>
        <v>65</v>
      </c>
      <c r="M148" s="173">
        <f t="shared" si="65"/>
        <v>68</v>
      </c>
      <c r="N148" s="172">
        <f t="shared" si="65"/>
        <v>68</v>
      </c>
      <c r="O148" s="172">
        <f t="shared" si="65"/>
        <v>68</v>
      </c>
      <c r="P148" s="172">
        <f t="shared" si="65"/>
        <v>68</v>
      </c>
      <c r="Q148" s="172">
        <f t="shared" si="65"/>
        <v>68</v>
      </c>
      <c r="R148" s="172">
        <f t="shared" si="65"/>
        <v>68</v>
      </c>
      <c r="S148" s="172">
        <f t="shared" si="65"/>
        <v>68</v>
      </c>
      <c r="T148" s="172">
        <f t="shared" si="65"/>
        <v>68</v>
      </c>
      <c r="U148" s="172">
        <f t="shared" si="65"/>
        <v>68</v>
      </c>
      <c r="V148" s="172">
        <f t="shared" si="65"/>
        <v>68</v>
      </c>
      <c r="W148" s="172">
        <f t="shared" si="65"/>
        <v>68</v>
      </c>
    </row>
    <row r="149" spans="1:23" x14ac:dyDescent="0.25">
      <c r="D149" s="172"/>
      <c r="E149" s="172"/>
      <c r="F149" s="172"/>
      <c r="G149" s="172"/>
      <c r="H149" s="172"/>
      <c r="I149" s="172"/>
      <c r="J149" s="172"/>
      <c r="K149" s="172"/>
      <c r="L149" s="172"/>
      <c r="M149" s="173"/>
      <c r="N149" s="172"/>
      <c r="O149" s="172"/>
      <c r="P149" s="172"/>
      <c r="Q149" s="172"/>
      <c r="R149" s="172"/>
      <c r="S149" s="172"/>
      <c r="T149" s="172"/>
      <c r="U149" s="172"/>
      <c r="V149" s="172"/>
      <c r="W149" s="172"/>
    </row>
    <row r="150" spans="1:23" ht="14.4" thickBot="1" x14ac:dyDescent="0.3">
      <c r="B150" s="3" t="s">
        <v>97</v>
      </c>
    </row>
    <row r="151" spans="1:23" x14ac:dyDescent="0.25">
      <c r="B151" s="132" t="s">
        <v>104</v>
      </c>
      <c r="D151" s="152">
        <v>2021</v>
      </c>
      <c r="E151" s="152">
        <v>2022</v>
      </c>
      <c r="F151" s="152">
        <v>2023</v>
      </c>
      <c r="G151" s="152">
        <v>2024</v>
      </c>
      <c r="H151" s="152">
        <v>2025</v>
      </c>
      <c r="I151" s="152">
        <v>2026</v>
      </c>
      <c r="J151" s="152">
        <v>2027</v>
      </c>
      <c r="K151" s="152">
        <v>2028</v>
      </c>
      <c r="L151" s="152">
        <v>2029</v>
      </c>
      <c r="M151" s="152">
        <v>2030</v>
      </c>
      <c r="N151" s="152">
        <v>2031</v>
      </c>
      <c r="O151" s="152">
        <v>2032</v>
      </c>
      <c r="P151" s="152">
        <v>2033</v>
      </c>
      <c r="Q151" s="152">
        <v>2034</v>
      </c>
      <c r="R151" s="152">
        <v>2035</v>
      </c>
      <c r="S151" s="152">
        <v>2036</v>
      </c>
      <c r="T151" s="152">
        <v>2037</v>
      </c>
      <c r="U151" s="152">
        <v>2038</v>
      </c>
      <c r="V151" s="152">
        <v>2039</v>
      </c>
      <c r="W151" s="152">
        <v>2040</v>
      </c>
    </row>
    <row r="152" spans="1:23" x14ac:dyDescent="0.25">
      <c r="B152" s="101" t="s">
        <v>154</v>
      </c>
      <c r="D152" s="167">
        <f>SUM(D80:D126)</f>
        <v>42</v>
      </c>
      <c r="E152" s="167">
        <f t="shared" ref="E152:W152" si="66">SUM(E80:E126)</f>
        <v>38</v>
      </c>
      <c r="F152" s="167">
        <f t="shared" si="66"/>
        <v>32</v>
      </c>
      <c r="G152" s="167">
        <f t="shared" si="66"/>
        <v>29</v>
      </c>
      <c r="H152" s="167">
        <f t="shared" si="66"/>
        <v>24</v>
      </c>
      <c r="I152" s="167">
        <f t="shared" si="66"/>
        <v>20</v>
      </c>
      <c r="J152" s="167">
        <f t="shared" si="66"/>
        <v>17</v>
      </c>
      <c r="K152" s="167">
        <f t="shared" si="66"/>
        <v>15</v>
      </c>
      <c r="L152" s="167">
        <f t="shared" si="66"/>
        <v>15</v>
      </c>
      <c r="M152" s="167">
        <f t="shared" si="66"/>
        <v>15</v>
      </c>
      <c r="N152" s="167">
        <f t="shared" si="66"/>
        <v>13</v>
      </c>
      <c r="O152" s="167">
        <f t="shared" si="66"/>
        <v>13</v>
      </c>
      <c r="P152" s="167">
        <f t="shared" si="66"/>
        <v>13</v>
      </c>
      <c r="Q152" s="167">
        <f t="shared" si="66"/>
        <v>13</v>
      </c>
      <c r="R152" s="167">
        <f t="shared" si="66"/>
        <v>13</v>
      </c>
      <c r="S152" s="167">
        <f t="shared" si="66"/>
        <v>13</v>
      </c>
      <c r="T152" s="167">
        <f t="shared" si="66"/>
        <v>13</v>
      </c>
      <c r="U152" s="167">
        <f t="shared" si="66"/>
        <v>13</v>
      </c>
      <c r="V152" s="167">
        <f t="shared" si="66"/>
        <v>13</v>
      </c>
      <c r="W152" s="167">
        <f t="shared" si="66"/>
        <v>13</v>
      </c>
    </row>
    <row r="153" spans="1:23" x14ac:dyDescent="0.25">
      <c r="B153" s="101" t="s">
        <v>155</v>
      </c>
      <c r="D153" s="174">
        <f>SUM(D127:D134)</f>
        <v>3</v>
      </c>
      <c r="E153" s="174">
        <f t="shared" ref="E153:W153" si="67">SUM(E127:E134)</f>
        <v>9</v>
      </c>
      <c r="F153" s="174">
        <f t="shared" si="67"/>
        <v>17</v>
      </c>
      <c r="G153" s="174">
        <f t="shared" si="67"/>
        <v>22</v>
      </c>
      <c r="H153" s="174">
        <f t="shared" si="67"/>
        <v>30</v>
      </c>
      <c r="I153" s="174">
        <f t="shared" si="67"/>
        <v>37</v>
      </c>
      <c r="J153" s="174">
        <f t="shared" si="67"/>
        <v>43</v>
      </c>
      <c r="K153" s="174">
        <f t="shared" si="67"/>
        <v>48.000000000000007</v>
      </c>
      <c r="L153" s="174">
        <f t="shared" si="67"/>
        <v>51</v>
      </c>
      <c r="M153" s="174">
        <f t="shared" si="67"/>
        <v>54</v>
      </c>
      <c r="N153" s="174">
        <f t="shared" si="67"/>
        <v>56</v>
      </c>
      <c r="O153" s="174">
        <f t="shared" si="67"/>
        <v>56</v>
      </c>
      <c r="P153" s="174">
        <f t="shared" si="67"/>
        <v>56</v>
      </c>
      <c r="Q153" s="174">
        <f t="shared" si="67"/>
        <v>56</v>
      </c>
      <c r="R153" s="174">
        <f t="shared" si="67"/>
        <v>56</v>
      </c>
      <c r="S153" s="174">
        <f t="shared" si="67"/>
        <v>56</v>
      </c>
      <c r="T153" s="174">
        <f t="shared" si="67"/>
        <v>56</v>
      </c>
      <c r="U153" s="174">
        <f t="shared" si="67"/>
        <v>56</v>
      </c>
      <c r="V153" s="174">
        <f t="shared" si="67"/>
        <v>56</v>
      </c>
      <c r="W153" s="174">
        <f t="shared" si="67"/>
        <v>56</v>
      </c>
    </row>
    <row r="157" spans="1:23" x14ac:dyDescent="0.25">
      <c r="A157" s="95" t="s">
        <v>32</v>
      </c>
      <c r="B157" s="95" t="s">
        <v>188</v>
      </c>
      <c r="C157" s="96" t="s">
        <v>90</v>
      </c>
      <c r="D157" s="95">
        <v>2021</v>
      </c>
      <c r="E157" s="96">
        <v>2022</v>
      </c>
      <c r="F157" s="95">
        <v>2023</v>
      </c>
      <c r="G157" s="96">
        <v>2024</v>
      </c>
      <c r="H157" s="95">
        <v>2025</v>
      </c>
      <c r="I157" s="96">
        <v>2026</v>
      </c>
      <c r="J157" s="95">
        <v>2027</v>
      </c>
      <c r="K157" s="96">
        <v>2028</v>
      </c>
      <c r="L157" s="95">
        <v>2029</v>
      </c>
      <c r="M157" s="142">
        <v>2030</v>
      </c>
      <c r="N157" s="143">
        <v>2031</v>
      </c>
      <c r="O157" s="96">
        <v>2032</v>
      </c>
      <c r="P157" s="95">
        <v>2033</v>
      </c>
      <c r="Q157" s="96">
        <v>2034</v>
      </c>
      <c r="R157" s="95">
        <v>2035</v>
      </c>
      <c r="S157" s="96">
        <v>2036</v>
      </c>
      <c r="T157" s="95">
        <v>2037</v>
      </c>
      <c r="U157" s="96">
        <v>2038</v>
      </c>
      <c r="V157" s="95">
        <v>2039</v>
      </c>
      <c r="W157" s="96">
        <v>2040</v>
      </c>
    </row>
    <row r="158" spans="1:23" x14ac:dyDescent="0.25">
      <c r="A158" s="97" t="s">
        <v>63</v>
      </c>
      <c r="B158" s="98" t="s">
        <v>57</v>
      </c>
      <c r="C158" s="110"/>
      <c r="D158" s="106">
        <f t="shared" ref="D158:W158" si="68">D2</f>
        <v>1</v>
      </c>
      <c r="E158" s="106">
        <f t="shared" si="68"/>
        <v>1</v>
      </c>
      <c r="F158" s="106">
        <f t="shared" si="68"/>
        <v>0</v>
      </c>
      <c r="G158" s="106">
        <f t="shared" si="68"/>
        <v>0</v>
      </c>
      <c r="H158" s="106">
        <f t="shared" si="68"/>
        <v>0</v>
      </c>
      <c r="I158" s="106">
        <f t="shared" si="68"/>
        <v>0</v>
      </c>
      <c r="J158" s="106">
        <f t="shared" si="68"/>
        <v>0</v>
      </c>
      <c r="K158" s="106">
        <f t="shared" si="68"/>
        <v>0</v>
      </c>
      <c r="L158" s="106">
        <f t="shared" si="68"/>
        <v>0</v>
      </c>
      <c r="M158" s="106">
        <f t="shared" si="68"/>
        <v>0</v>
      </c>
      <c r="N158" s="106">
        <f t="shared" si="68"/>
        <v>0</v>
      </c>
      <c r="O158" s="106">
        <f t="shared" si="68"/>
        <v>0</v>
      </c>
      <c r="P158" s="106">
        <f t="shared" si="68"/>
        <v>0</v>
      </c>
      <c r="Q158" s="106">
        <f t="shared" si="68"/>
        <v>0</v>
      </c>
      <c r="R158" s="106">
        <f t="shared" si="68"/>
        <v>0</v>
      </c>
      <c r="S158" s="106">
        <f t="shared" si="68"/>
        <v>0</v>
      </c>
      <c r="T158" s="106">
        <f t="shared" si="68"/>
        <v>0</v>
      </c>
      <c r="U158" s="106">
        <f t="shared" si="68"/>
        <v>0</v>
      </c>
      <c r="V158" s="106">
        <f t="shared" si="68"/>
        <v>0</v>
      </c>
      <c r="W158" s="106">
        <f t="shared" si="68"/>
        <v>0</v>
      </c>
    </row>
    <row r="159" spans="1:23" x14ac:dyDescent="0.25">
      <c r="A159" s="97" t="s">
        <v>33</v>
      </c>
      <c r="B159" s="98" t="s">
        <v>57</v>
      </c>
      <c r="C159" s="110" t="s">
        <v>91</v>
      </c>
      <c r="D159" s="106">
        <f t="shared" ref="D159:W159" si="69">D3</f>
        <v>1</v>
      </c>
      <c r="E159" s="106">
        <f t="shared" si="69"/>
        <v>1</v>
      </c>
      <c r="F159" s="106">
        <f t="shared" si="69"/>
        <v>1</v>
      </c>
      <c r="G159" s="106">
        <f t="shared" si="69"/>
        <v>1</v>
      </c>
      <c r="H159" s="106">
        <f t="shared" si="69"/>
        <v>0</v>
      </c>
      <c r="I159" s="106">
        <f t="shared" si="69"/>
        <v>0</v>
      </c>
      <c r="J159" s="106">
        <f t="shared" si="69"/>
        <v>0</v>
      </c>
      <c r="K159" s="106">
        <f t="shared" si="69"/>
        <v>0</v>
      </c>
      <c r="L159" s="106">
        <f t="shared" si="69"/>
        <v>0</v>
      </c>
      <c r="M159" s="106">
        <f t="shared" si="69"/>
        <v>0</v>
      </c>
      <c r="N159" s="106">
        <f t="shared" si="69"/>
        <v>0</v>
      </c>
      <c r="O159" s="106">
        <f t="shared" si="69"/>
        <v>0</v>
      </c>
      <c r="P159" s="106">
        <f t="shared" si="69"/>
        <v>0</v>
      </c>
      <c r="Q159" s="106">
        <f t="shared" si="69"/>
        <v>0</v>
      </c>
      <c r="R159" s="106">
        <f t="shared" si="69"/>
        <v>0</v>
      </c>
      <c r="S159" s="106">
        <f t="shared" si="69"/>
        <v>0</v>
      </c>
      <c r="T159" s="106">
        <f t="shared" si="69"/>
        <v>0</v>
      </c>
      <c r="U159" s="106">
        <f t="shared" si="69"/>
        <v>0</v>
      </c>
      <c r="V159" s="106">
        <f t="shared" si="69"/>
        <v>0</v>
      </c>
      <c r="W159" s="106">
        <f t="shared" si="69"/>
        <v>0</v>
      </c>
    </row>
    <row r="160" spans="1:23" x14ac:dyDescent="0.25">
      <c r="A160" s="97" t="s">
        <v>65</v>
      </c>
      <c r="B160" s="98" t="s">
        <v>57</v>
      </c>
      <c r="C160" s="110" t="s">
        <v>91</v>
      </c>
      <c r="D160" s="106">
        <f t="shared" ref="D160:W160" si="70">D4</f>
        <v>1</v>
      </c>
      <c r="E160" s="106">
        <f t="shared" si="70"/>
        <v>1</v>
      </c>
      <c r="F160" s="106">
        <f t="shared" si="70"/>
        <v>1</v>
      </c>
      <c r="G160" s="106">
        <f t="shared" si="70"/>
        <v>1</v>
      </c>
      <c r="H160" s="106">
        <f t="shared" si="70"/>
        <v>1</v>
      </c>
      <c r="I160" s="106">
        <f t="shared" si="70"/>
        <v>1</v>
      </c>
      <c r="J160" s="106">
        <f t="shared" si="70"/>
        <v>0</v>
      </c>
      <c r="K160" s="106">
        <f t="shared" si="70"/>
        <v>0</v>
      </c>
      <c r="L160" s="106">
        <f t="shared" si="70"/>
        <v>0</v>
      </c>
      <c r="M160" s="106">
        <f t="shared" si="70"/>
        <v>0</v>
      </c>
      <c r="N160" s="106">
        <f t="shared" si="70"/>
        <v>0</v>
      </c>
      <c r="O160" s="106">
        <f t="shared" si="70"/>
        <v>0</v>
      </c>
      <c r="P160" s="106">
        <f t="shared" si="70"/>
        <v>0</v>
      </c>
      <c r="Q160" s="106">
        <f t="shared" si="70"/>
        <v>0</v>
      </c>
      <c r="R160" s="106">
        <f t="shared" si="70"/>
        <v>0</v>
      </c>
      <c r="S160" s="106">
        <f t="shared" si="70"/>
        <v>0</v>
      </c>
      <c r="T160" s="106">
        <f t="shared" si="70"/>
        <v>0</v>
      </c>
      <c r="U160" s="106">
        <f t="shared" si="70"/>
        <v>0</v>
      </c>
      <c r="V160" s="106">
        <f t="shared" si="70"/>
        <v>0</v>
      </c>
      <c r="W160" s="106">
        <f t="shared" si="70"/>
        <v>0</v>
      </c>
    </row>
    <row r="161" spans="1:23" x14ac:dyDescent="0.25">
      <c r="A161" s="97" t="s">
        <v>66</v>
      </c>
      <c r="B161" s="104" t="s">
        <v>59</v>
      </c>
      <c r="C161" s="110"/>
      <c r="D161" s="106">
        <f t="shared" ref="D161:W161" si="71">D5</f>
        <v>1</v>
      </c>
      <c r="E161" s="106">
        <f t="shared" si="71"/>
        <v>1</v>
      </c>
      <c r="F161" s="106">
        <f t="shared" si="71"/>
        <v>1</v>
      </c>
      <c r="G161" s="106">
        <f t="shared" si="71"/>
        <v>1</v>
      </c>
      <c r="H161" s="106">
        <f t="shared" si="71"/>
        <v>1</v>
      </c>
      <c r="I161" s="106">
        <f t="shared" si="71"/>
        <v>1</v>
      </c>
      <c r="J161" s="106">
        <f t="shared" si="71"/>
        <v>1</v>
      </c>
      <c r="K161" s="106">
        <f t="shared" si="71"/>
        <v>1</v>
      </c>
      <c r="L161" s="106">
        <f t="shared" si="71"/>
        <v>1</v>
      </c>
      <c r="M161" s="106">
        <f t="shared" si="71"/>
        <v>1</v>
      </c>
      <c r="N161" s="106">
        <f t="shared" si="71"/>
        <v>1</v>
      </c>
      <c r="O161" s="106">
        <f t="shared" si="71"/>
        <v>1</v>
      </c>
      <c r="P161" s="106">
        <f t="shared" si="71"/>
        <v>1</v>
      </c>
      <c r="Q161" s="106">
        <f t="shared" si="71"/>
        <v>1</v>
      </c>
      <c r="R161" s="106">
        <f t="shared" si="71"/>
        <v>1</v>
      </c>
      <c r="S161" s="106">
        <f t="shared" si="71"/>
        <v>1</v>
      </c>
      <c r="T161" s="106">
        <f t="shared" si="71"/>
        <v>1</v>
      </c>
      <c r="U161" s="106">
        <f t="shared" si="71"/>
        <v>1</v>
      </c>
      <c r="V161" s="106">
        <f t="shared" si="71"/>
        <v>1</v>
      </c>
      <c r="W161" s="106">
        <f t="shared" si="71"/>
        <v>1</v>
      </c>
    </row>
    <row r="162" spans="1:23" x14ac:dyDescent="0.25">
      <c r="A162" s="97" t="s">
        <v>67</v>
      </c>
      <c r="B162" s="105" t="s">
        <v>58</v>
      </c>
      <c r="C162" s="110" t="s">
        <v>91</v>
      </c>
      <c r="D162" s="106">
        <f t="shared" ref="D162:W162" si="72">D6</f>
        <v>1</v>
      </c>
      <c r="E162" s="106">
        <f t="shared" si="72"/>
        <v>1</v>
      </c>
      <c r="F162" s="106">
        <f t="shared" si="72"/>
        <v>1</v>
      </c>
      <c r="G162" s="106">
        <f t="shared" si="72"/>
        <v>1</v>
      </c>
      <c r="H162" s="106">
        <f t="shared" si="72"/>
        <v>0</v>
      </c>
      <c r="I162" s="106">
        <f t="shared" si="72"/>
        <v>0</v>
      </c>
      <c r="J162" s="106">
        <f t="shared" si="72"/>
        <v>0</v>
      </c>
      <c r="K162" s="106">
        <f t="shared" si="72"/>
        <v>0</v>
      </c>
      <c r="L162" s="106">
        <f t="shared" si="72"/>
        <v>0</v>
      </c>
      <c r="M162" s="106">
        <f t="shared" si="72"/>
        <v>0</v>
      </c>
      <c r="N162" s="106">
        <f t="shared" si="72"/>
        <v>0</v>
      </c>
      <c r="O162" s="106">
        <f t="shared" si="72"/>
        <v>0</v>
      </c>
      <c r="P162" s="106">
        <f t="shared" si="72"/>
        <v>0</v>
      </c>
      <c r="Q162" s="106">
        <f t="shared" si="72"/>
        <v>0</v>
      </c>
      <c r="R162" s="106">
        <f t="shared" si="72"/>
        <v>0</v>
      </c>
      <c r="S162" s="106">
        <f t="shared" si="72"/>
        <v>0</v>
      </c>
      <c r="T162" s="106">
        <f t="shared" si="72"/>
        <v>0</v>
      </c>
      <c r="U162" s="106">
        <f t="shared" si="72"/>
        <v>0</v>
      </c>
      <c r="V162" s="106">
        <f t="shared" si="72"/>
        <v>0</v>
      </c>
      <c r="W162" s="106">
        <f t="shared" si="72"/>
        <v>0</v>
      </c>
    </row>
    <row r="163" spans="1:23" x14ac:dyDescent="0.25">
      <c r="A163" s="97" t="s">
        <v>68</v>
      </c>
      <c r="B163" s="98" t="s">
        <v>57</v>
      </c>
      <c r="C163" s="110" t="s">
        <v>91</v>
      </c>
      <c r="D163" s="106">
        <f t="shared" ref="D163:W163" si="73">D7</f>
        <v>1</v>
      </c>
      <c r="E163" s="106">
        <f t="shared" si="73"/>
        <v>1</v>
      </c>
      <c r="F163" s="106">
        <f t="shared" si="73"/>
        <v>1</v>
      </c>
      <c r="G163" s="106">
        <f t="shared" si="73"/>
        <v>1</v>
      </c>
      <c r="H163" s="106">
        <f t="shared" si="73"/>
        <v>1</v>
      </c>
      <c r="I163" s="106">
        <f t="shared" si="73"/>
        <v>1</v>
      </c>
      <c r="J163" s="106">
        <f t="shared" si="73"/>
        <v>0</v>
      </c>
      <c r="K163" s="106">
        <f t="shared" si="73"/>
        <v>0</v>
      </c>
      <c r="L163" s="106">
        <f t="shared" si="73"/>
        <v>0</v>
      </c>
      <c r="M163" s="106">
        <f t="shared" si="73"/>
        <v>0</v>
      </c>
      <c r="N163" s="106">
        <f t="shared" si="73"/>
        <v>0</v>
      </c>
      <c r="O163" s="106">
        <f t="shared" si="73"/>
        <v>0</v>
      </c>
      <c r="P163" s="106">
        <f t="shared" si="73"/>
        <v>0</v>
      </c>
      <c r="Q163" s="106">
        <f t="shared" si="73"/>
        <v>0</v>
      </c>
      <c r="R163" s="106">
        <f t="shared" si="73"/>
        <v>0</v>
      </c>
      <c r="S163" s="106">
        <f t="shared" si="73"/>
        <v>0</v>
      </c>
      <c r="T163" s="106">
        <f t="shared" si="73"/>
        <v>0</v>
      </c>
      <c r="U163" s="106">
        <f t="shared" si="73"/>
        <v>0</v>
      </c>
      <c r="V163" s="106">
        <f t="shared" si="73"/>
        <v>0</v>
      </c>
      <c r="W163" s="106">
        <f t="shared" si="73"/>
        <v>0</v>
      </c>
    </row>
    <row r="164" spans="1:23" x14ac:dyDescent="0.25">
      <c r="A164" s="97" t="s">
        <v>34</v>
      </c>
      <c r="B164" s="106" t="s">
        <v>64</v>
      </c>
      <c r="C164" s="110" t="s">
        <v>91</v>
      </c>
      <c r="D164" s="106">
        <f t="shared" ref="D164:W164" si="74">D8</f>
        <v>1</v>
      </c>
      <c r="E164" s="106">
        <f t="shared" si="74"/>
        <v>1</v>
      </c>
      <c r="F164" s="106">
        <f t="shared" si="74"/>
        <v>1</v>
      </c>
      <c r="G164" s="106">
        <f t="shared" si="74"/>
        <v>1</v>
      </c>
      <c r="H164" s="106">
        <f t="shared" si="74"/>
        <v>1</v>
      </c>
      <c r="I164" s="106">
        <f t="shared" si="74"/>
        <v>1</v>
      </c>
      <c r="J164" s="106">
        <f t="shared" si="74"/>
        <v>1</v>
      </c>
      <c r="K164" s="106">
        <f t="shared" si="74"/>
        <v>1</v>
      </c>
      <c r="L164" s="106">
        <f t="shared" si="74"/>
        <v>1</v>
      </c>
      <c r="M164" s="106">
        <f t="shared" si="74"/>
        <v>1</v>
      </c>
      <c r="N164" s="106">
        <f t="shared" si="74"/>
        <v>1</v>
      </c>
      <c r="O164" s="106">
        <f t="shared" si="74"/>
        <v>1</v>
      </c>
      <c r="P164" s="106">
        <f t="shared" si="74"/>
        <v>1</v>
      </c>
      <c r="Q164" s="106">
        <f t="shared" si="74"/>
        <v>1</v>
      </c>
      <c r="R164" s="106">
        <f t="shared" si="74"/>
        <v>1</v>
      </c>
      <c r="S164" s="106">
        <f t="shared" si="74"/>
        <v>1</v>
      </c>
      <c r="T164" s="106">
        <f t="shared" si="74"/>
        <v>1</v>
      </c>
      <c r="U164" s="106">
        <f t="shared" si="74"/>
        <v>1</v>
      </c>
      <c r="V164" s="106">
        <f t="shared" si="74"/>
        <v>1</v>
      </c>
      <c r="W164" s="106">
        <f t="shared" si="74"/>
        <v>1</v>
      </c>
    </row>
    <row r="165" spans="1:23" x14ac:dyDescent="0.25">
      <c r="A165" s="97" t="s">
        <v>69</v>
      </c>
      <c r="B165" s="98" t="s">
        <v>57</v>
      </c>
      <c r="C165" s="110"/>
      <c r="D165" s="106">
        <f t="shared" ref="D165:W165" si="75">D9</f>
        <v>0</v>
      </c>
      <c r="E165" s="106">
        <f t="shared" si="75"/>
        <v>0</v>
      </c>
      <c r="F165" s="106">
        <f t="shared" si="75"/>
        <v>0</v>
      </c>
      <c r="G165" s="106">
        <f t="shared" si="75"/>
        <v>0</v>
      </c>
      <c r="H165" s="106">
        <f t="shared" si="75"/>
        <v>0</v>
      </c>
      <c r="I165" s="106">
        <f t="shared" si="75"/>
        <v>0</v>
      </c>
      <c r="J165" s="106">
        <f t="shared" si="75"/>
        <v>0</v>
      </c>
      <c r="K165" s="106">
        <f t="shared" si="75"/>
        <v>0</v>
      </c>
      <c r="L165" s="106">
        <f t="shared" si="75"/>
        <v>0</v>
      </c>
      <c r="M165" s="106">
        <f t="shared" si="75"/>
        <v>0</v>
      </c>
      <c r="N165" s="106">
        <f t="shared" si="75"/>
        <v>0</v>
      </c>
      <c r="O165" s="106">
        <f t="shared" si="75"/>
        <v>0</v>
      </c>
      <c r="P165" s="106">
        <f t="shared" si="75"/>
        <v>0</v>
      </c>
      <c r="Q165" s="106">
        <f t="shared" si="75"/>
        <v>0</v>
      </c>
      <c r="R165" s="106">
        <f t="shared" si="75"/>
        <v>0</v>
      </c>
      <c r="S165" s="106">
        <f t="shared" si="75"/>
        <v>0</v>
      </c>
      <c r="T165" s="106">
        <f t="shared" si="75"/>
        <v>0</v>
      </c>
      <c r="U165" s="106">
        <f t="shared" si="75"/>
        <v>0</v>
      </c>
      <c r="V165" s="106">
        <f t="shared" si="75"/>
        <v>0</v>
      </c>
      <c r="W165" s="106">
        <f t="shared" si="75"/>
        <v>0</v>
      </c>
    </row>
    <row r="166" spans="1:23" x14ac:dyDescent="0.25">
      <c r="A166" s="97" t="s">
        <v>70</v>
      </c>
      <c r="B166" s="105" t="s">
        <v>59</v>
      </c>
      <c r="C166" s="110" t="s">
        <v>91</v>
      </c>
      <c r="D166" s="106">
        <f t="shared" ref="D166:W166" si="76">D10</f>
        <v>1</v>
      </c>
      <c r="E166" s="106">
        <f t="shared" si="76"/>
        <v>1</v>
      </c>
      <c r="F166" s="106">
        <f t="shared" si="76"/>
        <v>1</v>
      </c>
      <c r="G166" s="106">
        <f t="shared" si="76"/>
        <v>1</v>
      </c>
      <c r="H166" s="106">
        <f t="shared" si="76"/>
        <v>1</v>
      </c>
      <c r="I166" s="106">
        <f t="shared" si="76"/>
        <v>1</v>
      </c>
      <c r="J166" s="106">
        <f t="shared" si="76"/>
        <v>1</v>
      </c>
      <c r="K166" s="106">
        <f t="shared" si="76"/>
        <v>1</v>
      </c>
      <c r="L166" s="106">
        <f t="shared" si="76"/>
        <v>1</v>
      </c>
      <c r="M166" s="106">
        <f t="shared" si="76"/>
        <v>1</v>
      </c>
      <c r="N166" s="106">
        <f t="shared" si="76"/>
        <v>0</v>
      </c>
      <c r="O166" s="106">
        <f t="shared" si="76"/>
        <v>0</v>
      </c>
      <c r="P166" s="106">
        <f t="shared" si="76"/>
        <v>0</v>
      </c>
      <c r="Q166" s="106">
        <f t="shared" si="76"/>
        <v>0</v>
      </c>
      <c r="R166" s="106">
        <f t="shared" si="76"/>
        <v>0</v>
      </c>
      <c r="S166" s="106">
        <f t="shared" si="76"/>
        <v>0</v>
      </c>
      <c r="T166" s="106">
        <f t="shared" si="76"/>
        <v>0</v>
      </c>
      <c r="U166" s="106">
        <f t="shared" si="76"/>
        <v>0</v>
      </c>
      <c r="V166" s="106">
        <f t="shared" si="76"/>
        <v>0</v>
      </c>
      <c r="W166" s="106">
        <f t="shared" si="76"/>
        <v>0</v>
      </c>
    </row>
    <row r="167" spans="1:23" x14ac:dyDescent="0.25">
      <c r="A167" s="97" t="s">
        <v>71</v>
      </c>
      <c r="B167" s="105" t="s">
        <v>58</v>
      </c>
      <c r="C167" s="110"/>
      <c r="D167" s="106">
        <f t="shared" ref="D167:W167" si="77">D11</f>
        <v>1</v>
      </c>
      <c r="E167" s="106">
        <f t="shared" si="77"/>
        <v>1</v>
      </c>
      <c r="F167" s="106">
        <f t="shared" si="77"/>
        <v>1</v>
      </c>
      <c r="G167" s="106">
        <f t="shared" si="77"/>
        <v>1</v>
      </c>
      <c r="H167" s="106">
        <f t="shared" si="77"/>
        <v>1</v>
      </c>
      <c r="I167" s="106">
        <f t="shared" si="77"/>
        <v>1</v>
      </c>
      <c r="J167" s="106">
        <f t="shared" si="77"/>
        <v>1</v>
      </c>
      <c r="K167" s="106">
        <f t="shared" si="77"/>
        <v>1</v>
      </c>
      <c r="L167" s="106">
        <f t="shared" si="77"/>
        <v>1</v>
      </c>
      <c r="M167" s="106">
        <f t="shared" si="77"/>
        <v>1</v>
      </c>
      <c r="N167" s="106">
        <f t="shared" si="77"/>
        <v>1</v>
      </c>
      <c r="O167" s="106">
        <f t="shared" si="77"/>
        <v>1</v>
      </c>
      <c r="P167" s="106">
        <f t="shared" si="77"/>
        <v>1</v>
      </c>
      <c r="Q167" s="106">
        <f t="shared" si="77"/>
        <v>1</v>
      </c>
      <c r="R167" s="106">
        <f t="shared" si="77"/>
        <v>1</v>
      </c>
      <c r="S167" s="106">
        <f t="shared" si="77"/>
        <v>1</v>
      </c>
      <c r="T167" s="106">
        <f t="shared" si="77"/>
        <v>1</v>
      </c>
      <c r="U167" s="106">
        <f t="shared" si="77"/>
        <v>1</v>
      </c>
      <c r="V167" s="106">
        <f t="shared" si="77"/>
        <v>1</v>
      </c>
      <c r="W167" s="106">
        <f t="shared" si="77"/>
        <v>1</v>
      </c>
    </row>
    <row r="168" spans="1:23" x14ac:dyDescent="0.25">
      <c r="A168" s="97" t="s">
        <v>72</v>
      </c>
      <c r="B168" s="104" t="s">
        <v>59</v>
      </c>
      <c r="C168" s="110"/>
      <c r="D168" s="106">
        <f t="shared" ref="D168:W168" si="78">D12</f>
        <v>1</v>
      </c>
      <c r="E168" s="106">
        <f t="shared" si="78"/>
        <v>1</v>
      </c>
      <c r="F168" s="106">
        <f t="shared" si="78"/>
        <v>1</v>
      </c>
      <c r="G168" s="106">
        <f t="shared" si="78"/>
        <v>1</v>
      </c>
      <c r="H168" s="106">
        <f t="shared" si="78"/>
        <v>1</v>
      </c>
      <c r="I168" s="106">
        <f t="shared" si="78"/>
        <v>1</v>
      </c>
      <c r="J168" s="106">
        <f t="shared" si="78"/>
        <v>1</v>
      </c>
      <c r="K168" s="106">
        <f t="shared" si="78"/>
        <v>1</v>
      </c>
      <c r="L168" s="106">
        <f t="shared" si="78"/>
        <v>1</v>
      </c>
      <c r="M168" s="106">
        <f t="shared" si="78"/>
        <v>1</v>
      </c>
      <c r="N168" s="106">
        <f t="shared" si="78"/>
        <v>1</v>
      </c>
      <c r="O168" s="106">
        <f t="shared" si="78"/>
        <v>1</v>
      </c>
      <c r="P168" s="106">
        <f t="shared" si="78"/>
        <v>1</v>
      </c>
      <c r="Q168" s="106">
        <f t="shared" si="78"/>
        <v>1</v>
      </c>
      <c r="R168" s="106">
        <f t="shared" si="78"/>
        <v>1</v>
      </c>
      <c r="S168" s="106">
        <f t="shared" si="78"/>
        <v>1</v>
      </c>
      <c r="T168" s="106">
        <f t="shared" si="78"/>
        <v>1</v>
      </c>
      <c r="U168" s="106">
        <f t="shared" si="78"/>
        <v>1</v>
      </c>
      <c r="V168" s="106">
        <f t="shared" si="78"/>
        <v>1</v>
      </c>
      <c r="W168" s="106">
        <f t="shared" si="78"/>
        <v>1</v>
      </c>
    </row>
    <row r="169" spans="1:23" x14ac:dyDescent="0.25">
      <c r="A169" s="97" t="s">
        <v>82</v>
      </c>
      <c r="B169" s="106" t="s">
        <v>64</v>
      </c>
      <c r="C169" s="110"/>
      <c r="D169" s="106">
        <f t="shared" ref="D169:W169" si="79">D13</f>
        <v>1</v>
      </c>
      <c r="E169" s="106">
        <f t="shared" si="79"/>
        <v>1</v>
      </c>
      <c r="F169" s="106">
        <f t="shared" si="79"/>
        <v>1</v>
      </c>
      <c r="G169" s="106">
        <f t="shared" si="79"/>
        <v>0</v>
      </c>
      <c r="H169" s="106">
        <f t="shared" si="79"/>
        <v>0</v>
      </c>
      <c r="I169" s="106">
        <f t="shared" si="79"/>
        <v>0</v>
      </c>
      <c r="J169" s="106">
        <f t="shared" si="79"/>
        <v>0</v>
      </c>
      <c r="K169" s="106">
        <f t="shared" si="79"/>
        <v>0</v>
      </c>
      <c r="L169" s="106">
        <f t="shared" si="79"/>
        <v>0</v>
      </c>
      <c r="M169" s="106">
        <f t="shared" si="79"/>
        <v>0</v>
      </c>
      <c r="N169" s="106">
        <f t="shared" si="79"/>
        <v>0</v>
      </c>
      <c r="O169" s="106">
        <f t="shared" si="79"/>
        <v>0</v>
      </c>
      <c r="P169" s="106">
        <f t="shared" si="79"/>
        <v>0</v>
      </c>
      <c r="Q169" s="106">
        <f t="shared" si="79"/>
        <v>0</v>
      </c>
      <c r="R169" s="106">
        <f t="shared" si="79"/>
        <v>0</v>
      </c>
      <c r="S169" s="106">
        <f t="shared" si="79"/>
        <v>0</v>
      </c>
      <c r="T169" s="106">
        <f t="shared" si="79"/>
        <v>0</v>
      </c>
      <c r="U169" s="106">
        <f t="shared" si="79"/>
        <v>0</v>
      </c>
      <c r="V169" s="106">
        <f t="shared" si="79"/>
        <v>0</v>
      </c>
      <c r="W169" s="106">
        <f t="shared" si="79"/>
        <v>0</v>
      </c>
    </row>
    <row r="170" spans="1:23" x14ac:dyDescent="0.25">
      <c r="A170" s="97" t="s">
        <v>35</v>
      </c>
      <c r="B170" s="98" t="s">
        <v>57</v>
      </c>
      <c r="C170" s="110" t="s">
        <v>91</v>
      </c>
      <c r="D170" s="106">
        <f t="shared" ref="D170:W170" si="80">D14</f>
        <v>1</v>
      </c>
      <c r="E170" s="106">
        <f t="shared" si="80"/>
        <v>1</v>
      </c>
      <c r="F170" s="106">
        <f t="shared" si="80"/>
        <v>1</v>
      </c>
      <c r="G170" s="106">
        <f t="shared" si="80"/>
        <v>1</v>
      </c>
      <c r="H170" s="106">
        <f t="shared" si="80"/>
        <v>1</v>
      </c>
      <c r="I170" s="106">
        <f t="shared" si="80"/>
        <v>1</v>
      </c>
      <c r="J170" s="106">
        <f t="shared" si="80"/>
        <v>1</v>
      </c>
      <c r="K170" s="106">
        <f t="shared" si="80"/>
        <v>0</v>
      </c>
      <c r="L170" s="106">
        <f t="shared" si="80"/>
        <v>0</v>
      </c>
      <c r="M170" s="106">
        <f t="shared" si="80"/>
        <v>0</v>
      </c>
      <c r="N170" s="106">
        <f t="shared" si="80"/>
        <v>0</v>
      </c>
      <c r="O170" s="106">
        <f t="shared" si="80"/>
        <v>0</v>
      </c>
      <c r="P170" s="106">
        <f t="shared" si="80"/>
        <v>0</v>
      </c>
      <c r="Q170" s="106">
        <f t="shared" si="80"/>
        <v>0</v>
      </c>
      <c r="R170" s="106">
        <f t="shared" si="80"/>
        <v>0</v>
      </c>
      <c r="S170" s="106">
        <f t="shared" si="80"/>
        <v>0</v>
      </c>
      <c r="T170" s="106">
        <f t="shared" si="80"/>
        <v>0</v>
      </c>
      <c r="U170" s="106">
        <f t="shared" si="80"/>
        <v>0</v>
      </c>
      <c r="V170" s="106">
        <f t="shared" si="80"/>
        <v>0</v>
      </c>
      <c r="W170" s="106">
        <f t="shared" si="80"/>
        <v>0</v>
      </c>
    </row>
    <row r="171" spans="1:23" x14ac:dyDescent="0.25">
      <c r="A171" s="110" t="s">
        <v>83</v>
      </c>
      <c r="B171" s="98" t="s">
        <v>56</v>
      </c>
      <c r="C171" s="110"/>
      <c r="D171" s="106">
        <f t="shared" ref="D171:W171" si="81">D15</f>
        <v>1</v>
      </c>
      <c r="E171" s="106">
        <f t="shared" si="81"/>
        <v>1</v>
      </c>
      <c r="F171" s="106">
        <f t="shared" si="81"/>
        <v>1</v>
      </c>
      <c r="G171" s="106">
        <f t="shared" si="81"/>
        <v>1</v>
      </c>
      <c r="H171" s="106">
        <f t="shared" si="81"/>
        <v>1</v>
      </c>
      <c r="I171" s="106">
        <f t="shared" si="81"/>
        <v>1</v>
      </c>
      <c r="J171" s="106">
        <f t="shared" si="81"/>
        <v>1</v>
      </c>
      <c r="K171" s="106">
        <f t="shared" si="81"/>
        <v>1</v>
      </c>
      <c r="L171" s="106">
        <f t="shared" si="81"/>
        <v>1</v>
      </c>
      <c r="M171" s="106">
        <f t="shared" si="81"/>
        <v>1</v>
      </c>
      <c r="N171" s="106">
        <f t="shared" si="81"/>
        <v>1</v>
      </c>
      <c r="O171" s="106">
        <f t="shared" si="81"/>
        <v>1</v>
      </c>
      <c r="P171" s="106">
        <f t="shared" si="81"/>
        <v>1</v>
      </c>
      <c r="Q171" s="106">
        <f t="shared" si="81"/>
        <v>1</v>
      </c>
      <c r="R171" s="106">
        <f t="shared" si="81"/>
        <v>1</v>
      </c>
      <c r="S171" s="106">
        <f t="shared" si="81"/>
        <v>1</v>
      </c>
      <c r="T171" s="106">
        <f t="shared" si="81"/>
        <v>1</v>
      </c>
      <c r="U171" s="106">
        <f t="shared" si="81"/>
        <v>1</v>
      </c>
      <c r="V171" s="106">
        <f t="shared" si="81"/>
        <v>1</v>
      </c>
      <c r="W171" s="106">
        <f t="shared" si="81"/>
        <v>1</v>
      </c>
    </row>
    <row r="172" spans="1:23" x14ac:dyDescent="0.25">
      <c r="A172" s="110" t="s">
        <v>84</v>
      </c>
      <c r="B172" s="98" t="s">
        <v>56</v>
      </c>
      <c r="C172" s="110"/>
      <c r="D172" s="106">
        <f t="shared" ref="D172:W172" si="82">D16</f>
        <v>1</v>
      </c>
      <c r="E172" s="106">
        <f t="shared" si="82"/>
        <v>1</v>
      </c>
      <c r="F172" s="106">
        <f t="shared" si="82"/>
        <v>1</v>
      </c>
      <c r="G172" s="106">
        <f t="shared" si="82"/>
        <v>1</v>
      </c>
      <c r="H172" s="106">
        <f t="shared" si="82"/>
        <v>1</v>
      </c>
      <c r="I172" s="106">
        <f t="shared" si="82"/>
        <v>1</v>
      </c>
      <c r="J172" s="106">
        <f t="shared" si="82"/>
        <v>1</v>
      </c>
      <c r="K172" s="106">
        <f t="shared" si="82"/>
        <v>1</v>
      </c>
      <c r="L172" s="106">
        <f t="shared" si="82"/>
        <v>1</v>
      </c>
      <c r="M172" s="106">
        <f t="shared" si="82"/>
        <v>1</v>
      </c>
      <c r="N172" s="106">
        <f t="shared" si="82"/>
        <v>1</v>
      </c>
      <c r="O172" s="106">
        <f t="shared" si="82"/>
        <v>1</v>
      </c>
      <c r="P172" s="106">
        <f t="shared" si="82"/>
        <v>1</v>
      </c>
      <c r="Q172" s="106">
        <f t="shared" si="82"/>
        <v>1</v>
      </c>
      <c r="R172" s="106">
        <f t="shared" si="82"/>
        <v>1</v>
      </c>
      <c r="S172" s="106">
        <f t="shared" si="82"/>
        <v>1</v>
      </c>
      <c r="T172" s="106">
        <f t="shared" si="82"/>
        <v>1</v>
      </c>
      <c r="U172" s="106">
        <f t="shared" si="82"/>
        <v>1</v>
      </c>
      <c r="V172" s="106">
        <f t="shared" si="82"/>
        <v>1</v>
      </c>
      <c r="W172" s="106">
        <f t="shared" si="82"/>
        <v>1</v>
      </c>
    </row>
    <row r="173" spans="1:23" x14ac:dyDescent="0.25">
      <c r="A173" s="110" t="s">
        <v>85</v>
      </c>
      <c r="B173" s="98" t="s">
        <v>56</v>
      </c>
      <c r="C173" s="110"/>
      <c r="D173" s="106">
        <f t="shared" ref="D173:W173" si="83">D17</f>
        <v>1</v>
      </c>
      <c r="E173" s="106">
        <f t="shared" si="83"/>
        <v>1</v>
      </c>
      <c r="F173" s="106">
        <f t="shared" si="83"/>
        <v>1</v>
      </c>
      <c r="G173" s="106">
        <f t="shared" si="83"/>
        <v>1</v>
      </c>
      <c r="H173" s="106">
        <f t="shared" si="83"/>
        <v>1</v>
      </c>
      <c r="I173" s="106">
        <f t="shared" si="83"/>
        <v>1</v>
      </c>
      <c r="J173" s="106">
        <f t="shared" si="83"/>
        <v>1</v>
      </c>
      <c r="K173" s="106">
        <f t="shared" si="83"/>
        <v>1</v>
      </c>
      <c r="L173" s="106">
        <f t="shared" si="83"/>
        <v>1</v>
      </c>
      <c r="M173" s="106">
        <f t="shared" si="83"/>
        <v>1</v>
      </c>
      <c r="N173" s="106">
        <f t="shared" si="83"/>
        <v>1</v>
      </c>
      <c r="O173" s="106">
        <f t="shared" si="83"/>
        <v>1</v>
      </c>
      <c r="P173" s="106">
        <f t="shared" si="83"/>
        <v>1</v>
      </c>
      <c r="Q173" s="106">
        <f t="shared" si="83"/>
        <v>1</v>
      </c>
      <c r="R173" s="106">
        <f t="shared" si="83"/>
        <v>1</v>
      </c>
      <c r="S173" s="106">
        <f t="shared" si="83"/>
        <v>1</v>
      </c>
      <c r="T173" s="106">
        <f t="shared" si="83"/>
        <v>1</v>
      </c>
      <c r="U173" s="106">
        <f t="shared" si="83"/>
        <v>1</v>
      </c>
      <c r="V173" s="106">
        <f t="shared" si="83"/>
        <v>1</v>
      </c>
      <c r="W173" s="106">
        <f t="shared" si="83"/>
        <v>1</v>
      </c>
    </row>
    <row r="174" spans="1:23" x14ac:dyDescent="0.25">
      <c r="A174" s="110" t="s">
        <v>86</v>
      </c>
      <c r="B174" s="98" t="s">
        <v>56</v>
      </c>
      <c r="C174" s="110"/>
      <c r="D174" s="106">
        <f t="shared" ref="D174:W174" si="84">D18</f>
        <v>1</v>
      </c>
      <c r="E174" s="106">
        <f t="shared" si="84"/>
        <v>1</v>
      </c>
      <c r="F174" s="106">
        <f t="shared" si="84"/>
        <v>1</v>
      </c>
      <c r="G174" s="106">
        <f t="shared" si="84"/>
        <v>1</v>
      </c>
      <c r="H174" s="106">
        <f t="shared" si="84"/>
        <v>1</v>
      </c>
      <c r="I174" s="106">
        <f t="shared" si="84"/>
        <v>1</v>
      </c>
      <c r="J174" s="106">
        <f t="shared" si="84"/>
        <v>1</v>
      </c>
      <c r="K174" s="106">
        <f t="shared" si="84"/>
        <v>1</v>
      </c>
      <c r="L174" s="106">
        <f t="shared" si="84"/>
        <v>1</v>
      </c>
      <c r="M174" s="106">
        <f t="shared" si="84"/>
        <v>1</v>
      </c>
      <c r="N174" s="106">
        <f t="shared" si="84"/>
        <v>1</v>
      </c>
      <c r="O174" s="106">
        <f t="shared" si="84"/>
        <v>1</v>
      </c>
      <c r="P174" s="106">
        <f t="shared" si="84"/>
        <v>1</v>
      </c>
      <c r="Q174" s="106">
        <f t="shared" si="84"/>
        <v>1</v>
      </c>
      <c r="R174" s="106">
        <f t="shared" si="84"/>
        <v>1</v>
      </c>
      <c r="S174" s="106">
        <f t="shared" si="84"/>
        <v>1</v>
      </c>
      <c r="T174" s="106">
        <f t="shared" si="84"/>
        <v>1</v>
      </c>
      <c r="U174" s="106">
        <f t="shared" si="84"/>
        <v>1</v>
      </c>
      <c r="V174" s="106">
        <f t="shared" si="84"/>
        <v>1</v>
      </c>
      <c r="W174" s="106">
        <f t="shared" si="84"/>
        <v>1</v>
      </c>
    </row>
    <row r="175" spans="1:23" x14ac:dyDescent="0.25">
      <c r="A175" s="97" t="s">
        <v>36</v>
      </c>
      <c r="B175" s="98" t="s">
        <v>57</v>
      </c>
      <c r="C175" s="110" t="s">
        <v>91</v>
      </c>
      <c r="D175" s="106">
        <f t="shared" ref="D175:W175" si="85">D19</f>
        <v>1</v>
      </c>
      <c r="E175" s="106">
        <f t="shared" si="85"/>
        <v>1</v>
      </c>
      <c r="F175" s="106">
        <f t="shared" si="85"/>
        <v>1</v>
      </c>
      <c r="G175" s="106">
        <f t="shared" si="85"/>
        <v>1</v>
      </c>
      <c r="H175" s="106">
        <f t="shared" si="85"/>
        <v>1</v>
      </c>
      <c r="I175" s="106">
        <f t="shared" si="85"/>
        <v>1</v>
      </c>
      <c r="J175" s="106">
        <f t="shared" si="85"/>
        <v>1</v>
      </c>
      <c r="K175" s="106">
        <f t="shared" si="85"/>
        <v>1</v>
      </c>
      <c r="L175" s="106">
        <f t="shared" si="85"/>
        <v>1</v>
      </c>
      <c r="M175" s="106">
        <f t="shared" si="85"/>
        <v>1</v>
      </c>
      <c r="N175" s="106">
        <f t="shared" si="85"/>
        <v>1</v>
      </c>
      <c r="O175" s="106">
        <f t="shared" si="85"/>
        <v>1</v>
      </c>
      <c r="P175" s="106">
        <f t="shared" si="85"/>
        <v>1</v>
      </c>
      <c r="Q175" s="106">
        <f t="shared" si="85"/>
        <v>1</v>
      </c>
      <c r="R175" s="106">
        <f t="shared" si="85"/>
        <v>1</v>
      </c>
      <c r="S175" s="106">
        <f t="shared" si="85"/>
        <v>1</v>
      </c>
      <c r="T175" s="106">
        <f t="shared" si="85"/>
        <v>1</v>
      </c>
      <c r="U175" s="106">
        <f t="shared" si="85"/>
        <v>1</v>
      </c>
      <c r="V175" s="106">
        <f t="shared" si="85"/>
        <v>1</v>
      </c>
      <c r="W175" s="106">
        <f t="shared" si="85"/>
        <v>1</v>
      </c>
    </row>
    <row r="176" spans="1:23" x14ac:dyDescent="0.25">
      <c r="A176" s="97" t="s">
        <v>37</v>
      </c>
      <c r="B176" s="98" t="s">
        <v>57</v>
      </c>
      <c r="C176" s="110" t="s">
        <v>91</v>
      </c>
      <c r="D176" s="106">
        <f t="shared" ref="D176:W176" si="86">D20</f>
        <v>1</v>
      </c>
      <c r="E176" s="106">
        <f t="shared" si="86"/>
        <v>1</v>
      </c>
      <c r="F176" s="106">
        <f t="shared" si="86"/>
        <v>1</v>
      </c>
      <c r="G176" s="106">
        <f t="shared" si="86"/>
        <v>1</v>
      </c>
      <c r="H176" s="106">
        <f t="shared" si="86"/>
        <v>1</v>
      </c>
      <c r="I176" s="106">
        <f t="shared" si="86"/>
        <v>0</v>
      </c>
      <c r="J176" s="106">
        <f t="shared" si="86"/>
        <v>0</v>
      </c>
      <c r="K176" s="106">
        <f t="shared" si="86"/>
        <v>0</v>
      </c>
      <c r="L176" s="106">
        <f t="shared" si="86"/>
        <v>0</v>
      </c>
      <c r="M176" s="106">
        <f t="shared" si="86"/>
        <v>0</v>
      </c>
      <c r="N176" s="106">
        <f t="shared" si="86"/>
        <v>0</v>
      </c>
      <c r="O176" s="106">
        <f t="shared" si="86"/>
        <v>0</v>
      </c>
      <c r="P176" s="106">
        <f t="shared" si="86"/>
        <v>0</v>
      </c>
      <c r="Q176" s="106">
        <f t="shared" si="86"/>
        <v>0</v>
      </c>
      <c r="R176" s="106">
        <f t="shared" si="86"/>
        <v>0</v>
      </c>
      <c r="S176" s="106">
        <f t="shared" si="86"/>
        <v>0</v>
      </c>
      <c r="T176" s="106">
        <f t="shared" si="86"/>
        <v>0</v>
      </c>
      <c r="U176" s="106">
        <f t="shared" si="86"/>
        <v>0</v>
      </c>
      <c r="V176" s="106">
        <f t="shared" si="86"/>
        <v>0</v>
      </c>
      <c r="W176" s="106">
        <f t="shared" si="86"/>
        <v>0</v>
      </c>
    </row>
    <row r="177" spans="1:23" x14ac:dyDescent="0.25">
      <c r="A177" s="97" t="s">
        <v>40</v>
      </c>
      <c r="B177" s="111" t="s">
        <v>58</v>
      </c>
      <c r="C177" s="110"/>
      <c r="D177" s="106">
        <f t="shared" ref="D177:W177" si="87">D21</f>
        <v>0</v>
      </c>
      <c r="E177" s="106">
        <f t="shared" si="87"/>
        <v>0</v>
      </c>
      <c r="F177" s="106">
        <f t="shared" si="87"/>
        <v>0</v>
      </c>
      <c r="G177" s="106">
        <f t="shared" si="87"/>
        <v>0</v>
      </c>
      <c r="H177" s="106">
        <f t="shared" si="87"/>
        <v>0</v>
      </c>
      <c r="I177" s="106">
        <f t="shared" si="87"/>
        <v>0</v>
      </c>
      <c r="J177" s="106">
        <f t="shared" si="87"/>
        <v>0</v>
      </c>
      <c r="K177" s="106">
        <f t="shared" si="87"/>
        <v>0</v>
      </c>
      <c r="L177" s="106">
        <f t="shared" si="87"/>
        <v>0</v>
      </c>
      <c r="M177" s="106">
        <f t="shared" si="87"/>
        <v>0</v>
      </c>
      <c r="N177" s="106">
        <f t="shared" si="87"/>
        <v>0</v>
      </c>
      <c r="O177" s="106">
        <f t="shared" si="87"/>
        <v>0</v>
      </c>
      <c r="P177" s="106">
        <f t="shared" si="87"/>
        <v>0</v>
      </c>
      <c r="Q177" s="106">
        <f t="shared" si="87"/>
        <v>0</v>
      </c>
      <c r="R177" s="106">
        <f t="shared" si="87"/>
        <v>0</v>
      </c>
      <c r="S177" s="106">
        <f t="shared" si="87"/>
        <v>0</v>
      </c>
      <c r="T177" s="106">
        <f t="shared" si="87"/>
        <v>0</v>
      </c>
      <c r="U177" s="106">
        <f t="shared" si="87"/>
        <v>0</v>
      </c>
      <c r="V177" s="106">
        <f t="shared" si="87"/>
        <v>0</v>
      </c>
      <c r="W177" s="106">
        <f t="shared" si="87"/>
        <v>0</v>
      </c>
    </row>
    <row r="178" spans="1:23" x14ac:dyDescent="0.25">
      <c r="A178" s="97" t="s">
        <v>73</v>
      </c>
      <c r="B178" s="98" t="s">
        <v>57</v>
      </c>
      <c r="C178" s="110"/>
      <c r="D178" s="106">
        <f t="shared" ref="D178:W178" si="88">D22</f>
        <v>1</v>
      </c>
      <c r="E178" s="106">
        <f t="shared" si="88"/>
        <v>1</v>
      </c>
      <c r="F178" s="106">
        <f t="shared" si="88"/>
        <v>1</v>
      </c>
      <c r="G178" s="106">
        <f t="shared" si="88"/>
        <v>1</v>
      </c>
      <c r="H178" s="106">
        <f t="shared" si="88"/>
        <v>1</v>
      </c>
      <c r="I178" s="106">
        <f t="shared" si="88"/>
        <v>0</v>
      </c>
      <c r="J178" s="106">
        <f t="shared" si="88"/>
        <v>0</v>
      </c>
      <c r="K178" s="106">
        <f t="shared" si="88"/>
        <v>0</v>
      </c>
      <c r="L178" s="106">
        <f t="shared" si="88"/>
        <v>0</v>
      </c>
      <c r="M178" s="106">
        <f t="shared" si="88"/>
        <v>0</v>
      </c>
      <c r="N178" s="106">
        <f t="shared" si="88"/>
        <v>0</v>
      </c>
      <c r="O178" s="106">
        <f t="shared" si="88"/>
        <v>0</v>
      </c>
      <c r="P178" s="106">
        <f t="shared" si="88"/>
        <v>0</v>
      </c>
      <c r="Q178" s="106">
        <f t="shared" si="88"/>
        <v>0</v>
      </c>
      <c r="R178" s="106">
        <f t="shared" si="88"/>
        <v>0</v>
      </c>
      <c r="S178" s="106">
        <f t="shared" si="88"/>
        <v>0</v>
      </c>
      <c r="T178" s="106">
        <f t="shared" si="88"/>
        <v>0</v>
      </c>
      <c r="U178" s="106">
        <f t="shared" si="88"/>
        <v>0</v>
      </c>
      <c r="V178" s="106">
        <f t="shared" si="88"/>
        <v>0</v>
      </c>
      <c r="W178" s="106">
        <f t="shared" si="88"/>
        <v>0</v>
      </c>
    </row>
    <row r="179" spans="1:23" x14ac:dyDescent="0.25">
      <c r="A179" s="97" t="s">
        <v>38</v>
      </c>
      <c r="B179" s="98" t="s">
        <v>57</v>
      </c>
      <c r="C179" s="110" t="s">
        <v>91</v>
      </c>
      <c r="D179" s="106">
        <f t="shared" ref="D179:W179" si="89">D23</f>
        <v>1</v>
      </c>
      <c r="E179" s="106">
        <f t="shared" si="89"/>
        <v>1</v>
      </c>
      <c r="F179" s="106">
        <f t="shared" si="89"/>
        <v>1</v>
      </c>
      <c r="G179" s="106">
        <f t="shared" si="89"/>
        <v>1</v>
      </c>
      <c r="H179" s="106">
        <f t="shared" si="89"/>
        <v>0</v>
      </c>
      <c r="I179" s="106">
        <f t="shared" si="89"/>
        <v>0</v>
      </c>
      <c r="J179" s="106">
        <f t="shared" si="89"/>
        <v>0</v>
      </c>
      <c r="K179" s="106">
        <f t="shared" si="89"/>
        <v>0</v>
      </c>
      <c r="L179" s="106">
        <f t="shared" si="89"/>
        <v>0</v>
      </c>
      <c r="M179" s="106">
        <f t="shared" si="89"/>
        <v>0</v>
      </c>
      <c r="N179" s="106">
        <f t="shared" si="89"/>
        <v>0</v>
      </c>
      <c r="O179" s="106">
        <f t="shared" si="89"/>
        <v>0</v>
      </c>
      <c r="P179" s="106">
        <f t="shared" si="89"/>
        <v>0</v>
      </c>
      <c r="Q179" s="106">
        <f t="shared" si="89"/>
        <v>0</v>
      </c>
      <c r="R179" s="106">
        <f t="shared" si="89"/>
        <v>0</v>
      </c>
      <c r="S179" s="106">
        <f t="shared" si="89"/>
        <v>0</v>
      </c>
      <c r="T179" s="106">
        <f t="shared" si="89"/>
        <v>0</v>
      </c>
      <c r="U179" s="106">
        <f t="shared" si="89"/>
        <v>0</v>
      </c>
      <c r="V179" s="106">
        <f t="shared" si="89"/>
        <v>0</v>
      </c>
      <c r="W179" s="106">
        <f t="shared" si="89"/>
        <v>0</v>
      </c>
    </row>
    <row r="180" spans="1:23" x14ac:dyDescent="0.25">
      <c r="A180" s="97" t="s">
        <v>39</v>
      </c>
      <c r="B180" s="105" t="s">
        <v>59</v>
      </c>
      <c r="C180" s="110" t="s">
        <v>91</v>
      </c>
      <c r="D180" s="106">
        <f t="shared" ref="D180:W180" si="90">D24</f>
        <v>1</v>
      </c>
      <c r="E180" s="106">
        <f t="shared" si="90"/>
        <v>1</v>
      </c>
      <c r="F180" s="106">
        <f t="shared" si="90"/>
        <v>1</v>
      </c>
      <c r="G180" s="106">
        <f t="shared" si="90"/>
        <v>1</v>
      </c>
      <c r="H180" s="106">
        <f t="shared" si="90"/>
        <v>1</v>
      </c>
      <c r="I180" s="106">
        <f t="shared" si="90"/>
        <v>1</v>
      </c>
      <c r="J180" s="106">
        <f t="shared" si="90"/>
        <v>1</v>
      </c>
      <c r="K180" s="106">
        <f t="shared" si="90"/>
        <v>1</v>
      </c>
      <c r="L180" s="106">
        <f t="shared" si="90"/>
        <v>1</v>
      </c>
      <c r="M180" s="106">
        <f t="shared" si="90"/>
        <v>1</v>
      </c>
      <c r="N180" s="106">
        <f t="shared" si="90"/>
        <v>0</v>
      </c>
      <c r="O180" s="106">
        <f t="shared" si="90"/>
        <v>0</v>
      </c>
      <c r="P180" s="106">
        <f t="shared" si="90"/>
        <v>0</v>
      </c>
      <c r="Q180" s="106">
        <f t="shared" si="90"/>
        <v>0</v>
      </c>
      <c r="R180" s="106">
        <f t="shared" si="90"/>
        <v>0</v>
      </c>
      <c r="S180" s="106">
        <f t="shared" si="90"/>
        <v>0</v>
      </c>
      <c r="T180" s="106">
        <f t="shared" si="90"/>
        <v>0</v>
      </c>
      <c r="U180" s="106">
        <f t="shared" si="90"/>
        <v>0</v>
      </c>
      <c r="V180" s="106">
        <f t="shared" si="90"/>
        <v>0</v>
      </c>
      <c r="W180" s="106">
        <f t="shared" si="90"/>
        <v>0</v>
      </c>
    </row>
    <row r="181" spans="1:23" x14ac:dyDescent="0.25">
      <c r="A181" s="97" t="s">
        <v>41</v>
      </c>
      <c r="B181" s="98" t="s">
        <v>60</v>
      </c>
      <c r="C181" s="110"/>
      <c r="D181" s="106">
        <f t="shared" ref="D181:W181" si="91">D25</f>
        <v>1</v>
      </c>
      <c r="E181" s="106">
        <f t="shared" si="91"/>
        <v>1</v>
      </c>
      <c r="F181" s="106">
        <f t="shared" si="91"/>
        <v>1</v>
      </c>
      <c r="G181" s="106">
        <f t="shared" si="91"/>
        <v>1</v>
      </c>
      <c r="H181" s="106">
        <f t="shared" si="91"/>
        <v>0</v>
      </c>
      <c r="I181" s="106">
        <f t="shared" si="91"/>
        <v>0</v>
      </c>
      <c r="J181" s="106">
        <f t="shared" si="91"/>
        <v>0</v>
      </c>
      <c r="K181" s="106">
        <f t="shared" si="91"/>
        <v>0</v>
      </c>
      <c r="L181" s="106">
        <f t="shared" si="91"/>
        <v>0</v>
      </c>
      <c r="M181" s="106">
        <f t="shared" si="91"/>
        <v>0</v>
      </c>
      <c r="N181" s="106">
        <f t="shared" si="91"/>
        <v>0</v>
      </c>
      <c r="O181" s="106">
        <f t="shared" si="91"/>
        <v>0</v>
      </c>
      <c r="P181" s="106">
        <f t="shared" si="91"/>
        <v>0</v>
      </c>
      <c r="Q181" s="106">
        <f t="shared" si="91"/>
        <v>0</v>
      </c>
      <c r="R181" s="106">
        <f t="shared" si="91"/>
        <v>0</v>
      </c>
      <c r="S181" s="106">
        <f t="shared" si="91"/>
        <v>0</v>
      </c>
      <c r="T181" s="106">
        <f t="shared" si="91"/>
        <v>0</v>
      </c>
      <c r="U181" s="106">
        <f t="shared" si="91"/>
        <v>0</v>
      </c>
      <c r="V181" s="106">
        <f t="shared" si="91"/>
        <v>0</v>
      </c>
      <c r="W181" s="106">
        <f t="shared" si="91"/>
        <v>0</v>
      </c>
    </row>
    <row r="182" spans="1:23" x14ac:dyDescent="0.25">
      <c r="A182" s="97" t="s">
        <v>74</v>
      </c>
      <c r="B182" s="98" t="s">
        <v>57</v>
      </c>
      <c r="C182" s="110"/>
      <c r="D182" s="106">
        <f t="shared" ref="D182:W182" si="92">D26</f>
        <v>1</v>
      </c>
      <c r="E182" s="106">
        <f t="shared" si="92"/>
        <v>0</v>
      </c>
      <c r="F182" s="106">
        <f t="shared" si="92"/>
        <v>0</v>
      </c>
      <c r="G182" s="106">
        <f t="shared" si="92"/>
        <v>0</v>
      </c>
      <c r="H182" s="106">
        <f t="shared" si="92"/>
        <v>0</v>
      </c>
      <c r="I182" s="106">
        <f t="shared" si="92"/>
        <v>0</v>
      </c>
      <c r="J182" s="106">
        <f t="shared" si="92"/>
        <v>0</v>
      </c>
      <c r="K182" s="106">
        <f t="shared" si="92"/>
        <v>0</v>
      </c>
      <c r="L182" s="106">
        <f t="shared" si="92"/>
        <v>0</v>
      </c>
      <c r="M182" s="106">
        <f t="shared" si="92"/>
        <v>0</v>
      </c>
      <c r="N182" s="106">
        <f t="shared" si="92"/>
        <v>0</v>
      </c>
      <c r="O182" s="106">
        <f t="shared" si="92"/>
        <v>0</v>
      </c>
      <c r="P182" s="106">
        <f t="shared" si="92"/>
        <v>0</v>
      </c>
      <c r="Q182" s="106">
        <f t="shared" si="92"/>
        <v>0</v>
      </c>
      <c r="R182" s="106">
        <f t="shared" si="92"/>
        <v>0</v>
      </c>
      <c r="S182" s="106">
        <f t="shared" si="92"/>
        <v>0</v>
      </c>
      <c r="T182" s="106">
        <f t="shared" si="92"/>
        <v>0</v>
      </c>
      <c r="U182" s="106">
        <f t="shared" si="92"/>
        <v>0</v>
      </c>
      <c r="V182" s="106">
        <f t="shared" si="92"/>
        <v>0</v>
      </c>
      <c r="W182" s="106">
        <f t="shared" si="92"/>
        <v>0</v>
      </c>
    </row>
    <row r="183" spans="1:23" x14ac:dyDescent="0.25">
      <c r="A183" s="97" t="s">
        <v>75</v>
      </c>
      <c r="B183" s="98" t="s">
        <v>57</v>
      </c>
      <c r="C183" s="110"/>
      <c r="D183" s="106">
        <f t="shared" ref="D183:W183" si="93">D27</f>
        <v>1</v>
      </c>
      <c r="E183" s="106">
        <f t="shared" si="93"/>
        <v>1</v>
      </c>
      <c r="F183" s="106">
        <f t="shared" si="93"/>
        <v>1</v>
      </c>
      <c r="G183" s="106">
        <f t="shared" si="93"/>
        <v>0</v>
      </c>
      <c r="H183" s="106">
        <f t="shared" si="93"/>
        <v>0</v>
      </c>
      <c r="I183" s="106">
        <f t="shared" si="93"/>
        <v>0</v>
      </c>
      <c r="J183" s="106">
        <f t="shared" si="93"/>
        <v>0</v>
      </c>
      <c r="K183" s="106">
        <f t="shared" si="93"/>
        <v>0</v>
      </c>
      <c r="L183" s="106">
        <f t="shared" si="93"/>
        <v>0</v>
      </c>
      <c r="M183" s="106">
        <f t="shared" si="93"/>
        <v>0</v>
      </c>
      <c r="N183" s="106">
        <f t="shared" si="93"/>
        <v>0</v>
      </c>
      <c r="O183" s="106">
        <f t="shared" si="93"/>
        <v>0</v>
      </c>
      <c r="P183" s="106">
        <f t="shared" si="93"/>
        <v>0</v>
      </c>
      <c r="Q183" s="106">
        <f t="shared" si="93"/>
        <v>0</v>
      </c>
      <c r="R183" s="106">
        <f t="shared" si="93"/>
        <v>0</v>
      </c>
      <c r="S183" s="106">
        <f t="shared" si="93"/>
        <v>0</v>
      </c>
      <c r="T183" s="106">
        <f t="shared" si="93"/>
        <v>0</v>
      </c>
      <c r="U183" s="106">
        <f t="shared" si="93"/>
        <v>0</v>
      </c>
      <c r="V183" s="106">
        <f t="shared" si="93"/>
        <v>0</v>
      </c>
      <c r="W183" s="106">
        <f t="shared" si="93"/>
        <v>0</v>
      </c>
    </row>
    <row r="184" spans="1:23" x14ac:dyDescent="0.25">
      <c r="A184" s="97" t="s">
        <v>76</v>
      </c>
      <c r="B184" s="98" t="s">
        <v>57</v>
      </c>
      <c r="C184" s="110"/>
      <c r="D184" s="106">
        <f t="shared" ref="D184:W184" si="94">D28</f>
        <v>1</v>
      </c>
      <c r="E184" s="106">
        <f t="shared" si="94"/>
        <v>1</v>
      </c>
      <c r="F184" s="106">
        <f t="shared" si="94"/>
        <v>1</v>
      </c>
      <c r="G184" s="106">
        <f t="shared" si="94"/>
        <v>1</v>
      </c>
      <c r="H184" s="106">
        <f t="shared" si="94"/>
        <v>1</v>
      </c>
      <c r="I184" s="106">
        <f t="shared" si="94"/>
        <v>1</v>
      </c>
      <c r="J184" s="106">
        <f t="shared" si="94"/>
        <v>0</v>
      </c>
      <c r="K184" s="106">
        <f t="shared" si="94"/>
        <v>0</v>
      </c>
      <c r="L184" s="106">
        <f t="shared" si="94"/>
        <v>0</v>
      </c>
      <c r="M184" s="106">
        <f t="shared" si="94"/>
        <v>0</v>
      </c>
      <c r="N184" s="106">
        <f t="shared" si="94"/>
        <v>0</v>
      </c>
      <c r="O184" s="106">
        <f t="shared" si="94"/>
        <v>0</v>
      </c>
      <c r="P184" s="106">
        <f t="shared" si="94"/>
        <v>0</v>
      </c>
      <c r="Q184" s="106">
        <f t="shared" si="94"/>
        <v>0</v>
      </c>
      <c r="R184" s="106">
        <f t="shared" si="94"/>
        <v>0</v>
      </c>
      <c r="S184" s="106">
        <f t="shared" si="94"/>
        <v>0</v>
      </c>
      <c r="T184" s="106">
        <f t="shared" si="94"/>
        <v>0</v>
      </c>
      <c r="U184" s="106">
        <f t="shared" si="94"/>
        <v>0</v>
      </c>
      <c r="V184" s="106">
        <f t="shared" si="94"/>
        <v>0</v>
      </c>
      <c r="W184" s="106">
        <f t="shared" si="94"/>
        <v>0</v>
      </c>
    </row>
    <row r="185" spans="1:23" x14ac:dyDescent="0.25">
      <c r="A185" s="97" t="s">
        <v>42</v>
      </c>
      <c r="B185" s="105" t="s">
        <v>61</v>
      </c>
      <c r="C185" s="110"/>
      <c r="D185" s="106">
        <f t="shared" ref="D185:W185" si="95">D29</f>
        <v>1</v>
      </c>
      <c r="E185" s="106">
        <f t="shared" si="95"/>
        <v>1</v>
      </c>
      <c r="F185" s="106">
        <f t="shared" si="95"/>
        <v>1</v>
      </c>
      <c r="G185" s="106">
        <f t="shared" si="95"/>
        <v>1</v>
      </c>
      <c r="H185" s="106">
        <f t="shared" si="95"/>
        <v>1</v>
      </c>
      <c r="I185" s="106">
        <f t="shared" si="95"/>
        <v>1</v>
      </c>
      <c r="J185" s="106">
        <f t="shared" si="95"/>
        <v>1</v>
      </c>
      <c r="K185" s="106">
        <f t="shared" si="95"/>
        <v>1</v>
      </c>
      <c r="L185" s="106">
        <f t="shared" si="95"/>
        <v>1</v>
      </c>
      <c r="M185" s="106">
        <f t="shared" si="95"/>
        <v>1</v>
      </c>
      <c r="N185" s="106">
        <f t="shared" si="95"/>
        <v>1</v>
      </c>
      <c r="O185" s="106">
        <f t="shared" si="95"/>
        <v>1</v>
      </c>
      <c r="P185" s="106">
        <f t="shared" si="95"/>
        <v>1</v>
      </c>
      <c r="Q185" s="106">
        <f t="shared" si="95"/>
        <v>1</v>
      </c>
      <c r="R185" s="106">
        <f t="shared" si="95"/>
        <v>1</v>
      </c>
      <c r="S185" s="106">
        <f t="shared" si="95"/>
        <v>1</v>
      </c>
      <c r="T185" s="106">
        <f t="shared" si="95"/>
        <v>1</v>
      </c>
      <c r="U185" s="106">
        <f t="shared" si="95"/>
        <v>1</v>
      </c>
      <c r="V185" s="106">
        <f t="shared" si="95"/>
        <v>1</v>
      </c>
      <c r="W185" s="106">
        <f t="shared" si="95"/>
        <v>1</v>
      </c>
    </row>
    <row r="186" spans="1:23" x14ac:dyDescent="0.25">
      <c r="A186" s="97" t="s">
        <v>77</v>
      </c>
      <c r="B186" s="105" t="s">
        <v>58</v>
      </c>
      <c r="C186" s="110"/>
      <c r="D186" s="106">
        <f t="shared" ref="D186:W186" si="96">D30</f>
        <v>1</v>
      </c>
      <c r="E186" s="106">
        <f t="shared" si="96"/>
        <v>1</v>
      </c>
      <c r="F186" s="106">
        <f t="shared" si="96"/>
        <v>1</v>
      </c>
      <c r="G186" s="106">
        <f t="shared" si="96"/>
        <v>1</v>
      </c>
      <c r="H186" s="106">
        <f t="shared" si="96"/>
        <v>1</v>
      </c>
      <c r="I186" s="106">
        <f t="shared" si="96"/>
        <v>1</v>
      </c>
      <c r="J186" s="106">
        <f t="shared" si="96"/>
        <v>1</v>
      </c>
      <c r="K186" s="106">
        <f t="shared" si="96"/>
        <v>1</v>
      </c>
      <c r="L186" s="106">
        <f t="shared" si="96"/>
        <v>1</v>
      </c>
      <c r="M186" s="106">
        <f t="shared" si="96"/>
        <v>1</v>
      </c>
      <c r="N186" s="106">
        <f t="shared" si="96"/>
        <v>1</v>
      </c>
      <c r="O186" s="106">
        <f t="shared" si="96"/>
        <v>1</v>
      </c>
      <c r="P186" s="106">
        <f t="shared" si="96"/>
        <v>1</v>
      </c>
      <c r="Q186" s="106">
        <f t="shared" si="96"/>
        <v>1</v>
      </c>
      <c r="R186" s="106">
        <f t="shared" si="96"/>
        <v>1</v>
      </c>
      <c r="S186" s="106">
        <f t="shared" si="96"/>
        <v>1</v>
      </c>
      <c r="T186" s="106">
        <f t="shared" si="96"/>
        <v>1</v>
      </c>
      <c r="U186" s="106">
        <f t="shared" si="96"/>
        <v>1</v>
      </c>
      <c r="V186" s="106">
        <f t="shared" si="96"/>
        <v>1</v>
      </c>
      <c r="W186" s="106">
        <f t="shared" si="96"/>
        <v>1</v>
      </c>
    </row>
    <row r="187" spans="1:23" x14ac:dyDescent="0.25">
      <c r="A187" s="97" t="s">
        <v>87</v>
      </c>
      <c r="B187" s="98" t="s">
        <v>56</v>
      </c>
      <c r="C187" s="110" t="s">
        <v>91</v>
      </c>
      <c r="D187" s="106">
        <f t="shared" ref="D187:W187" si="97">D31</f>
        <v>1</v>
      </c>
      <c r="E187" s="106">
        <f t="shared" si="97"/>
        <v>1</v>
      </c>
      <c r="F187" s="106">
        <f t="shared" si="97"/>
        <v>0</v>
      </c>
      <c r="G187" s="106">
        <f t="shared" si="97"/>
        <v>0</v>
      </c>
      <c r="H187" s="106">
        <f t="shared" si="97"/>
        <v>0</v>
      </c>
      <c r="I187" s="106">
        <f t="shared" si="97"/>
        <v>0</v>
      </c>
      <c r="J187" s="106">
        <f t="shared" si="97"/>
        <v>0</v>
      </c>
      <c r="K187" s="106">
        <f t="shared" si="97"/>
        <v>0</v>
      </c>
      <c r="L187" s="106">
        <f t="shared" si="97"/>
        <v>0</v>
      </c>
      <c r="M187" s="106">
        <f t="shared" si="97"/>
        <v>0</v>
      </c>
      <c r="N187" s="106">
        <f t="shared" si="97"/>
        <v>0</v>
      </c>
      <c r="O187" s="106">
        <f t="shared" si="97"/>
        <v>0</v>
      </c>
      <c r="P187" s="106">
        <f t="shared" si="97"/>
        <v>0</v>
      </c>
      <c r="Q187" s="106">
        <f t="shared" si="97"/>
        <v>0</v>
      </c>
      <c r="R187" s="106">
        <f t="shared" si="97"/>
        <v>0</v>
      </c>
      <c r="S187" s="106">
        <f t="shared" si="97"/>
        <v>0</v>
      </c>
      <c r="T187" s="106">
        <f t="shared" si="97"/>
        <v>0</v>
      </c>
      <c r="U187" s="106">
        <f t="shared" si="97"/>
        <v>0</v>
      </c>
      <c r="V187" s="106">
        <f t="shared" si="97"/>
        <v>0</v>
      </c>
      <c r="W187" s="106">
        <f t="shared" si="97"/>
        <v>0</v>
      </c>
    </row>
    <row r="188" spans="1:23" x14ac:dyDescent="0.25">
      <c r="A188" s="97" t="s">
        <v>43</v>
      </c>
      <c r="B188" s="105" t="s">
        <v>61</v>
      </c>
      <c r="C188" s="110" t="s">
        <v>91</v>
      </c>
      <c r="D188" s="106">
        <f t="shared" ref="D188:W188" si="98">D32</f>
        <v>1</v>
      </c>
      <c r="E188" s="106">
        <f t="shared" si="98"/>
        <v>0</v>
      </c>
      <c r="F188" s="106">
        <f t="shared" si="98"/>
        <v>0</v>
      </c>
      <c r="G188" s="106">
        <f t="shared" si="98"/>
        <v>0</v>
      </c>
      <c r="H188" s="106">
        <f t="shared" si="98"/>
        <v>0</v>
      </c>
      <c r="I188" s="106">
        <f t="shared" si="98"/>
        <v>0</v>
      </c>
      <c r="J188" s="106">
        <f t="shared" si="98"/>
        <v>0</v>
      </c>
      <c r="K188" s="106">
        <f t="shared" si="98"/>
        <v>0</v>
      </c>
      <c r="L188" s="106">
        <f t="shared" si="98"/>
        <v>0</v>
      </c>
      <c r="M188" s="106">
        <f t="shared" si="98"/>
        <v>0</v>
      </c>
      <c r="N188" s="106">
        <f t="shared" si="98"/>
        <v>0</v>
      </c>
      <c r="O188" s="106">
        <f t="shared" si="98"/>
        <v>0</v>
      </c>
      <c r="P188" s="106">
        <f t="shared" si="98"/>
        <v>0</v>
      </c>
      <c r="Q188" s="106">
        <f t="shared" si="98"/>
        <v>0</v>
      </c>
      <c r="R188" s="106">
        <f t="shared" si="98"/>
        <v>0</v>
      </c>
      <c r="S188" s="106">
        <f t="shared" si="98"/>
        <v>0</v>
      </c>
      <c r="T188" s="106">
        <f t="shared" si="98"/>
        <v>0</v>
      </c>
      <c r="U188" s="106">
        <f t="shared" si="98"/>
        <v>0</v>
      </c>
      <c r="V188" s="106">
        <f t="shared" si="98"/>
        <v>0</v>
      </c>
      <c r="W188" s="106">
        <f t="shared" si="98"/>
        <v>0</v>
      </c>
    </row>
    <row r="189" spans="1:23" x14ac:dyDescent="0.25">
      <c r="A189" s="97" t="s">
        <v>55</v>
      </c>
      <c r="B189" s="98" t="s">
        <v>57</v>
      </c>
      <c r="C189" s="110" t="s">
        <v>91</v>
      </c>
      <c r="D189" s="106">
        <f t="shared" ref="D189:W189" si="99">D33</f>
        <v>1</v>
      </c>
      <c r="E189" s="106">
        <f t="shared" si="99"/>
        <v>1</v>
      </c>
      <c r="F189" s="106">
        <f t="shared" si="99"/>
        <v>1</v>
      </c>
      <c r="G189" s="106">
        <f t="shared" si="99"/>
        <v>1</v>
      </c>
      <c r="H189" s="106">
        <f t="shared" si="99"/>
        <v>0</v>
      </c>
      <c r="I189" s="106">
        <f t="shared" si="99"/>
        <v>0</v>
      </c>
      <c r="J189" s="106">
        <f t="shared" si="99"/>
        <v>0</v>
      </c>
      <c r="K189" s="106">
        <f t="shared" si="99"/>
        <v>0</v>
      </c>
      <c r="L189" s="106">
        <f t="shared" si="99"/>
        <v>0</v>
      </c>
      <c r="M189" s="106">
        <f t="shared" si="99"/>
        <v>0</v>
      </c>
      <c r="N189" s="106">
        <f t="shared" si="99"/>
        <v>0</v>
      </c>
      <c r="O189" s="106">
        <f t="shared" si="99"/>
        <v>0</v>
      </c>
      <c r="P189" s="106">
        <f t="shared" si="99"/>
        <v>0</v>
      </c>
      <c r="Q189" s="106">
        <f t="shared" si="99"/>
        <v>0</v>
      </c>
      <c r="R189" s="106">
        <f t="shared" si="99"/>
        <v>0</v>
      </c>
      <c r="S189" s="106">
        <f t="shared" si="99"/>
        <v>0</v>
      </c>
      <c r="T189" s="106">
        <f t="shared" si="99"/>
        <v>0</v>
      </c>
      <c r="U189" s="106">
        <f t="shared" si="99"/>
        <v>0</v>
      </c>
      <c r="V189" s="106">
        <f t="shared" si="99"/>
        <v>0</v>
      </c>
      <c r="W189" s="106">
        <f t="shared" si="99"/>
        <v>0</v>
      </c>
    </row>
    <row r="190" spans="1:23" x14ac:dyDescent="0.25">
      <c r="A190" s="97" t="s">
        <v>44</v>
      </c>
      <c r="B190" s="97"/>
      <c r="C190" s="110"/>
      <c r="D190" s="106">
        <f t="shared" ref="D190:W190" si="100">D34</f>
        <v>1</v>
      </c>
      <c r="E190" s="106">
        <f t="shared" si="100"/>
        <v>0</v>
      </c>
      <c r="F190" s="106">
        <f t="shared" si="100"/>
        <v>0</v>
      </c>
      <c r="G190" s="106">
        <f t="shared" si="100"/>
        <v>0</v>
      </c>
      <c r="H190" s="106">
        <f t="shared" si="100"/>
        <v>0</v>
      </c>
      <c r="I190" s="106">
        <f t="shared" si="100"/>
        <v>0</v>
      </c>
      <c r="J190" s="106">
        <f t="shared" si="100"/>
        <v>0</v>
      </c>
      <c r="K190" s="106">
        <f t="shared" si="100"/>
        <v>0</v>
      </c>
      <c r="L190" s="106">
        <f t="shared" si="100"/>
        <v>0</v>
      </c>
      <c r="M190" s="106">
        <f t="shared" si="100"/>
        <v>0</v>
      </c>
      <c r="N190" s="106">
        <f t="shared" si="100"/>
        <v>0</v>
      </c>
      <c r="O190" s="106">
        <f t="shared" si="100"/>
        <v>0</v>
      </c>
      <c r="P190" s="106">
        <f t="shared" si="100"/>
        <v>0</v>
      </c>
      <c r="Q190" s="106">
        <f t="shared" si="100"/>
        <v>0</v>
      </c>
      <c r="R190" s="106">
        <f t="shared" si="100"/>
        <v>0</v>
      </c>
      <c r="S190" s="106">
        <f t="shared" si="100"/>
        <v>0</v>
      </c>
      <c r="T190" s="106">
        <f t="shared" si="100"/>
        <v>0</v>
      </c>
      <c r="U190" s="106">
        <f t="shared" si="100"/>
        <v>0</v>
      </c>
      <c r="V190" s="106">
        <f t="shared" si="100"/>
        <v>0</v>
      </c>
      <c r="W190" s="106">
        <f t="shared" si="100"/>
        <v>0</v>
      </c>
    </row>
    <row r="191" spans="1:23" x14ac:dyDescent="0.25">
      <c r="A191" s="97" t="s">
        <v>78</v>
      </c>
      <c r="B191" s="98" t="s">
        <v>57</v>
      </c>
      <c r="C191" s="110" t="s">
        <v>91</v>
      </c>
      <c r="D191" s="106">
        <f t="shared" ref="D191:W191" si="101">D35</f>
        <v>1</v>
      </c>
      <c r="E191" s="106">
        <f t="shared" si="101"/>
        <v>1</v>
      </c>
      <c r="F191" s="106">
        <f t="shared" si="101"/>
        <v>1</v>
      </c>
      <c r="G191" s="106">
        <f t="shared" si="101"/>
        <v>1</v>
      </c>
      <c r="H191" s="106">
        <f t="shared" si="101"/>
        <v>1</v>
      </c>
      <c r="I191" s="106">
        <f t="shared" si="101"/>
        <v>0</v>
      </c>
      <c r="J191" s="106">
        <f t="shared" si="101"/>
        <v>0</v>
      </c>
      <c r="K191" s="106">
        <f t="shared" si="101"/>
        <v>0</v>
      </c>
      <c r="L191" s="106">
        <f t="shared" si="101"/>
        <v>0</v>
      </c>
      <c r="M191" s="106">
        <f t="shared" si="101"/>
        <v>0</v>
      </c>
      <c r="N191" s="106">
        <f t="shared" si="101"/>
        <v>0</v>
      </c>
      <c r="O191" s="106">
        <f t="shared" si="101"/>
        <v>0</v>
      </c>
      <c r="P191" s="106">
        <f t="shared" si="101"/>
        <v>0</v>
      </c>
      <c r="Q191" s="106">
        <f t="shared" si="101"/>
        <v>0</v>
      </c>
      <c r="R191" s="106">
        <f t="shared" si="101"/>
        <v>0</v>
      </c>
      <c r="S191" s="106">
        <f t="shared" si="101"/>
        <v>0</v>
      </c>
      <c r="T191" s="106">
        <f t="shared" si="101"/>
        <v>0</v>
      </c>
      <c r="U191" s="106">
        <f t="shared" si="101"/>
        <v>0</v>
      </c>
      <c r="V191" s="106">
        <f t="shared" si="101"/>
        <v>0</v>
      </c>
      <c r="W191" s="106">
        <f t="shared" si="101"/>
        <v>0</v>
      </c>
    </row>
    <row r="192" spans="1:23" x14ac:dyDescent="0.25">
      <c r="A192" s="97" t="s">
        <v>45</v>
      </c>
      <c r="B192" s="98" t="s">
        <v>57</v>
      </c>
      <c r="C192" s="110"/>
      <c r="D192" s="106">
        <f t="shared" ref="D192:W192" si="102">D36</f>
        <v>1</v>
      </c>
      <c r="E192" s="106">
        <f t="shared" si="102"/>
        <v>1</v>
      </c>
      <c r="F192" s="106">
        <f t="shared" si="102"/>
        <v>1</v>
      </c>
      <c r="G192" s="106">
        <f t="shared" si="102"/>
        <v>0</v>
      </c>
      <c r="H192" s="106">
        <f t="shared" si="102"/>
        <v>0</v>
      </c>
      <c r="I192" s="106">
        <f t="shared" si="102"/>
        <v>0</v>
      </c>
      <c r="J192" s="106">
        <f t="shared" si="102"/>
        <v>0</v>
      </c>
      <c r="K192" s="106">
        <f t="shared" si="102"/>
        <v>0</v>
      </c>
      <c r="L192" s="106">
        <f t="shared" si="102"/>
        <v>0</v>
      </c>
      <c r="M192" s="106">
        <f t="shared" si="102"/>
        <v>0</v>
      </c>
      <c r="N192" s="106">
        <f t="shared" si="102"/>
        <v>0</v>
      </c>
      <c r="O192" s="106">
        <f t="shared" si="102"/>
        <v>0</v>
      </c>
      <c r="P192" s="106">
        <f t="shared" si="102"/>
        <v>0</v>
      </c>
      <c r="Q192" s="106">
        <f t="shared" si="102"/>
        <v>0</v>
      </c>
      <c r="R192" s="106">
        <f t="shared" si="102"/>
        <v>0</v>
      </c>
      <c r="S192" s="106">
        <f t="shared" si="102"/>
        <v>0</v>
      </c>
      <c r="T192" s="106">
        <f t="shared" si="102"/>
        <v>0</v>
      </c>
      <c r="U192" s="106">
        <f t="shared" si="102"/>
        <v>0</v>
      </c>
      <c r="V192" s="106">
        <f t="shared" si="102"/>
        <v>0</v>
      </c>
      <c r="W192" s="106">
        <f t="shared" si="102"/>
        <v>0</v>
      </c>
    </row>
    <row r="193" spans="1:23" x14ac:dyDescent="0.25">
      <c r="A193" s="97" t="s">
        <v>46</v>
      </c>
      <c r="B193" s="105" t="s">
        <v>59</v>
      </c>
      <c r="C193" s="110"/>
      <c r="D193" s="106">
        <f t="shared" ref="D193:W193" si="103">D37</f>
        <v>1</v>
      </c>
      <c r="E193" s="106">
        <f t="shared" si="103"/>
        <v>1</v>
      </c>
      <c r="F193" s="106">
        <f t="shared" si="103"/>
        <v>1</v>
      </c>
      <c r="G193" s="106">
        <f t="shared" si="103"/>
        <v>1</v>
      </c>
      <c r="H193" s="106">
        <f t="shared" si="103"/>
        <v>1</v>
      </c>
      <c r="I193" s="106">
        <f t="shared" si="103"/>
        <v>1</v>
      </c>
      <c r="J193" s="106">
        <f t="shared" si="103"/>
        <v>1</v>
      </c>
      <c r="K193" s="106">
        <f t="shared" si="103"/>
        <v>1</v>
      </c>
      <c r="L193" s="106">
        <f t="shared" si="103"/>
        <v>1</v>
      </c>
      <c r="M193" s="106">
        <f t="shared" si="103"/>
        <v>1</v>
      </c>
      <c r="N193" s="106">
        <f t="shared" si="103"/>
        <v>1</v>
      </c>
      <c r="O193" s="106">
        <f t="shared" si="103"/>
        <v>1</v>
      </c>
      <c r="P193" s="106">
        <f t="shared" si="103"/>
        <v>1</v>
      </c>
      <c r="Q193" s="106">
        <f t="shared" si="103"/>
        <v>1</v>
      </c>
      <c r="R193" s="106">
        <f t="shared" si="103"/>
        <v>1</v>
      </c>
      <c r="S193" s="106">
        <f t="shared" si="103"/>
        <v>1</v>
      </c>
      <c r="T193" s="106">
        <f t="shared" si="103"/>
        <v>1</v>
      </c>
      <c r="U193" s="106">
        <f t="shared" si="103"/>
        <v>1</v>
      </c>
      <c r="V193" s="106">
        <f t="shared" si="103"/>
        <v>1</v>
      </c>
      <c r="W193" s="106">
        <f t="shared" si="103"/>
        <v>1</v>
      </c>
    </row>
    <row r="194" spans="1:23" x14ac:dyDescent="0.25">
      <c r="A194" s="97" t="s">
        <v>47</v>
      </c>
      <c r="B194" s="106" t="s">
        <v>64</v>
      </c>
      <c r="C194" s="110"/>
      <c r="D194" s="106">
        <f t="shared" ref="D194:W194" si="104">D38</f>
        <v>0</v>
      </c>
      <c r="E194" s="106">
        <f t="shared" si="104"/>
        <v>0</v>
      </c>
      <c r="F194" s="106">
        <f t="shared" si="104"/>
        <v>0</v>
      </c>
      <c r="G194" s="106">
        <f t="shared" si="104"/>
        <v>0</v>
      </c>
      <c r="H194" s="106">
        <f t="shared" si="104"/>
        <v>0</v>
      </c>
      <c r="I194" s="106">
        <f t="shared" si="104"/>
        <v>0</v>
      </c>
      <c r="J194" s="106">
        <f t="shared" si="104"/>
        <v>0</v>
      </c>
      <c r="K194" s="106">
        <f t="shared" si="104"/>
        <v>0</v>
      </c>
      <c r="L194" s="106">
        <f t="shared" si="104"/>
        <v>0</v>
      </c>
      <c r="M194" s="106">
        <f t="shared" si="104"/>
        <v>0</v>
      </c>
      <c r="N194" s="106">
        <f t="shared" si="104"/>
        <v>0</v>
      </c>
      <c r="O194" s="106">
        <f t="shared" si="104"/>
        <v>0</v>
      </c>
      <c r="P194" s="106">
        <f t="shared" si="104"/>
        <v>0</v>
      </c>
      <c r="Q194" s="106">
        <f t="shared" si="104"/>
        <v>0</v>
      </c>
      <c r="R194" s="106">
        <f t="shared" si="104"/>
        <v>0</v>
      </c>
      <c r="S194" s="106">
        <f t="shared" si="104"/>
        <v>0</v>
      </c>
      <c r="T194" s="106">
        <f t="shared" si="104"/>
        <v>0</v>
      </c>
      <c r="U194" s="106">
        <f t="shared" si="104"/>
        <v>0</v>
      </c>
      <c r="V194" s="106">
        <f t="shared" si="104"/>
        <v>0</v>
      </c>
      <c r="W194" s="106">
        <f t="shared" si="104"/>
        <v>0</v>
      </c>
    </row>
    <row r="195" spans="1:23" x14ac:dyDescent="0.25">
      <c r="A195" s="97" t="s">
        <v>48</v>
      </c>
      <c r="B195" s="106" t="s">
        <v>64</v>
      </c>
      <c r="C195" s="110"/>
      <c r="D195" s="106">
        <f t="shared" ref="D195:W195" si="105">D39</f>
        <v>0</v>
      </c>
      <c r="E195" s="106">
        <f t="shared" si="105"/>
        <v>0</v>
      </c>
      <c r="F195" s="106">
        <f t="shared" si="105"/>
        <v>0</v>
      </c>
      <c r="G195" s="106">
        <f t="shared" si="105"/>
        <v>0</v>
      </c>
      <c r="H195" s="106">
        <f t="shared" si="105"/>
        <v>0</v>
      </c>
      <c r="I195" s="106">
        <f t="shared" si="105"/>
        <v>0</v>
      </c>
      <c r="J195" s="106">
        <f t="shared" si="105"/>
        <v>0</v>
      </c>
      <c r="K195" s="106">
        <f t="shared" si="105"/>
        <v>0</v>
      </c>
      <c r="L195" s="106">
        <f t="shared" si="105"/>
        <v>0</v>
      </c>
      <c r="M195" s="106">
        <f t="shared" si="105"/>
        <v>0</v>
      </c>
      <c r="N195" s="106">
        <f t="shared" si="105"/>
        <v>0</v>
      </c>
      <c r="O195" s="106">
        <f t="shared" si="105"/>
        <v>0</v>
      </c>
      <c r="P195" s="106">
        <f t="shared" si="105"/>
        <v>0</v>
      </c>
      <c r="Q195" s="106">
        <f t="shared" si="105"/>
        <v>0</v>
      </c>
      <c r="R195" s="106">
        <f t="shared" si="105"/>
        <v>0</v>
      </c>
      <c r="S195" s="106">
        <f t="shared" si="105"/>
        <v>0</v>
      </c>
      <c r="T195" s="106">
        <f t="shared" si="105"/>
        <v>0</v>
      </c>
      <c r="U195" s="106">
        <f t="shared" si="105"/>
        <v>0</v>
      </c>
      <c r="V195" s="106">
        <f t="shared" si="105"/>
        <v>0</v>
      </c>
      <c r="W195" s="106">
        <f t="shared" si="105"/>
        <v>0</v>
      </c>
    </row>
    <row r="196" spans="1:23" x14ac:dyDescent="0.25">
      <c r="A196" s="97" t="s">
        <v>49</v>
      </c>
      <c r="B196" s="98" t="s">
        <v>57</v>
      </c>
      <c r="C196" s="110" t="s">
        <v>91</v>
      </c>
      <c r="D196" s="106">
        <f t="shared" ref="D196:W196" si="106">D40</f>
        <v>0</v>
      </c>
      <c r="E196" s="106">
        <f t="shared" si="106"/>
        <v>0</v>
      </c>
      <c r="F196" s="106">
        <f t="shared" si="106"/>
        <v>0</v>
      </c>
      <c r="G196" s="106">
        <f t="shared" si="106"/>
        <v>0</v>
      </c>
      <c r="H196" s="106">
        <f t="shared" si="106"/>
        <v>0</v>
      </c>
      <c r="I196" s="106">
        <f t="shared" si="106"/>
        <v>0</v>
      </c>
      <c r="J196" s="106">
        <f t="shared" si="106"/>
        <v>0</v>
      </c>
      <c r="K196" s="106">
        <f t="shared" si="106"/>
        <v>0</v>
      </c>
      <c r="L196" s="106">
        <f t="shared" si="106"/>
        <v>0</v>
      </c>
      <c r="M196" s="106">
        <f t="shared" si="106"/>
        <v>0</v>
      </c>
      <c r="N196" s="106">
        <f t="shared" si="106"/>
        <v>0</v>
      </c>
      <c r="O196" s="106">
        <f t="shared" si="106"/>
        <v>0</v>
      </c>
      <c r="P196" s="106">
        <f t="shared" si="106"/>
        <v>0</v>
      </c>
      <c r="Q196" s="106">
        <f t="shared" si="106"/>
        <v>0</v>
      </c>
      <c r="R196" s="106">
        <f t="shared" si="106"/>
        <v>0</v>
      </c>
      <c r="S196" s="106">
        <f t="shared" si="106"/>
        <v>0</v>
      </c>
      <c r="T196" s="106">
        <f t="shared" si="106"/>
        <v>0</v>
      </c>
      <c r="U196" s="106">
        <f t="shared" si="106"/>
        <v>0</v>
      </c>
      <c r="V196" s="106">
        <f t="shared" si="106"/>
        <v>0</v>
      </c>
      <c r="W196" s="106">
        <f t="shared" si="106"/>
        <v>0</v>
      </c>
    </row>
    <row r="197" spans="1:23" x14ac:dyDescent="0.25">
      <c r="A197" s="97" t="s">
        <v>50</v>
      </c>
      <c r="B197" s="105" t="s">
        <v>61</v>
      </c>
      <c r="C197" s="110" t="s">
        <v>91</v>
      </c>
      <c r="D197" s="106">
        <f t="shared" ref="D197:W197" si="107">D41</f>
        <v>1</v>
      </c>
      <c r="E197" s="106">
        <f t="shared" si="107"/>
        <v>1</v>
      </c>
      <c r="F197" s="106">
        <f t="shared" si="107"/>
        <v>1</v>
      </c>
      <c r="G197" s="106">
        <f t="shared" si="107"/>
        <v>1</v>
      </c>
      <c r="H197" s="106">
        <f t="shared" si="107"/>
        <v>1</v>
      </c>
      <c r="I197" s="106">
        <f t="shared" si="107"/>
        <v>0</v>
      </c>
      <c r="J197" s="106">
        <f t="shared" si="107"/>
        <v>0</v>
      </c>
      <c r="K197" s="106">
        <f t="shared" si="107"/>
        <v>0</v>
      </c>
      <c r="L197" s="106">
        <f t="shared" si="107"/>
        <v>0</v>
      </c>
      <c r="M197" s="106">
        <f t="shared" si="107"/>
        <v>0</v>
      </c>
      <c r="N197" s="106">
        <f t="shared" si="107"/>
        <v>0</v>
      </c>
      <c r="O197" s="106">
        <f t="shared" si="107"/>
        <v>0</v>
      </c>
      <c r="P197" s="106">
        <f t="shared" si="107"/>
        <v>0</v>
      </c>
      <c r="Q197" s="106">
        <f t="shared" si="107"/>
        <v>0</v>
      </c>
      <c r="R197" s="106">
        <f t="shared" si="107"/>
        <v>0</v>
      </c>
      <c r="S197" s="106">
        <f t="shared" si="107"/>
        <v>0</v>
      </c>
      <c r="T197" s="106">
        <f t="shared" si="107"/>
        <v>0</v>
      </c>
      <c r="U197" s="106">
        <f t="shared" si="107"/>
        <v>0</v>
      </c>
      <c r="V197" s="106">
        <f t="shared" si="107"/>
        <v>0</v>
      </c>
      <c r="W197" s="106">
        <f t="shared" si="107"/>
        <v>0</v>
      </c>
    </row>
    <row r="198" spans="1:23" x14ac:dyDescent="0.25">
      <c r="A198" s="97" t="s">
        <v>79</v>
      </c>
      <c r="B198" s="105" t="s">
        <v>59</v>
      </c>
      <c r="C198" s="110"/>
      <c r="D198" s="106">
        <f t="shared" ref="D198:W198" si="108">D42</f>
        <v>1</v>
      </c>
      <c r="E198" s="106">
        <f t="shared" si="108"/>
        <v>1</v>
      </c>
      <c r="F198" s="106">
        <f t="shared" si="108"/>
        <v>1</v>
      </c>
      <c r="G198" s="106">
        <f t="shared" si="108"/>
        <v>1</v>
      </c>
      <c r="H198" s="106">
        <f t="shared" si="108"/>
        <v>1</v>
      </c>
      <c r="I198" s="106">
        <f t="shared" si="108"/>
        <v>1</v>
      </c>
      <c r="J198" s="106">
        <f t="shared" si="108"/>
        <v>1</v>
      </c>
      <c r="K198" s="106">
        <f t="shared" si="108"/>
        <v>1</v>
      </c>
      <c r="L198" s="106">
        <f t="shared" si="108"/>
        <v>1</v>
      </c>
      <c r="M198" s="106">
        <f t="shared" si="108"/>
        <v>1</v>
      </c>
      <c r="N198" s="106">
        <f t="shared" si="108"/>
        <v>1</v>
      </c>
      <c r="O198" s="106">
        <f t="shared" si="108"/>
        <v>1</v>
      </c>
      <c r="P198" s="106">
        <f t="shared" si="108"/>
        <v>1</v>
      </c>
      <c r="Q198" s="106">
        <f t="shared" si="108"/>
        <v>1</v>
      </c>
      <c r="R198" s="106">
        <f t="shared" si="108"/>
        <v>1</v>
      </c>
      <c r="S198" s="106">
        <f t="shared" si="108"/>
        <v>1</v>
      </c>
      <c r="T198" s="106">
        <f t="shared" si="108"/>
        <v>1</v>
      </c>
      <c r="U198" s="106">
        <f t="shared" si="108"/>
        <v>1</v>
      </c>
      <c r="V198" s="106">
        <f t="shared" si="108"/>
        <v>1</v>
      </c>
      <c r="W198" s="106">
        <f t="shared" si="108"/>
        <v>1</v>
      </c>
    </row>
    <row r="199" spans="1:23" x14ac:dyDescent="0.25">
      <c r="A199" s="97" t="s">
        <v>80</v>
      </c>
      <c r="B199" s="98" t="s">
        <v>62</v>
      </c>
      <c r="C199" s="110"/>
      <c r="D199" s="106">
        <f t="shared" ref="D199:W199" si="109">D43</f>
        <v>1</v>
      </c>
      <c r="E199" s="106">
        <f t="shared" si="109"/>
        <v>1</v>
      </c>
      <c r="F199" s="106">
        <f t="shared" si="109"/>
        <v>0</v>
      </c>
      <c r="G199" s="106">
        <f t="shared" si="109"/>
        <v>0</v>
      </c>
      <c r="H199" s="106">
        <f t="shared" si="109"/>
        <v>0</v>
      </c>
      <c r="I199" s="106">
        <f t="shared" si="109"/>
        <v>0</v>
      </c>
      <c r="J199" s="106">
        <f t="shared" si="109"/>
        <v>0</v>
      </c>
      <c r="K199" s="106">
        <f t="shared" si="109"/>
        <v>0</v>
      </c>
      <c r="L199" s="106">
        <f t="shared" si="109"/>
        <v>0</v>
      </c>
      <c r="M199" s="106">
        <f t="shared" si="109"/>
        <v>0</v>
      </c>
      <c r="N199" s="106">
        <f t="shared" si="109"/>
        <v>0</v>
      </c>
      <c r="O199" s="106">
        <f t="shared" si="109"/>
        <v>0</v>
      </c>
      <c r="P199" s="106">
        <f t="shared" si="109"/>
        <v>0</v>
      </c>
      <c r="Q199" s="106">
        <f t="shared" si="109"/>
        <v>0</v>
      </c>
      <c r="R199" s="106">
        <f t="shared" si="109"/>
        <v>0</v>
      </c>
      <c r="S199" s="106">
        <f t="shared" si="109"/>
        <v>0</v>
      </c>
      <c r="T199" s="106">
        <f t="shared" si="109"/>
        <v>0</v>
      </c>
      <c r="U199" s="106">
        <f t="shared" si="109"/>
        <v>0</v>
      </c>
      <c r="V199" s="106">
        <f t="shared" si="109"/>
        <v>0</v>
      </c>
      <c r="W199" s="106">
        <f t="shared" si="109"/>
        <v>0</v>
      </c>
    </row>
    <row r="200" spans="1:23" x14ac:dyDescent="0.25">
      <c r="A200" s="97" t="s">
        <v>81</v>
      </c>
      <c r="B200" s="98" t="s">
        <v>57</v>
      </c>
      <c r="C200" s="110" t="s">
        <v>91</v>
      </c>
      <c r="D200" s="106">
        <f t="shared" ref="D200:W200" si="110">D44</f>
        <v>1</v>
      </c>
      <c r="E200" s="106">
        <f t="shared" si="110"/>
        <v>1</v>
      </c>
      <c r="F200" s="106">
        <f t="shared" si="110"/>
        <v>1</v>
      </c>
      <c r="G200" s="106">
        <f t="shared" si="110"/>
        <v>1</v>
      </c>
      <c r="H200" s="106">
        <f t="shared" si="110"/>
        <v>1</v>
      </c>
      <c r="I200" s="106">
        <f t="shared" si="110"/>
        <v>1</v>
      </c>
      <c r="J200" s="106">
        <f t="shared" si="110"/>
        <v>1</v>
      </c>
      <c r="K200" s="106">
        <f t="shared" si="110"/>
        <v>0</v>
      </c>
      <c r="L200" s="106">
        <f t="shared" si="110"/>
        <v>0</v>
      </c>
      <c r="M200" s="106">
        <f t="shared" si="110"/>
        <v>0</v>
      </c>
      <c r="N200" s="106">
        <f t="shared" si="110"/>
        <v>0</v>
      </c>
      <c r="O200" s="106">
        <f t="shared" si="110"/>
        <v>0</v>
      </c>
      <c r="P200" s="106">
        <f t="shared" si="110"/>
        <v>0</v>
      </c>
      <c r="Q200" s="106">
        <f t="shared" si="110"/>
        <v>0</v>
      </c>
      <c r="R200" s="106">
        <f t="shared" si="110"/>
        <v>0</v>
      </c>
      <c r="S200" s="106">
        <f t="shared" si="110"/>
        <v>0</v>
      </c>
      <c r="T200" s="106">
        <f t="shared" si="110"/>
        <v>0</v>
      </c>
      <c r="U200" s="106">
        <f t="shared" si="110"/>
        <v>0</v>
      </c>
      <c r="V200" s="106">
        <f t="shared" si="110"/>
        <v>0</v>
      </c>
      <c r="W200" s="106">
        <f t="shared" si="110"/>
        <v>0</v>
      </c>
    </row>
    <row r="201" spans="1:23" x14ac:dyDescent="0.25">
      <c r="A201" s="97" t="s">
        <v>51</v>
      </c>
      <c r="B201" s="98" t="s">
        <v>56</v>
      </c>
      <c r="C201" s="110"/>
      <c r="D201" s="106">
        <f t="shared" ref="D201:W201" si="111">D45</f>
        <v>1</v>
      </c>
      <c r="E201" s="106">
        <f t="shared" si="111"/>
        <v>1</v>
      </c>
      <c r="F201" s="106">
        <f t="shared" si="111"/>
        <v>0</v>
      </c>
      <c r="G201" s="106">
        <f t="shared" si="111"/>
        <v>0</v>
      </c>
      <c r="H201" s="106">
        <f t="shared" si="111"/>
        <v>0</v>
      </c>
      <c r="I201" s="106">
        <f t="shared" si="111"/>
        <v>0</v>
      </c>
      <c r="J201" s="106">
        <f t="shared" si="111"/>
        <v>0</v>
      </c>
      <c r="K201" s="106">
        <f t="shared" si="111"/>
        <v>0</v>
      </c>
      <c r="L201" s="106">
        <f t="shared" si="111"/>
        <v>0</v>
      </c>
      <c r="M201" s="106">
        <f t="shared" si="111"/>
        <v>0</v>
      </c>
      <c r="N201" s="106">
        <f t="shared" si="111"/>
        <v>0</v>
      </c>
      <c r="O201" s="106">
        <f t="shared" si="111"/>
        <v>0</v>
      </c>
      <c r="P201" s="106">
        <f t="shared" si="111"/>
        <v>0</v>
      </c>
      <c r="Q201" s="106">
        <f t="shared" si="111"/>
        <v>0</v>
      </c>
      <c r="R201" s="106">
        <f t="shared" si="111"/>
        <v>0</v>
      </c>
      <c r="S201" s="106">
        <f t="shared" si="111"/>
        <v>0</v>
      </c>
      <c r="T201" s="106">
        <f t="shared" si="111"/>
        <v>0</v>
      </c>
      <c r="U201" s="106">
        <f t="shared" si="111"/>
        <v>0</v>
      </c>
      <c r="V201" s="106">
        <f t="shared" si="111"/>
        <v>0</v>
      </c>
      <c r="W201" s="106">
        <f t="shared" si="111"/>
        <v>0</v>
      </c>
    </row>
    <row r="202" spans="1:23" x14ac:dyDescent="0.25">
      <c r="A202" s="97" t="s">
        <v>52</v>
      </c>
      <c r="B202" s="98" t="s">
        <v>56</v>
      </c>
      <c r="C202" s="110"/>
      <c r="D202" s="106">
        <f t="shared" ref="D202:W202" si="112">D46</f>
        <v>1</v>
      </c>
      <c r="E202" s="106">
        <f t="shared" si="112"/>
        <v>1</v>
      </c>
      <c r="F202" s="106">
        <f t="shared" si="112"/>
        <v>0</v>
      </c>
      <c r="G202" s="106">
        <f t="shared" si="112"/>
        <v>0</v>
      </c>
      <c r="H202" s="106">
        <f t="shared" si="112"/>
        <v>0</v>
      </c>
      <c r="I202" s="106">
        <f t="shared" si="112"/>
        <v>0</v>
      </c>
      <c r="J202" s="106">
        <f t="shared" si="112"/>
        <v>0</v>
      </c>
      <c r="K202" s="106">
        <f t="shared" si="112"/>
        <v>0</v>
      </c>
      <c r="L202" s="106">
        <f t="shared" si="112"/>
        <v>0</v>
      </c>
      <c r="M202" s="106">
        <f t="shared" si="112"/>
        <v>0</v>
      </c>
      <c r="N202" s="106">
        <f t="shared" si="112"/>
        <v>0</v>
      </c>
      <c r="O202" s="106">
        <f t="shared" si="112"/>
        <v>0</v>
      </c>
      <c r="P202" s="106">
        <f t="shared" si="112"/>
        <v>0</v>
      </c>
      <c r="Q202" s="106">
        <f t="shared" si="112"/>
        <v>0</v>
      </c>
      <c r="R202" s="106">
        <f t="shared" si="112"/>
        <v>0</v>
      </c>
      <c r="S202" s="106">
        <f t="shared" si="112"/>
        <v>0</v>
      </c>
      <c r="T202" s="106">
        <f t="shared" si="112"/>
        <v>0</v>
      </c>
      <c r="U202" s="106">
        <f t="shared" si="112"/>
        <v>0</v>
      </c>
      <c r="V202" s="106">
        <f t="shared" si="112"/>
        <v>0</v>
      </c>
      <c r="W202" s="106">
        <f t="shared" si="112"/>
        <v>0</v>
      </c>
    </row>
    <row r="203" spans="1:23" x14ac:dyDescent="0.25">
      <c r="A203" s="97" t="s">
        <v>53</v>
      </c>
      <c r="B203" s="98" t="s">
        <v>56</v>
      </c>
      <c r="C203" s="110"/>
      <c r="D203" s="106">
        <f t="shared" ref="D203:W203" si="113">D47</f>
        <v>1</v>
      </c>
      <c r="E203" s="106">
        <f t="shared" si="113"/>
        <v>1</v>
      </c>
      <c r="F203" s="106">
        <f t="shared" si="113"/>
        <v>0</v>
      </c>
      <c r="G203" s="106">
        <f t="shared" si="113"/>
        <v>0</v>
      </c>
      <c r="H203" s="106">
        <f t="shared" si="113"/>
        <v>0</v>
      </c>
      <c r="I203" s="106">
        <f t="shared" si="113"/>
        <v>0</v>
      </c>
      <c r="J203" s="106">
        <f t="shared" si="113"/>
        <v>0</v>
      </c>
      <c r="K203" s="106">
        <f t="shared" si="113"/>
        <v>0</v>
      </c>
      <c r="L203" s="106">
        <f t="shared" si="113"/>
        <v>0</v>
      </c>
      <c r="M203" s="106">
        <f t="shared" si="113"/>
        <v>0</v>
      </c>
      <c r="N203" s="106">
        <f t="shared" si="113"/>
        <v>0</v>
      </c>
      <c r="O203" s="106">
        <f t="shared" si="113"/>
        <v>0</v>
      </c>
      <c r="P203" s="106">
        <f t="shared" si="113"/>
        <v>0</v>
      </c>
      <c r="Q203" s="106">
        <f t="shared" si="113"/>
        <v>0</v>
      </c>
      <c r="R203" s="106">
        <f t="shared" si="113"/>
        <v>0</v>
      </c>
      <c r="S203" s="106">
        <f t="shared" si="113"/>
        <v>0</v>
      </c>
      <c r="T203" s="106">
        <f t="shared" si="113"/>
        <v>0</v>
      </c>
      <c r="U203" s="106">
        <f t="shared" si="113"/>
        <v>0</v>
      </c>
      <c r="V203" s="106">
        <f t="shared" si="113"/>
        <v>0</v>
      </c>
      <c r="W203" s="106">
        <f t="shared" si="113"/>
        <v>0</v>
      </c>
    </row>
    <row r="204" spans="1:23" x14ac:dyDescent="0.25">
      <c r="A204" s="97" t="s">
        <v>54</v>
      </c>
      <c r="B204" s="98" t="s">
        <v>57</v>
      </c>
      <c r="C204" s="110"/>
      <c r="D204" s="106">
        <f t="shared" ref="D204:W204" si="114">D48</f>
        <v>1</v>
      </c>
      <c r="E204" s="106">
        <f t="shared" si="114"/>
        <v>0</v>
      </c>
      <c r="F204" s="106">
        <f t="shared" si="114"/>
        <v>0</v>
      </c>
      <c r="G204" s="106">
        <f t="shared" si="114"/>
        <v>0</v>
      </c>
      <c r="H204" s="106">
        <f t="shared" si="114"/>
        <v>0</v>
      </c>
      <c r="I204" s="106">
        <f t="shared" si="114"/>
        <v>0</v>
      </c>
      <c r="J204" s="106">
        <f t="shared" si="114"/>
        <v>0</v>
      </c>
      <c r="K204" s="106">
        <f t="shared" si="114"/>
        <v>0</v>
      </c>
      <c r="L204" s="106">
        <f t="shared" si="114"/>
        <v>0</v>
      </c>
      <c r="M204" s="106">
        <f t="shared" si="114"/>
        <v>0</v>
      </c>
      <c r="N204" s="106">
        <f t="shared" si="114"/>
        <v>0</v>
      </c>
      <c r="O204" s="106">
        <f t="shared" si="114"/>
        <v>0</v>
      </c>
      <c r="P204" s="106">
        <f t="shared" si="114"/>
        <v>0</v>
      </c>
      <c r="Q204" s="106">
        <f t="shared" si="114"/>
        <v>0</v>
      </c>
      <c r="R204" s="106">
        <f t="shared" si="114"/>
        <v>0</v>
      </c>
      <c r="S204" s="106">
        <f t="shared" si="114"/>
        <v>0</v>
      </c>
      <c r="T204" s="106">
        <f t="shared" si="114"/>
        <v>0</v>
      </c>
      <c r="U204" s="106">
        <f t="shared" si="114"/>
        <v>0</v>
      </c>
      <c r="V204" s="106">
        <f t="shared" si="114"/>
        <v>0</v>
      </c>
      <c r="W204" s="106">
        <f t="shared" si="114"/>
        <v>0</v>
      </c>
    </row>
    <row r="205" spans="1:23" x14ac:dyDescent="0.25">
      <c r="A205" s="167" t="str">
        <f t="shared" ref="A205:C212" si="115">A49</f>
        <v>New</v>
      </c>
      <c r="B205" s="167" t="str">
        <f t="shared" si="115"/>
        <v>Human Space Flight</v>
      </c>
      <c r="C205" s="167" t="str">
        <f t="shared" si="115"/>
        <v>-</v>
      </c>
      <c r="D205" s="174">
        <f>New_missions!D14+New_missions!D50</f>
        <v>0.6</v>
      </c>
      <c r="E205" s="174">
        <f>New_missions!E14+New_missions!E50</f>
        <v>1.2</v>
      </c>
      <c r="F205" s="174">
        <f>New_missions!F14+New_missions!F50</f>
        <v>1.7999999999999998</v>
      </c>
      <c r="G205" s="174">
        <f>New_missions!G14+New_missions!G50</f>
        <v>2.4</v>
      </c>
      <c r="H205" s="174">
        <f>New_missions!H14+New_missions!H50</f>
        <v>3</v>
      </c>
      <c r="I205" s="174">
        <f>New_missions!I14+New_missions!I50</f>
        <v>3.6</v>
      </c>
      <c r="J205" s="174">
        <f>New_missions!J14+New_missions!J50</f>
        <v>4.2</v>
      </c>
      <c r="K205" s="174">
        <f>New_missions!K14+New_missions!K50</f>
        <v>4.8</v>
      </c>
      <c r="L205" s="174">
        <f>New_missions!L14+New_missions!L50</f>
        <v>5.3999999999999995</v>
      </c>
      <c r="M205" s="174">
        <f>New_missions!M14+New_missions!M50</f>
        <v>5.9999999999999991</v>
      </c>
      <c r="N205" s="174">
        <f>New_missions!N14+New_missions!N50</f>
        <v>7.9999999999999991</v>
      </c>
      <c r="O205" s="174">
        <f>New_missions!O14+New_missions!O50</f>
        <v>7.9999999999999991</v>
      </c>
      <c r="P205" s="174">
        <f>New_missions!P14+New_missions!P50</f>
        <v>7.9999999999999991</v>
      </c>
      <c r="Q205" s="174">
        <f>New_missions!Q14+New_missions!Q50</f>
        <v>7.9999999999999991</v>
      </c>
      <c r="R205" s="174">
        <f>New_missions!R14+New_missions!R50</f>
        <v>7.9999999999999991</v>
      </c>
      <c r="S205" s="174">
        <f>New_missions!S14+New_missions!S50</f>
        <v>7.9999999999999991</v>
      </c>
      <c r="T205" s="174">
        <f>New_missions!T14+New_missions!T50</f>
        <v>7.9999999999999991</v>
      </c>
      <c r="U205" s="174">
        <f>New_missions!U14+New_missions!U50</f>
        <v>7.9999999999999991</v>
      </c>
      <c r="V205" s="174">
        <f>New_missions!V14+New_missions!V50</f>
        <v>7.9999999999999991</v>
      </c>
      <c r="W205" s="174">
        <f>New_missions!W14+New_missions!W50</f>
        <v>7.9999999999999991</v>
      </c>
    </row>
    <row r="206" spans="1:23" x14ac:dyDescent="0.25">
      <c r="A206" s="167" t="str">
        <f t="shared" si="115"/>
        <v>New</v>
      </c>
      <c r="B206" s="167" t="str">
        <f t="shared" si="115"/>
        <v>Near Earth Robotic - LEO Science</v>
      </c>
      <c r="C206" s="167" t="str">
        <f t="shared" si="115"/>
        <v>-</v>
      </c>
      <c r="D206" s="174">
        <f>New_missions!D15+New_missions!D51</f>
        <v>2.2000000000000002</v>
      </c>
      <c r="E206" s="174">
        <f>New_missions!E15+New_missions!E51</f>
        <v>6.4</v>
      </c>
      <c r="F206" s="174">
        <f>New_missions!F15+New_missions!F51</f>
        <v>9.6000000000000014</v>
      </c>
      <c r="G206" s="174">
        <f>New_missions!G15+New_missions!G51</f>
        <v>13.8</v>
      </c>
      <c r="H206" s="174">
        <f>New_missions!H15+New_missions!H51</f>
        <v>19</v>
      </c>
      <c r="I206" s="174">
        <f>New_missions!I15+New_missions!I51</f>
        <v>24.2</v>
      </c>
      <c r="J206" s="174">
        <f>New_missions!J15+New_missions!J51</f>
        <v>29.4</v>
      </c>
      <c r="K206" s="174">
        <f>New_missions!K15+New_missions!K51</f>
        <v>33.599999999999994</v>
      </c>
      <c r="L206" s="174">
        <f>New_missions!L15+New_missions!L51</f>
        <v>35.799999999999997</v>
      </c>
      <c r="M206" s="174">
        <f>New_missions!M15+New_missions!M51</f>
        <v>38</v>
      </c>
      <c r="N206" s="174">
        <f>New_missions!N15+New_missions!N51</f>
        <v>38</v>
      </c>
      <c r="O206" s="174">
        <f>New_missions!O15+New_missions!O51</f>
        <v>38</v>
      </c>
      <c r="P206" s="174">
        <f>New_missions!P15+New_missions!P51</f>
        <v>38</v>
      </c>
      <c r="Q206" s="174">
        <f>New_missions!Q15+New_missions!Q51</f>
        <v>38</v>
      </c>
      <c r="R206" s="174">
        <f>New_missions!R15+New_missions!R51</f>
        <v>38</v>
      </c>
      <c r="S206" s="174">
        <f>New_missions!S15+New_missions!S51</f>
        <v>38</v>
      </c>
      <c r="T206" s="174">
        <f>New_missions!T15+New_missions!T51</f>
        <v>38</v>
      </c>
      <c r="U206" s="174">
        <f>New_missions!U15+New_missions!U51</f>
        <v>38</v>
      </c>
      <c r="V206" s="174">
        <f>New_missions!V15+New_missions!V51</f>
        <v>38</v>
      </c>
      <c r="W206" s="174">
        <f>New_missions!W15+New_missions!W51</f>
        <v>38</v>
      </c>
    </row>
    <row r="207" spans="1:23" x14ac:dyDescent="0.25">
      <c r="A207" s="167" t="str">
        <f t="shared" si="115"/>
        <v>New</v>
      </c>
      <c r="B207" s="167" t="str">
        <f t="shared" si="115"/>
        <v>Near Earth Robotic - GEO and Near Earth</v>
      </c>
      <c r="C207" s="167" t="str">
        <f t="shared" si="115"/>
        <v>-</v>
      </c>
      <c r="D207" s="174">
        <f>New_missions!D16+New_missions!D52</f>
        <v>0.9</v>
      </c>
      <c r="E207" s="174">
        <f>New_missions!E16+New_missions!E52</f>
        <v>1.8</v>
      </c>
      <c r="F207" s="174">
        <f>New_missions!F16+New_missions!F52</f>
        <v>6.7</v>
      </c>
      <c r="G207" s="174">
        <f>New_missions!G16+New_missions!G52</f>
        <v>7.6</v>
      </c>
      <c r="H207" s="174">
        <f>New_missions!H16+New_missions!H52</f>
        <v>8.5</v>
      </c>
      <c r="I207" s="174">
        <f>New_missions!I16+New_missions!I52</f>
        <v>9.4</v>
      </c>
      <c r="J207" s="174">
        <f>New_missions!J16+New_missions!J52</f>
        <v>10.3</v>
      </c>
      <c r="K207" s="174">
        <f>New_missions!K16+New_missions!K52</f>
        <v>11.200000000000001</v>
      </c>
      <c r="L207" s="174">
        <f>New_missions!L16+New_missions!L52</f>
        <v>12.100000000000001</v>
      </c>
      <c r="M207" s="174">
        <f>New_missions!M16+New_missions!M52</f>
        <v>13.000000000000002</v>
      </c>
      <c r="N207" s="174">
        <f>New_missions!N16+New_missions!N52</f>
        <v>13.000000000000002</v>
      </c>
      <c r="O207" s="174">
        <f>New_missions!O16+New_missions!O52</f>
        <v>13.000000000000002</v>
      </c>
      <c r="P207" s="174">
        <f>New_missions!P16+New_missions!P52</f>
        <v>13.000000000000002</v>
      </c>
      <c r="Q207" s="174">
        <f>New_missions!Q16+New_missions!Q52</f>
        <v>13.000000000000002</v>
      </c>
      <c r="R207" s="174">
        <f>New_missions!R16+New_missions!R52</f>
        <v>13.000000000000002</v>
      </c>
      <c r="S207" s="174">
        <f>New_missions!S16+New_missions!S52</f>
        <v>13.000000000000002</v>
      </c>
      <c r="T207" s="174">
        <f>New_missions!T16+New_missions!T52</f>
        <v>13.000000000000002</v>
      </c>
      <c r="U207" s="174">
        <f>New_missions!U16+New_missions!U52</f>
        <v>13.000000000000002</v>
      </c>
      <c r="V207" s="174">
        <f>New_missions!V16+New_missions!V52</f>
        <v>13.000000000000002</v>
      </c>
      <c r="W207" s="174">
        <f>New_missions!W16+New_missions!W52</f>
        <v>13.000000000000002</v>
      </c>
    </row>
    <row r="208" spans="1:23" x14ac:dyDescent="0.25">
      <c r="A208" s="167" t="str">
        <f t="shared" si="115"/>
        <v>New</v>
      </c>
      <c r="B208" s="167" t="str">
        <f t="shared" si="115"/>
        <v>Deep Space Robotic</v>
      </c>
      <c r="C208" s="167" t="str">
        <f t="shared" si="115"/>
        <v>-</v>
      </c>
      <c r="D208" s="174">
        <f>New_missions!D17+New_missions!D53</f>
        <v>0</v>
      </c>
      <c r="E208" s="174">
        <f>New_missions!E17+New_missions!E53</f>
        <v>0</v>
      </c>
      <c r="F208" s="174">
        <f>New_missions!F17+New_missions!F53</f>
        <v>0</v>
      </c>
      <c r="G208" s="174">
        <f>New_missions!G17+New_missions!G53</f>
        <v>0</v>
      </c>
      <c r="H208" s="174">
        <f>New_missions!H17+New_missions!H53</f>
        <v>0</v>
      </c>
      <c r="I208" s="174">
        <f>New_missions!I17+New_missions!I53</f>
        <v>0</v>
      </c>
      <c r="J208" s="174">
        <f>New_missions!J17+New_missions!J53</f>
        <v>0</v>
      </c>
      <c r="K208" s="174">
        <f>New_missions!K17+New_missions!K53</f>
        <v>0</v>
      </c>
      <c r="L208" s="174">
        <f>New_missions!L17+New_missions!L53</f>
        <v>0</v>
      </c>
      <c r="M208" s="174">
        <f>New_missions!M17+New_missions!M53</f>
        <v>0</v>
      </c>
      <c r="N208" s="174">
        <f>New_missions!N17+New_missions!N53</f>
        <v>0</v>
      </c>
      <c r="O208" s="174">
        <f>New_missions!O17+New_missions!O53</f>
        <v>0</v>
      </c>
      <c r="P208" s="174">
        <f>New_missions!P17+New_missions!P53</f>
        <v>0</v>
      </c>
      <c r="Q208" s="174">
        <f>New_missions!Q17+New_missions!Q53</f>
        <v>0</v>
      </c>
      <c r="R208" s="174">
        <f>New_missions!R17+New_missions!R53</f>
        <v>0</v>
      </c>
      <c r="S208" s="174">
        <f>New_missions!S17+New_missions!S53</f>
        <v>0</v>
      </c>
      <c r="T208" s="174">
        <f>New_missions!T17+New_missions!T53</f>
        <v>0</v>
      </c>
      <c r="U208" s="174">
        <f>New_missions!U17+New_missions!U53</f>
        <v>0</v>
      </c>
      <c r="V208" s="174">
        <f>New_missions!V17+New_missions!V53</f>
        <v>0</v>
      </c>
      <c r="W208" s="174">
        <f>New_missions!W17+New_missions!W53</f>
        <v>0</v>
      </c>
    </row>
    <row r="209" spans="1:23" x14ac:dyDescent="0.25">
      <c r="A209" s="167" t="str">
        <f t="shared" si="115"/>
        <v>New</v>
      </c>
      <c r="B209" s="167" t="str">
        <f t="shared" si="115"/>
        <v>Near Earth Robotic - Low Latency &amp; Complex Needs</v>
      </c>
      <c r="C209" s="167" t="str">
        <f t="shared" si="115"/>
        <v>-</v>
      </c>
      <c r="D209" s="174">
        <f>New_missions!D18+New_missions!D54</f>
        <v>0.2</v>
      </c>
      <c r="E209" s="174">
        <f>New_missions!E18+New_missions!E54</f>
        <v>0.4</v>
      </c>
      <c r="F209" s="174">
        <f>New_missions!F18+New_missions!F54</f>
        <v>0.60000000000000009</v>
      </c>
      <c r="G209" s="174">
        <f>New_missions!G18+New_missions!G54</f>
        <v>0.8</v>
      </c>
      <c r="H209" s="174">
        <f>New_missions!H18+New_missions!H54</f>
        <v>2</v>
      </c>
      <c r="I209" s="174">
        <f>New_missions!I18+New_missions!I54</f>
        <v>2.2000000000000002</v>
      </c>
      <c r="J209" s="174">
        <f>New_missions!J18+New_missions!J54</f>
        <v>2.4</v>
      </c>
      <c r="K209" s="174">
        <f>New_missions!K18+New_missions!K54</f>
        <v>2.5999999999999996</v>
      </c>
      <c r="L209" s="174">
        <f>New_missions!L18+New_missions!L54</f>
        <v>2.8</v>
      </c>
      <c r="M209" s="174">
        <f>New_missions!M18+New_missions!M54</f>
        <v>3</v>
      </c>
      <c r="N209" s="174">
        <f>New_missions!N18+New_missions!N54</f>
        <v>3</v>
      </c>
      <c r="O209" s="174">
        <f>New_missions!O18+New_missions!O54</f>
        <v>3</v>
      </c>
      <c r="P209" s="174">
        <f>New_missions!P18+New_missions!P54</f>
        <v>3</v>
      </c>
      <c r="Q209" s="174">
        <f>New_missions!Q18+New_missions!Q54</f>
        <v>3</v>
      </c>
      <c r="R209" s="174">
        <f>New_missions!R18+New_missions!R54</f>
        <v>3</v>
      </c>
      <c r="S209" s="174">
        <f>New_missions!S18+New_missions!S54</f>
        <v>3</v>
      </c>
      <c r="T209" s="174">
        <f>New_missions!T18+New_missions!T54</f>
        <v>3</v>
      </c>
      <c r="U209" s="174">
        <f>New_missions!U18+New_missions!U54</f>
        <v>3</v>
      </c>
      <c r="V209" s="174">
        <f>New_missions!V18+New_missions!V54</f>
        <v>3</v>
      </c>
      <c r="W209" s="174">
        <f>New_missions!W18+New_missions!W54</f>
        <v>3</v>
      </c>
    </row>
    <row r="210" spans="1:23" x14ac:dyDescent="0.25">
      <c r="A210" s="167" t="str">
        <f t="shared" si="115"/>
        <v>New</v>
      </c>
      <c r="B210" s="167" t="str">
        <f t="shared" si="115"/>
        <v>Mission Operations</v>
      </c>
      <c r="C210" s="167" t="str">
        <f t="shared" si="115"/>
        <v>-</v>
      </c>
      <c r="D210" s="174">
        <f>New_missions!D19+New_missions!D55</f>
        <v>0</v>
      </c>
      <c r="E210" s="174">
        <f>New_missions!E19+New_missions!E55</f>
        <v>0</v>
      </c>
      <c r="F210" s="174">
        <f>New_missions!F19+New_missions!F55</f>
        <v>0</v>
      </c>
      <c r="G210" s="174">
        <f>New_missions!G19+New_missions!G55</f>
        <v>0</v>
      </c>
      <c r="H210" s="174">
        <f>New_missions!H19+New_missions!H55</f>
        <v>0</v>
      </c>
      <c r="I210" s="174">
        <f>New_missions!I19+New_missions!I55</f>
        <v>0</v>
      </c>
      <c r="J210" s="174">
        <f>New_missions!J19+New_missions!J55</f>
        <v>0</v>
      </c>
      <c r="K210" s="174">
        <f>New_missions!K19+New_missions!K55</f>
        <v>0</v>
      </c>
      <c r="L210" s="174">
        <f>New_missions!L19+New_missions!L55</f>
        <v>0</v>
      </c>
      <c r="M210" s="174">
        <f>New_missions!M19+New_missions!M55</f>
        <v>0</v>
      </c>
      <c r="N210" s="174">
        <f>New_missions!N19+New_missions!N55</f>
        <v>0</v>
      </c>
      <c r="O210" s="174">
        <f>New_missions!O19+New_missions!O55</f>
        <v>0</v>
      </c>
      <c r="P210" s="174">
        <f>New_missions!P19+New_missions!P55</f>
        <v>0</v>
      </c>
      <c r="Q210" s="174">
        <f>New_missions!Q19+New_missions!Q55</f>
        <v>0</v>
      </c>
      <c r="R210" s="174">
        <f>New_missions!R19+New_missions!R55</f>
        <v>0</v>
      </c>
      <c r="S210" s="174">
        <f>New_missions!S19+New_missions!S55</f>
        <v>0</v>
      </c>
      <c r="T210" s="174">
        <f>New_missions!T19+New_missions!T55</f>
        <v>0</v>
      </c>
      <c r="U210" s="174">
        <f>New_missions!U19+New_missions!U55</f>
        <v>0</v>
      </c>
      <c r="V210" s="174">
        <f>New_missions!V19+New_missions!V55</f>
        <v>0</v>
      </c>
      <c r="W210" s="174">
        <f>New_missions!W19+New_missions!W55</f>
        <v>0</v>
      </c>
    </row>
    <row r="211" spans="1:23" x14ac:dyDescent="0.25">
      <c r="A211" s="167" t="str">
        <f t="shared" si="115"/>
        <v>New</v>
      </c>
      <c r="B211" s="167" t="str">
        <f t="shared" si="115"/>
        <v>Launch Events</v>
      </c>
      <c r="C211" s="167" t="str">
        <f t="shared" si="115"/>
        <v>-</v>
      </c>
      <c r="D211" s="174">
        <f>New_missions!D20+New_missions!D56</f>
        <v>0.5</v>
      </c>
      <c r="E211" s="174">
        <f>New_missions!E20+New_missions!E56</f>
        <v>1</v>
      </c>
      <c r="F211" s="174">
        <f>New_missions!F20+New_missions!F56</f>
        <v>1.5</v>
      </c>
      <c r="G211" s="174">
        <f>New_missions!G20+New_missions!G56</f>
        <v>2</v>
      </c>
      <c r="H211" s="174">
        <f>New_missions!H20+New_missions!H56</f>
        <v>3.5</v>
      </c>
      <c r="I211" s="174">
        <f>New_missions!I20+New_missions!I56</f>
        <v>4</v>
      </c>
      <c r="J211" s="174">
        <f>New_missions!J20+New_missions!J56</f>
        <v>4.5</v>
      </c>
      <c r="K211" s="174">
        <f>New_missions!K20+New_missions!K56</f>
        <v>5</v>
      </c>
      <c r="L211" s="174">
        <f>New_missions!L20+New_missions!L56</f>
        <v>5.5</v>
      </c>
      <c r="M211" s="174">
        <f>New_missions!M20+New_missions!M56</f>
        <v>6</v>
      </c>
      <c r="N211" s="174">
        <f>New_missions!N20+New_missions!N56</f>
        <v>6</v>
      </c>
      <c r="O211" s="174">
        <f>New_missions!O20+New_missions!O56</f>
        <v>6</v>
      </c>
      <c r="P211" s="174">
        <f>New_missions!P20+New_missions!P56</f>
        <v>6</v>
      </c>
      <c r="Q211" s="174">
        <f>New_missions!Q20+New_missions!Q56</f>
        <v>6</v>
      </c>
      <c r="R211" s="174">
        <f>New_missions!R20+New_missions!R56</f>
        <v>6</v>
      </c>
      <c r="S211" s="174">
        <f>New_missions!S20+New_missions!S56</f>
        <v>6</v>
      </c>
      <c r="T211" s="174">
        <f>New_missions!T20+New_missions!T56</f>
        <v>6</v>
      </c>
      <c r="U211" s="174">
        <f>New_missions!U20+New_missions!U56</f>
        <v>6</v>
      </c>
      <c r="V211" s="174">
        <f>New_missions!V20+New_missions!V56</f>
        <v>6</v>
      </c>
      <c r="W211" s="174">
        <f>New_missions!W20+New_missions!W56</f>
        <v>6</v>
      </c>
    </row>
    <row r="212" spans="1:23" x14ac:dyDescent="0.25">
      <c r="A212" s="167" t="str">
        <f t="shared" si="115"/>
        <v>New</v>
      </c>
      <c r="B212" s="167" t="str">
        <f t="shared" si="115"/>
        <v>Terrestrial &amp; Aerial</v>
      </c>
      <c r="C212" s="167" t="str">
        <f t="shared" si="115"/>
        <v>-</v>
      </c>
      <c r="D212" s="174">
        <f>New_missions!D21+New_missions!D57</f>
        <v>0.3</v>
      </c>
      <c r="E212" s="174">
        <f>New_missions!E21+New_missions!E57</f>
        <v>1.6</v>
      </c>
      <c r="F212" s="174">
        <f>New_missions!F21+New_missions!F57</f>
        <v>1.9</v>
      </c>
      <c r="G212" s="174">
        <f>New_missions!G21+New_missions!G57</f>
        <v>2.2000000000000002</v>
      </c>
      <c r="H212" s="174">
        <f>New_missions!H21+New_missions!H57</f>
        <v>2.5</v>
      </c>
      <c r="I212" s="174">
        <f>New_missions!I21+New_missions!I57</f>
        <v>3.8</v>
      </c>
      <c r="J212" s="174">
        <f>New_missions!J21+New_missions!J57</f>
        <v>4.0999999999999996</v>
      </c>
      <c r="K212" s="174">
        <f>New_missions!K21+New_missions!K57</f>
        <v>4.4000000000000004</v>
      </c>
      <c r="L212" s="174">
        <f>New_missions!L21+New_missions!L57</f>
        <v>4.6999999999999993</v>
      </c>
      <c r="M212" s="174">
        <f>New_missions!M21+New_missions!M57</f>
        <v>5</v>
      </c>
      <c r="N212" s="174">
        <f>New_missions!N21+New_missions!N57</f>
        <v>5</v>
      </c>
      <c r="O212" s="174">
        <f>New_missions!O21+New_missions!O57</f>
        <v>5</v>
      </c>
      <c r="P212" s="174">
        <f>New_missions!P21+New_missions!P57</f>
        <v>5</v>
      </c>
      <c r="Q212" s="174">
        <f>New_missions!Q21+New_missions!Q57</f>
        <v>5</v>
      </c>
      <c r="R212" s="174">
        <f>New_missions!R21+New_missions!R57</f>
        <v>5</v>
      </c>
      <c r="S212" s="174">
        <f>New_missions!S21+New_missions!S57</f>
        <v>5</v>
      </c>
      <c r="T212" s="174">
        <f>New_missions!T21+New_missions!T57</f>
        <v>5</v>
      </c>
      <c r="U212" s="174">
        <f>New_missions!U21+New_missions!U57</f>
        <v>5</v>
      </c>
      <c r="V212" s="174">
        <f>New_missions!V21+New_missions!V57</f>
        <v>5</v>
      </c>
      <c r="W212" s="174">
        <f>New_missions!W21+New_missions!W57</f>
        <v>5</v>
      </c>
    </row>
    <row r="213" spans="1:23" x14ac:dyDescent="0.25">
      <c r="A213" s="161"/>
      <c r="B213" s="168"/>
    </row>
    <row r="214" spans="1:23" x14ac:dyDescent="0.25">
      <c r="A214" s="161"/>
      <c r="B214" s="168"/>
      <c r="D214" s="170">
        <f>SUM(D158:D212)</f>
        <v>46.7</v>
      </c>
      <c r="E214" s="170">
        <f>SUM(E158:E212)</f>
        <v>50.4</v>
      </c>
      <c r="F214" s="170">
        <f t="shared" ref="F214:W214" si="116">SUM(F158:F212)</f>
        <v>54.1</v>
      </c>
      <c r="G214" s="170">
        <f t="shared" si="116"/>
        <v>57.800000000000004</v>
      </c>
      <c r="H214" s="170">
        <f t="shared" si="116"/>
        <v>62.5</v>
      </c>
      <c r="I214" s="170">
        <f t="shared" si="116"/>
        <v>67.2</v>
      </c>
      <c r="J214" s="170">
        <f t="shared" si="116"/>
        <v>71.899999999999977</v>
      </c>
      <c r="K214" s="170">
        <f t="shared" si="116"/>
        <v>76.599999999999994</v>
      </c>
      <c r="L214" s="170">
        <f t="shared" si="116"/>
        <v>81.3</v>
      </c>
      <c r="M214" s="171">
        <f t="shared" si="116"/>
        <v>86</v>
      </c>
      <c r="N214" s="170">
        <f t="shared" si="116"/>
        <v>86</v>
      </c>
      <c r="O214" s="170">
        <f t="shared" si="116"/>
        <v>86</v>
      </c>
      <c r="P214" s="170">
        <f t="shared" si="116"/>
        <v>86</v>
      </c>
      <c r="Q214" s="170">
        <f t="shared" si="116"/>
        <v>86</v>
      </c>
      <c r="R214" s="170">
        <f t="shared" si="116"/>
        <v>86</v>
      </c>
      <c r="S214" s="170">
        <f t="shared" si="116"/>
        <v>86</v>
      </c>
      <c r="T214" s="170">
        <f t="shared" si="116"/>
        <v>86</v>
      </c>
      <c r="U214" s="170">
        <f t="shared" si="116"/>
        <v>86</v>
      </c>
      <c r="V214" s="170">
        <f t="shared" si="116"/>
        <v>86</v>
      </c>
      <c r="W214" s="170">
        <f t="shared" si="116"/>
        <v>86</v>
      </c>
    </row>
    <row r="215" spans="1:23" ht="14.4" thickBot="1" x14ac:dyDescent="0.3"/>
    <row r="216" spans="1:23" x14ac:dyDescent="0.25">
      <c r="B216" s="132" t="s">
        <v>104</v>
      </c>
      <c r="D216" s="133">
        <f>D157</f>
        <v>2021</v>
      </c>
      <c r="E216" s="133">
        <f t="shared" ref="E216:V216" si="117">E157</f>
        <v>2022</v>
      </c>
      <c r="F216" s="133">
        <f t="shared" si="117"/>
        <v>2023</v>
      </c>
      <c r="G216" s="133">
        <f t="shared" si="117"/>
        <v>2024</v>
      </c>
      <c r="H216" s="133">
        <f t="shared" si="117"/>
        <v>2025</v>
      </c>
      <c r="I216" s="133">
        <f t="shared" si="117"/>
        <v>2026</v>
      </c>
      <c r="J216" s="133">
        <f t="shared" si="117"/>
        <v>2027</v>
      </c>
      <c r="K216" s="133">
        <f t="shared" si="117"/>
        <v>2028</v>
      </c>
      <c r="L216" s="133">
        <f t="shared" si="117"/>
        <v>2029</v>
      </c>
      <c r="M216" s="150">
        <f t="shared" si="117"/>
        <v>2030</v>
      </c>
      <c r="N216" s="151">
        <f t="shared" si="117"/>
        <v>2031</v>
      </c>
      <c r="O216" s="133">
        <f t="shared" si="117"/>
        <v>2032</v>
      </c>
      <c r="P216" s="133">
        <f t="shared" si="117"/>
        <v>2033</v>
      </c>
      <c r="Q216" s="133">
        <f t="shared" si="117"/>
        <v>2034</v>
      </c>
      <c r="R216" s="133">
        <f t="shared" si="117"/>
        <v>2035</v>
      </c>
      <c r="S216" s="133">
        <f t="shared" si="117"/>
        <v>2036</v>
      </c>
      <c r="T216" s="133">
        <f t="shared" si="117"/>
        <v>2037</v>
      </c>
      <c r="U216" s="133">
        <f t="shared" si="117"/>
        <v>2038</v>
      </c>
      <c r="V216" s="133">
        <f t="shared" si="117"/>
        <v>2039</v>
      </c>
      <c r="W216" s="133">
        <f>W157</f>
        <v>2040</v>
      </c>
    </row>
    <row r="217" spans="1:23" x14ac:dyDescent="0.25">
      <c r="B217" s="101" t="s">
        <v>59</v>
      </c>
      <c r="D217" s="102">
        <f t="shared" ref="D217:M224" si="118">SUMIF($B$158:$B$212,$B217,D$158:D$212)</f>
        <v>6.6</v>
      </c>
      <c r="E217" s="102">
        <f t="shared" si="118"/>
        <v>7.2</v>
      </c>
      <c r="F217" s="102">
        <f t="shared" si="118"/>
        <v>7.8</v>
      </c>
      <c r="G217" s="102">
        <f t="shared" si="118"/>
        <v>8.4</v>
      </c>
      <c r="H217" s="102">
        <f t="shared" si="118"/>
        <v>9</v>
      </c>
      <c r="I217" s="102">
        <f t="shared" si="118"/>
        <v>9.6</v>
      </c>
      <c r="J217" s="102">
        <f t="shared" si="118"/>
        <v>10.199999999999999</v>
      </c>
      <c r="K217" s="102">
        <f t="shared" si="118"/>
        <v>10.8</v>
      </c>
      <c r="L217" s="102">
        <f t="shared" si="118"/>
        <v>11.399999999999999</v>
      </c>
      <c r="M217" s="102">
        <f t="shared" si="118"/>
        <v>12</v>
      </c>
      <c r="N217" s="102">
        <f t="shared" ref="N217:W224" si="119">SUMIF($B$158:$B$212,$B217,N$158:N$212)</f>
        <v>12</v>
      </c>
      <c r="O217" s="102">
        <f t="shared" si="119"/>
        <v>12</v>
      </c>
      <c r="P217" s="102">
        <f t="shared" si="119"/>
        <v>12</v>
      </c>
      <c r="Q217" s="102">
        <f t="shared" si="119"/>
        <v>12</v>
      </c>
      <c r="R217" s="102">
        <f t="shared" si="119"/>
        <v>12</v>
      </c>
      <c r="S217" s="102">
        <f t="shared" si="119"/>
        <v>12</v>
      </c>
      <c r="T217" s="102">
        <f t="shared" si="119"/>
        <v>12</v>
      </c>
      <c r="U217" s="102">
        <f t="shared" si="119"/>
        <v>12</v>
      </c>
      <c r="V217" s="102">
        <f t="shared" si="119"/>
        <v>12</v>
      </c>
      <c r="W217" s="102">
        <f t="shared" si="119"/>
        <v>12</v>
      </c>
    </row>
    <row r="218" spans="1:23" x14ac:dyDescent="0.25">
      <c r="B218" s="101" t="s">
        <v>57</v>
      </c>
      <c r="D218" s="102">
        <f t="shared" si="118"/>
        <v>19.2</v>
      </c>
      <c r="E218" s="102">
        <f t="shared" si="118"/>
        <v>21.4</v>
      </c>
      <c r="F218" s="102">
        <f t="shared" si="118"/>
        <v>23.6</v>
      </c>
      <c r="G218" s="102">
        <f t="shared" si="118"/>
        <v>25.8</v>
      </c>
      <c r="H218" s="102">
        <f t="shared" si="118"/>
        <v>28</v>
      </c>
      <c r="I218" s="102">
        <f t="shared" si="118"/>
        <v>30.2</v>
      </c>
      <c r="J218" s="102">
        <f t="shared" si="118"/>
        <v>32.4</v>
      </c>
      <c r="K218" s="102">
        <f t="shared" si="118"/>
        <v>34.599999999999994</v>
      </c>
      <c r="L218" s="102">
        <f t="shared" si="118"/>
        <v>36.799999999999997</v>
      </c>
      <c r="M218" s="102">
        <f t="shared" si="118"/>
        <v>39</v>
      </c>
      <c r="N218" s="102">
        <f t="shared" si="119"/>
        <v>39</v>
      </c>
      <c r="O218" s="102">
        <f t="shared" si="119"/>
        <v>39</v>
      </c>
      <c r="P218" s="102">
        <f t="shared" si="119"/>
        <v>39</v>
      </c>
      <c r="Q218" s="102">
        <f t="shared" si="119"/>
        <v>39</v>
      </c>
      <c r="R218" s="102">
        <f t="shared" si="119"/>
        <v>39</v>
      </c>
      <c r="S218" s="102">
        <f t="shared" si="119"/>
        <v>39</v>
      </c>
      <c r="T218" s="102">
        <f t="shared" si="119"/>
        <v>39</v>
      </c>
      <c r="U218" s="102">
        <f t="shared" si="119"/>
        <v>39</v>
      </c>
      <c r="V218" s="102">
        <f t="shared" si="119"/>
        <v>39</v>
      </c>
      <c r="W218" s="102">
        <f t="shared" si="119"/>
        <v>39</v>
      </c>
    </row>
    <row r="219" spans="1:23" x14ac:dyDescent="0.25">
      <c r="B219" s="101" t="s">
        <v>56</v>
      </c>
      <c r="D219" s="102">
        <f t="shared" si="118"/>
        <v>8.9</v>
      </c>
      <c r="E219" s="102">
        <f t="shared" si="118"/>
        <v>9.8000000000000007</v>
      </c>
      <c r="F219" s="102">
        <f t="shared" si="118"/>
        <v>10.7</v>
      </c>
      <c r="G219" s="102">
        <f t="shared" si="118"/>
        <v>11.6</v>
      </c>
      <c r="H219" s="102">
        <f t="shared" si="118"/>
        <v>12.5</v>
      </c>
      <c r="I219" s="102">
        <f t="shared" si="118"/>
        <v>13.4</v>
      </c>
      <c r="J219" s="102">
        <f t="shared" si="118"/>
        <v>14.3</v>
      </c>
      <c r="K219" s="102">
        <f t="shared" si="118"/>
        <v>15.200000000000001</v>
      </c>
      <c r="L219" s="102">
        <f t="shared" si="118"/>
        <v>16.100000000000001</v>
      </c>
      <c r="M219" s="102">
        <f t="shared" si="118"/>
        <v>17</v>
      </c>
      <c r="N219" s="102">
        <f t="shared" si="119"/>
        <v>17</v>
      </c>
      <c r="O219" s="102">
        <f t="shared" si="119"/>
        <v>17</v>
      </c>
      <c r="P219" s="102">
        <f t="shared" si="119"/>
        <v>17</v>
      </c>
      <c r="Q219" s="102">
        <f t="shared" si="119"/>
        <v>17</v>
      </c>
      <c r="R219" s="102">
        <f t="shared" si="119"/>
        <v>17</v>
      </c>
      <c r="S219" s="102">
        <f t="shared" si="119"/>
        <v>17</v>
      </c>
      <c r="T219" s="102">
        <f t="shared" si="119"/>
        <v>17</v>
      </c>
      <c r="U219" s="102">
        <f t="shared" si="119"/>
        <v>17</v>
      </c>
      <c r="V219" s="102">
        <f t="shared" si="119"/>
        <v>17</v>
      </c>
      <c r="W219" s="102">
        <f t="shared" si="119"/>
        <v>17</v>
      </c>
    </row>
    <row r="220" spans="1:23" x14ac:dyDescent="0.25">
      <c r="B220" s="101" t="s">
        <v>102</v>
      </c>
      <c r="D220" s="102">
        <f t="shared" si="118"/>
        <v>0</v>
      </c>
      <c r="E220" s="102">
        <f t="shared" si="118"/>
        <v>0</v>
      </c>
      <c r="F220" s="102">
        <f t="shared" si="118"/>
        <v>0</v>
      </c>
      <c r="G220" s="102">
        <f t="shared" si="118"/>
        <v>0</v>
      </c>
      <c r="H220" s="102">
        <f t="shared" si="118"/>
        <v>0</v>
      </c>
      <c r="I220" s="102">
        <f t="shared" si="118"/>
        <v>0</v>
      </c>
      <c r="J220" s="102">
        <f t="shared" si="118"/>
        <v>0</v>
      </c>
      <c r="K220" s="102">
        <f t="shared" si="118"/>
        <v>0</v>
      </c>
      <c r="L220" s="102">
        <f t="shared" si="118"/>
        <v>0</v>
      </c>
      <c r="M220" s="102">
        <f t="shared" si="118"/>
        <v>0</v>
      </c>
      <c r="N220" s="102">
        <f t="shared" si="119"/>
        <v>0</v>
      </c>
      <c r="O220" s="102">
        <f t="shared" si="119"/>
        <v>0</v>
      </c>
      <c r="P220" s="102">
        <f t="shared" si="119"/>
        <v>0</v>
      </c>
      <c r="Q220" s="102">
        <f t="shared" si="119"/>
        <v>0</v>
      </c>
      <c r="R220" s="102">
        <f t="shared" si="119"/>
        <v>0</v>
      </c>
      <c r="S220" s="102">
        <f t="shared" si="119"/>
        <v>0</v>
      </c>
      <c r="T220" s="102">
        <f t="shared" si="119"/>
        <v>0</v>
      </c>
      <c r="U220" s="102">
        <f t="shared" si="119"/>
        <v>0</v>
      </c>
      <c r="V220" s="102">
        <f t="shared" si="119"/>
        <v>0</v>
      </c>
      <c r="W220" s="102">
        <f t="shared" si="119"/>
        <v>0</v>
      </c>
    </row>
    <row r="221" spans="1:23" x14ac:dyDescent="0.25">
      <c r="B221" s="101" t="s">
        <v>60</v>
      </c>
      <c r="D221" s="102">
        <f t="shared" si="118"/>
        <v>1.2</v>
      </c>
      <c r="E221" s="102">
        <f t="shared" si="118"/>
        <v>1.4</v>
      </c>
      <c r="F221" s="102">
        <f t="shared" si="118"/>
        <v>1.6</v>
      </c>
      <c r="G221" s="102">
        <f t="shared" si="118"/>
        <v>1.8</v>
      </c>
      <c r="H221" s="102">
        <f t="shared" si="118"/>
        <v>2</v>
      </c>
      <c r="I221" s="102">
        <f t="shared" si="118"/>
        <v>2.2000000000000002</v>
      </c>
      <c r="J221" s="102">
        <f t="shared" si="118"/>
        <v>2.4</v>
      </c>
      <c r="K221" s="102">
        <f t="shared" si="118"/>
        <v>2.5999999999999996</v>
      </c>
      <c r="L221" s="102">
        <f t="shared" si="118"/>
        <v>2.8</v>
      </c>
      <c r="M221" s="102">
        <f t="shared" si="118"/>
        <v>3</v>
      </c>
      <c r="N221" s="102">
        <f t="shared" si="119"/>
        <v>3</v>
      </c>
      <c r="O221" s="102">
        <f t="shared" si="119"/>
        <v>3</v>
      </c>
      <c r="P221" s="102">
        <f t="shared" si="119"/>
        <v>3</v>
      </c>
      <c r="Q221" s="102">
        <f t="shared" si="119"/>
        <v>3</v>
      </c>
      <c r="R221" s="102">
        <f t="shared" si="119"/>
        <v>3</v>
      </c>
      <c r="S221" s="102">
        <f t="shared" si="119"/>
        <v>3</v>
      </c>
      <c r="T221" s="102">
        <f t="shared" si="119"/>
        <v>3</v>
      </c>
      <c r="U221" s="102">
        <f t="shared" si="119"/>
        <v>3</v>
      </c>
      <c r="V221" s="102">
        <f t="shared" si="119"/>
        <v>3</v>
      </c>
      <c r="W221" s="102">
        <f t="shared" si="119"/>
        <v>3</v>
      </c>
    </row>
    <row r="222" spans="1:23" x14ac:dyDescent="0.25">
      <c r="B222" s="101" t="s">
        <v>103</v>
      </c>
      <c r="D222" s="102">
        <f t="shared" si="118"/>
        <v>0</v>
      </c>
      <c r="E222" s="102">
        <f t="shared" si="118"/>
        <v>0</v>
      </c>
      <c r="F222" s="102">
        <f t="shared" si="118"/>
        <v>0</v>
      </c>
      <c r="G222" s="102">
        <f t="shared" si="118"/>
        <v>0</v>
      </c>
      <c r="H222" s="102">
        <f t="shared" si="118"/>
        <v>0</v>
      </c>
      <c r="I222" s="102">
        <f t="shared" si="118"/>
        <v>0</v>
      </c>
      <c r="J222" s="102">
        <f t="shared" si="118"/>
        <v>0</v>
      </c>
      <c r="K222" s="102">
        <f t="shared" si="118"/>
        <v>0</v>
      </c>
      <c r="L222" s="102">
        <f t="shared" si="118"/>
        <v>0</v>
      </c>
      <c r="M222" s="102">
        <f t="shared" si="118"/>
        <v>0</v>
      </c>
      <c r="N222" s="102">
        <f t="shared" si="119"/>
        <v>0</v>
      </c>
      <c r="O222" s="102">
        <f t="shared" si="119"/>
        <v>0</v>
      </c>
      <c r="P222" s="102">
        <f t="shared" si="119"/>
        <v>0</v>
      </c>
      <c r="Q222" s="102">
        <f t="shared" si="119"/>
        <v>0</v>
      </c>
      <c r="R222" s="102">
        <f t="shared" si="119"/>
        <v>0</v>
      </c>
      <c r="S222" s="102">
        <f t="shared" si="119"/>
        <v>0</v>
      </c>
      <c r="T222" s="102">
        <f t="shared" si="119"/>
        <v>0</v>
      </c>
      <c r="U222" s="102">
        <f t="shared" si="119"/>
        <v>0</v>
      </c>
      <c r="V222" s="102">
        <f t="shared" si="119"/>
        <v>0</v>
      </c>
      <c r="W222" s="102">
        <f t="shared" si="119"/>
        <v>0</v>
      </c>
    </row>
    <row r="223" spans="1:23" x14ac:dyDescent="0.25">
      <c r="B223" s="101" t="s">
        <v>58</v>
      </c>
      <c r="D223" s="102">
        <f t="shared" si="118"/>
        <v>3.5</v>
      </c>
      <c r="E223" s="102">
        <f t="shared" si="118"/>
        <v>4</v>
      </c>
      <c r="F223" s="102">
        <f t="shared" si="118"/>
        <v>4.5</v>
      </c>
      <c r="G223" s="102">
        <f t="shared" si="118"/>
        <v>5</v>
      </c>
      <c r="H223" s="102">
        <f t="shared" si="118"/>
        <v>5.5</v>
      </c>
      <c r="I223" s="102">
        <f t="shared" si="118"/>
        <v>6</v>
      </c>
      <c r="J223" s="102">
        <f t="shared" si="118"/>
        <v>6.5</v>
      </c>
      <c r="K223" s="102">
        <f t="shared" si="118"/>
        <v>7</v>
      </c>
      <c r="L223" s="102">
        <f t="shared" si="118"/>
        <v>7.5</v>
      </c>
      <c r="M223" s="102">
        <f t="shared" si="118"/>
        <v>8</v>
      </c>
      <c r="N223" s="102">
        <f t="shared" si="119"/>
        <v>8</v>
      </c>
      <c r="O223" s="102">
        <f t="shared" si="119"/>
        <v>8</v>
      </c>
      <c r="P223" s="102">
        <f t="shared" si="119"/>
        <v>8</v>
      </c>
      <c r="Q223" s="102">
        <f t="shared" si="119"/>
        <v>8</v>
      </c>
      <c r="R223" s="102">
        <f t="shared" si="119"/>
        <v>8</v>
      </c>
      <c r="S223" s="102">
        <f t="shared" si="119"/>
        <v>8</v>
      </c>
      <c r="T223" s="102">
        <f t="shared" si="119"/>
        <v>8</v>
      </c>
      <c r="U223" s="102">
        <f t="shared" si="119"/>
        <v>8</v>
      </c>
      <c r="V223" s="102">
        <f t="shared" si="119"/>
        <v>8</v>
      </c>
      <c r="W223" s="102">
        <f t="shared" si="119"/>
        <v>8</v>
      </c>
    </row>
    <row r="224" spans="1:23" ht="14.4" thickBot="1" x14ac:dyDescent="0.3">
      <c r="B224" s="107" t="s">
        <v>61</v>
      </c>
      <c r="D224" s="102">
        <f t="shared" si="118"/>
        <v>3.3</v>
      </c>
      <c r="E224" s="102">
        <f t="shared" si="118"/>
        <v>3.6</v>
      </c>
      <c r="F224" s="102">
        <f t="shared" si="118"/>
        <v>3.9</v>
      </c>
      <c r="G224" s="102">
        <f t="shared" si="118"/>
        <v>4.2</v>
      </c>
      <c r="H224" s="102">
        <f t="shared" si="118"/>
        <v>4.5</v>
      </c>
      <c r="I224" s="102">
        <f t="shared" si="118"/>
        <v>4.8</v>
      </c>
      <c r="J224" s="102">
        <f t="shared" si="118"/>
        <v>5.0999999999999996</v>
      </c>
      <c r="K224" s="102">
        <f t="shared" si="118"/>
        <v>5.4</v>
      </c>
      <c r="L224" s="102">
        <f t="shared" si="118"/>
        <v>5.6999999999999993</v>
      </c>
      <c r="M224" s="102">
        <f t="shared" si="118"/>
        <v>6</v>
      </c>
      <c r="N224" s="102">
        <f t="shared" si="119"/>
        <v>6</v>
      </c>
      <c r="O224" s="102">
        <f t="shared" si="119"/>
        <v>6</v>
      </c>
      <c r="P224" s="102">
        <f t="shared" si="119"/>
        <v>6</v>
      </c>
      <c r="Q224" s="102">
        <f t="shared" si="119"/>
        <v>6</v>
      </c>
      <c r="R224" s="102">
        <f t="shared" si="119"/>
        <v>6</v>
      </c>
      <c r="S224" s="102">
        <f t="shared" si="119"/>
        <v>6</v>
      </c>
      <c r="T224" s="102">
        <f t="shared" si="119"/>
        <v>6</v>
      </c>
      <c r="U224" s="102">
        <f t="shared" si="119"/>
        <v>6</v>
      </c>
      <c r="V224" s="102">
        <f t="shared" si="119"/>
        <v>6</v>
      </c>
      <c r="W224" s="102">
        <f t="shared" si="119"/>
        <v>6</v>
      </c>
    </row>
    <row r="226" spans="1:23" x14ac:dyDescent="0.25">
      <c r="D226" s="172">
        <f>SUM(D217:D224)</f>
        <v>42.699999999999996</v>
      </c>
      <c r="E226" s="172">
        <f t="shared" ref="E226:W226" si="120">SUM(E217:E224)</f>
        <v>47.4</v>
      </c>
      <c r="F226" s="172">
        <f t="shared" si="120"/>
        <v>52.1</v>
      </c>
      <c r="G226" s="172">
        <f t="shared" si="120"/>
        <v>56.800000000000004</v>
      </c>
      <c r="H226" s="172">
        <f t="shared" si="120"/>
        <v>61.5</v>
      </c>
      <c r="I226" s="172">
        <f t="shared" si="120"/>
        <v>66.2</v>
      </c>
      <c r="J226" s="172">
        <f t="shared" si="120"/>
        <v>70.899999999999977</v>
      </c>
      <c r="K226" s="172">
        <f t="shared" si="120"/>
        <v>75.599999999999994</v>
      </c>
      <c r="L226" s="172">
        <f t="shared" si="120"/>
        <v>80.3</v>
      </c>
      <c r="M226" s="173">
        <f t="shared" si="120"/>
        <v>85</v>
      </c>
      <c r="N226" s="172">
        <f t="shared" si="120"/>
        <v>85</v>
      </c>
      <c r="O226" s="172">
        <f t="shared" si="120"/>
        <v>85</v>
      </c>
      <c r="P226" s="172">
        <f t="shared" si="120"/>
        <v>85</v>
      </c>
      <c r="Q226" s="172">
        <f t="shared" si="120"/>
        <v>85</v>
      </c>
      <c r="R226" s="172">
        <f t="shared" si="120"/>
        <v>85</v>
      </c>
      <c r="S226" s="172">
        <f t="shared" si="120"/>
        <v>85</v>
      </c>
      <c r="T226" s="172">
        <f t="shared" si="120"/>
        <v>85</v>
      </c>
      <c r="U226" s="172">
        <f t="shared" si="120"/>
        <v>85</v>
      </c>
      <c r="V226" s="172">
        <f t="shared" si="120"/>
        <v>85</v>
      </c>
      <c r="W226" s="172">
        <f t="shared" si="120"/>
        <v>85</v>
      </c>
    </row>
    <row r="228" spans="1:23" ht="14.4" thickBot="1" x14ac:dyDescent="0.3">
      <c r="B228" s="3" t="s">
        <v>7</v>
      </c>
    </row>
    <row r="229" spans="1:23" x14ac:dyDescent="0.25">
      <c r="B229" s="132" t="s">
        <v>104</v>
      </c>
      <c r="D229" s="152">
        <v>2021</v>
      </c>
      <c r="E229" s="152">
        <v>2022</v>
      </c>
      <c r="F229" s="152">
        <v>2023</v>
      </c>
      <c r="G229" s="152">
        <v>2024</v>
      </c>
      <c r="H229" s="152">
        <v>2025</v>
      </c>
      <c r="I229" s="152">
        <v>2026</v>
      </c>
      <c r="J229" s="152">
        <v>2027</v>
      </c>
      <c r="K229" s="152">
        <v>2028</v>
      </c>
      <c r="L229" s="152">
        <v>2029</v>
      </c>
      <c r="M229" s="152">
        <v>2030</v>
      </c>
      <c r="N229" s="152">
        <v>2031</v>
      </c>
      <c r="O229" s="152">
        <v>2032</v>
      </c>
      <c r="P229" s="152">
        <v>2033</v>
      </c>
      <c r="Q229" s="152">
        <v>2034</v>
      </c>
      <c r="R229" s="152">
        <v>2035</v>
      </c>
      <c r="S229" s="152">
        <v>2036</v>
      </c>
      <c r="T229" s="152">
        <v>2037</v>
      </c>
      <c r="U229" s="152">
        <v>2038</v>
      </c>
      <c r="V229" s="152">
        <v>2039</v>
      </c>
      <c r="W229" s="152">
        <v>2040</v>
      </c>
    </row>
    <row r="230" spans="1:23" x14ac:dyDescent="0.25">
      <c r="B230" s="101" t="s">
        <v>154</v>
      </c>
      <c r="D230" s="167">
        <f>SUM(D158:D204)</f>
        <v>42</v>
      </c>
      <c r="E230" s="167">
        <f t="shared" ref="E230:W230" si="121">SUM(E158:E204)</f>
        <v>38</v>
      </c>
      <c r="F230" s="167">
        <f t="shared" si="121"/>
        <v>32</v>
      </c>
      <c r="G230" s="167">
        <f t="shared" si="121"/>
        <v>29</v>
      </c>
      <c r="H230" s="167">
        <f t="shared" si="121"/>
        <v>24</v>
      </c>
      <c r="I230" s="167">
        <f t="shared" si="121"/>
        <v>20</v>
      </c>
      <c r="J230" s="167">
        <f t="shared" si="121"/>
        <v>17</v>
      </c>
      <c r="K230" s="167">
        <f t="shared" si="121"/>
        <v>15</v>
      </c>
      <c r="L230" s="167">
        <f t="shared" si="121"/>
        <v>15</v>
      </c>
      <c r="M230" s="167">
        <f t="shared" si="121"/>
        <v>15</v>
      </c>
      <c r="N230" s="167">
        <f t="shared" si="121"/>
        <v>13</v>
      </c>
      <c r="O230" s="167">
        <f t="shared" si="121"/>
        <v>13</v>
      </c>
      <c r="P230" s="167">
        <f t="shared" si="121"/>
        <v>13</v>
      </c>
      <c r="Q230" s="167">
        <f t="shared" si="121"/>
        <v>13</v>
      </c>
      <c r="R230" s="167">
        <f t="shared" si="121"/>
        <v>13</v>
      </c>
      <c r="S230" s="167">
        <f t="shared" si="121"/>
        <v>13</v>
      </c>
      <c r="T230" s="167">
        <f t="shared" si="121"/>
        <v>13</v>
      </c>
      <c r="U230" s="167">
        <f t="shared" si="121"/>
        <v>13</v>
      </c>
      <c r="V230" s="167">
        <f t="shared" si="121"/>
        <v>13</v>
      </c>
      <c r="W230" s="167">
        <f t="shared" si="121"/>
        <v>13</v>
      </c>
    </row>
    <row r="231" spans="1:23" x14ac:dyDescent="0.25">
      <c r="B231" s="101" t="s">
        <v>155</v>
      </c>
      <c r="D231" s="174">
        <f>SUM(D205:D212)</f>
        <v>4.7</v>
      </c>
      <c r="E231" s="174">
        <f t="shared" ref="E231:W231" si="122">SUM(E205:E212)</f>
        <v>12.4</v>
      </c>
      <c r="F231" s="174">
        <f t="shared" si="122"/>
        <v>22.1</v>
      </c>
      <c r="G231" s="174">
        <f t="shared" si="122"/>
        <v>28.799999999999997</v>
      </c>
      <c r="H231" s="174">
        <f t="shared" si="122"/>
        <v>38.5</v>
      </c>
      <c r="I231" s="174">
        <f t="shared" si="122"/>
        <v>47.2</v>
      </c>
      <c r="J231" s="174">
        <f t="shared" si="122"/>
        <v>54.900000000000006</v>
      </c>
      <c r="K231" s="174">
        <f t="shared" si="122"/>
        <v>61.599999999999994</v>
      </c>
      <c r="L231" s="174">
        <f t="shared" si="122"/>
        <v>66.3</v>
      </c>
      <c r="M231" s="174">
        <f t="shared" si="122"/>
        <v>71</v>
      </c>
      <c r="N231" s="174">
        <f t="shared" si="122"/>
        <v>73</v>
      </c>
      <c r="O231" s="174">
        <f t="shared" si="122"/>
        <v>73</v>
      </c>
      <c r="P231" s="174">
        <f t="shared" si="122"/>
        <v>73</v>
      </c>
      <c r="Q231" s="174">
        <f t="shared" si="122"/>
        <v>73</v>
      </c>
      <c r="R231" s="174">
        <f t="shared" si="122"/>
        <v>73</v>
      </c>
      <c r="S231" s="174">
        <f t="shared" si="122"/>
        <v>73</v>
      </c>
      <c r="T231" s="174">
        <f t="shared" si="122"/>
        <v>73</v>
      </c>
      <c r="U231" s="174">
        <f t="shared" si="122"/>
        <v>73</v>
      </c>
      <c r="V231" s="174">
        <f t="shared" si="122"/>
        <v>73</v>
      </c>
      <c r="W231" s="174">
        <f t="shared" si="122"/>
        <v>73</v>
      </c>
    </row>
    <row r="233" spans="1:23" ht="14.4" x14ac:dyDescent="0.3">
      <c r="A233" s="175" t="s">
        <v>195</v>
      </c>
    </row>
  </sheetData>
  <autoFilter ref="A1:W48" xr:uid="{3A8DBBC3-2F6E-4F74-9731-6A90B0FA0F89}">
    <sortState xmlns:xlrd2="http://schemas.microsoft.com/office/spreadsheetml/2017/richdata2" ref="A2:W48">
      <sortCondition ref="A1:A48"/>
    </sortState>
  </autoFilter>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Index</vt:lpstr>
      <vt:lpstr>Read_Me</vt:lpstr>
      <vt:lpstr>Settings</vt:lpstr>
      <vt:lpstr>Costs</vt:lpstr>
      <vt:lpstr>Current</vt:lpstr>
      <vt:lpstr>DTE_Lifespans_existing</vt:lpstr>
      <vt:lpstr>Use_case_lifespans</vt:lpstr>
      <vt:lpstr>New_missions</vt:lpstr>
      <vt:lpstr>lifespans_all</vt:lpstr>
      <vt:lpstr>Current_DTE_hours</vt:lpstr>
      <vt:lpstr>Minutes_by_use_case</vt:lpstr>
      <vt:lpstr>DTE_mission_minutes</vt:lpstr>
      <vt:lpstr>DTE_demand_forecast</vt:lpstr>
      <vt:lpstr>DTE_cost_per_minute_forecast</vt:lpstr>
      <vt:lpstr>Current_SR</vt:lpstr>
      <vt:lpstr>SR_mission_minutes</vt:lpstr>
      <vt:lpstr>SR_demand_forecast</vt:lpstr>
      <vt:lpstr>SR_cost_per_minute_forecast</vt:lpstr>
      <vt:lpstr>Lifespans</vt:lpstr>
      <vt:lpstr>Demand_forecast</vt:lpstr>
      <vt:lpstr>Cost_per_minute_forecast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Edward John Oughton</cp:lastModifiedBy>
  <dcterms:created xsi:type="dcterms:W3CDTF">2022-05-02T00:57:27Z</dcterms:created>
  <dcterms:modified xsi:type="dcterms:W3CDTF">2024-01-16T19:35:49Z</dcterms:modified>
</cp:coreProperties>
</file>