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backcast\data\raw\"/>
    </mc:Choice>
  </mc:AlternateContent>
  <xr:revisionPtr revIDLastSave="0" documentId="13_ncr:1_{44075E5D-5A2B-46F4-8366-5D1C7D8C3E26}" xr6:coauthVersionLast="47" xr6:coauthVersionMax="47" xr10:uidLastSave="{00000000-0000-0000-0000-000000000000}"/>
  <bookViews>
    <workbookView xWindow="-30828" yWindow="-108" windowWidth="30936" windowHeight="16896" activeTab="3" xr2:uid="{3D7B4C82-A1D8-42D4-9A45-1440E1998C8E}"/>
  </bookViews>
  <sheets>
    <sheet name="unique_subs_mex" sheetId="1" r:id="rId1"/>
    <sheet name="subscribers" sheetId="3" r:id="rId2"/>
    <sheet name="arpu" sheetId="4" r:id="rId3"/>
    <sheet name="revenu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A26" i="5"/>
  <c r="F2" i="5"/>
  <c r="G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C2" i="5"/>
  <c r="C26" i="4"/>
  <c r="A26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C3" i="3"/>
  <c r="A4" i="5"/>
  <c r="A5" i="5" s="1"/>
  <c r="A4" i="4"/>
  <c r="A5" i="4" s="1"/>
  <c r="C3" i="4"/>
  <c r="C2" i="4"/>
  <c r="A4" i="3"/>
  <c r="E24" i="1"/>
  <c r="E23" i="1"/>
  <c r="E22" i="1"/>
  <c r="E21" i="1"/>
  <c r="E20" i="1"/>
  <c r="F20" i="1" s="1"/>
  <c r="E19" i="1"/>
  <c r="F19" i="1" s="1"/>
  <c r="E18" i="1"/>
  <c r="F18" i="1" s="1"/>
  <c r="E17" i="1"/>
  <c r="F17" i="1" s="1"/>
  <c r="E16" i="1"/>
  <c r="E15" i="1"/>
  <c r="E14" i="1"/>
  <c r="F8" i="1"/>
  <c r="F9" i="1"/>
  <c r="F10" i="1"/>
  <c r="F11" i="1"/>
  <c r="F12" i="1"/>
  <c r="F13" i="1"/>
  <c r="F14" i="1"/>
  <c r="F15" i="1"/>
  <c r="F16" i="1"/>
  <c r="F21" i="1"/>
  <c r="F22" i="1"/>
  <c r="F23" i="1"/>
  <c r="F24" i="1"/>
  <c r="F4" i="1"/>
  <c r="F5" i="1"/>
  <c r="F6" i="1"/>
  <c r="F7" i="1"/>
  <c r="E6" i="1"/>
  <c r="E7" i="1" s="1"/>
  <c r="E8" i="1" s="1"/>
  <c r="E9" i="1" s="1"/>
  <c r="E10" i="1" s="1"/>
  <c r="E11" i="1" s="1"/>
  <c r="E12" i="1" s="1"/>
  <c r="E13" i="1" s="1"/>
  <c r="E5" i="1"/>
  <c r="D24" i="1"/>
  <c r="D23" i="1"/>
  <c r="D22" i="1"/>
  <c r="D21" i="1"/>
  <c r="D20" i="1"/>
  <c r="D19" i="1"/>
  <c r="D18" i="1"/>
  <c r="D17" i="1"/>
  <c r="D16" i="1"/>
  <c r="D15" i="1"/>
  <c r="D14" i="1"/>
  <c r="F17" i="5" l="1"/>
  <c r="F3" i="5"/>
  <c r="F21" i="5"/>
  <c r="F19" i="5"/>
  <c r="G18" i="5"/>
  <c r="G4" i="5"/>
  <c r="F4" i="5"/>
  <c r="F16" i="5"/>
  <c r="G16" i="5"/>
  <c r="G26" i="5"/>
  <c r="F24" i="5"/>
  <c r="G17" i="5"/>
  <c r="G25" i="5"/>
  <c r="F23" i="5"/>
  <c r="F20" i="5"/>
  <c r="G20" i="5"/>
  <c r="F22" i="5"/>
  <c r="G22" i="5"/>
  <c r="A6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C5" i="4"/>
  <c r="C4" i="4"/>
  <c r="C6" i="4"/>
  <c r="A5" i="3"/>
  <c r="G3" i="5" l="1"/>
  <c r="F18" i="5"/>
  <c r="G21" i="5"/>
  <c r="F5" i="5"/>
  <c r="G5" i="5"/>
  <c r="G24" i="5"/>
  <c r="F25" i="5"/>
  <c r="F26" i="5"/>
  <c r="G19" i="5"/>
  <c r="G23" i="5"/>
  <c r="A7" i="5"/>
  <c r="C7" i="4"/>
  <c r="A6" i="3"/>
  <c r="G6" i="5" l="1"/>
  <c r="F6" i="5"/>
  <c r="A8" i="5"/>
  <c r="C8" i="4"/>
  <c r="A7" i="3"/>
  <c r="F7" i="5" l="1"/>
  <c r="G7" i="5"/>
  <c r="A9" i="5"/>
  <c r="C9" i="4"/>
  <c r="A8" i="3"/>
  <c r="G8" i="5" l="1"/>
  <c r="F8" i="5"/>
  <c r="A10" i="5"/>
  <c r="C10" i="4"/>
  <c r="A9" i="3"/>
  <c r="G9" i="5" l="1"/>
  <c r="F9" i="5"/>
  <c r="A11" i="5"/>
  <c r="C11" i="4"/>
  <c r="A10" i="3"/>
  <c r="G10" i="5" l="1"/>
  <c r="F10" i="5"/>
  <c r="A12" i="5"/>
  <c r="C12" i="4"/>
  <c r="A11" i="3"/>
  <c r="G11" i="5" l="1"/>
  <c r="F11" i="5"/>
  <c r="A13" i="5"/>
  <c r="C13" i="4"/>
  <c r="A12" i="3"/>
  <c r="G12" i="5" l="1"/>
  <c r="F12" i="5"/>
  <c r="A14" i="5"/>
  <c r="C14" i="4"/>
  <c r="A13" i="3"/>
  <c r="G13" i="5" l="1"/>
  <c r="F13" i="5"/>
  <c r="A15" i="5"/>
  <c r="C15" i="4"/>
  <c r="A14" i="3"/>
  <c r="G14" i="5" l="1"/>
  <c r="F14" i="5"/>
  <c r="A16" i="5"/>
  <c r="C16" i="4"/>
  <c r="A15" i="3"/>
  <c r="F15" i="5" l="1"/>
  <c r="G15" i="5"/>
  <c r="A17" i="5"/>
  <c r="C17" i="4"/>
  <c r="A16" i="3"/>
  <c r="A18" i="5" l="1"/>
  <c r="C18" i="4"/>
  <c r="A17" i="3"/>
  <c r="A19" i="5" l="1"/>
  <c r="C19" i="4"/>
  <c r="A18" i="3"/>
  <c r="A20" i="5" l="1"/>
  <c r="C20" i="4"/>
  <c r="A19" i="3"/>
  <c r="A21" i="5" l="1"/>
  <c r="C21" i="4"/>
  <c r="A20" i="3"/>
  <c r="A22" i="5" l="1"/>
  <c r="C22" i="4"/>
  <c r="A21" i="3"/>
  <c r="A23" i="5" l="1"/>
  <c r="C23" i="4"/>
  <c r="A22" i="3"/>
  <c r="A24" i="5" l="1"/>
  <c r="C24" i="4"/>
  <c r="A23" i="3"/>
  <c r="A25" i="5" l="1"/>
  <c r="C25" i="4"/>
  <c r="A24" i="3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s="1"/>
  <c r="A38" i="3" s="1"/>
</calcChain>
</file>

<file path=xl/sharedStrings.xml><?xml version="1.0" encoding="utf-8"?>
<sst xmlns="http://schemas.openxmlformats.org/spreadsheetml/2006/main" count="143" uniqueCount="51">
  <si>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</si>
  <si>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</si>
  <si>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</si>
  <si>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</si>
  <si>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</si>
  <si>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</si>
  <si>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</si>
  <si>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</si>
  <si>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</si>
  <si>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</si>
  <si>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</si>
  <si>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unique_subscribers</t>
  </si>
  <si>
    <t>year</t>
  </si>
  <si>
    <t>population</t>
  </si>
  <si>
    <t>penetration_rate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</si>
  <si>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</si>
  <si>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</si>
  <si>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</si>
  <si>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</si>
  <si>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</si>
  <si>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</si>
  <si>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</si>
  <si>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</si>
  <si>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</si>
  <si>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</si>
  <si>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</si>
  <si>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</si>
  <si>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a_max_value</t>
  </si>
  <si>
    <t>k_steepness</t>
  </si>
  <si>
    <t>x_0_midpoint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</si>
  <si>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</si>
  <si>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</si>
  <si>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</si>
  <si>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</si>
  <si>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</si>
  <si>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</si>
  <si>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</si>
  <si>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</si>
  <si>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</si>
  <si>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</si>
  <si>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1997</t>
  </si>
  <si>
    <t>True Rate (GSMA)</t>
  </si>
  <si>
    <t>Aggregate Backcast</t>
  </si>
  <si>
    <t>True ARPU (GSMA)</t>
  </si>
  <si>
    <t>Year</t>
  </si>
  <si>
    <t>index</t>
  </si>
  <si>
    <t>subscribers</t>
  </si>
  <si>
    <t>arpu</t>
  </si>
  <si>
    <t>revenue ($USD)</t>
  </si>
  <si>
    <t>revenue (Peso)</t>
  </si>
  <si>
    <t>capex (20%) ($USD)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</si>
</sst>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rgb="FF80808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0" borderId="0" xfId="1" applyNumberFormat="1" applyFont="1"/>
    <xf numFmtId="4" fontId="3" fillId="0" borderId="0" xfId="0" applyNumberFormat="1" applyFont="1"/>
    <xf numFmtId="4" fontId="4" fillId="0" borderId="0" xfId="0" applyNumberFormat="1" applyFont="1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Series of Unique Mobile Subscribers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7426634407944"/>
          <c:y val="0.14124770006165155"/>
          <c:w val="0.7972033256985892"/>
          <c:h val="0.66965058900542773"/>
        </c:manualLayout>
      </c:layout>
      <c:lineChart>
        <c:grouping val="standard"/>
        <c:varyColors val="0"/>
        <c:ser>
          <c:idx val="0"/>
          <c:order val="0"/>
          <c:tx>
            <c:strRef>
              <c:f>subscribers!$C$1</c:f>
              <c:strCache>
                <c:ptCount val="1"/>
                <c:pt idx="0">
                  <c:v>Aggregate Backcast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subscribers!$B$2:$B$26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cat>
          <c:val>
            <c:numRef>
              <c:f>subscribers!$C$3:$C$16</c:f>
              <c:numCache>
                <c:formatCode>_(* #,##0.00_);_(* \(#,##0.00\);_(* "-"??_);_(@_)</c:formatCode>
                <c:ptCount val="14"/>
                <c:pt idx="0">
                  <c:v>5.0081704321909717</c:v>
                </c:pt>
                <c:pt idx="1">
                  <c:v>6.3435343557584734</c:v>
                </c:pt>
                <c:pt idx="2">
                  <c:v>7.9924762829138487</c:v>
                </c:pt>
                <c:pt idx="3">
                  <c:v>10.004730953175462</c:v>
                </c:pt>
                <c:pt idx="4">
                  <c:v>12.425261659470472</c:v>
                </c:pt>
                <c:pt idx="5">
                  <c:v>15.287008035513919</c:v>
                </c:pt>
                <c:pt idx="6">
                  <c:v>18.6020578087589</c:v>
                </c:pt>
                <c:pt idx="7">
                  <c:v>22.352652052850278</c:v>
                </c:pt>
                <c:pt idx="8">
                  <c:v>26.484387341576532</c:v>
                </c:pt>
                <c:pt idx="9">
                  <c:v>30.90444394359659</c:v>
                </c:pt>
                <c:pt idx="10">
                  <c:v>35.487034720867292</c:v>
                </c:pt>
                <c:pt idx="11">
                  <c:v>40.086313408291723</c:v>
                </c:pt>
                <c:pt idx="12">
                  <c:v>44.554314218910285</c:v>
                </c:pt>
                <c:pt idx="13">
                  <c:v>48.759443279273519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C-45A9-81B5-B1F92F794240}"/>
            </c:ext>
          </c:extLst>
        </c:ser>
        <c:ser>
          <c:idx val="1"/>
          <c:order val="1"/>
          <c:tx>
            <c:strRef>
              <c:f>subscribers!$D$1</c:f>
              <c:strCache>
                <c:ptCount val="1"/>
                <c:pt idx="0">
                  <c:v>True Rate (GSMA)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subscribers!$B$2:$B$26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cat>
          <c:val>
            <c:numRef>
              <c:f>subscribers!$D$3:$D$26</c:f>
              <c:numCache>
                <c:formatCode>General</c:formatCode>
                <c:ptCount val="24"/>
                <c:pt idx="13" formatCode="_(* #,##0.00_);_(* \(#,##0.00\);_(* &quot;-&quot;??_);_(@_)">
                  <c:v>49.938355087616053</c:v>
                </c:pt>
                <c:pt idx="14" formatCode="_(* #,##0.00_);_(* \(#,##0.00\);_(* &quot;-&quot;??_);_(@_)">
                  <c:v>52.371385977777877</c:v>
                </c:pt>
                <c:pt idx="15" formatCode="_(* #,##0.00_);_(* \(#,##0.00\);_(* &quot;-&quot;??_);_(@_)">
                  <c:v>54.705296297228337</c:v>
                </c:pt>
                <c:pt idx="16" formatCode="_(* #,##0.00_);_(* \(#,##0.00\);_(* &quot;-&quot;??_);_(@_)">
                  <c:v>56.44052333362599</c:v>
                </c:pt>
                <c:pt idx="17" formatCode="_(* #,##0.00_);_(* \(#,##0.00\);_(* &quot;-&quot;??_);_(@_)">
                  <c:v>58.273163333789093</c:v>
                </c:pt>
                <c:pt idx="18" formatCode="_(* #,##0.00_);_(* \(#,##0.00\);_(* &quot;-&quot;??_);_(@_)">
                  <c:v>60.005355643376049</c:v>
                </c:pt>
                <c:pt idx="19" formatCode="_(* #,##0.00_);_(* \(#,##0.00\);_(* &quot;-&quot;??_);_(@_)">
                  <c:v>60.619011045174489</c:v>
                </c:pt>
                <c:pt idx="20" formatCode="_(* #,##0.00_);_(* \(#,##0.00\);_(* &quot;-&quot;??_);_(@_)">
                  <c:v>61.903166982659563</c:v>
                </c:pt>
                <c:pt idx="21" formatCode="_(* #,##0.00_);_(* \(#,##0.00\);_(* &quot;-&quot;??_);_(@_)">
                  <c:v>63.483273857589197</c:v>
                </c:pt>
                <c:pt idx="22" formatCode="_(* #,##0.00_);_(* \(#,##0.00\);_(* &quot;-&quot;??_);_(@_)">
                  <c:v>65.048537953429246</c:v>
                </c:pt>
                <c:pt idx="23" formatCode="_(* #,##0.00_);_(* \(#,##0.00\);_(* &quot;-&quot;??_);_(@_)">
                  <c:v>66.436737377619579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C-45A9-81B5-B1F92F79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996608"/>
        <c:axId val="1643001600"/>
      </c:lineChart>
      <c:catAx>
        <c:axId val="1642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001600"/>
        <c:crosses val="autoZero"/>
        <c:auto val="1"/>
        <c:lblAlgn val="ctr"/>
        <c:lblOffset val="100"/>
        <c:noMultiLvlLbl val="0"/>
      </c:catAx>
      <c:valAx>
        <c:axId val="1643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Unique Mobile Subscribers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29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3158091546155"/>
          <c:y val="0.92551738117684879"/>
          <c:w val="0.78211189881148235"/>
          <c:h val="7.4482618823151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Time Series of ARPU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7426634407944"/>
          <c:y val="0.14124770006165155"/>
          <c:w val="0.7972033256985892"/>
          <c:h val="0.66965058900542773"/>
        </c:manualLayout>
      </c:layout>
      <c:lineChart>
        <c:grouping val="standard"/>
        <c:varyColors val="0"/>
        <c:ser>
          <c:idx val="0"/>
          <c:order val="0"/>
          <c:tx>
            <c:strRef>
              <c:f>arpu!$C$1</c:f>
              <c:strCache>
                <c:ptCount val="1"/>
                <c:pt idx="0">
                  <c:v>Aggregate Backcast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arpu!$B$2:$B$26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cat>
          <c:val>
            <c:numRef>
              <c:f>arpu!$C$2:$C$15</c:f>
              <c:numCache>
                <c:formatCode>_(* #,##0.00_);_(* \(#,##0.00\);_(* "-"??_);_(@_)</c:formatCode>
                <c:ptCount val="14"/>
                <c:pt idx="0">
                  <c:v>20</c:v>
                </c:pt>
                <c:pt idx="1">
                  <c:v>19.684126267835897</c:v>
                </c:pt>
                <c:pt idx="2">
                  <c:v>19.368410079800444</c:v>
                </c:pt>
                <c:pt idx="3">
                  <c:v>19.053008665874252</c:v>
                </c:pt>
                <c:pt idx="4">
                  <c:v>18.738078629072024</c:v>
                </c:pt>
                <c:pt idx="5">
                  <c:v>18.423775635275494</c:v>
                </c:pt>
                <c:pt idx="6">
                  <c:v>18.110254107018424</c:v>
                </c:pt>
                <c:pt idx="7">
                  <c:v>17.797666922496543</c:v>
                </c:pt>
                <c:pt idx="8">
                  <c:v>17.486165121037548</c:v>
                </c:pt>
                <c:pt idx="9">
                  <c:v>17.175897616220325</c:v>
                </c:pt>
                <c:pt idx="10">
                  <c:v>16.867010917777975</c:v>
                </c:pt>
                <c:pt idx="11">
                  <c:v>16.559648863357722</c:v>
                </c:pt>
                <c:pt idx="12">
                  <c:v>16.253952361141852</c:v>
                </c:pt>
                <c:pt idx="13">
                  <c:v>15.950059144259066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4FC-B719-ECEDED6812F3}"/>
            </c:ext>
          </c:extLst>
        </c:ser>
        <c:ser>
          <c:idx val="1"/>
          <c:order val="1"/>
          <c:tx>
            <c:strRef>
              <c:f>arpu!$D$1</c:f>
              <c:strCache>
                <c:ptCount val="1"/>
                <c:pt idx="0">
                  <c:v>True ARPU (GSMA)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arpu!$B$2:$B$26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cat>
          <c:val>
            <c:numRef>
              <c:f>arpu!$D$3:$D$26</c:f>
              <c:numCache>
                <c:formatCode>General</c:formatCode>
                <c:ptCount val="24"/>
                <c:pt idx="13">
                  <c:v>15.93</c:v>
                </c:pt>
                <c:pt idx="14">
                  <c:v>15.58</c:v>
                </c:pt>
                <c:pt idx="15">
                  <c:v>15.61</c:v>
                </c:pt>
                <c:pt idx="16">
                  <c:v>14.7</c:v>
                </c:pt>
                <c:pt idx="17">
                  <c:v>13.22</c:v>
                </c:pt>
                <c:pt idx="18">
                  <c:v>12.11</c:v>
                </c:pt>
                <c:pt idx="19">
                  <c:v>10.35</c:v>
                </c:pt>
                <c:pt idx="20">
                  <c:v>10.36</c:v>
                </c:pt>
                <c:pt idx="21">
                  <c:v>10.039999999999999</c:v>
                </c:pt>
                <c:pt idx="22">
                  <c:v>10.06</c:v>
                </c:pt>
                <c:pt idx="23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4FC-B719-ECEDED68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996608"/>
        <c:axId val="1643001600"/>
      </c:lineChart>
      <c:catAx>
        <c:axId val="16429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001600"/>
        <c:crosses val="autoZero"/>
        <c:auto val="1"/>
        <c:lblAlgn val="ctr"/>
        <c:lblOffset val="100"/>
        <c:noMultiLvlLbl val="0"/>
      </c:catAx>
      <c:valAx>
        <c:axId val="16430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baseline="0">
                    <a:effectLst/>
                  </a:rPr>
                  <a:t>Unique Subscriber </a:t>
                </a:r>
                <a:r>
                  <a:rPr lang="en-US"/>
                  <a:t>ARPU ($USD)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29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3158091546155"/>
          <c:y val="0.92551738117684879"/>
          <c:w val="0.78211189881148235"/>
          <c:h val="7.4482618823151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Estimated Mobile Network Annual Capex 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revenue!$B$2:$B$26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strCache>
            </c:strRef>
          </c:cat>
          <c:val>
            <c:numRef>
              <c:f>revenue!$H$2:$H$26</c:f>
              <c:numCache>
                <c:formatCode>_(* #,##0.00_);_(* \(#,##0.00\);_(* "-"??_);_(@_)</c:formatCode>
                <c:ptCount val="25"/>
                <c:pt idx="0">
                  <c:v>15.748219358190939</c:v>
                </c:pt>
                <c:pt idx="1">
                  <c:v>19.716291831617873</c:v>
                </c:pt>
                <c:pt idx="2">
                  <c:v>24.572834951526566</c:v>
                </c:pt>
                <c:pt idx="3">
                  <c:v>30.456143976030397</c:v>
                </c:pt>
                <c:pt idx="4">
                  <c:v>37.493887052662508</c:v>
                </c:pt>
                <c:pt idx="5">
                  <c:v>45.784046604734975</c:v>
                </c:pt>
                <c:pt idx="6">
                  <c:v>55.370320011837933</c:v>
                </c:pt>
                <c:pt idx="7">
                  <c:v>66.214645790663369</c:v>
                </c:pt>
                <c:pt idx="8">
                  <c:v>78.172432937847773</c:v>
                </c:pt>
                <c:pt idx="9">
                  <c:v>90.978625081448016</c:v>
                </c:pt>
                <c:pt idx="10">
                  <c:v>104.25311868090022</c:v>
                </c:pt>
                <c:pt idx="11">
                  <c:v>117.53056683586922</c:v>
                </c:pt>
                <c:pt idx="12">
                  <c:v>130.31220569443511</c:v>
                </c:pt>
                <c:pt idx="13">
                  <c:v>142.12878938470436</c:v>
                </c:pt>
                <c:pt idx="14">
                  <c:v>152.59856337625783</c:v>
                </c:pt>
                <c:pt idx="15">
                  <c:v>161.46571227754296</c:v>
                </c:pt>
                <c:pt idx="16">
                  <c:v>168.61219221484012</c:v>
                </c:pt>
                <c:pt idx="17">
                  <c:v>174.04508374621733</c:v>
                </c:pt>
                <c:pt idx="18">
                  <c:v>177.86803906037173</c:v>
                </c:pt>
                <c:pt idx="19">
                  <c:v>180.24707635233042</c:v>
                </c:pt>
                <c:pt idx="20">
                  <c:v>181.37885118969567</c:v>
                </c:pt>
                <c:pt idx="21">
                  <c:v>181.46588093149495</c:v>
                </c:pt>
                <c:pt idx="22">
                  <c:v>180.6999095487846</c:v>
                </c:pt>
                <c:pt idx="23">
                  <c:v>179.25251984912177</c:v>
                </c:pt>
                <c:pt idx="24">
                  <c:v>177.27121732148279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3-4289-A4E0-5F2D1ACC2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52368"/>
        <c:axId val="683556112"/>
      </c:lineChart>
      <c:catAx>
        <c:axId val="6835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556112"/>
        <c:crosses val="autoZero"/>
        <c:auto val="1"/>
        <c:lblAlgn val="ctr"/>
        <c:lblOffset val="100"/>
        <c:noMultiLvlLbl val="0"/>
      </c:catAx>
      <c:valAx>
        <c:axId val="6835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Annual Capex ($Mn)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35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1791</xdr:colOff>
      <xdr:row>6</xdr:row>
      <xdr:rowOff>116541</xdr:rowOff>
    </xdr:from>
    <xdr:to>
      <xdr:col>13</xdr:col>
      <xdr:colOff>86956</xdr:colOff>
      <xdr:row>22</xdr:row>
      <xdr:rowOff>117886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2974E-598A-40CA-924B-784A3FB73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6079</xdr:colOff>
      <xdr:row>5</xdr:row>
      <xdr:rowOff>6626</xdr:rowOff>
    </xdr:from>
    <xdr:to>
      <xdr:col>13</xdr:col>
      <xdr:colOff>91244</xdr:colOff>
      <xdr:row>21</xdr:row>
      <xdr:rowOff>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DC378-6BAB-46AB-A914-8F326376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39413</xdr:colOff>
      <xdr:row>4</xdr:row>
      <xdr:rowOff>78827</xdr:rowOff>
    </xdr:from>
    <xdr:to>
      <xdr:col>15</xdr:col>
      <xdr:colOff>509450</xdr:colOff>
      <xdr:row>19</xdr:row>
      <xdr:rowOff>63061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229AB-8699-4DA3-A288-CEE4ED19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A2A0-24B8-47DC-8598-AFBBC5900DE3}">
  <dimension ref="A1:H34"/>
  <sheetViews>
    <sheetView zoomScale="160" zoomScaleNormal="160" workbookViewId="0">
      <selection activeCell="G19" sqref="G19"/>
    </sheetView>
  </sheetViews>
  <sheetFormatPr defaultRowHeight="14.4" x14ac:dyDescent="0.3"/>
  <cols>
    <col min="1" max="1" width="5.21875" bestFit="1" customWidth="1"/>
    <col min="2" max="2" width="17.109375" bestFit="1" customWidth="1"/>
    <col min="3" max="3" width="10.5546875" bestFit="1" customWidth="1"/>
    <col min="4" max="4" width="15.109375" bestFit="1" customWidth="1"/>
    <col min="5" max="5" width="15" bestFit="1" customWidth="1"/>
    <col min="6" max="6" width="11.33203125" bestFit="1" customWidth="1"/>
    <col min="7" max="7" width="11.77734375" bestFit="1" customWidth="1"/>
  </cols>
  <sheetData>
    <row r="1" spans="1:8" x14ac:dyDescent="0.3">
      <c r="A1" t="s">
        <v>12</v>
      </c>
      <c r="B1" t="s">
        <v>11</v>
      </c>
      <c r="C1" t="s">
        <v>13</v>
      </c>
      <c r="D1" t="s">
        <v>14</v>
      </c>
    </row>
    <row r="2" spans="1:8" x14ac:dyDescent="0.3">
      <c r="A2" t="s">
        <v>15</v>
      </c>
      <c r="C2" s="1"/>
      <c r="D2" s="2"/>
      <c r="G2" t="s">
        <v>27</v>
      </c>
      <c r="H2">
        <v>67</v>
      </c>
    </row>
    <row r="3" spans="1:8" x14ac:dyDescent="0.3">
      <c r="A3" t="s">
        <v>16</v>
      </c>
      <c r="C3" s="1"/>
      <c r="D3" s="2"/>
      <c r="G3" t="s">
        <v>29</v>
      </c>
      <c r="H3">
        <v>0.3</v>
      </c>
    </row>
    <row r="4" spans="1:8" x14ac:dyDescent="0.3">
      <c r="A4" t="s">
        <v>17</v>
      </c>
      <c r="C4" s="4">
        <v>97873442</v>
      </c>
      <c r="E4">
        <v>0</v>
      </c>
      <c r="F4" s="3">
        <f t="shared" ref="F4:F24" si="0">$H$2/(1+EXP(-$H$4*(E4-$H$3)))</f>
        <v>1.7819985696500129</v>
      </c>
      <c r="G4" t="s">
        <v>28</v>
      </c>
      <c r="H4">
        <v>12</v>
      </c>
    </row>
    <row r="5" spans="1:8" x14ac:dyDescent="0.3">
      <c r="A5" t="s">
        <v>18</v>
      </c>
      <c r="C5" s="4">
        <v>99394288</v>
      </c>
      <c r="E5">
        <f>E4+0.025</f>
        <v>2.5000000000000001E-2</v>
      </c>
      <c r="F5" s="3">
        <f t="shared" si="0"/>
        <v>2.3832696812666239</v>
      </c>
    </row>
    <row r="6" spans="1:8" x14ac:dyDescent="0.3">
      <c r="A6" t="s">
        <v>19</v>
      </c>
      <c r="C6" s="4">
        <v>100917081</v>
      </c>
      <c r="E6">
        <f t="shared" ref="E6:E13" si="1">E5+0.025</f>
        <v>0.05</v>
      </c>
      <c r="F6" s="3">
        <f t="shared" si="0"/>
        <v>3.1775335028969742</v>
      </c>
    </row>
    <row r="7" spans="1:8" x14ac:dyDescent="0.3">
      <c r="A7" t="s">
        <v>20</v>
      </c>
      <c r="C7" s="4">
        <v>102429341</v>
      </c>
      <c r="E7">
        <f t="shared" si="1"/>
        <v>7.5000000000000011E-2</v>
      </c>
      <c r="F7" s="3">
        <f>$H$2/(1+EXP(-$H$4*(E7-$H$3)))</f>
        <v>4.2192148558187661</v>
      </c>
    </row>
    <row r="8" spans="1:8" x14ac:dyDescent="0.3">
      <c r="A8" t="s">
        <v>21</v>
      </c>
      <c r="C8" s="4">
        <v>103945813</v>
      </c>
      <c r="E8">
        <f t="shared" si="1"/>
        <v>0.1</v>
      </c>
      <c r="F8" s="3">
        <f t="shared" si="0"/>
        <v>5.5725706650927993</v>
      </c>
    </row>
    <row r="9" spans="1:8" x14ac:dyDescent="0.3">
      <c r="A9" t="s">
        <v>22</v>
      </c>
      <c r="C9" s="4">
        <v>105442402</v>
      </c>
      <c r="E9">
        <f t="shared" si="1"/>
        <v>0.125</v>
      </c>
      <c r="F9" s="3">
        <f t="shared" si="0"/>
        <v>7.3094870201060695</v>
      </c>
    </row>
    <row r="10" spans="1:8" x14ac:dyDescent="0.3">
      <c r="A10" t="s">
        <v>23</v>
      </c>
      <c r="C10" s="4">
        <v>106886790</v>
      </c>
      <c r="E10">
        <f t="shared" si="1"/>
        <v>0.15</v>
      </c>
      <c r="F10" s="3">
        <f t="shared" si="0"/>
        <v>9.5040213483326834</v>
      </c>
    </row>
    <row r="11" spans="1:8" x14ac:dyDescent="0.3">
      <c r="A11" t="s">
        <v>24</v>
      </c>
      <c r="C11" s="4">
        <v>108302973</v>
      </c>
      <c r="E11">
        <f t="shared" si="1"/>
        <v>0.17499999999999999</v>
      </c>
      <c r="F11" s="3">
        <f t="shared" si="0"/>
        <v>12.222510095025875</v>
      </c>
    </row>
    <row r="12" spans="1:8" x14ac:dyDescent="0.3">
      <c r="A12" t="s">
        <v>25</v>
      </c>
      <c r="C12" s="4">
        <v>109684489</v>
      </c>
      <c r="E12">
        <f t="shared" si="1"/>
        <v>0.19999999999999998</v>
      </c>
      <c r="F12" s="3">
        <f t="shared" si="0"/>
        <v>15.508839505565815</v>
      </c>
    </row>
    <row r="13" spans="1:8" x14ac:dyDescent="0.3">
      <c r="A13" t="s">
        <v>26</v>
      </c>
      <c r="C13" s="4">
        <v>111049428</v>
      </c>
      <c r="E13">
        <f t="shared" si="1"/>
        <v>0.22499999999999998</v>
      </c>
      <c r="F13" s="3">
        <f t="shared" si="0"/>
        <v>19.366383324124733</v>
      </c>
    </row>
    <row r="14" spans="1:8" x14ac:dyDescent="0.3">
      <c r="A14" t="s">
        <v>0</v>
      </c>
      <c r="B14">
        <v>56196830</v>
      </c>
      <c r="C14" s="4">
        <v>112532401</v>
      </c>
      <c r="D14" s="2">
        <f>B14/C14*100</f>
        <v>49.938355087616053</v>
      </c>
      <c r="E14" s="2">
        <f>C14/D14*100</f>
        <v>225342626.5293754</v>
      </c>
      <c r="F14">
        <f t="shared" si="0"/>
        <v>67</v>
      </c>
    </row>
    <row r="15" spans="1:8" x14ac:dyDescent="0.3">
      <c r="A15" t="s">
        <v>1</v>
      </c>
      <c r="B15">
        <v>59782189</v>
      </c>
      <c r="C15" s="4">
        <v>114150481</v>
      </c>
      <c r="D15" s="2">
        <f t="shared" ref="D15:E24" si="2">B15/C15*100</f>
        <v>52.371385977777877</v>
      </c>
      <c r="E15" s="2">
        <f t="shared" si="2"/>
        <v>217963452.50140244</v>
      </c>
      <c r="F15">
        <f t="shared" si="0"/>
        <v>67</v>
      </c>
    </row>
    <row r="16" spans="1:8" x14ac:dyDescent="0.3">
      <c r="A16" t="s">
        <v>2</v>
      </c>
      <c r="B16">
        <v>63324613</v>
      </c>
      <c r="C16" s="4">
        <v>115755909</v>
      </c>
      <c r="D16" s="2">
        <f t="shared" si="2"/>
        <v>54.705296297228337</v>
      </c>
      <c r="E16" s="2">
        <f t="shared" si="2"/>
        <v>211599089.73176479</v>
      </c>
      <c r="F16">
        <f t="shared" si="0"/>
        <v>67</v>
      </c>
    </row>
    <row r="17" spans="1:6" x14ac:dyDescent="0.3">
      <c r="A17" t="s">
        <v>3</v>
      </c>
      <c r="B17">
        <v>66199477</v>
      </c>
      <c r="C17" s="4">
        <v>117290686</v>
      </c>
      <c r="D17" s="2">
        <f t="shared" si="2"/>
        <v>56.44052333362599</v>
      </c>
      <c r="E17" s="2">
        <f t="shared" si="2"/>
        <v>207812895.89871833</v>
      </c>
      <c r="F17">
        <f t="shared" si="0"/>
        <v>67</v>
      </c>
    </row>
    <row r="18" spans="1:6" x14ac:dyDescent="0.3">
      <c r="A18" t="s">
        <v>4</v>
      </c>
      <c r="B18">
        <v>69202812</v>
      </c>
      <c r="C18" s="4">
        <v>118755887</v>
      </c>
      <c r="D18" s="2">
        <f t="shared" si="2"/>
        <v>58.273163333789093</v>
      </c>
      <c r="E18" s="2">
        <f t="shared" si="2"/>
        <v>203791728.82681078</v>
      </c>
      <c r="F18">
        <f t="shared" si="0"/>
        <v>67</v>
      </c>
    </row>
    <row r="19" spans="1:6" x14ac:dyDescent="0.3">
      <c r="A19" t="s">
        <v>5</v>
      </c>
      <c r="B19">
        <v>72096373</v>
      </c>
      <c r="C19" s="4">
        <v>120149897</v>
      </c>
      <c r="D19" s="2">
        <f t="shared" si="2"/>
        <v>60.005355643376049</v>
      </c>
      <c r="E19" s="2">
        <f t="shared" si="2"/>
        <v>200231955.48423228</v>
      </c>
      <c r="F19">
        <f t="shared" si="0"/>
        <v>67</v>
      </c>
    </row>
    <row r="20" spans="1:6" x14ac:dyDescent="0.3">
      <c r="A20" t="s">
        <v>6</v>
      </c>
      <c r="B20">
        <v>73663750</v>
      </c>
      <c r="C20" s="4">
        <v>121519221</v>
      </c>
      <c r="D20" s="2">
        <f t="shared" si="2"/>
        <v>60.619011045174489</v>
      </c>
      <c r="E20" s="2">
        <f t="shared" si="2"/>
        <v>200463879.07820117</v>
      </c>
      <c r="F20">
        <f t="shared" si="0"/>
        <v>67</v>
      </c>
    </row>
    <row r="21" spans="1:6" x14ac:dyDescent="0.3">
      <c r="A21" t="s">
        <v>7</v>
      </c>
      <c r="B21">
        <v>76041391</v>
      </c>
      <c r="C21" s="4">
        <v>122839258</v>
      </c>
      <c r="D21" s="2">
        <f t="shared" si="2"/>
        <v>61.903166982659563</v>
      </c>
      <c r="E21" s="2">
        <f t="shared" si="2"/>
        <v>198437760.11396956</v>
      </c>
      <c r="F21">
        <f t="shared" si="0"/>
        <v>67</v>
      </c>
    </row>
    <row r="22" spans="1:6" x14ac:dyDescent="0.3">
      <c r="A22" t="s">
        <v>8</v>
      </c>
      <c r="B22">
        <v>78728059</v>
      </c>
      <c r="C22" s="4">
        <v>124013861</v>
      </c>
      <c r="D22" s="2">
        <f t="shared" si="2"/>
        <v>63.483273857589197</v>
      </c>
      <c r="E22" s="2">
        <f t="shared" si="2"/>
        <v>195348874.53693378</v>
      </c>
      <c r="F22">
        <f t="shared" si="0"/>
        <v>67</v>
      </c>
    </row>
    <row r="23" spans="1:6" x14ac:dyDescent="0.3">
      <c r="A23" t="s">
        <v>9</v>
      </c>
      <c r="B23">
        <v>81366166</v>
      </c>
      <c r="C23" s="4">
        <v>125085311</v>
      </c>
      <c r="D23" s="2">
        <f t="shared" si="2"/>
        <v>65.048537953429246</v>
      </c>
      <c r="E23" s="2">
        <f t="shared" si="2"/>
        <v>192295345.80708545</v>
      </c>
      <c r="F23">
        <f t="shared" si="0"/>
        <v>67</v>
      </c>
    </row>
    <row r="24" spans="1:6" x14ac:dyDescent="0.3">
      <c r="A24" t="s">
        <v>10</v>
      </c>
      <c r="B24">
        <v>83709161</v>
      </c>
      <c r="C24" s="4">
        <v>125998302</v>
      </c>
      <c r="D24" s="2">
        <f t="shared" si="2"/>
        <v>66.436737377619579</v>
      </c>
      <c r="E24" s="2">
        <f t="shared" si="2"/>
        <v>189651549.68980283</v>
      </c>
      <c r="F24">
        <f t="shared" si="0"/>
        <v>67</v>
      </c>
    </row>
    <row r="25" spans="1:6" x14ac:dyDescent="0.3">
      <c r="A25" t="s">
        <v>30</v>
      </c>
    </row>
    <row r="26" spans="1:6" x14ac:dyDescent="0.3">
      <c r="A26" t="s">
        <v>31</v>
      </c>
    </row>
    <row r="27" spans="1:6" x14ac:dyDescent="0.3">
      <c r="A27" t="s">
        <v>32</v>
      </c>
    </row>
    <row r="28" spans="1:6" x14ac:dyDescent="0.3">
      <c r="A28" t="s">
        <v>33</v>
      </c>
    </row>
    <row r="29" spans="1:6" x14ac:dyDescent="0.3">
      <c r="A29" t="s">
        <v>34</v>
      </c>
    </row>
    <row r="30" spans="1:6" x14ac:dyDescent="0.3">
      <c r="A30" t="s">
        <v>35</v>
      </c>
    </row>
    <row r="31" spans="1:6" x14ac:dyDescent="0.3">
      <c r="A31" t="s">
        <v>36</v>
      </c>
    </row>
    <row r="32" spans="1:6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DB56-4EA9-40BB-80F2-8982BB7D5012}">
  <dimension ref="A1:G38"/>
  <sheetViews>
    <sheetView zoomScale="130" zoomScaleNormal="130" workbookViewId="0">
      <selection activeCell="R19" sqref="R19"/>
    </sheetView>
  </sheetViews>
  <sheetFormatPr defaultRowHeight="14.4" x14ac:dyDescent="0.3"/>
  <cols>
    <col min="1" max="1" width="5.44140625" bestFit="1" customWidth="1"/>
    <col min="2" max="2" width="5" bestFit="1" customWidth="1"/>
    <col min="3" max="3" width="16.5546875" customWidth="1"/>
    <col min="4" max="4" width="12.109375" bestFit="1" customWidth="1"/>
  </cols>
  <sheetData>
    <row r="1" spans="1:7" x14ac:dyDescent="0.3">
      <c r="A1" t="s">
        <v>45</v>
      </c>
      <c r="B1" t="s">
        <v>12</v>
      </c>
      <c r="C1" t="s">
        <v>42</v>
      </c>
      <c r="D1" t="s">
        <v>41</v>
      </c>
    </row>
    <row r="2" spans="1:7" x14ac:dyDescent="0.3">
      <c r="A2">
        <v>0</v>
      </c>
      <c r="B2">
        <v>1996</v>
      </c>
      <c r="C2" s="3">
        <f>$G$2/(1+EXP(-$G$4*(A2-$G$3)))</f>
        <v>3.9370548395477347</v>
      </c>
      <c r="F2" s="7" t="s">
        <v>27</v>
      </c>
      <c r="G2" s="7">
        <v>72</v>
      </c>
    </row>
    <row r="3" spans="1:7" x14ac:dyDescent="0.3">
      <c r="A3">
        <v>2.7</v>
      </c>
      <c r="B3" t="s">
        <v>40</v>
      </c>
      <c r="C3" s="3">
        <f>$G$2/(1+EXP(-$G$4*(A3-$G$3)))</f>
        <v>5.0081704321909717</v>
      </c>
      <c r="F3" s="7" t="s">
        <v>29</v>
      </c>
      <c r="G3" s="7">
        <v>30</v>
      </c>
    </row>
    <row r="4" spans="1:7" x14ac:dyDescent="0.3">
      <c r="A4">
        <f>A3+2.7</f>
        <v>5.4</v>
      </c>
      <c r="B4" t="s">
        <v>15</v>
      </c>
      <c r="C4" s="3">
        <f t="shared" ref="C4:C36" si="0">$G$2/(1+EXP(-$G$4*(A4-$G$3)))</f>
        <v>6.3435343557584734</v>
      </c>
      <c r="F4" s="7" t="s">
        <v>28</v>
      </c>
      <c r="G4" s="7">
        <v>9.5000000000000001E-2</v>
      </c>
    </row>
    <row r="5" spans="1:7" x14ac:dyDescent="0.3">
      <c r="A5">
        <f t="shared" ref="A5:A38" si="1">A4+2.7</f>
        <v>8.1000000000000014</v>
      </c>
      <c r="B5" t="s">
        <v>16</v>
      </c>
      <c r="C5" s="3">
        <f t="shared" si="0"/>
        <v>7.9924762829138487</v>
      </c>
    </row>
    <row r="6" spans="1:7" x14ac:dyDescent="0.3">
      <c r="A6">
        <f t="shared" si="1"/>
        <v>10.8</v>
      </c>
      <c r="B6" t="s">
        <v>17</v>
      </c>
      <c r="C6" s="3">
        <f t="shared" si="0"/>
        <v>10.004730953175462</v>
      </c>
    </row>
    <row r="7" spans="1:7" x14ac:dyDescent="0.3">
      <c r="A7">
        <f t="shared" si="1"/>
        <v>13.5</v>
      </c>
      <c r="B7" t="s">
        <v>18</v>
      </c>
      <c r="C7" s="3">
        <f t="shared" si="0"/>
        <v>12.425261659470472</v>
      </c>
    </row>
    <row r="8" spans="1:7" x14ac:dyDescent="0.3">
      <c r="A8">
        <f t="shared" si="1"/>
        <v>16.2</v>
      </c>
      <c r="B8" t="s">
        <v>19</v>
      </c>
      <c r="C8" s="3">
        <f t="shared" si="0"/>
        <v>15.287008035513919</v>
      </c>
    </row>
    <row r="9" spans="1:7" x14ac:dyDescent="0.3">
      <c r="A9">
        <f t="shared" si="1"/>
        <v>18.899999999999999</v>
      </c>
      <c r="B9" t="s">
        <v>20</v>
      </c>
      <c r="C9" s="3">
        <f t="shared" si="0"/>
        <v>18.6020578087589</v>
      </c>
    </row>
    <row r="10" spans="1:7" x14ac:dyDescent="0.3">
      <c r="A10">
        <f t="shared" si="1"/>
        <v>21.599999999999998</v>
      </c>
      <c r="B10" t="s">
        <v>21</v>
      </c>
      <c r="C10" s="3">
        <f t="shared" si="0"/>
        <v>22.352652052850278</v>
      </c>
    </row>
    <row r="11" spans="1:7" x14ac:dyDescent="0.3">
      <c r="A11">
        <f t="shared" si="1"/>
        <v>24.299999999999997</v>
      </c>
      <c r="B11" t="s">
        <v>22</v>
      </c>
      <c r="C11" s="3">
        <f t="shared" si="0"/>
        <v>26.484387341576532</v>
      </c>
    </row>
    <row r="12" spans="1:7" x14ac:dyDescent="0.3">
      <c r="A12">
        <f t="shared" si="1"/>
        <v>26.999999999999996</v>
      </c>
      <c r="B12" t="s">
        <v>23</v>
      </c>
      <c r="C12" s="3">
        <f t="shared" si="0"/>
        <v>30.90444394359659</v>
      </c>
    </row>
    <row r="13" spans="1:7" x14ac:dyDescent="0.3">
      <c r="A13">
        <f t="shared" si="1"/>
        <v>29.699999999999996</v>
      </c>
      <c r="B13" t="s">
        <v>24</v>
      </c>
      <c r="C13" s="3">
        <f t="shared" si="0"/>
        <v>35.487034720867292</v>
      </c>
    </row>
    <row r="14" spans="1:7" x14ac:dyDescent="0.3">
      <c r="A14">
        <f t="shared" si="1"/>
        <v>32.4</v>
      </c>
      <c r="B14" t="s">
        <v>25</v>
      </c>
      <c r="C14" s="3">
        <f t="shared" si="0"/>
        <v>40.086313408291723</v>
      </c>
    </row>
    <row r="15" spans="1:7" x14ac:dyDescent="0.3">
      <c r="A15">
        <f t="shared" si="1"/>
        <v>35.1</v>
      </c>
      <c r="B15" t="s">
        <v>26</v>
      </c>
      <c r="C15" s="3">
        <f t="shared" si="0"/>
        <v>44.554314218910285</v>
      </c>
    </row>
    <row r="16" spans="1:7" x14ac:dyDescent="0.3">
      <c r="A16">
        <f t="shared" si="1"/>
        <v>37.800000000000004</v>
      </c>
      <c r="B16" t="s">
        <v>0</v>
      </c>
      <c r="C16" s="3">
        <f t="shared" si="0"/>
        <v>48.759443279273519</v>
      </c>
      <c r="D16" s="2">
        <v>49.938355087616053</v>
      </c>
    </row>
    <row r="17" spans="1:4" x14ac:dyDescent="0.3">
      <c r="A17">
        <f t="shared" si="1"/>
        <v>40.500000000000007</v>
      </c>
      <c r="B17" t="s">
        <v>1</v>
      </c>
      <c r="C17" s="3">
        <f t="shared" si="0"/>
        <v>52.600807077021685</v>
      </c>
      <c r="D17" s="2">
        <v>52.371385977777877</v>
      </c>
    </row>
    <row r="18" spans="1:4" x14ac:dyDescent="0.3">
      <c r="A18">
        <f t="shared" si="1"/>
        <v>43.20000000000001</v>
      </c>
      <c r="B18" t="s">
        <v>2</v>
      </c>
      <c r="C18" s="3">
        <f t="shared" si="0"/>
        <v>56.015388879948226</v>
      </c>
      <c r="D18" s="2">
        <v>54.705296297228337</v>
      </c>
    </row>
    <row r="19" spans="1:4" x14ac:dyDescent="0.3">
      <c r="A19">
        <f t="shared" si="1"/>
        <v>45.900000000000013</v>
      </c>
      <c r="B19" t="s">
        <v>3</v>
      </c>
      <c r="C19" s="3">
        <f t="shared" si="0"/>
        <v>58.977741240009323</v>
      </c>
      <c r="D19" s="2">
        <v>56.44052333362599</v>
      </c>
    </row>
    <row r="20" spans="1:4" x14ac:dyDescent="0.3">
      <c r="A20">
        <f t="shared" si="1"/>
        <v>48.600000000000016</v>
      </c>
      <c r="B20" t="s">
        <v>4</v>
      </c>
      <c r="C20" s="3">
        <f t="shared" si="0"/>
        <v>61.49406203427003</v>
      </c>
      <c r="D20" s="2">
        <v>58.273163333789093</v>
      </c>
    </row>
    <row r="21" spans="1:4" x14ac:dyDescent="0.3">
      <c r="A21">
        <f t="shared" si="1"/>
        <v>51.300000000000018</v>
      </c>
      <c r="B21" t="s">
        <v>5</v>
      </c>
      <c r="C21" s="3">
        <f t="shared" si="0"/>
        <v>63.593455095616427</v>
      </c>
      <c r="D21" s="2">
        <v>60.005355643376049</v>
      </c>
    </row>
    <row r="22" spans="1:4" x14ac:dyDescent="0.3">
      <c r="A22">
        <f t="shared" si="1"/>
        <v>54.000000000000021</v>
      </c>
      <c r="B22" t="s">
        <v>6</v>
      </c>
      <c r="C22" s="3">
        <f t="shared" si="0"/>
        <v>65.31890737556472</v>
      </c>
      <c r="D22" s="2">
        <v>60.619011045174489</v>
      </c>
    </row>
    <row r="23" spans="1:4" x14ac:dyDescent="0.3">
      <c r="A23">
        <f t="shared" si="1"/>
        <v>56.700000000000024</v>
      </c>
      <c r="B23" t="s">
        <v>7</v>
      </c>
      <c r="C23" s="3">
        <f t="shared" si="0"/>
        <v>66.719615117808914</v>
      </c>
      <c r="D23" s="2">
        <v>61.903166982659563</v>
      </c>
    </row>
    <row r="24" spans="1:4" x14ac:dyDescent="0.3">
      <c r="A24">
        <f t="shared" si="1"/>
        <v>59.400000000000027</v>
      </c>
      <c r="B24" t="s">
        <v>8</v>
      </c>
      <c r="C24" s="3">
        <f t="shared" si="0"/>
        <v>67.845339580434882</v>
      </c>
      <c r="D24" s="2">
        <v>63.483273857589197</v>
      </c>
    </row>
    <row r="25" spans="1:4" x14ac:dyDescent="0.3">
      <c r="A25">
        <f t="shared" si="1"/>
        <v>62.10000000000003</v>
      </c>
      <c r="B25" t="s">
        <v>9</v>
      </c>
      <c r="C25" s="3">
        <f t="shared" si="0"/>
        <v>68.742787333009943</v>
      </c>
      <c r="D25" s="2">
        <v>65.048537953429246</v>
      </c>
    </row>
    <row r="26" spans="1:4" x14ac:dyDescent="0.3">
      <c r="A26">
        <f t="shared" si="1"/>
        <v>64.800000000000026</v>
      </c>
      <c r="B26" t="s">
        <v>10</v>
      </c>
      <c r="C26" s="3">
        <f t="shared" si="0"/>
        <v>69.453653285574049</v>
      </c>
      <c r="D26" s="2">
        <v>66.436737377619579</v>
      </c>
    </row>
    <row r="27" spans="1:4" x14ac:dyDescent="0.3">
      <c r="A27">
        <f t="shared" si="1"/>
        <v>67.500000000000028</v>
      </c>
      <c r="B27" t="s">
        <v>30</v>
      </c>
      <c r="C27" s="3">
        <f t="shared" si="0"/>
        <v>70.013859679671128</v>
      </c>
    </row>
    <row r="28" spans="1:4" x14ac:dyDescent="0.3">
      <c r="A28">
        <f t="shared" si="1"/>
        <v>70.200000000000031</v>
      </c>
      <c r="B28" t="s">
        <v>31</v>
      </c>
      <c r="C28" s="3">
        <f t="shared" si="0"/>
        <v>70.453562641704039</v>
      </c>
    </row>
    <row r="29" spans="1:4" x14ac:dyDescent="0.3">
      <c r="A29">
        <f t="shared" si="1"/>
        <v>72.900000000000034</v>
      </c>
      <c r="B29" t="s">
        <v>32</v>
      </c>
      <c r="C29" s="3">
        <f t="shared" si="0"/>
        <v>70.797593447135796</v>
      </c>
    </row>
    <row r="30" spans="1:4" x14ac:dyDescent="0.3">
      <c r="A30">
        <f t="shared" si="1"/>
        <v>75.600000000000037</v>
      </c>
      <c r="B30" t="s">
        <v>33</v>
      </c>
      <c r="C30" s="3">
        <f t="shared" si="0"/>
        <v>71.066103371221161</v>
      </c>
    </row>
    <row r="31" spans="1:4" x14ac:dyDescent="0.3">
      <c r="A31">
        <f t="shared" si="1"/>
        <v>78.30000000000004</v>
      </c>
      <c r="B31" t="s">
        <v>34</v>
      </c>
      <c r="C31" s="3">
        <f t="shared" si="0"/>
        <v>71.275266032415459</v>
      </c>
    </row>
    <row r="32" spans="1:4" x14ac:dyDescent="0.3">
      <c r="A32">
        <f t="shared" si="1"/>
        <v>81.000000000000043</v>
      </c>
      <c r="B32" t="s">
        <v>35</v>
      </c>
      <c r="C32" s="3">
        <f t="shared" si="0"/>
        <v>71.437953510016087</v>
      </c>
    </row>
    <row r="33" spans="1:3" x14ac:dyDescent="0.3">
      <c r="A33">
        <f t="shared" si="1"/>
        <v>83.700000000000045</v>
      </c>
      <c r="B33" t="s">
        <v>36</v>
      </c>
      <c r="C33" s="3">
        <f t="shared" si="0"/>
        <v>71.564344303556396</v>
      </c>
    </row>
    <row r="34" spans="1:3" x14ac:dyDescent="0.3">
      <c r="A34">
        <f t="shared" si="1"/>
        <v>86.400000000000048</v>
      </c>
      <c r="B34" t="s">
        <v>37</v>
      </c>
      <c r="C34" s="3">
        <f t="shared" si="0"/>
        <v>71.662447133508621</v>
      </c>
    </row>
    <row r="35" spans="1:3" x14ac:dyDescent="0.3">
      <c r="A35">
        <f t="shared" si="1"/>
        <v>89.100000000000051</v>
      </c>
      <c r="B35" t="s">
        <v>38</v>
      </c>
      <c r="C35" s="3">
        <f t="shared" si="0"/>
        <v>71.738539455147645</v>
      </c>
    </row>
    <row r="36" spans="1:3" x14ac:dyDescent="0.3">
      <c r="A36">
        <f t="shared" si="1"/>
        <v>91.800000000000054</v>
      </c>
      <c r="B36" t="s">
        <v>39</v>
      </c>
      <c r="C36" s="3">
        <f t="shared" si="0"/>
        <v>71.797527248902057</v>
      </c>
    </row>
    <row r="37" spans="1:3" x14ac:dyDescent="0.3">
      <c r="A37">
        <f t="shared" si="1"/>
        <v>94.500000000000057</v>
      </c>
    </row>
    <row r="38" spans="1:3" x14ac:dyDescent="0.3">
      <c r="A38">
        <f t="shared" si="1"/>
        <v>97.20000000000006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4C8D-4C70-4E0A-A899-550C68B36C39}">
  <dimension ref="A1:G35"/>
  <sheetViews>
    <sheetView zoomScale="115" zoomScaleNormal="115" workbookViewId="0">
      <selection activeCell="D26" sqref="D26"/>
    </sheetView>
  </sheetViews>
  <sheetFormatPr defaultRowHeight="14.4" x14ac:dyDescent="0.3"/>
  <cols>
    <col min="1" max="1" width="5.33203125" bestFit="1" customWidth="1"/>
    <col min="2" max="2" width="5" bestFit="1" customWidth="1"/>
    <col min="3" max="3" width="16.88671875" bestFit="1" customWidth="1"/>
    <col min="4" max="4" width="16.44140625" bestFit="1" customWidth="1"/>
    <col min="6" max="6" width="12.33203125" bestFit="1" customWidth="1"/>
  </cols>
  <sheetData>
    <row r="1" spans="1:7" x14ac:dyDescent="0.3">
      <c r="A1" t="s">
        <v>45</v>
      </c>
      <c r="B1" t="s">
        <v>44</v>
      </c>
      <c r="C1" t="s">
        <v>42</v>
      </c>
      <c r="D1" t="s">
        <v>43</v>
      </c>
    </row>
    <row r="2" spans="1:7" x14ac:dyDescent="0.3">
      <c r="A2">
        <v>0</v>
      </c>
      <c r="B2">
        <v>1996</v>
      </c>
      <c r="C2" s="3">
        <f t="shared" ref="C2:C26" si="0">$G$2/(1+EXP($G$4*(A2-$G$3)))</f>
        <v>20</v>
      </c>
      <c r="F2" t="s">
        <v>27</v>
      </c>
      <c r="G2">
        <v>40</v>
      </c>
    </row>
    <row r="3" spans="1:7" x14ac:dyDescent="0.3">
      <c r="A3">
        <v>2.7</v>
      </c>
      <c r="B3" t="s">
        <v>40</v>
      </c>
      <c r="C3" s="3">
        <f t="shared" si="0"/>
        <v>19.684126267835897</v>
      </c>
      <c r="F3" t="s">
        <v>29</v>
      </c>
      <c r="G3" s="9">
        <v>0</v>
      </c>
    </row>
    <row r="4" spans="1:7" x14ac:dyDescent="0.3">
      <c r="A4">
        <f>A3+2.7</f>
        <v>5.4</v>
      </c>
      <c r="B4" t="s">
        <v>15</v>
      </c>
      <c r="C4" s="3">
        <f t="shared" si="0"/>
        <v>19.368410079800444</v>
      </c>
      <c r="F4" t="s">
        <v>28</v>
      </c>
      <c r="G4">
        <v>1.17E-2</v>
      </c>
    </row>
    <row r="5" spans="1:7" x14ac:dyDescent="0.3">
      <c r="A5">
        <f t="shared" ref="A5:A26" si="1">A4+2.7</f>
        <v>8.1000000000000014</v>
      </c>
      <c r="B5" t="s">
        <v>16</v>
      </c>
      <c r="C5" s="3">
        <f t="shared" si="0"/>
        <v>19.053008665874252</v>
      </c>
    </row>
    <row r="6" spans="1:7" x14ac:dyDescent="0.3">
      <c r="A6">
        <f t="shared" si="1"/>
        <v>10.8</v>
      </c>
      <c r="B6" t="s">
        <v>17</v>
      </c>
      <c r="C6" s="3">
        <f t="shared" si="0"/>
        <v>18.738078629072024</v>
      </c>
    </row>
    <row r="7" spans="1:7" x14ac:dyDescent="0.3">
      <c r="A7">
        <f t="shared" si="1"/>
        <v>13.5</v>
      </c>
      <c r="B7" t="s">
        <v>18</v>
      </c>
      <c r="C7" s="3">
        <f t="shared" si="0"/>
        <v>18.423775635275494</v>
      </c>
    </row>
    <row r="8" spans="1:7" x14ac:dyDescent="0.3">
      <c r="A8">
        <f t="shared" si="1"/>
        <v>16.2</v>
      </c>
      <c r="B8" t="s">
        <v>19</v>
      </c>
      <c r="C8" s="3">
        <f t="shared" si="0"/>
        <v>18.110254107018424</v>
      </c>
    </row>
    <row r="9" spans="1:7" x14ac:dyDescent="0.3">
      <c r="A9">
        <f t="shared" si="1"/>
        <v>18.899999999999999</v>
      </c>
      <c r="B9" t="s">
        <v>20</v>
      </c>
      <c r="C9" s="3">
        <f t="shared" si="0"/>
        <v>17.797666922496543</v>
      </c>
    </row>
    <row r="10" spans="1:7" x14ac:dyDescent="0.3">
      <c r="A10">
        <f t="shared" si="1"/>
        <v>21.599999999999998</v>
      </c>
      <c r="B10" t="s">
        <v>21</v>
      </c>
      <c r="C10" s="3">
        <f t="shared" si="0"/>
        <v>17.486165121037548</v>
      </c>
    </row>
    <row r="11" spans="1:7" x14ac:dyDescent="0.3">
      <c r="A11">
        <f t="shared" si="1"/>
        <v>24.299999999999997</v>
      </c>
      <c r="B11" t="s">
        <v>22</v>
      </c>
      <c r="C11" s="3">
        <f t="shared" si="0"/>
        <v>17.175897616220325</v>
      </c>
    </row>
    <row r="12" spans="1:7" x14ac:dyDescent="0.3">
      <c r="A12">
        <f t="shared" si="1"/>
        <v>26.999999999999996</v>
      </c>
      <c r="B12" t="s">
        <v>23</v>
      </c>
      <c r="C12" s="3">
        <f t="shared" si="0"/>
        <v>16.867010917777975</v>
      </c>
    </row>
    <row r="13" spans="1:7" x14ac:dyDescent="0.3">
      <c r="A13">
        <f t="shared" si="1"/>
        <v>29.699999999999996</v>
      </c>
      <c r="B13" t="s">
        <v>24</v>
      </c>
      <c r="C13" s="3">
        <f t="shared" si="0"/>
        <v>16.559648863357722</v>
      </c>
    </row>
    <row r="14" spans="1:7" x14ac:dyDescent="0.3">
      <c r="A14">
        <f t="shared" si="1"/>
        <v>32.4</v>
      </c>
      <c r="B14" t="s">
        <v>25</v>
      </c>
      <c r="C14" s="3">
        <f t="shared" si="0"/>
        <v>16.253952361141852</v>
      </c>
    </row>
    <row r="15" spans="1:7" x14ac:dyDescent="0.3">
      <c r="A15">
        <f t="shared" si="1"/>
        <v>35.1</v>
      </c>
      <c r="B15" t="s">
        <v>26</v>
      </c>
      <c r="C15" s="3">
        <f t="shared" si="0"/>
        <v>15.950059144259066</v>
      </c>
    </row>
    <row r="16" spans="1:7" x14ac:dyDescent="0.3">
      <c r="A16">
        <f t="shared" si="1"/>
        <v>37.800000000000004</v>
      </c>
      <c r="B16" t="s">
        <v>0</v>
      </c>
      <c r="C16" s="3">
        <f t="shared" si="0"/>
        <v>15.648103537835496</v>
      </c>
      <c r="D16">
        <v>15.93</v>
      </c>
    </row>
    <row r="17" spans="1:7" x14ac:dyDescent="0.3">
      <c r="A17">
        <f t="shared" si="1"/>
        <v>40.500000000000007</v>
      </c>
      <c r="B17" t="s">
        <v>1</v>
      </c>
      <c r="C17" s="3">
        <f t="shared" si="0"/>
        <v>15.348216239449886</v>
      </c>
      <c r="D17">
        <v>15.58</v>
      </c>
    </row>
    <row r="18" spans="1:7" x14ac:dyDescent="0.3">
      <c r="A18">
        <f t="shared" si="1"/>
        <v>43.20000000000001</v>
      </c>
      <c r="B18" t="s">
        <v>2</v>
      </c>
      <c r="C18" s="3">
        <f t="shared" si="0"/>
        <v>15.050524113668882</v>
      </c>
      <c r="D18">
        <v>15.61</v>
      </c>
    </row>
    <row r="19" spans="1:7" x14ac:dyDescent="0.3">
      <c r="A19">
        <f t="shared" si="1"/>
        <v>45.900000000000013</v>
      </c>
      <c r="B19" t="s">
        <v>3</v>
      </c>
      <c r="C19" s="3">
        <f t="shared" si="0"/>
        <v>14.755150001247301</v>
      </c>
      <c r="D19">
        <v>14.7</v>
      </c>
    </row>
    <row r="20" spans="1:7" x14ac:dyDescent="0.3">
      <c r="A20">
        <f t="shared" si="1"/>
        <v>48.600000000000016</v>
      </c>
      <c r="B20" t="s">
        <v>4</v>
      </c>
      <c r="C20" s="3">
        <f t="shared" si="0"/>
        <v>14.462212543484899</v>
      </c>
      <c r="D20">
        <v>13.22</v>
      </c>
    </row>
    <row r="21" spans="1:7" x14ac:dyDescent="0.3">
      <c r="A21">
        <f t="shared" si="1"/>
        <v>51.300000000000018</v>
      </c>
      <c r="B21" t="s">
        <v>5</v>
      </c>
      <c r="C21" s="3">
        <f t="shared" si="0"/>
        <v>14.17182602213691</v>
      </c>
      <c r="D21">
        <v>12.11</v>
      </c>
    </row>
    <row r="22" spans="1:7" x14ac:dyDescent="0.3">
      <c r="A22">
        <f t="shared" si="1"/>
        <v>54.000000000000021</v>
      </c>
      <c r="B22" t="s">
        <v>6</v>
      </c>
      <c r="C22" s="3">
        <f t="shared" si="0"/>
        <v>13.884100215181189</v>
      </c>
      <c r="D22">
        <v>10.35</v>
      </c>
    </row>
    <row r="23" spans="1:7" x14ac:dyDescent="0.3">
      <c r="A23">
        <f t="shared" si="1"/>
        <v>56.700000000000024</v>
      </c>
      <c r="B23" t="s">
        <v>7</v>
      </c>
      <c r="C23" s="3">
        <f t="shared" si="0"/>
        <v>13.599140268650753</v>
      </c>
      <c r="D23">
        <v>10.36</v>
      </c>
      <c r="G23" s="5"/>
    </row>
    <row r="24" spans="1:7" x14ac:dyDescent="0.3">
      <c r="A24">
        <f t="shared" si="1"/>
        <v>59.400000000000027</v>
      </c>
      <c r="B24" t="s">
        <v>8</v>
      </c>
      <c r="C24" s="3">
        <f t="shared" si="0"/>
        <v>13.317046584648129</v>
      </c>
      <c r="D24">
        <v>10.039999999999999</v>
      </c>
      <c r="G24" s="5"/>
    </row>
    <row r="25" spans="1:7" x14ac:dyDescent="0.3">
      <c r="A25">
        <f t="shared" si="1"/>
        <v>62.10000000000003</v>
      </c>
      <c r="B25" t="s">
        <v>9</v>
      </c>
      <c r="C25" s="3">
        <f t="shared" si="0"/>
        <v>13.03791472556755</v>
      </c>
      <c r="D25">
        <v>10.06</v>
      </c>
      <c r="G25" s="5"/>
    </row>
    <row r="26" spans="1:7" x14ac:dyDescent="0.3">
      <c r="A26">
        <f t="shared" si="1"/>
        <v>64.800000000000026</v>
      </c>
      <c r="B26" t="s">
        <v>10</v>
      </c>
      <c r="C26" s="3">
        <f t="shared" si="0"/>
        <v>12.761835334463473</v>
      </c>
      <c r="D26">
        <v>10.199999999999999</v>
      </c>
      <c r="G26" s="5"/>
    </row>
    <row r="27" spans="1:7" x14ac:dyDescent="0.3">
      <c r="C27" s="3"/>
      <c r="G27" s="6"/>
    </row>
    <row r="28" spans="1:7" x14ac:dyDescent="0.3">
      <c r="C28" s="3"/>
      <c r="G28" s="6"/>
    </row>
    <row r="29" spans="1:7" x14ac:dyDescent="0.3">
      <c r="C29" s="3"/>
      <c r="G29" s="6"/>
    </row>
    <row r="30" spans="1:7" x14ac:dyDescent="0.3">
      <c r="C30" s="3"/>
      <c r="G30" s="6"/>
    </row>
    <row r="31" spans="1:7" x14ac:dyDescent="0.3">
      <c r="C31" s="3"/>
      <c r="G31" s="6"/>
    </row>
    <row r="32" spans="1:7" x14ac:dyDescent="0.3">
      <c r="C32" s="3"/>
      <c r="G32" s="5"/>
    </row>
    <row r="33" spans="3:3" x14ac:dyDescent="0.3">
      <c r="C33" s="3"/>
    </row>
    <row r="34" spans="3:3" x14ac:dyDescent="0.3">
      <c r="C34" s="3"/>
    </row>
    <row r="35" spans="3:3" x14ac:dyDescent="0.3">
      <c r="C3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CE62-DDE8-42FD-9308-7D8D3C59036E}">
  <dimension ref="A1:H36"/>
  <sheetViews>
    <sheetView tabSelected="1" topLeftCell="D3" zoomScale="175" zoomScaleNormal="175" workbookViewId="0">
      <selection activeCell="Q9" sqref="Q9"/>
    </sheetView>
  </sheetViews>
  <sheetFormatPr defaultRowHeight="14.4" x14ac:dyDescent="0.3"/>
  <cols>
    <col min="1" max="1" width="5.33203125" bestFit="1" customWidth="1"/>
    <col min="2" max="2" width="5" bestFit="1" customWidth="1"/>
    <col min="3" max="3" width="16.88671875" bestFit="1" customWidth="1"/>
    <col min="4" max="4" width="16.44140625" bestFit="1" customWidth="1"/>
    <col min="5" max="5" width="15.5546875" bestFit="1" customWidth="1"/>
    <col min="6" max="6" width="17.21875" bestFit="1" customWidth="1"/>
    <col min="7" max="7" width="15.5546875" bestFit="1" customWidth="1"/>
  </cols>
  <sheetData>
    <row r="1" spans="1:8" x14ac:dyDescent="0.3">
      <c r="A1" t="s">
        <v>45</v>
      </c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8" x14ac:dyDescent="0.3">
      <c r="A2">
        <v>0</v>
      </c>
      <c r="B2">
        <v>1996</v>
      </c>
      <c r="C2" s="3">
        <f>subscribers!C2</f>
        <v>3.9370548395477347</v>
      </c>
      <c r="D2" s="2">
        <f>arpu!C2</f>
        <v>20</v>
      </c>
      <c r="E2" s="1">
        <f>(C2*1000000)*D2</f>
        <v>78741096.790954694</v>
      </c>
      <c r="F2" s="8">
        <f>E2*17.38</f>
        <v>1368520262.2267926</v>
      </c>
      <c r="G2" s="2">
        <f>E2*0.2</f>
        <v>15748219.358190939</v>
      </c>
      <c r="H2" s="2">
        <f>G2/1000000</f>
        <v>15.748219358190939</v>
      </c>
    </row>
    <row r="3" spans="1:8" x14ac:dyDescent="0.3">
      <c r="A3">
        <v>2.7</v>
      </c>
      <c r="B3" t="s">
        <v>40</v>
      </c>
      <c r="C3" s="3">
        <f>subscribers!C3</f>
        <v>5.0081704321909717</v>
      </c>
      <c r="D3" s="2">
        <f>arpu!C3</f>
        <v>19.684126267835897</v>
      </c>
      <c r="E3" s="1">
        <f>(C3*1000000)*D3</f>
        <v>98581459.158089355</v>
      </c>
      <c r="F3" s="8">
        <f>E3*17.38</f>
        <v>1713345760.167593</v>
      </c>
      <c r="G3" s="2">
        <f>E3*0.2</f>
        <v>19716291.831617873</v>
      </c>
      <c r="H3" s="2">
        <f t="shared" ref="H3:H26" si="0">G3/1000000</f>
        <v>19.716291831617873</v>
      </c>
    </row>
    <row r="4" spans="1:8" x14ac:dyDescent="0.3">
      <c r="A4">
        <f>A3+2.7</f>
        <v>5.4</v>
      </c>
      <c r="B4" t="s">
        <v>15</v>
      </c>
      <c r="C4" s="3">
        <f>subscribers!C4</f>
        <v>6.3435343557584734</v>
      </c>
      <c r="D4" s="2">
        <f>arpu!C4</f>
        <v>19.368410079800444</v>
      </c>
      <c r="E4" s="1">
        <f t="shared" ref="E4:E26" si="1">(C4*1000000)*D4</f>
        <v>122864174.75763284</v>
      </c>
      <c r="F4" s="8">
        <f t="shared" ref="F4:F26" si="2">E4*17.38</f>
        <v>2135379357.2876587</v>
      </c>
      <c r="G4" s="2">
        <f t="shared" ref="G4:G26" si="3">E4*0.2</f>
        <v>24572834.951526567</v>
      </c>
      <c r="H4" s="2">
        <f t="shared" si="0"/>
        <v>24.572834951526566</v>
      </c>
    </row>
    <row r="5" spans="1:8" x14ac:dyDescent="0.3">
      <c r="A5">
        <f t="shared" ref="A5:A26" si="4">A4+2.7</f>
        <v>8.1000000000000014</v>
      </c>
      <c r="B5" t="s">
        <v>16</v>
      </c>
      <c r="C5" s="3">
        <f>subscribers!C5</f>
        <v>7.9924762829138487</v>
      </c>
      <c r="D5" s="2">
        <f>arpu!C5</f>
        <v>19.053008665874252</v>
      </c>
      <c r="E5" s="1">
        <f t="shared" si="1"/>
        <v>152280719.88015199</v>
      </c>
      <c r="F5" s="8">
        <f t="shared" si="2"/>
        <v>2646638911.5170412</v>
      </c>
      <c r="G5" s="2">
        <f t="shared" si="3"/>
        <v>30456143.976030398</v>
      </c>
      <c r="H5" s="2">
        <f t="shared" si="0"/>
        <v>30.456143976030397</v>
      </c>
    </row>
    <row r="6" spans="1:8" x14ac:dyDescent="0.3">
      <c r="A6">
        <f t="shared" si="4"/>
        <v>10.8</v>
      </c>
      <c r="B6" t="s">
        <v>17</v>
      </c>
      <c r="C6" s="3">
        <f>subscribers!C6</f>
        <v>10.004730953175462</v>
      </c>
      <c r="D6" s="2">
        <f>arpu!C6</f>
        <v>18.738078629072024</v>
      </c>
      <c r="E6" s="1">
        <f t="shared" si="1"/>
        <v>187469435.26331252</v>
      </c>
      <c r="F6" s="8">
        <f t="shared" si="2"/>
        <v>3258218784.8763714</v>
      </c>
      <c r="G6" s="2">
        <f t="shared" si="3"/>
        <v>37493887.052662507</v>
      </c>
      <c r="H6" s="2">
        <f t="shared" si="0"/>
        <v>37.493887052662508</v>
      </c>
    </row>
    <row r="7" spans="1:8" x14ac:dyDescent="0.3">
      <c r="A7">
        <f t="shared" si="4"/>
        <v>13.5</v>
      </c>
      <c r="B7" t="s">
        <v>18</v>
      </c>
      <c r="C7" s="3">
        <f>subscribers!C7</f>
        <v>12.425261659470472</v>
      </c>
      <c r="D7" s="2">
        <f>arpu!C7</f>
        <v>18.423775635275494</v>
      </c>
      <c r="E7" s="1">
        <f t="shared" si="1"/>
        <v>228920233.02367485</v>
      </c>
      <c r="F7" s="8">
        <f t="shared" si="2"/>
        <v>3978633649.9514685</v>
      </c>
      <c r="G7" s="2">
        <f t="shared" si="3"/>
        <v>45784046.604734972</v>
      </c>
      <c r="H7" s="2">
        <f t="shared" si="0"/>
        <v>45.784046604734975</v>
      </c>
    </row>
    <row r="8" spans="1:8" x14ac:dyDescent="0.3">
      <c r="A8">
        <f t="shared" si="4"/>
        <v>16.2</v>
      </c>
      <c r="B8" t="s">
        <v>19</v>
      </c>
      <c r="C8" s="3">
        <f>subscribers!C8</f>
        <v>15.287008035513919</v>
      </c>
      <c r="D8" s="2">
        <f>arpu!C8</f>
        <v>18.110254107018424</v>
      </c>
      <c r="E8" s="1">
        <f t="shared" si="1"/>
        <v>276851600.05918962</v>
      </c>
      <c r="F8" s="8">
        <f t="shared" si="2"/>
        <v>4811680809.0287151</v>
      </c>
      <c r="G8" s="2">
        <f t="shared" si="3"/>
        <v>55370320.011837929</v>
      </c>
      <c r="H8" s="2">
        <f t="shared" si="0"/>
        <v>55.370320011837933</v>
      </c>
    </row>
    <row r="9" spans="1:8" x14ac:dyDescent="0.3">
      <c r="A9">
        <f t="shared" si="4"/>
        <v>18.899999999999999</v>
      </c>
      <c r="B9" t="s">
        <v>20</v>
      </c>
      <c r="C9" s="3">
        <f>subscribers!C9</f>
        <v>18.6020578087589</v>
      </c>
      <c r="D9" s="2">
        <f>arpu!C9</f>
        <v>17.797666922496543</v>
      </c>
      <c r="E9" s="1">
        <f t="shared" si="1"/>
        <v>331073228.95331681</v>
      </c>
      <c r="F9" s="8">
        <f t="shared" si="2"/>
        <v>5754052719.2086458</v>
      </c>
      <c r="G9" s="2">
        <f t="shared" si="3"/>
        <v>66214645.790663362</v>
      </c>
      <c r="H9" s="2">
        <f t="shared" si="0"/>
        <v>66.214645790663369</v>
      </c>
    </row>
    <row r="10" spans="1:8" x14ac:dyDescent="0.3">
      <c r="A10">
        <f t="shared" si="4"/>
        <v>21.599999999999998</v>
      </c>
      <c r="B10" t="s">
        <v>21</v>
      </c>
      <c r="C10" s="3">
        <f>subscribers!C10</f>
        <v>22.352652052850278</v>
      </c>
      <c r="D10" s="2">
        <f>arpu!C10</f>
        <v>17.486165121037548</v>
      </c>
      <c r="E10" s="1">
        <f t="shared" si="1"/>
        <v>390862164.68923885</v>
      </c>
      <c r="F10" s="8">
        <f t="shared" si="2"/>
        <v>6793184422.2989712</v>
      </c>
      <c r="G10" s="2">
        <f t="shared" si="3"/>
        <v>78172432.937847778</v>
      </c>
      <c r="H10" s="2">
        <f t="shared" si="0"/>
        <v>78.172432937847773</v>
      </c>
    </row>
    <row r="11" spans="1:8" x14ac:dyDescent="0.3">
      <c r="A11">
        <f t="shared" si="4"/>
        <v>24.299999999999997</v>
      </c>
      <c r="B11" t="s">
        <v>22</v>
      </c>
      <c r="C11" s="3">
        <f>subscribers!C11</f>
        <v>26.484387341576532</v>
      </c>
      <c r="D11" s="2">
        <f>arpu!C11</f>
        <v>17.175897616220325</v>
      </c>
      <c r="E11" s="1">
        <f t="shared" si="1"/>
        <v>454893125.40724009</v>
      </c>
      <c r="F11" s="8">
        <f t="shared" si="2"/>
        <v>7906042519.5778322</v>
      </c>
      <c r="G11" s="2">
        <f t="shared" si="3"/>
        <v>90978625.081448019</v>
      </c>
      <c r="H11" s="2">
        <f t="shared" si="0"/>
        <v>90.978625081448016</v>
      </c>
    </row>
    <row r="12" spans="1:8" x14ac:dyDescent="0.3">
      <c r="A12">
        <f t="shared" si="4"/>
        <v>26.999999999999996</v>
      </c>
      <c r="B12" t="s">
        <v>23</v>
      </c>
      <c r="C12" s="3">
        <f>subscribers!C12</f>
        <v>30.90444394359659</v>
      </c>
      <c r="D12" s="2">
        <f>arpu!C12</f>
        <v>16.867010917777975</v>
      </c>
      <c r="E12" s="1">
        <f t="shared" si="1"/>
        <v>521265593.40450108</v>
      </c>
      <c r="F12" s="8">
        <f t="shared" si="2"/>
        <v>9059596013.3702278</v>
      </c>
      <c r="G12" s="2">
        <f t="shared" si="3"/>
        <v>104253118.68090022</v>
      </c>
      <c r="H12" s="2">
        <f t="shared" si="0"/>
        <v>104.25311868090022</v>
      </c>
    </row>
    <row r="13" spans="1:8" x14ac:dyDescent="0.3">
      <c r="A13">
        <f t="shared" si="4"/>
        <v>29.699999999999996</v>
      </c>
      <c r="B13" t="s">
        <v>24</v>
      </c>
      <c r="C13" s="3">
        <f>subscribers!C13</f>
        <v>35.487034720867292</v>
      </c>
      <c r="D13" s="2">
        <f>arpu!C13</f>
        <v>16.559648863357722</v>
      </c>
      <c r="E13" s="1">
        <f t="shared" si="1"/>
        <v>587652834.17934608</v>
      </c>
      <c r="F13" s="8">
        <f t="shared" si="2"/>
        <v>10213406258.037035</v>
      </c>
      <c r="G13" s="2">
        <f t="shared" si="3"/>
        <v>117530566.83586922</v>
      </c>
      <c r="H13" s="2">
        <f t="shared" si="0"/>
        <v>117.53056683586922</v>
      </c>
    </row>
    <row r="14" spans="1:8" x14ac:dyDescent="0.3">
      <c r="A14">
        <f t="shared" si="4"/>
        <v>32.4</v>
      </c>
      <c r="B14" t="s">
        <v>25</v>
      </c>
      <c r="C14" s="3">
        <f>subscribers!C14</f>
        <v>40.086313408291723</v>
      </c>
      <c r="D14" s="2">
        <f>arpu!C14</f>
        <v>16.253952361141852</v>
      </c>
      <c r="E14" s="1">
        <f t="shared" si="1"/>
        <v>651561028.47217548</v>
      </c>
      <c r="F14" s="8">
        <f t="shared" si="2"/>
        <v>11324130674.846409</v>
      </c>
      <c r="G14" s="2">
        <f t="shared" si="3"/>
        <v>130312205.6944351</v>
      </c>
      <c r="H14" s="2">
        <f t="shared" si="0"/>
        <v>130.31220569443511</v>
      </c>
    </row>
    <row r="15" spans="1:8" x14ac:dyDescent="0.3">
      <c r="A15">
        <f t="shared" si="4"/>
        <v>35.1</v>
      </c>
      <c r="B15" t="s">
        <v>26</v>
      </c>
      <c r="C15" s="3">
        <f>subscribers!C15</f>
        <v>44.554314218910285</v>
      </c>
      <c r="D15" s="2">
        <f>arpu!C15</f>
        <v>15.950059144259066</v>
      </c>
      <c r="E15" s="1">
        <f t="shared" si="1"/>
        <v>710643946.92352176</v>
      </c>
      <c r="F15" s="8">
        <f t="shared" si="2"/>
        <v>12350991797.530807</v>
      </c>
      <c r="G15" s="2">
        <f t="shared" si="3"/>
        <v>142128789.38470435</v>
      </c>
      <c r="H15" s="2">
        <f t="shared" si="0"/>
        <v>142.12878938470436</v>
      </c>
    </row>
    <row r="16" spans="1:8" x14ac:dyDescent="0.3">
      <c r="A16">
        <f t="shared" si="4"/>
        <v>37.800000000000004</v>
      </c>
      <c r="B16" t="s">
        <v>0</v>
      </c>
      <c r="C16" s="3">
        <f>subscribers!C16</f>
        <v>48.759443279273519</v>
      </c>
      <c r="D16" s="2">
        <f>arpu!C16</f>
        <v>15.648103537835496</v>
      </c>
      <c r="E16" s="1">
        <f t="shared" si="1"/>
        <v>762992816.88128912</v>
      </c>
      <c r="F16" s="8">
        <f t="shared" si="2"/>
        <v>13260815157.396805</v>
      </c>
      <c r="G16" s="2">
        <f t="shared" si="3"/>
        <v>152598563.37625784</v>
      </c>
      <c r="H16" s="2">
        <f t="shared" si="0"/>
        <v>152.59856337625783</v>
      </c>
    </row>
    <row r="17" spans="1:8" x14ac:dyDescent="0.3">
      <c r="A17">
        <f t="shared" si="4"/>
        <v>40.500000000000007</v>
      </c>
      <c r="B17" t="s">
        <v>1</v>
      </c>
      <c r="C17" s="3">
        <f>subscribers!C17</f>
        <v>52.600807077021685</v>
      </c>
      <c r="D17" s="2">
        <f>arpu!C17</f>
        <v>15.348216239449886</v>
      </c>
      <c r="E17" s="1">
        <f t="shared" si="1"/>
        <v>807328561.38771474</v>
      </c>
      <c r="F17" s="8">
        <f t="shared" si="2"/>
        <v>14031370396.918482</v>
      </c>
      <c r="G17" s="2">
        <f t="shared" si="3"/>
        <v>161465712.27754295</v>
      </c>
      <c r="H17" s="2">
        <f t="shared" si="0"/>
        <v>161.46571227754296</v>
      </c>
    </row>
    <row r="18" spans="1:8" x14ac:dyDescent="0.3">
      <c r="A18">
        <f t="shared" si="4"/>
        <v>43.20000000000001</v>
      </c>
      <c r="B18" t="s">
        <v>2</v>
      </c>
      <c r="C18" s="3">
        <f>subscribers!C18</f>
        <v>56.015388879948226</v>
      </c>
      <c r="D18" s="2">
        <f>arpu!C18</f>
        <v>15.050524113668882</v>
      </c>
      <c r="E18" s="1">
        <f t="shared" si="1"/>
        <v>843060961.07420051</v>
      </c>
      <c r="F18" s="8">
        <f t="shared" si="2"/>
        <v>14652399503.469604</v>
      </c>
      <c r="G18" s="2">
        <f t="shared" si="3"/>
        <v>168612192.21484011</v>
      </c>
      <c r="H18" s="2">
        <f t="shared" si="0"/>
        <v>168.61219221484012</v>
      </c>
    </row>
    <row r="19" spans="1:8" x14ac:dyDescent="0.3">
      <c r="A19">
        <f t="shared" si="4"/>
        <v>45.900000000000013</v>
      </c>
      <c r="B19" t="s">
        <v>3</v>
      </c>
      <c r="C19" s="3">
        <f>subscribers!C19</f>
        <v>58.977741240009323</v>
      </c>
      <c r="D19" s="2">
        <f>arpu!C19</f>
        <v>14.755150001247301</v>
      </c>
      <c r="E19" s="1">
        <f t="shared" si="1"/>
        <v>870225418.73108661</v>
      </c>
      <c r="F19" s="8">
        <f t="shared" si="2"/>
        <v>15124517777.546284</v>
      </c>
      <c r="G19" s="2">
        <f t="shared" si="3"/>
        <v>174045083.74621734</v>
      </c>
      <c r="H19" s="2">
        <f t="shared" si="0"/>
        <v>174.04508374621733</v>
      </c>
    </row>
    <row r="20" spans="1:8" x14ac:dyDescent="0.3">
      <c r="A20">
        <f t="shared" si="4"/>
        <v>48.600000000000016</v>
      </c>
      <c r="B20" t="s">
        <v>4</v>
      </c>
      <c r="C20" s="3">
        <f>subscribers!C20</f>
        <v>61.49406203427003</v>
      </c>
      <c r="D20" s="2">
        <f>arpu!C20</f>
        <v>14.462212543484899</v>
      </c>
      <c r="E20" s="1">
        <f t="shared" si="1"/>
        <v>889340195.30185854</v>
      </c>
      <c r="F20" s="8">
        <f t="shared" si="2"/>
        <v>15456732594.3463</v>
      </c>
      <c r="G20" s="2">
        <f t="shared" si="3"/>
        <v>177868039.06037173</v>
      </c>
      <c r="H20" s="2">
        <f t="shared" si="0"/>
        <v>177.86803906037173</v>
      </c>
    </row>
    <row r="21" spans="1:8" x14ac:dyDescent="0.3">
      <c r="A21">
        <f t="shared" si="4"/>
        <v>51.300000000000018</v>
      </c>
      <c r="B21" t="s">
        <v>5</v>
      </c>
      <c r="C21" s="3">
        <f>subscribers!C21</f>
        <v>63.593455095616427</v>
      </c>
      <c r="D21" s="2">
        <f>arpu!C21</f>
        <v>14.17182602213691</v>
      </c>
      <c r="E21" s="1">
        <f t="shared" si="1"/>
        <v>901235381.76165199</v>
      </c>
      <c r="F21" s="8">
        <f t="shared" si="2"/>
        <v>15663470935.017511</v>
      </c>
      <c r="G21" s="2">
        <f t="shared" si="3"/>
        <v>180247076.35233042</v>
      </c>
      <c r="H21" s="2">
        <f t="shared" si="0"/>
        <v>180.24707635233042</v>
      </c>
    </row>
    <row r="22" spans="1:8" x14ac:dyDescent="0.3">
      <c r="A22">
        <f t="shared" si="4"/>
        <v>54.000000000000021</v>
      </c>
      <c r="B22" t="s">
        <v>6</v>
      </c>
      <c r="C22" s="3">
        <f>subscribers!C22</f>
        <v>65.31890737556472</v>
      </c>
      <c r="D22" s="2">
        <f>arpu!C22</f>
        <v>13.884100215181189</v>
      </c>
      <c r="E22" s="1">
        <f t="shared" si="1"/>
        <v>906894255.94847822</v>
      </c>
      <c r="F22" s="8">
        <f t="shared" si="2"/>
        <v>15761822168.38455</v>
      </c>
      <c r="G22" s="2">
        <f t="shared" si="3"/>
        <v>181378851.18969566</v>
      </c>
      <c r="H22" s="2">
        <f t="shared" si="0"/>
        <v>181.37885118969567</v>
      </c>
    </row>
    <row r="23" spans="1:8" x14ac:dyDescent="0.3">
      <c r="A23">
        <f t="shared" si="4"/>
        <v>56.700000000000024</v>
      </c>
      <c r="B23" t="s">
        <v>7</v>
      </c>
      <c r="C23" s="3">
        <f>subscribers!C23</f>
        <v>66.719615117808914</v>
      </c>
      <c r="D23" s="2">
        <f>arpu!C23</f>
        <v>13.599140268650753</v>
      </c>
      <c r="E23" s="1">
        <f t="shared" si="1"/>
        <v>907329404.65747476</v>
      </c>
      <c r="F23" s="8">
        <f t="shared" si="2"/>
        <v>15769385052.946911</v>
      </c>
      <c r="G23" s="2">
        <f t="shared" si="3"/>
        <v>181465880.93149495</v>
      </c>
      <c r="H23" s="2">
        <f t="shared" si="0"/>
        <v>181.46588093149495</v>
      </c>
    </row>
    <row r="24" spans="1:8" x14ac:dyDescent="0.3">
      <c r="A24">
        <f t="shared" si="4"/>
        <v>59.400000000000027</v>
      </c>
      <c r="B24" t="s">
        <v>8</v>
      </c>
      <c r="C24" s="3">
        <f>subscribers!C24</f>
        <v>67.845339580434882</v>
      </c>
      <c r="D24" s="2">
        <f>arpu!C24</f>
        <v>13.317046584648129</v>
      </c>
      <c r="E24" s="1">
        <f t="shared" si="1"/>
        <v>903499547.74392295</v>
      </c>
      <c r="F24" s="8">
        <f t="shared" si="2"/>
        <v>15702822139.789379</v>
      </c>
      <c r="G24" s="2">
        <f t="shared" si="3"/>
        <v>180699909.54878461</v>
      </c>
      <c r="H24" s="2">
        <f t="shared" si="0"/>
        <v>180.6999095487846</v>
      </c>
    </row>
    <row r="25" spans="1:8" x14ac:dyDescent="0.3">
      <c r="A25">
        <f t="shared" si="4"/>
        <v>62.10000000000003</v>
      </c>
      <c r="B25" t="s">
        <v>9</v>
      </c>
      <c r="C25" s="3">
        <f>subscribers!C25</f>
        <v>68.742787333009943</v>
      </c>
      <c r="D25" s="2">
        <f>arpu!C25</f>
        <v>13.03791472556755</v>
      </c>
      <c r="E25" s="1">
        <f t="shared" si="1"/>
        <v>896262599.24560881</v>
      </c>
      <c r="F25" s="8">
        <f t="shared" si="2"/>
        <v>15577043974.88868</v>
      </c>
      <c r="G25" s="2">
        <f t="shared" si="3"/>
        <v>179252519.84912178</v>
      </c>
      <c r="H25" s="2">
        <f t="shared" si="0"/>
        <v>179.25251984912177</v>
      </c>
    </row>
    <row r="26" spans="1:8" x14ac:dyDescent="0.3">
      <c r="A26">
        <f t="shared" si="4"/>
        <v>64.800000000000026</v>
      </c>
      <c r="B26" t="s">
        <v>10</v>
      </c>
      <c r="C26" s="3">
        <f>subscribers!C26</f>
        <v>69.453653285574049</v>
      </c>
      <c r="D26" s="2">
        <f>arpu!C26</f>
        <v>12.761835334463473</v>
      </c>
      <c r="E26" s="1">
        <f t="shared" si="1"/>
        <v>886356086.60741401</v>
      </c>
      <c r="F26" s="8">
        <f t="shared" si="2"/>
        <v>15404868785.236855</v>
      </c>
      <c r="G26" s="2">
        <f t="shared" si="3"/>
        <v>177271217.32148281</v>
      </c>
      <c r="H26" s="2">
        <f t="shared" si="0"/>
        <v>177.27121732148279</v>
      </c>
    </row>
    <row r="27" spans="1:8" x14ac:dyDescent="0.3">
      <c r="C27" s="3"/>
      <c r="G27" s="5"/>
    </row>
    <row r="28" spans="1:8" x14ac:dyDescent="0.3">
      <c r="C28" s="3"/>
      <c r="G28" s="6"/>
    </row>
    <row r="29" spans="1:8" x14ac:dyDescent="0.3">
      <c r="C29" s="3"/>
      <c r="G29" s="6"/>
    </row>
    <row r="30" spans="1:8" x14ac:dyDescent="0.3">
      <c r="C30" s="3"/>
      <c r="G30" s="6"/>
    </row>
    <row r="31" spans="1:8" x14ac:dyDescent="0.3">
      <c r="C31" s="3"/>
      <c r="G31" s="6"/>
    </row>
    <row r="32" spans="1:8" x14ac:dyDescent="0.3">
      <c r="C32" s="3"/>
      <c r="G32" s="6"/>
    </row>
    <row r="33" spans="3:7" x14ac:dyDescent="0.3">
      <c r="C33" s="3"/>
      <c r="G33" s="5"/>
    </row>
    <row r="34" spans="3:7" x14ac:dyDescent="0.3">
      <c r="C34" s="3"/>
    </row>
    <row r="35" spans="3:7" x14ac:dyDescent="0.3">
      <c r="C35" s="3"/>
    </row>
    <row r="36" spans="3:7" x14ac:dyDescent="0.3">
      <c r="C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unique_subs_mex</vt:lpstr>
      <vt:lpstr>subscribers</vt:lpstr>
      <vt:lpstr>arpu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2023-12-14T15:07:30Z</dcterms:created>
  <dcterms:modified xsi:type="dcterms:W3CDTF">2023-12-15T22:11:09Z</dcterms:modified>
</cp:coreProperties>
</file>