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oughton\Desktop\Github\geotide\results\"/>
    </mc:Choice>
  </mc:AlternateContent>
  <xr:revisionPtr revIDLastSave="0" documentId="13_ncr:1_{3526EF82-9816-495F-8C08-A24A6A99AA26}" xr6:coauthVersionLast="47" xr6:coauthVersionMax="47" xr10:uidLastSave="{00000000-0000-0000-0000-000000000000}"/>
  <bookViews>
    <workbookView xWindow="-30828" yWindow="-108" windowWidth="30936" windowHeight="16896" activeTab="1" xr2:uid="{00000000-000D-0000-FFFF-FFFF00000000}"/>
  </bookViews>
  <sheets>
    <sheet name="Data" sheetId="1" r:id="rId1"/>
    <sheet name="Sites" sheetId="2" r:id="rId2"/>
    <sheet name="Costs" sheetId="3" r:id="rId3"/>
    <sheet name="Backhaul_lut" sheetId="4" r:id="rId4"/>
    <sheet name="Area_covered" sheetId="5" r:id="rId5"/>
    <sheet name="Labor_capex" sheetId="6" r:id="rId6"/>
    <sheet name="Labor_ICT" sheetId="7" r:id="rId7"/>
    <sheet name="Labor_Construction" sheetId="8" r:id="rId8"/>
    <sheet name="Labor_Logistics" sheetId="9" r:id="rId9"/>
  </sheets>
  <externalReferences>
    <externalReference r:id="rId10"/>
    <externalReference r:id="rId11"/>
  </externalReferences>
  <definedNames>
    <definedName name="_xlnm._FilterDatabase" localSheetId="3" hidden="1">Backhaul_lut!$B$1:$B$251</definedName>
    <definedName name="_xlnm._FilterDatabase" localSheetId="0" hidden="1">Data!$C$1:$C$745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 l="1" a="1"/>
  <c r="A4" i="2" s="1"/>
  <c r="B4" i="2" s="1"/>
  <c r="D181" i="6"/>
  <c r="C181" i="6"/>
  <c r="B181" i="6"/>
  <c r="A181" i="6"/>
  <c r="J180" i="6"/>
  <c r="K180" i="6" s="1"/>
  <c r="H180" i="6"/>
  <c r="I180" i="6" s="1"/>
  <c r="F180" i="6"/>
  <c r="G180" i="6" s="1"/>
  <c r="E180" i="6"/>
  <c r="D180" i="6"/>
  <c r="C180" i="6"/>
  <c r="B180" i="6"/>
  <c r="A180" i="6"/>
  <c r="I179" i="6"/>
  <c r="H179" i="6"/>
  <c r="F179" i="6"/>
  <c r="E179" i="6"/>
  <c r="D179" i="6"/>
  <c r="C179" i="6"/>
  <c r="B179" i="6"/>
  <c r="A179" i="6"/>
  <c r="J179" i="6" s="1"/>
  <c r="K179" i="6" s="1"/>
  <c r="F178" i="6"/>
  <c r="E178" i="6"/>
  <c r="D178" i="6"/>
  <c r="C178" i="6"/>
  <c r="B178" i="6"/>
  <c r="A178" i="6"/>
  <c r="J177" i="6"/>
  <c r="K177" i="6" s="1"/>
  <c r="E177" i="6"/>
  <c r="D177" i="6"/>
  <c r="C177" i="6"/>
  <c r="B177" i="6"/>
  <c r="A177" i="6"/>
  <c r="F176" i="6"/>
  <c r="G176" i="6" s="1"/>
  <c r="D176" i="6"/>
  <c r="C176" i="6"/>
  <c r="B176" i="6"/>
  <c r="A176" i="6"/>
  <c r="J175" i="6"/>
  <c r="K175" i="6" s="1"/>
  <c r="I175" i="6"/>
  <c r="H175" i="6"/>
  <c r="F175" i="6"/>
  <c r="G175" i="6" s="1"/>
  <c r="D175" i="6"/>
  <c r="C175" i="6"/>
  <c r="B175" i="6"/>
  <c r="A175" i="6"/>
  <c r="E175" i="6" s="1"/>
  <c r="D174" i="6"/>
  <c r="C174" i="6"/>
  <c r="B174" i="6"/>
  <c r="A174" i="6"/>
  <c r="J173" i="6"/>
  <c r="K173" i="6" s="1"/>
  <c r="H173" i="6"/>
  <c r="I173" i="6" s="1"/>
  <c r="G173" i="6"/>
  <c r="F173" i="6"/>
  <c r="E173" i="6"/>
  <c r="D173" i="6"/>
  <c r="C173" i="6"/>
  <c r="B173" i="6"/>
  <c r="A173" i="6"/>
  <c r="E172" i="6"/>
  <c r="D172" i="6"/>
  <c r="C172" i="6"/>
  <c r="B172" i="6"/>
  <c r="A172" i="6"/>
  <c r="G171" i="6"/>
  <c r="F171" i="6"/>
  <c r="E171" i="6"/>
  <c r="D171" i="6"/>
  <c r="C171" i="6"/>
  <c r="B171" i="6"/>
  <c r="A171" i="6"/>
  <c r="D170" i="6"/>
  <c r="C170" i="6"/>
  <c r="B170" i="6"/>
  <c r="A170" i="6"/>
  <c r="F169" i="6"/>
  <c r="G169" i="6" s="1"/>
  <c r="D169" i="6"/>
  <c r="C169" i="6"/>
  <c r="B169" i="6"/>
  <c r="A169" i="6"/>
  <c r="J168" i="6"/>
  <c r="K168" i="6" s="1"/>
  <c r="I168" i="6"/>
  <c r="H168" i="6"/>
  <c r="G168" i="6"/>
  <c r="F168" i="6"/>
  <c r="E168" i="6"/>
  <c r="D168" i="6"/>
  <c r="C168" i="6"/>
  <c r="B168" i="6"/>
  <c r="A168" i="6"/>
  <c r="J167" i="6"/>
  <c r="K167" i="6" s="1"/>
  <c r="H167" i="6"/>
  <c r="I167" i="6" s="1"/>
  <c r="F167" i="6"/>
  <c r="G167" i="6" s="1"/>
  <c r="E167" i="6"/>
  <c r="D167" i="6"/>
  <c r="C167" i="6"/>
  <c r="B167" i="6"/>
  <c r="A167" i="6"/>
  <c r="J166" i="6"/>
  <c r="K166" i="6" s="1"/>
  <c r="H166" i="6"/>
  <c r="I166" i="6" s="1"/>
  <c r="F166" i="6"/>
  <c r="G166" i="6" s="1"/>
  <c r="E166" i="6"/>
  <c r="D166" i="6"/>
  <c r="C166" i="6"/>
  <c r="B166" i="6"/>
  <c r="A166" i="6"/>
  <c r="F165" i="6"/>
  <c r="G165" i="6" s="1"/>
  <c r="E165" i="6"/>
  <c r="D165" i="6"/>
  <c r="C165" i="6"/>
  <c r="B165" i="6"/>
  <c r="A165" i="6"/>
  <c r="J165" i="6" s="1"/>
  <c r="K165" i="6" s="1"/>
  <c r="F164" i="6"/>
  <c r="G164" i="6" s="1"/>
  <c r="D164" i="6"/>
  <c r="C164" i="6"/>
  <c r="B164" i="6"/>
  <c r="A164" i="6"/>
  <c r="J163" i="6"/>
  <c r="K163" i="6" s="1"/>
  <c r="H163" i="6"/>
  <c r="I163" i="6" s="1"/>
  <c r="D163" i="6"/>
  <c r="C163" i="6"/>
  <c r="B163" i="6"/>
  <c r="A163" i="6"/>
  <c r="J162" i="6"/>
  <c r="K162" i="6" s="1"/>
  <c r="I162" i="6"/>
  <c r="H162" i="6"/>
  <c r="G162" i="6"/>
  <c r="F162" i="6"/>
  <c r="E162" i="6"/>
  <c r="D162" i="6"/>
  <c r="C162" i="6"/>
  <c r="B162" i="6"/>
  <c r="A162" i="6"/>
  <c r="H161" i="6"/>
  <c r="I161" i="6" s="1"/>
  <c r="D161" i="6"/>
  <c r="C161" i="6"/>
  <c r="B161" i="6"/>
  <c r="A161" i="6"/>
  <c r="J161" i="6" s="1"/>
  <c r="K161" i="6" s="1"/>
  <c r="F160" i="6"/>
  <c r="G160" i="6" s="1"/>
  <c r="D160" i="6"/>
  <c r="C160" i="6"/>
  <c r="B160" i="6"/>
  <c r="A160" i="6"/>
  <c r="K159" i="6"/>
  <c r="I159" i="6"/>
  <c r="H159" i="6"/>
  <c r="F159" i="6"/>
  <c r="G159" i="6" s="1"/>
  <c r="E159" i="6"/>
  <c r="D159" i="6"/>
  <c r="C159" i="6"/>
  <c r="B159" i="6"/>
  <c r="A159" i="6"/>
  <c r="J159" i="6" s="1"/>
  <c r="H158" i="6"/>
  <c r="I158" i="6" s="1"/>
  <c r="F158" i="6"/>
  <c r="E158" i="6"/>
  <c r="D158" i="6"/>
  <c r="C158" i="6"/>
  <c r="B158" i="6"/>
  <c r="A158" i="6"/>
  <c r="J158" i="6" s="1"/>
  <c r="K158" i="6" s="1"/>
  <c r="J157" i="6"/>
  <c r="K157" i="6" s="1"/>
  <c r="D157" i="6"/>
  <c r="C157" i="6"/>
  <c r="B157" i="6"/>
  <c r="A157" i="6"/>
  <c r="D156" i="6"/>
  <c r="C156" i="6"/>
  <c r="B156" i="6"/>
  <c r="A156" i="6"/>
  <c r="K155" i="6"/>
  <c r="J155" i="6"/>
  <c r="I155" i="6"/>
  <c r="H155" i="6"/>
  <c r="F155" i="6"/>
  <c r="D155" i="6"/>
  <c r="C155" i="6"/>
  <c r="B155" i="6"/>
  <c r="A155" i="6"/>
  <c r="E155" i="6" s="1"/>
  <c r="D154" i="6"/>
  <c r="C154" i="6"/>
  <c r="B154" i="6"/>
  <c r="A154" i="6"/>
  <c r="K153" i="6"/>
  <c r="J153" i="6"/>
  <c r="H153" i="6"/>
  <c r="I153" i="6" s="1"/>
  <c r="G153" i="6"/>
  <c r="F153" i="6"/>
  <c r="E153" i="6"/>
  <c r="D153" i="6"/>
  <c r="C153" i="6"/>
  <c r="B153" i="6"/>
  <c r="A153" i="6"/>
  <c r="D152" i="6"/>
  <c r="C152" i="6"/>
  <c r="B152" i="6"/>
  <c r="A152" i="6"/>
  <c r="F151" i="6"/>
  <c r="G151" i="6" s="1"/>
  <c r="D151" i="6"/>
  <c r="C151" i="6"/>
  <c r="B151" i="6"/>
  <c r="A151" i="6"/>
  <c r="H150" i="6"/>
  <c r="I150" i="6" s="1"/>
  <c r="D150" i="6"/>
  <c r="C150" i="6"/>
  <c r="B150" i="6"/>
  <c r="A150" i="6"/>
  <c r="H149" i="6"/>
  <c r="I149" i="6" s="1"/>
  <c r="E149" i="6"/>
  <c r="D149" i="6"/>
  <c r="C149" i="6"/>
  <c r="B149" i="6"/>
  <c r="A149" i="6"/>
  <c r="K148" i="6"/>
  <c r="J148" i="6"/>
  <c r="H148" i="6"/>
  <c r="I148" i="6" s="1"/>
  <c r="G148" i="6"/>
  <c r="F148" i="6"/>
  <c r="E148" i="6"/>
  <c r="D148" i="6"/>
  <c r="C148" i="6"/>
  <c r="B148" i="6"/>
  <c r="A148" i="6"/>
  <c r="K147" i="6"/>
  <c r="J147" i="6"/>
  <c r="I147" i="6"/>
  <c r="H147" i="6"/>
  <c r="F147" i="6"/>
  <c r="E147" i="6"/>
  <c r="D147" i="6"/>
  <c r="C147" i="6"/>
  <c r="B147" i="6"/>
  <c r="A147" i="6"/>
  <c r="K146" i="6"/>
  <c r="J146" i="6"/>
  <c r="H146" i="6"/>
  <c r="I146" i="6" s="1"/>
  <c r="F146" i="6"/>
  <c r="G146" i="6" s="1"/>
  <c r="E146" i="6"/>
  <c r="D146" i="6"/>
  <c r="C146" i="6"/>
  <c r="B146" i="6"/>
  <c r="A146" i="6"/>
  <c r="D145" i="6"/>
  <c r="C145" i="6"/>
  <c r="B145" i="6"/>
  <c r="A145" i="6"/>
  <c r="K144" i="6"/>
  <c r="J144" i="6"/>
  <c r="F144" i="6"/>
  <c r="G144" i="6" s="1"/>
  <c r="E144" i="6"/>
  <c r="D144" i="6"/>
  <c r="C144" i="6"/>
  <c r="B144" i="6"/>
  <c r="A144" i="6"/>
  <c r="H144" i="6" s="1"/>
  <c r="I144" i="6" s="1"/>
  <c r="D143" i="6"/>
  <c r="C143" i="6"/>
  <c r="B143" i="6"/>
  <c r="A143" i="6"/>
  <c r="J142" i="6"/>
  <c r="K142" i="6" s="1"/>
  <c r="I142" i="6"/>
  <c r="H142" i="6"/>
  <c r="G142" i="6"/>
  <c r="F142" i="6"/>
  <c r="E142" i="6"/>
  <c r="D142" i="6"/>
  <c r="C142" i="6"/>
  <c r="B142" i="6"/>
  <c r="A142" i="6"/>
  <c r="K141" i="6"/>
  <c r="J141" i="6"/>
  <c r="D141" i="6"/>
  <c r="C141" i="6"/>
  <c r="B141" i="6"/>
  <c r="A141" i="6"/>
  <c r="E141" i="6" s="1"/>
  <c r="K140" i="6"/>
  <c r="J140" i="6"/>
  <c r="H140" i="6"/>
  <c r="I140" i="6" s="1"/>
  <c r="F140" i="6"/>
  <c r="G140" i="6" s="1"/>
  <c r="E140" i="6"/>
  <c r="D140" i="6"/>
  <c r="C140" i="6"/>
  <c r="B140" i="6"/>
  <c r="A140" i="6"/>
  <c r="D139" i="6"/>
  <c r="C139" i="6"/>
  <c r="B139" i="6"/>
  <c r="A139" i="6"/>
  <c r="D138" i="6"/>
  <c r="C138" i="6"/>
  <c r="B138" i="6"/>
  <c r="A138" i="6"/>
  <c r="E137" i="6"/>
  <c r="D137" i="6"/>
  <c r="C137" i="6"/>
  <c r="B137" i="6"/>
  <c r="A137" i="6"/>
  <c r="D136" i="6"/>
  <c r="C136" i="6"/>
  <c r="B136" i="6"/>
  <c r="A136" i="6"/>
  <c r="L135" i="6"/>
  <c r="K135" i="6"/>
  <c r="J135" i="6"/>
  <c r="H135" i="6"/>
  <c r="I135" i="6" s="1"/>
  <c r="F135" i="6"/>
  <c r="G135" i="6" s="1"/>
  <c r="D135" i="6"/>
  <c r="C135" i="6"/>
  <c r="B135" i="6"/>
  <c r="A135" i="6"/>
  <c r="E135" i="6" s="1"/>
  <c r="J134" i="6"/>
  <c r="K134" i="6" s="1"/>
  <c r="H134" i="6"/>
  <c r="I134" i="6" s="1"/>
  <c r="G134" i="6"/>
  <c r="F134" i="6"/>
  <c r="E134" i="6"/>
  <c r="D134" i="6"/>
  <c r="C134" i="6"/>
  <c r="B134" i="6"/>
  <c r="A134" i="6"/>
  <c r="J133" i="6"/>
  <c r="K133" i="6" s="1"/>
  <c r="I133" i="6"/>
  <c r="H133" i="6"/>
  <c r="G133" i="6"/>
  <c r="F133" i="6"/>
  <c r="E133" i="6"/>
  <c r="D133" i="6"/>
  <c r="C133" i="6"/>
  <c r="B133" i="6"/>
  <c r="A133" i="6"/>
  <c r="D132" i="6"/>
  <c r="C132" i="6"/>
  <c r="B132" i="6"/>
  <c r="A132" i="6"/>
  <c r="G131" i="6"/>
  <c r="F131" i="6"/>
  <c r="E131" i="6"/>
  <c r="D131" i="6"/>
  <c r="C131" i="6"/>
  <c r="B131" i="6"/>
  <c r="A131" i="6"/>
  <c r="D130" i="6"/>
  <c r="C130" i="6"/>
  <c r="B130" i="6"/>
  <c r="A130" i="6"/>
  <c r="D129" i="6"/>
  <c r="C129" i="6"/>
  <c r="B129" i="6"/>
  <c r="A129" i="6"/>
  <c r="M128" i="6"/>
  <c r="K128" i="6"/>
  <c r="J128" i="6"/>
  <c r="H128" i="6"/>
  <c r="I128" i="6" s="1"/>
  <c r="G128" i="6"/>
  <c r="F128" i="6"/>
  <c r="E128" i="6"/>
  <c r="D128" i="6"/>
  <c r="C128" i="6"/>
  <c r="B128" i="6"/>
  <c r="A128" i="6"/>
  <c r="L127" i="6"/>
  <c r="K127" i="6"/>
  <c r="J127" i="6"/>
  <c r="H127" i="6"/>
  <c r="I127" i="6" s="1"/>
  <c r="F127" i="6"/>
  <c r="G127" i="6" s="1"/>
  <c r="E127" i="6"/>
  <c r="D127" i="6"/>
  <c r="C127" i="6"/>
  <c r="B127" i="6"/>
  <c r="A127" i="6"/>
  <c r="K126" i="6"/>
  <c r="J126" i="6"/>
  <c r="H126" i="6"/>
  <c r="I126" i="6" s="1"/>
  <c r="G126" i="6"/>
  <c r="F126" i="6"/>
  <c r="E126" i="6"/>
  <c r="D126" i="6"/>
  <c r="C126" i="6"/>
  <c r="B126" i="6"/>
  <c r="A126" i="6"/>
  <c r="I125" i="6"/>
  <c r="H125" i="6"/>
  <c r="F125" i="6"/>
  <c r="G125" i="6" s="1"/>
  <c r="D125" i="6"/>
  <c r="C125" i="6"/>
  <c r="B125" i="6"/>
  <c r="A125" i="6"/>
  <c r="J125" i="6" s="1"/>
  <c r="K125" i="6" s="1"/>
  <c r="F124" i="6"/>
  <c r="G124" i="6" s="1"/>
  <c r="D124" i="6"/>
  <c r="C124" i="6"/>
  <c r="B124" i="6"/>
  <c r="A124" i="6"/>
  <c r="J123" i="6"/>
  <c r="K123" i="6" s="1"/>
  <c r="D123" i="6"/>
  <c r="C123" i="6"/>
  <c r="B123" i="6"/>
  <c r="A123" i="6"/>
  <c r="L122" i="6"/>
  <c r="K122" i="6"/>
  <c r="N122" i="6" s="1"/>
  <c r="J122" i="6"/>
  <c r="I122" i="6"/>
  <c r="H122" i="6"/>
  <c r="G122" i="6"/>
  <c r="F122" i="6"/>
  <c r="E122" i="6"/>
  <c r="D122" i="6"/>
  <c r="C122" i="6"/>
  <c r="B122" i="6"/>
  <c r="A122" i="6"/>
  <c r="K121" i="6"/>
  <c r="J121" i="6"/>
  <c r="H121" i="6"/>
  <c r="I121" i="6" s="1"/>
  <c r="D121" i="6"/>
  <c r="C121" i="6"/>
  <c r="B121" i="6"/>
  <c r="A121" i="6"/>
  <c r="F120" i="6"/>
  <c r="G120" i="6" s="1"/>
  <c r="D120" i="6"/>
  <c r="C120" i="6"/>
  <c r="B120" i="6"/>
  <c r="A120" i="6"/>
  <c r="H119" i="6"/>
  <c r="I119" i="6" s="1"/>
  <c r="E119" i="6"/>
  <c r="D119" i="6"/>
  <c r="C119" i="6"/>
  <c r="B119" i="6"/>
  <c r="A119" i="6"/>
  <c r="H118" i="6"/>
  <c r="I118" i="6" s="1"/>
  <c r="G118" i="6"/>
  <c r="F118" i="6"/>
  <c r="E118" i="6"/>
  <c r="D118" i="6"/>
  <c r="C118" i="6"/>
  <c r="B118" i="6"/>
  <c r="A118" i="6"/>
  <c r="J118" i="6" s="1"/>
  <c r="K118" i="6" s="1"/>
  <c r="J117" i="6"/>
  <c r="K117" i="6" s="1"/>
  <c r="D117" i="6"/>
  <c r="C117" i="6"/>
  <c r="B117" i="6"/>
  <c r="A117" i="6"/>
  <c r="F116" i="6"/>
  <c r="D116" i="6"/>
  <c r="C116" i="6"/>
  <c r="B116" i="6"/>
  <c r="A116" i="6"/>
  <c r="J115" i="6"/>
  <c r="K115" i="6" s="1"/>
  <c r="H115" i="6"/>
  <c r="I115" i="6" s="1"/>
  <c r="F115" i="6"/>
  <c r="E115" i="6"/>
  <c r="D115" i="6"/>
  <c r="C115" i="6"/>
  <c r="B115" i="6"/>
  <c r="A115" i="6"/>
  <c r="L114" i="6"/>
  <c r="K114" i="6"/>
  <c r="J114" i="6"/>
  <c r="F114" i="6"/>
  <c r="G114" i="6" s="1"/>
  <c r="E114" i="6"/>
  <c r="D114" i="6"/>
  <c r="C114" i="6"/>
  <c r="B114" i="6"/>
  <c r="A114" i="6"/>
  <c r="H114" i="6" s="1"/>
  <c r="I114" i="6" s="1"/>
  <c r="K113" i="6"/>
  <c r="J113" i="6"/>
  <c r="I113" i="6"/>
  <c r="H113" i="6"/>
  <c r="G113" i="6"/>
  <c r="L113" i="6" s="1"/>
  <c r="F113" i="6"/>
  <c r="E113" i="6"/>
  <c r="D113" i="6"/>
  <c r="C113" i="6"/>
  <c r="B113" i="6"/>
  <c r="A113" i="6"/>
  <c r="D112" i="6"/>
  <c r="C112" i="6"/>
  <c r="B112" i="6"/>
  <c r="A112" i="6"/>
  <c r="F111" i="6"/>
  <c r="G111" i="6" s="1"/>
  <c r="E111" i="6"/>
  <c r="D111" i="6"/>
  <c r="C111" i="6"/>
  <c r="B111" i="6"/>
  <c r="A111" i="6"/>
  <c r="D110" i="6"/>
  <c r="C110" i="6"/>
  <c r="B110" i="6"/>
  <c r="A110" i="6"/>
  <c r="D109" i="6"/>
  <c r="C109" i="6"/>
  <c r="B109" i="6"/>
  <c r="A109" i="6"/>
  <c r="J108" i="6"/>
  <c r="K108" i="6" s="1"/>
  <c r="I108" i="6"/>
  <c r="H108" i="6"/>
  <c r="G108" i="6"/>
  <c r="F108" i="6"/>
  <c r="E108" i="6"/>
  <c r="D108" i="6"/>
  <c r="C108" i="6"/>
  <c r="B108" i="6"/>
  <c r="A108" i="6"/>
  <c r="J107" i="6"/>
  <c r="K107" i="6" s="1"/>
  <c r="H107" i="6"/>
  <c r="I107" i="6" s="1"/>
  <c r="G107" i="6"/>
  <c r="F107" i="6"/>
  <c r="E107" i="6"/>
  <c r="D107" i="6"/>
  <c r="C107" i="6"/>
  <c r="B107" i="6"/>
  <c r="A107" i="6"/>
  <c r="J106" i="6"/>
  <c r="K106" i="6" s="1"/>
  <c r="I106" i="6"/>
  <c r="F106" i="6"/>
  <c r="G106" i="6" s="1"/>
  <c r="E106" i="6"/>
  <c r="D106" i="6"/>
  <c r="C106" i="6"/>
  <c r="B106" i="6"/>
  <c r="A106" i="6"/>
  <c r="H106" i="6" s="1"/>
  <c r="H105" i="6"/>
  <c r="I105" i="6" s="1"/>
  <c r="F105" i="6"/>
  <c r="G105" i="6" s="1"/>
  <c r="D105" i="6"/>
  <c r="C105" i="6"/>
  <c r="B105" i="6"/>
  <c r="A105" i="6"/>
  <c r="J105" i="6" s="1"/>
  <c r="K105" i="6" s="1"/>
  <c r="J104" i="6"/>
  <c r="K104" i="6" s="1"/>
  <c r="E104" i="6"/>
  <c r="D104" i="6"/>
  <c r="C104" i="6"/>
  <c r="B104" i="6"/>
  <c r="A104" i="6"/>
  <c r="D103" i="6"/>
  <c r="C103" i="6"/>
  <c r="B103" i="6"/>
  <c r="A103" i="6"/>
  <c r="J102" i="6"/>
  <c r="K102" i="6" s="1"/>
  <c r="H102" i="6"/>
  <c r="I102" i="6" s="1"/>
  <c r="G102" i="6"/>
  <c r="F102" i="6"/>
  <c r="E102" i="6"/>
  <c r="D102" i="6"/>
  <c r="C102" i="6"/>
  <c r="B102" i="6"/>
  <c r="A102" i="6"/>
  <c r="D101" i="6"/>
  <c r="C101" i="6"/>
  <c r="B101" i="6"/>
  <c r="A101" i="6"/>
  <c r="J100" i="6"/>
  <c r="K100" i="6" s="1"/>
  <c r="I100" i="6"/>
  <c r="G100" i="6"/>
  <c r="F100" i="6"/>
  <c r="E100" i="6"/>
  <c r="D100" i="6"/>
  <c r="C100" i="6"/>
  <c r="B100" i="6"/>
  <c r="A100" i="6"/>
  <c r="H100" i="6" s="1"/>
  <c r="E99" i="6"/>
  <c r="D99" i="6"/>
  <c r="C99" i="6"/>
  <c r="B99" i="6"/>
  <c r="A99" i="6"/>
  <c r="D98" i="6"/>
  <c r="C98" i="6"/>
  <c r="B98" i="6"/>
  <c r="A98" i="6"/>
  <c r="K97" i="6"/>
  <c r="J97" i="6"/>
  <c r="E97" i="6"/>
  <c r="D97" i="6"/>
  <c r="C97" i="6"/>
  <c r="B97" i="6"/>
  <c r="A97" i="6"/>
  <c r="J96" i="6"/>
  <c r="K96" i="6" s="1"/>
  <c r="D96" i="6"/>
  <c r="C96" i="6"/>
  <c r="B96" i="6"/>
  <c r="A96" i="6"/>
  <c r="J95" i="6"/>
  <c r="K95" i="6" s="1"/>
  <c r="I95" i="6"/>
  <c r="H95" i="6"/>
  <c r="F95" i="6"/>
  <c r="G95" i="6" s="1"/>
  <c r="E95" i="6"/>
  <c r="D95" i="6"/>
  <c r="C95" i="6"/>
  <c r="B95" i="6"/>
  <c r="A95" i="6"/>
  <c r="E94" i="6"/>
  <c r="D94" i="6"/>
  <c r="C94" i="6"/>
  <c r="B94" i="6"/>
  <c r="A94" i="6"/>
  <c r="K93" i="6"/>
  <c r="J93" i="6"/>
  <c r="I93" i="6"/>
  <c r="H93" i="6"/>
  <c r="F93" i="6"/>
  <c r="G93" i="6" s="1"/>
  <c r="D93" i="6"/>
  <c r="C93" i="6"/>
  <c r="B93" i="6"/>
  <c r="A93" i="6"/>
  <c r="E93" i="6" s="1"/>
  <c r="J92" i="6"/>
  <c r="K92" i="6" s="1"/>
  <c r="I92" i="6"/>
  <c r="H92" i="6"/>
  <c r="F92" i="6"/>
  <c r="G92" i="6" s="1"/>
  <c r="E92" i="6"/>
  <c r="D92" i="6"/>
  <c r="C92" i="6"/>
  <c r="B92" i="6"/>
  <c r="A92" i="6"/>
  <c r="F91" i="6"/>
  <c r="G91" i="6" s="1"/>
  <c r="E91" i="6"/>
  <c r="D91" i="6"/>
  <c r="C91" i="6"/>
  <c r="B91" i="6"/>
  <c r="A91" i="6"/>
  <c r="D90" i="6"/>
  <c r="C90" i="6"/>
  <c r="B90" i="6"/>
  <c r="A90" i="6"/>
  <c r="J89" i="6"/>
  <c r="K89" i="6" s="1"/>
  <c r="H89" i="6"/>
  <c r="I89" i="6" s="1"/>
  <c r="D89" i="6"/>
  <c r="C89" i="6"/>
  <c r="B89" i="6"/>
  <c r="A89" i="6"/>
  <c r="K88" i="6"/>
  <c r="J88" i="6"/>
  <c r="H88" i="6"/>
  <c r="I88" i="6" s="1"/>
  <c r="F88" i="6"/>
  <c r="E88" i="6"/>
  <c r="D88" i="6"/>
  <c r="C88" i="6"/>
  <c r="B88" i="6"/>
  <c r="A88" i="6"/>
  <c r="J87" i="6"/>
  <c r="K87" i="6" s="1"/>
  <c r="F87" i="6"/>
  <c r="G87" i="6" s="1"/>
  <c r="E87" i="6"/>
  <c r="D87" i="6"/>
  <c r="C87" i="6"/>
  <c r="B87" i="6"/>
  <c r="A87" i="6"/>
  <c r="H87" i="6" s="1"/>
  <c r="I87" i="6" s="1"/>
  <c r="H86" i="6"/>
  <c r="I86" i="6" s="1"/>
  <c r="E86" i="6"/>
  <c r="D86" i="6"/>
  <c r="C86" i="6"/>
  <c r="B86" i="6"/>
  <c r="A86" i="6"/>
  <c r="H85" i="6"/>
  <c r="I85" i="6" s="1"/>
  <c r="D85" i="6"/>
  <c r="C85" i="6"/>
  <c r="B85" i="6"/>
  <c r="A85" i="6"/>
  <c r="M84" i="6"/>
  <c r="J84" i="6"/>
  <c r="K84" i="6" s="1"/>
  <c r="E84" i="6"/>
  <c r="D84" i="6"/>
  <c r="C84" i="6"/>
  <c r="B84" i="6"/>
  <c r="A84" i="6"/>
  <c r="J83" i="6"/>
  <c r="K83" i="6" s="1"/>
  <c r="H83" i="6"/>
  <c r="I83" i="6" s="1"/>
  <c r="D83" i="6"/>
  <c r="C83" i="6"/>
  <c r="B83" i="6"/>
  <c r="A83" i="6"/>
  <c r="K82" i="6"/>
  <c r="J82" i="6"/>
  <c r="H82" i="6"/>
  <c r="I82" i="6" s="1"/>
  <c r="G82" i="6"/>
  <c r="F82" i="6"/>
  <c r="E82" i="6"/>
  <c r="D82" i="6"/>
  <c r="C82" i="6"/>
  <c r="B82" i="6"/>
  <c r="A82" i="6"/>
  <c r="K81" i="6"/>
  <c r="J81" i="6"/>
  <c r="E81" i="6"/>
  <c r="D81" i="6"/>
  <c r="C81" i="6"/>
  <c r="B81" i="6"/>
  <c r="A81" i="6"/>
  <c r="J80" i="6"/>
  <c r="K80" i="6" s="1"/>
  <c r="H80" i="6"/>
  <c r="I80" i="6" s="1"/>
  <c r="F80" i="6"/>
  <c r="G80" i="6" s="1"/>
  <c r="E80" i="6"/>
  <c r="D80" i="6"/>
  <c r="C80" i="6"/>
  <c r="B80" i="6"/>
  <c r="A80" i="6"/>
  <c r="D79" i="6"/>
  <c r="C79" i="6"/>
  <c r="B79" i="6"/>
  <c r="A79" i="6"/>
  <c r="D78" i="6"/>
  <c r="C78" i="6"/>
  <c r="B78" i="6"/>
  <c r="A78" i="6"/>
  <c r="K77" i="6"/>
  <c r="J77" i="6"/>
  <c r="D77" i="6"/>
  <c r="C77" i="6"/>
  <c r="B77" i="6"/>
  <c r="A77" i="6"/>
  <c r="K76" i="6"/>
  <c r="J76" i="6"/>
  <c r="I76" i="6"/>
  <c r="H76" i="6"/>
  <c r="F76" i="6"/>
  <c r="G76" i="6" s="1"/>
  <c r="D76" i="6"/>
  <c r="C76" i="6"/>
  <c r="B76" i="6"/>
  <c r="A76" i="6"/>
  <c r="E76" i="6" s="1"/>
  <c r="K75" i="6"/>
  <c r="J75" i="6"/>
  <c r="H75" i="6"/>
  <c r="I75" i="6" s="1"/>
  <c r="D75" i="6"/>
  <c r="C75" i="6"/>
  <c r="B75" i="6"/>
  <c r="A75" i="6"/>
  <c r="D74" i="6"/>
  <c r="C74" i="6"/>
  <c r="B74" i="6"/>
  <c r="A74" i="6"/>
  <c r="K73" i="6"/>
  <c r="J73" i="6"/>
  <c r="H73" i="6"/>
  <c r="I73" i="6" s="1"/>
  <c r="E73" i="6"/>
  <c r="D73" i="6"/>
  <c r="C73" i="6"/>
  <c r="B73" i="6"/>
  <c r="A73" i="6"/>
  <c r="F73" i="6" s="1"/>
  <c r="G73" i="6" s="1"/>
  <c r="H72" i="6"/>
  <c r="I72" i="6" s="1"/>
  <c r="G72" i="6"/>
  <c r="F72" i="6"/>
  <c r="E72" i="6"/>
  <c r="D72" i="6"/>
  <c r="C72" i="6"/>
  <c r="B72" i="6"/>
  <c r="A72" i="6"/>
  <c r="J72" i="6" s="1"/>
  <c r="K72" i="6" s="1"/>
  <c r="F71" i="6"/>
  <c r="D71" i="6"/>
  <c r="C71" i="6"/>
  <c r="B71" i="6"/>
  <c r="A71" i="6"/>
  <c r="H70" i="6"/>
  <c r="I70" i="6" s="1"/>
  <c r="F70" i="6"/>
  <c r="G70" i="6" s="1"/>
  <c r="D70" i="6"/>
  <c r="C70" i="6"/>
  <c r="B70" i="6"/>
  <c r="A70" i="6"/>
  <c r="D69" i="6"/>
  <c r="C69" i="6"/>
  <c r="B69" i="6"/>
  <c r="A69" i="6"/>
  <c r="J68" i="6"/>
  <c r="K68" i="6" s="1"/>
  <c r="I68" i="6"/>
  <c r="H68" i="6"/>
  <c r="G68" i="6"/>
  <c r="F68" i="6"/>
  <c r="E68" i="6"/>
  <c r="D68" i="6"/>
  <c r="C68" i="6"/>
  <c r="B68" i="6"/>
  <c r="A68" i="6"/>
  <c r="H67" i="6"/>
  <c r="I67" i="6" s="1"/>
  <c r="G67" i="6"/>
  <c r="F67" i="6"/>
  <c r="E67" i="6"/>
  <c r="O67" i="6" s="1"/>
  <c r="D67" i="6"/>
  <c r="C67" i="6"/>
  <c r="B67" i="6"/>
  <c r="A67" i="6"/>
  <c r="J67" i="6" s="1"/>
  <c r="K67" i="6" s="1"/>
  <c r="D66" i="6"/>
  <c r="C66" i="6"/>
  <c r="B66" i="6"/>
  <c r="A66" i="6"/>
  <c r="F65" i="6"/>
  <c r="G65" i="6" s="1"/>
  <c r="E65" i="6"/>
  <c r="D65" i="6"/>
  <c r="C65" i="6"/>
  <c r="B65" i="6"/>
  <c r="A65" i="6"/>
  <c r="D64" i="6"/>
  <c r="C64" i="6"/>
  <c r="B64" i="6"/>
  <c r="A64" i="6"/>
  <c r="J63" i="6"/>
  <c r="K63" i="6" s="1"/>
  <c r="D63" i="6"/>
  <c r="C63" i="6"/>
  <c r="B63" i="6"/>
  <c r="A63" i="6"/>
  <c r="K62" i="6"/>
  <c r="J62" i="6"/>
  <c r="I62" i="6"/>
  <c r="H62" i="6"/>
  <c r="G62" i="6"/>
  <c r="F62" i="6"/>
  <c r="E62" i="6"/>
  <c r="D62" i="6"/>
  <c r="C62" i="6"/>
  <c r="B62" i="6"/>
  <c r="A62" i="6"/>
  <c r="I61" i="6"/>
  <c r="H61" i="6"/>
  <c r="F61" i="6"/>
  <c r="G61" i="6" s="1"/>
  <c r="D61" i="6"/>
  <c r="C61" i="6"/>
  <c r="B61" i="6"/>
  <c r="A61" i="6"/>
  <c r="E61" i="6" s="1"/>
  <c r="G60" i="6"/>
  <c r="F60" i="6"/>
  <c r="E60" i="6"/>
  <c r="D60" i="6"/>
  <c r="C60" i="6"/>
  <c r="B60" i="6"/>
  <c r="A60" i="6"/>
  <c r="H60" i="6" s="1"/>
  <c r="I60" i="6" s="1"/>
  <c r="K59" i="6"/>
  <c r="J59" i="6"/>
  <c r="F59" i="6"/>
  <c r="G59" i="6" s="1"/>
  <c r="E59" i="6"/>
  <c r="D59" i="6"/>
  <c r="C59" i="6"/>
  <c r="B59" i="6"/>
  <c r="A59" i="6"/>
  <c r="H59" i="6" s="1"/>
  <c r="I59" i="6" s="1"/>
  <c r="J58" i="6"/>
  <c r="K58" i="6" s="1"/>
  <c r="H58" i="6"/>
  <c r="I58" i="6" s="1"/>
  <c r="F58" i="6"/>
  <c r="G58" i="6" s="1"/>
  <c r="E58" i="6"/>
  <c r="D58" i="6"/>
  <c r="C58" i="6"/>
  <c r="B58" i="6"/>
  <c r="A58" i="6"/>
  <c r="D57" i="6"/>
  <c r="C57" i="6"/>
  <c r="B57" i="6"/>
  <c r="A57" i="6"/>
  <c r="K56" i="6"/>
  <c r="J56" i="6"/>
  <c r="H56" i="6"/>
  <c r="I56" i="6" s="1"/>
  <c r="G56" i="6"/>
  <c r="F56" i="6"/>
  <c r="D56" i="6"/>
  <c r="C56" i="6"/>
  <c r="B56" i="6"/>
  <c r="A56" i="6"/>
  <c r="E56" i="6" s="1"/>
  <c r="H55" i="6"/>
  <c r="I55" i="6" s="1"/>
  <c r="E55" i="6"/>
  <c r="D55" i="6"/>
  <c r="C55" i="6"/>
  <c r="B55" i="6"/>
  <c r="A55" i="6"/>
  <c r="E54" i="6"/>
  <c r="D54" i="6"/>
  <c r="C54" i="6"/>
  <c r="B54" i="6"/>
  <c r="A54" i="6"/>
  <c r="K53" i="6"/>
  <c r="J53" i="6"/>
  <c r="H53" i="6"/>
  <c r="I53" i="6" s="1"/>
  <c r="G53" i="6"/>
  <c r="F53" i="6"/>
  <c r="E53" i="6"/>
  <c r="D53" i="6"/>
  <c r="C53" i="6"/>
  <c r="B53" i="6"/>
  <c r="A53" i="6"/>
  <c r="L52" i="6"/>
  <c r="J52" i="6"/>
  <c r="K52" i="6" s="1"/>
  <c r="H52" i="6"/>
  <c r="I52" i="6" s="1"/>
  <c r="G52" i="6"/>
  <c r="E52" i="6"/>
  <c r="D52" i="6"/>
  <c r="C52" i="6"/>
  <c r="B52" i="6"/>
  <c r="A52" i="6"/>
  <c r="F52" i="6" s="1"/>
  <c r="J51" i="6"/>
  <c r="K51" i="6" s="1"/>
  <c r="I51" i="6"/>
  <c r="H51" i="6"/>
  <c r="G51" i="6"/>
  <c r="F51" i="6"/>
  <c r="E51" i="6"/>
  <c r="D51" i="6"/>
  <c r="C51" i="6"/>
  <c r="B51" i="6"/>
  <c r="A51" i="6"/>
  <c r="D50" i="6"/>
  <c r="C50" i="6"/>
  <c r="B50" i="6"/>
  <c r="A50" i="6"/>
  <c r="D49" i="6"/>
  <c r="C49" i="6"/>
  <c r="B49" i="6"/>
  <c r="A49" i="6"/>
  <c r="K48" i="6"/>
  <c r="J48" i="6"/>
  <c r="D48" i="6"/>
  <c r="C48" i="6"/>
  <c r="B48" i="6"/>
  <c r="A48" i="6"/>
  <c r="J47" i="6"/>
  <c r="K47" i="6" s="1"/>
  <c r="D47" i="6"/>
  <c r="C47" i="6"/>
  <c r="B47" i="6"/>
  <c r="A47" i="6"/>
  <c r="D46" i="6"/>
  <c r="C46" i="6"/>
  <c r="B46" i="6"/>
  <c r="A46" i="6"/>
  <c r="I45" i="6"/>
  <c r="H45" i="6"/>
  <c r="F45" i="6"/>
  <c r="G45" i="6" s="1"/>
  <c r="D45" i="6"/>
  <c r="C45" i="6"/>
  <c r="B45" i="6"/>
  <c r="A45" i="6"/>
  <c r="E45" i="6" s="1"/>
  <c r="D44" i="6"/>
  <c r="C44" i="6"/>
  <c r="B44" i="6"/>
  <c r="A44" i="6"/>
  <c r="F43" i="6"/>
  <c r="G43" i="6" s="1"/>
  <c r="D43" i="6"/>
  <c r="C43" i="6"/>
  <c r="B43" i="6"/>
  <c r="A43" i="6"/>
  <c r="G42" i="6"/>
  <c r="F42" i="6"/>
  <c r="D42" i="6"/>
  <c r="C42" i="6"/>
  <c r="B42" i="6"/>
  <c r="A42" i="6"/>
  <c r="K41" i="6"/>
  <c r="J41" i="6"/>
  <c r="I41" i="6"/>
  <c r="H41" i="6"/>
  <c r="F41" i="6"/>
  <c r="E41" i="6"/>
  <c r="D41" i="6"/>
  <c r="C41" i="6"/>
  <c r="B41" i="6"/>
  <c r="A41" i="6"/>
  <c r="H40" i="6"/>
  <c r="I40" i="6" s="1"/>
  <c r="G40" i="6"/>
  <c r="F40" i="6"/>
  <c r="E40" i="6"/>
  <c r="D40" i="6"/>
  <c r="C40" i="6"/>
  <c r="B40" i="6"/>
  <c r="A40" i="6"/>
  <c r="J40" i="6" s="1"/>
  <c r="K40" i="6" s="1"/>
  <c r="J39" i="6"/>
  <c r="K39" i="6" s="1"/>
  <c r="N39" i="6" s="1"/>
  <c r="H39" i="6"/>
  <c r="I39" i="6" s="1"/>
  <c r="F39" i="6"/>
  <c r="G39" i="6" s="1"/>
  <c r="E39" i="6"/>
  <c r="D39" i="6"/>
  <c r="C39" i="6"/>
  <c r="B39" i="6"/>
  <c r="A39" i="6"/>
  <c r="J38" i="6"/>
  <c r="K38" i="6" s="1"/>
  <c r="H38" i="6"/>
  <c r="I38" i="6" s="1"/>
  <c r="F38" i="6"/>
  <c r="G38" i="6" s="1"/>
  <c r="E38" i="6"/>
  <c r="D38" i="6"/>
  <c r="C38" i="6"/>
  <c r="B38" i="6"/>
  <c r="A38" i="6"/>
  <c r="J37" i="6"/>
  <c r="K37" i="6" s="1"/>
  <c r="N37" i="6" s="1"/>
  <c r="H37" i="6"/>
  <c r="I37" i="6" s="1"/>
  <c r="G37" i="6"/>
  <c r="L37" i="6" s="1"/>
  <c r="F37" i="6"/>
  <c r="E37" i="6"/>
  <c r="D37" i="6"/>
  <c r="C37" i="6"/>
  <c r="B37" i="6"/>
  <c r="A37" i="6"/>
  <c r="H36" i="6"/>
  <c r="I36" i="6" s="1"/>
  <c r="E36" i="6"/>
  <c r="D36" i="6"/>
  <c r="C36" i="6"/>
  <c r="B36" i="6"/>
  <c r="A36" i="6"/>
  <c r="F36" i="6" s="1"/>
  <c r="H35" i="6"/>
  <c r="I35" i="6" s="1"/>
  <c r="D35" i="6"/>
  <c r="C35" i="6"/>
  <c r="B35" i="6"/>
  <c r="A35" i="6"/>
  <c r="J34" i="6"/>
  <c r="K34" i="6" s="1"/>
  <c r="G34" i="6"/>
  <c r="E34" i="6"/>
  <c r="D34" i="6"/>
  <c r="C34" i="6"/>
  <c r="B34" i="6"/>
  <c r="A34" i="6"/>
  <c r="F34" i="6" s="1"/>
  <c r="K33" i="6"/>
  <c r="J33" i="6"/>
  <c r="F33" i="6"/>
  <c r="G33" i="6" s="1"/>
  <c r="E33" i="6"/>
  <c r="D33" i="6"/>
  <c r="C33" i="6"/>
  <c r="B33" i="6"/>
  <c r="A33" i="6"/>
  <c r="H33" i="6" s="1"/>
  <c r="I33" i="6" s="1"/>
  <c r="J32" i="6"/>
  <c r="K32" i="6" s="1"/>
  <c r="G32" i="6"/>
  <c r="E32" i="6"/>
  <c r="D32" i="6"/>
  <c r="C32" i="6"/>
  <c r="B32" i="6"/>
  <c r="A32" i="6"/>
  <c r="F32" i="6" s="1"/>
  <c r="D31" i="6"/>
  <c r="C31" i="6"/>
  <c r="B31" i="6"/>
  <c r="A31" i="6"/>
  <c r="J30" i="6"/>
  <c r="K30" i="6" s="1"/>
  <c r="M30" i="6" s="1"/>
  <c r="I30" i="6"/>
  <c r="F30" i="6"/>
  <c r="E30" i="6"/>
  <c r="D30" i="6"/>
  <c r="C30" i="6"/>
  <c r="B30" i="6"/>
  <c r="A30" i="6"/>
  <c r="H30" i="6" s="1"/>
  <c r="M29" i="6"/>
  <c r="J29" i="6"/>
  <c r="K29" i="6" s="1"/>
  <c r="I29" i="6"/>
  <c r="H29" i="6"/>
  <c r="F29" i="6"/>
  <c r="D29" i="6"/>
  <c r="C29" i="6"/>
  <c r="B29" i="6"/>
  <c r="A29" i="6"/>
  <c r="E29" i="6" s="1"/>
  <c r="D28" i="6"/>
  <c r="C28" i="6"/>
  <c r="B28" i="6"/>
  <c r="A28" i="6"/>
  <c r="D27" i="6"/>
  <c r="C27" i="6"/>
  <c r="B27" i="6"/>
  <c r="A27" i="6"/>
  <c r="K26" i="6"/>
  <c r="J26" i="6"/>
  <c r="I26" i="6"/>
  <c r="F26" i="6"/>
  <c r="G26" i="6" s="1"/>
  <c r="E26" i="6"/>
  <c r="D26" i="6"/>
  <c r="C26" i="6"/>
  <c r="B26" i="6"/>
  <c r="A26" i="6"/>
  <c r="H26" i="6" s="1"/>
  <c r="H25" i="6"/>
  <c r="I25" i="6" s="1"/>
  <c r="F25" i="6"/>
  <c r="D25" i="6"/>
  <c r="C25" i="6"/>
  <c r="B25" i="6"/>
  <c r="A25" i="6"/>
  <c r="E25" i="6" s="1"/>
  <c r="F24" i="6"/>
  <c r="D24" i="6"/>
  <c r="C24" i="6"/>
  <c r="B24" i="6"/>
  <c r="A24" i="6"/>
  <c r="J23" i="6"/>
  <c r="K23" i="6" s="1"/>
  <c r="F23" i="6"/>
  <c r="E23" i="6"/>
  <c r="D23" i="6"/>
  <c r="C23" i="6"/>
  <c r="B23" i="6"/>
  <c r="A23" i="6"/>
  <c r="H23" i="6" s="1"/>
  <c r="I23" i="6" s="1"/>
  <c r="D22" i="6"/>
  <c r="C22" i="6"/>
  <c r="B22" i="6"/>
  <c r="A22" i="6"/>
  <c r="D21" i="6"/>
  <c r="C21" i="6"/>
  <c r="B21" i="6"/>
  <c r="A21" i="6"/>
  <c r="J20" i="6"/>
  <c r="K20" i="6" s="1"/>
  <c r="H20" i="6"/>
  <c r="I20" i="6" s="1"/>
  <c r="F20" i="6"/>
  <c r="E20" i="6"/>
  <c r="D20" i="6"/>
  <c r="C20" i="6"/>
  <c r="B20" i="6"/>
  <c r="A20" i="6"/>
  <c r="H19" i="6"/>
  <c r="I19" i="6" s="1"/>
  <c r="E19" i="6"/>
  <c r="D19" i="6"/>
  <c r="C19" i="6"/>
  <c r="B19" i="6"/>
  <c r="A19" i="6"/>
  <c r="I18" i="6"/>
  <c r="H18" i="6"/>
  <c r="F18" i="6"/>
  <c r="E18" i="6"/>
  <c r="D18" i="6"/>
  <c r="C18" i="6"/>
  <c r="B18" i="6"/>
  <c r="A18" i="6"/>
  <c r="J18" i="6" s="1"/>
  <c r="K18" i="6" s="1"/>
  <c r="J17" i="6"/>
  <c r="K17" i="6" s="1"/>
  <c r="F17" i="6"/>
  <c r="G17" i="6" s="1"/>
  <c r="D17" i="6"/>
  <c r="C17" i="6"/>
  <c r="B17" i="6"/>
  <c r="A17" i="6"/>
  <c r="D16" i="6"/>
  <c r="C16" i="6"/>
  <c r="B16" i="6"/>
  <c r="A16" i="6"/>
  <c r="J15" i="6"/>
  <c r="K15" i="6" s="1"/>
  <c r="I15" i="6"/>
  <c r="H15" i="6"/>
  <c r="F15" i="6"/>
  <c r="G15" i="6" s="1"/>
  <c r="E15" i="6"/>
  <c r="D15" i="6"/>
  <c r="C15" i="6"/>
  <c r="B15" i="6"/>
  <c r="A15" i="6"/>
  <c r="H14" i="6"/>
  <c r="I14" i="6" s="1"/>
  <c r="D14" i="6"/>
  <c r="C14" i="6"/>
  <c r="B14" i="6"/>
  <c r="A14" i="6"/>
  <c r="K13" i="6"/>
  <c r="J13" i="6"/>
  <c r="E13" i="6"/>
  <c r="D13" i="6"/>
  <c r="C13" i="6"/>
  <c r="B13" i="6"/>
  <c r="A13" i="6"/>
  <c r="K12" i="6"/>
  <c r="J12" i="6"/>
  <c r="I12" i="6"/>
  <c r="H12" i="6"/>
  <c r="F12" i="6"/>
  <c r="G12" i="6" s="1"/>
  <c r="D12" i="6"/>
  <c r="C12" i="6"/>
  <c r="B12" i="6"/>
  <c r="A12" i="6"/>
  <c r="E12" i="6" s="1"/>
  <c r="H11" i="6"/>
  <c r="I11" i="6" s="1"/>
  <c r="E11" i="6"/>
  <c r="D11" i="6"/>
  <c r="C11" i="6"/>
  <c r="B11" i="6"/>
  <c r="A11" i="6"/>
  <c r="D10" i="6"/>
  <c r="C10" i="6"/>
  <c r="B10" i="6"/>
  <c r="A10" i="6"/>
  <c r="L9" i="6"/>
  <c r="K9" i="6"/>
  <c r="I9" i="6"/>
  <c r="H9" i="6"/>
  <c r="F9" i="6"/>
  <c r="G9" i="6" s="1"/>
  <c r="E9" i="6"/>
  <c r="D9" i="6"/>
  <c r="C9" i="6"/>
  <c r="B9" i="6"/>
  <c r="A9" i="6"/>
  <c r="J9" i="6" s="1"/>
  <c r="J8" i="6"/>
  <c r="K8" i="6" s="1"/>
  <c r="H8" i="6"/>
  <c r="I8" i="6" s="1"/>
  <c r="F8" i="6"/>
  <c r="G8" i="6" s="1"/>
  <c r="E8" i="6"/>
  <c r="D8" i="6"/>
  <c r="C8" i="6"/>
  <c r="B8" i="6"/>
  <c r="A8" i="6"/>
  <c r="H7" i="6"/>
  <c r="I7" i="6" s="1"/>
  <c r="G7" i="6"/>
  <c r="F7" i="6"/>
  <c r="E7" i="6"/>
  <c r="D7" i="6"/>
  <c r="C7" i="6"/>
  <c r="B7" i="6"/>
  <c r="A7" i="6"/>
  <c r="J7" i="6" s="1"/>
  <c r="K7" i="6" s="1"/>
  <c r="J6" i="6"/>
  <c r="K6" i="6" s="1"/>
  <c r="H6" i="6"/>
  <c r="I6" i="6" s="1"/>
  <c r="F6" i="6"/>
  <c r="G6" i="6" s="1"/>
  <c r="E6" i="6"/>
  <c r="D6" i="6"/>
  <c r="C6" i="6"/>
  <c r="B6" i="6"/>
  <c r="A6" i="6"/>
  <c r="H5" i="6"/>
  <c r="I5" i="6" s="1"/>
  <c r="D5" i="6"/>
  <c r="C5" i="6"/>
  <c r="B5" i="6"/>
  <c r="A5" i="6"/>
  <c r="J4" i="6"/>
  <c r="K4" i="6" s="1"/>
  <c r="F4" i="6"/>
  <c r="G4" i="6" s="1"/>
  <c r="E4" i="6"/>
  <c r="D4" i="6"/>
  <c r="C4" i="6"/>
  <c r="B4" i="6"/>
  <c r="A4" i="6"/>
  <c r="H4" i="6" s="1"/>
  <c r="I4" i="6" s="1"/>
  <c r="J3" i="6"/>
  <c r="K3" i="6" s="1"/>
  <c r="H3" i="6"/>
  <c r="I3" i="6" s="1"/>
  <c r="D3" i="6"/>
  <c r="C3" i="6"/>
  <c r="B3" i="6"/>
  <c r="A3" i="6"/>
  <c r="D2" i="6"/>
  <c r="C2" i="6"/>
  <c r="B2" i="6"/>
  <c r="A2" i="6"/>
  <c r="O1" i="6"/>
  <c r="N1" i="6"/>
  <c r="M1" i="6"/>
  <c r="L1" i="6"/>
  <c r="D1" i="6"/>
  <c r="C1" i="6"/>
  <c r="B1" i="6"/>
  <c r="A1" i="6"/>
  <c r="E189" i="5"/>
  <c r="D189" i="5"/>
  <c r="B189" i="5"/>
  <c r="A189" i="5"/>
  <c r="E188" i="5"/>
  <c r="D188" i="5"/>
  <c r="B188" i="5"/>
  <c r="A188" i="5"/>
  <c r="E187" i="5"/>
  <c r="B187" i="5"/>
  <c r="A187" i="5"/>
  <c r="E186" i="5"/>
  <c r="B186" i="5"/>
  <c r="A186" i="5"/>
  <c r="D185" i="5"/>
  <c r="E185" i="5" s="1"/>
  <c r="B185" i="5"/>
  <c r="A185" i="5"/>
  <c r="D184" i="5"/>
  <c r="E184" i="5" s="1"/>
  <c r="B184" i="5"/>
  <c r="A184" i="5"/>
  <c r="E183" i="5"/>
  <c r="B183" i="5"/>
  <c r="A183" i="5"/>
  <c r="D183" i="5" s="1"/>
  <c r="E182" i="5"/>
  <c r="D182" i="5"/>
  <c r="B182" i="5"/>
  <c r="A182" i="5"/>
  <c r="B181" i="5"/>
  <c r="A181" i="5"/>
  <c r="D181" i="5" s="1"/>
  <c r="E181" i="5" s="1"/>
  <c r="E180" i="5"/>
  <c r="D180" i="5"/>
  <c r="B180" i="5"/>
  <c r="A180" i="5"/>
  <c r="E179" i="5"/>
  <c r="D179" i="5"/>
  <c r="B179" i="5"/>
  <c r="A179" i="5"/>
  <c r="B178" i="5"/>
  <c r="A178" i="5"/>
  <c r="D178" i="5" s="1"/>
  <c r="E178" i="5" s="1"/>
  <c r="E177" i="5"/>
  <c r="D177" i="5"/>
  <c r="B177" i="5"/>
  <c r="A177" i="5"/>
  <c r="D176" i="5"/>
  <c r="E176" i="5" s="1"/>
  <c r="B176" i="5"/>
  <c r="A176" i="5"/>
  <c r="E175" i="5"/>
  <c r="B175" i="5"/>
  <c r="A175" i="5"/>
  <c r="B174" i="5"/>
  <c r="A174" i="5"/>
  <c r="D174" i="5" s="1"/>
  <c r="E174" i="5" s="1"/>
  <c r="E173" i="5"/>
  <c r="D173" i="5"/>
  <c r="B173" i="5"/>
  <c r="A173" i="5"/>
  <c r="B172" i="5"/>
  <c r="A172" i="5"/>
  <c r="D172" i="5" s="1"/>
  <c r="E172" i="5" s="1"/>
  <c r="B171" i="5"/>
  <c r="A171" i="5"/>
  <c r="D171" i="5" s="1"/>
  <c r="E171" i="5" s="1"/>
  <c r="E170" i="5"/>
  <c r="D170" i="5"/>
  <c r="B170" i="5"/>
  <c r="A170" i="5"/>
  <c r="B169" i="5"/>
  <c r="A169" i="5"/>
  <c r="D169" i="5" s="1"/>
  <c r="E169" i="5" s="1"/>
  <c r="B168" i="5"/>
  <c r="A168" i="5"/>
  <c r="D168" i="5" s="1"/>
  <c r="E168" i="5" s="1"/>
  <c r="B167" i="5"/>
  <c r="A167" i="5"/>
  <c r="D167" i="5" s="1"/>
  <c r="E167" i="5" s="1"/>
  <c r="B166" i="5"/>
  <c r="A166" i="5"/>
  <c r="D166" i="5" s="1"/>
  <c r="E166" i="5" s="1"/>
  <c r="B165" i="5"/>
  <c r="A165" i="5"/>
  <c r="D165" i="5" s="1"/>
  <c r="E165" i="5" s="1"/>
  <c r="E164" i="5"/>
  <c r="B164" i="5"/>
  <c r="A164" i="5"/>
  <c r="D163" i="5"/>
  <c r="E163" i="5" s="1"/>
  <c r="B163" i="5"/>
  <c r="A163" i="5"/>
  <c r="B162" i="5"/>
  <c r="A162" i="5"/>
  <c r="D162" i="5" s="1"/>
  <c r="E162" i="5" s="1"/>
  <c r="B161" i="5"/>
  <c r="A161" i="5"/>
  <c r="D161" i="5" s="1"/>
  <c r="E161" i="5" s="1"/>
  <c r="B160" i="5"/>
  <c r="A160" i="5"/>
  <c r="D160" i="5" s="1"/>
  <c r="E160" i="5" s="1"/>
  <c r="E159" i="5"/>
  <c r="B159" i="5"/>
  <c r="A159" i="5"/>
  <c r="D159" i="5" s="1"/>
  <c r="D158" i="5"/>
  <c r="E158" i="5" s="1"/>
  <c r="B158" i="5"/>
  <c r="A158" i="5"/>
  <c r="E157" i="5"/>
  <c r="B157" i="5"/>
  <c r="A157" i="5"/>
  <c r="D157" i="5" s="1"/>
  <c r="B156" i="5"/>
  <c r="A156" i="5"/>
  <c r="D156" i="5" s="1"/>
  <c r="E156" i="5" s="1"/>
  <c r="E155" i="5"/>
  <c r="B155" i="5"/>
  <c r="A155" i="5"/>
  <c r="D155" i="5" s="1"/>
  <c r="E154" i="5"/>
  <c r="B154" i="5"/>
  <c r="A154" i="5"/>
  <c r="D154" i="5" s="1"/>
  <c r="E153" i="5"/>
  <c r="D153" i="5"/>
  <c r="B153" i="5"/>
  <c r="A153" i="5"/>
  <c r="D152" i="5"/>
  <c r="E152" i="5" s="1"/>
  <c r="B152" i="5"/>
  <c r="A152" i="5"/>
  <c r="B151" i="5"/>
  <c r="A151" i="5"/>
  <c r="D151" i="5" s="1"/>
  <c r="E151" i="5" s="1"/>
  <c r="B150" i="5"/>
  <c r="A150" i="5"/>
  <c r="D150" i="5" s="1"/>
  <c r="E150" i="5" s="1"/>
  <c r="B149" i="5"/>
  <c r="A149" i="5"/>
  <c r="D149" i="5" s="1"/>
  <c r="E149" i="5" s="1"/>
  <c r="E148" i="5"/>
  <c r="D148" i="5"/>
  <c r="B148" i="5"/>
  <c r="A148" i="5"/>
  <c r="B147" i="5"/>
  <c r="A147" i="5"/>
  <c r="D147" i="5" s="1"/>
  <c r="E147" i="5" s="1"/>
  <c r="E146" i="5"/>
  <c r="B146" i="5"/>
  <c r="A146" i="5"/>
  <c r="D146" i="5" s="1"/>
  <c r="B145" i="5"/>
  <c r="A145" i="5"/>
  <c r="D145" i="5" s="1"/>
  <c r="E145" i="5" s="1"/>
  <c r="E144" i="5"/>
  <c r="B144" i="5"/>
  <c r="A144" i="5"/>
  <c r="B143" i="5"/>
  <c r="A143" i="5"/>
  <c r="D143" i="5" s="1"/>
  <c r="E143" i="5" s="1"/>
  <c r="D142" i="5"/>
  <c r="E142" i="5" s="1"/>
  <c r="B142" i="5"/>
  <c r="A142" i="5"/>
  <c r="D141" i="5"/>
  <c r="E141" i="5" s="1"/>
  <c r="B141" i="5"/>
  <c r="A141" i="5"/>
  <c r="B140" i="5"/>
  <c r="A140" i="5"/>
  <c r="D140" i="5" s="1"/>
  <c r="E140" i="5" s="1"/>
  <c r="E139" i="5"/>
  <c r="B139" i="5"/>
  <c r="A139" i="5"/>
  <c r="B138" i="5"/>
  <c r="A138" i="5"/>
  <c r="D138" i="5" s="1"/>
  <c r="E138" i="5" s="1"/>
  <c r="E137" i="5"/>
  <c r="B137" i="5"/>
  <c r="A137" i="5"/>
  <c r="D137" i="5" s="1"/>
  <c r="E136" i="5"/>
  <c r="D136" i="5"/>
  <c r="B136" i="5"/>
  <c r="A136" i="5"/>
  <c r="D135" i="5"/>
  <c r="E135" i="5" s="1"/>
  <c r="B135" i="5"/>
  <c r="A135" i="5"/>
  <c r="D134" i="5"/>
  <c r="E134" i="5" s="1"/>
  <c r="B134" i="5"/>
  <c r="A134" i="5"/>
  <c r="D133" i="5"/>
  <c r="E133" i="5" s="1"/>
  <c r="B133" i="5"/>
  <c r="A133" i="5"/>
  <c r="B132" i="5"/>
  <c r="A132" i="5"/>
  <c r="D132" i="5" s="1"/>
  <c r="E132" i="5" s="1"/>
  <c r="E131" i="5"/>
  <c r="D131" i="5"/>
  <c r="B131" i="5"/>
  <c r="A131" i="5"/>
  <c r="B130" i="5"/>
  <c r="A130" i="5"/>
  <c r="D130" i="5" s="1"/>
  <c r="E130" i="5" s="1"/>
  <c r="E129" i="5"/>
  <c r="B129" i="5"/>
  <c r="A129" i="5"/>
  <c r="B128" i="5"/>
  <c r="A128" i="5"/>
  <c r="D128" i="5" s="1"/>
  <c r="E128" i="5" s="1"/>
  <c r="E127" i="5"/>
  <c r="D127" i="5"/>
  <c r="B127" i="5"/>
  <c r="A127" i="5"/>
  <c r="B126" i="5"/>
  <c r="A126" i="5"/>
  <c r="D126" i="5" s="1"/>
  <c r="E126" i="5" s="1"/>
  <c r="B125" i="5"/>
  <c r="A125" i="5"/>
  <c r="D125" i="5" s="1"/>
  <c r="E125" i="5" s="1"/>
  <c r="B124" i="5"/>
  <c r="A124" i="5"/>
  <c r="D124" i="5" s="1"/>
  <c r="E124" i="5" s="1"/>
  <c r="D123" i="5"/>
  <c r="E123" i="5" s="1"/>
  <c r="B123" i="5"/>
  <c r="A123" i="5"/>
  <c r="B122" i="5"/>
  <c r="A122" i="5"/>
  <c r="D122" i="5" s="1"/>
  <c r="E122" i="5" s="1"/>
  <c r="E121" i="5"/>
  <c r="B121" i="5"/>
  <c r="A121" i="5"/>
  <c r="B120" i="5"/>
  <c r="A120" i="5"/>
  <c r="D120" i="5" s="1"/>
  <c r="E120" i="5" s="1"/>
  <c r="D119" i="5"/>
  <c r="E119" i="5" s="1"/>
  <c r="B119" i="5"/>
  <c r="A119" i="5"/>
  <c r="B118" i="5"/>
  <c r="A118" i="5"/>
  <c r="D118" i="5" s="1"/>
  <c r="E118" i="5" s="1"/>
  <c r="E117" i="5"/>
  <c r="D117" i="5"/>
  <c r="B117" i="5"/>
  <c r="A117" i="5"/>
  <c r="E116" i="5"/>
  <c r="B116" i="5"/>
  <c r="A116" i="5"/>
  <c r="D116" i="5" s="1"/>
  <c r="B115" i="5"/>
  <c r="A115" i="5"/>
  <c r="D115" i="5" s="1"/>
  <c r="E115" i="5" s="1"/>
  <c r="D114" i="5"/>
  <c r="E114" i="5" s="1"/>
  <c r="B114" i="5"/>
  <c r="A114" i="5"/>
  <c r="E113" i="5"/>
  <c r="B113" i="5"/>
  <c r="A113" i="5"/>
  <c r="D113" i="5" s="1"/>
  <c r="D112" i="5"/>
  <c r="E112" i="5" s="1"/>
  <c r="B112" i="5"/>
  <c r="A112" i="5"/>
  <c r="B111" i="5"/>
  <c r="A111" i="5"/>
  <c r="D111" i="5" s="1"/>
  <c r="E111" i="5" s="1"/>
  <c r="B110" i="5"/>
  <c r="A110" i="5"/>
  <c r="D110" i="5" s="1"/>
  <c r="E110" i="5" s="1"/>
  <c r="E109" i="5"/>
  <c r="B109" i="5"/>
  <c r="A109" i="5"/>
  <c r="E108" i="5"/>
  <c r="B108" i="5"/>
  <c r="A108" i="5"/>
  <c r="E107" i="5"/>
  <c r="B107" i="5"/>
  <c r="A107" i="5"/>
  <c r="D107" i="5" s="1"/>
  <c r="E106" i="5"/>
  <c r="B106" i="5"/>
  <c r="A106" i="5"/>
  <c r="D106" i="5" s="1"/>
  <c r="D105" i="5"/>
  <c r="E105" i="5" s="1"/>
  <c r="B105" i="5"/>
  <c r="A105" i="5"/>
  <c r="D104" i="5"/>
  <c r="E104" i="5" s="1"/>
  <c r="B104" i="5"/>
  <c r="A104" i="5"/>
  <c r="D103" i="5"/>
  <c r="E103" i="5" s="1"/>
  <c r="B103" i="5"/>
  <c r="A103" i="5"/>
  <c r="D102" i="5"/>
  <c r="E102" i="5" s="1"/>
  <c r="B102" i="5"/>
  <c r="A102" i="5"/>
  <c r="B101" i="5"/>
  <c r="A101" i="5"/>
  <c r="D101" i="5" s="1"/>
  <c r="E101" i="5" s="1"/>
  <c r="E100" i="5"/>
  <c r="D100" i="5"/>
  <c r="B100" i="5"/>
  <c r="A100" i="5"/>
  <c r="B99" i="5"/>
  <c r="A99" i="5"/>
  <c r="D99" i="5" s="1"/>
  <c r="E99" i="5" s="1"/>
  <c r="D98" i="5"/>
  <c r="E98" i="5" s="1"/>
  <c r="B98" i="5"/>
  <c r="A98" i="5"/>
  <c r="E97" i="5"/>
  <c r="B97" i="5"/>
  <c r="A97" i="5"/>
  <c r="D97" i="5" s="1"/>
  <c r="E96" i="5"/>
  <c r="B96" i="5"/>
  <c r="A96" i="5"/>
  <c r="D96" i="5" s="1"/>
  <c r="D95" i="5"/>
  <c r="E95" i="5" s="1"/>
  <c r="B95" i="5"/>
  <c r="A95" i="5"/>
  <c r="B94" i="5"/>
  <c r="A94" i="5"/>
  <c r="D94" i="5" s="1"/>
  <c r="E94" i="5" s="1"/>
  <c r="D93" i="5"/>
  <c r="E93" i="5" s="1"/>
  <c r="B93" i="5"/>
  <c r="A93" i="5"/>
  <c r="B92" i="5"/>
  <c r="A92" i="5"/>
  <c r="D92" i="5" s="1"/>
  <c r="E92" i="5" s="1"/>
  <c r="E91" i="5"/>
  <c r="B91" i="5"/>
  <c r="A91" i="5"/>
  <c r="B90" i="5"/>
  <c r="A90" i="5"/>
  <c r="D90" i="5" s="1"/>
  <c r="E90" i="5" s="1"/>
  <c r="B89" i="5"/>
  <c r="A89" i="5"/>
  <c r="D89" i="5" s="1"/>
  <c r="E89" i="5" s="1"/>
  <c r="B88" i="5"/>
  <c r="A88" i="5"/>
  <c r="D88" i="5" s="1"/>
  <c r="E88" i="5" s="1"/>
  <c r="D87" i="5"/>
  <c r="E87" i="5" s="1"/>
  <c r="B87" i="5"/>
  <c r="A87" i="5"/>
  <c r="B86" i="5"/>
  <c r="A86" i="5"/>
  <c r="D86" i="5" s="1"/>
  <c r="E86" i="5" s="1"/>
  <c r="D85" i="5"/>
  <c r="E85" i="5" s="1"/>
  <c r="B85" i="5"/>
  <c r="A85" i="5"/>
  <c r="B84" i="5"/>
  <c r="A84" i="5"/>
  <c r="D84" i="5" s="1"/>
  <c r="E84" i="5" s="1"/>
  <c r="E83" i="5"/>
  <c r="B83" i="5"/>
  <c r="A83" i="5"/>
  <c r="B82" i="5"/>
  <c r="A82" i="5"/>
  <c r="D82" i="5" s="1"/>
  <c r="E82" i="5" s="1"/>
  <c r="D81" i="5"/>
  <c r="E81" i="5" s="1"/>
  <c r="B81" i="5"/>
  <c r="A81" i="5"/>
  <c r="D80" i="5"/>
  <c r="E80" i="5" s="1"/>
  <c r="B80" i="5"/>
  <c r="A80" i="5"/>
  <c r="B79" i="5"/>
  <c r="A79" i="5"/>
  <c r="D79" i="5" s="1"/>
  <c r="E79" i="5" s="1"/>
  <c r="B78" i="5"/>
  <c r="A78" i="5"/>
  <c r="D78" i="5" s="1"/>
  <c r="E78" i="5" s="1"/>
  <c r="E77" i="5"/>
  <c r="B77" i="5"/>
  <c r="A77" i="5"/>
  <c r="D77" i="5" s="1"/>
  <c r="D76" i="5"/>
  <c r="E76" i="5" s="1"/>
  <c r="B76" i="5"/>
  <c r="A76" i="5"/>
  <c r="B75" i="5"/>
  <c r="A75" i="5"/>
  <c r="D75" i="5" s="1"/>
  <c r="E75" i="5" s="1"/>
  <c r="T70" i="4" s="1"/>
  <c r="U70" i="4" s="1"/>
  <c r="V70" i="4" s="1"/>
  <c r="E74" i="5"/>
  <c r="B74" i="5"/>
  <c r="A74" i="5"/>
  <c r="D74" i="5" s="1"/>
  <c r="D73" i="5"/>
  <c r="E73" i="5" s="1"/>
  <c r="B73" i="5"/>
  <c r="A73" i="5"/>
  <c r="B72" i="5"/>
  <c r="A72" i="5"/>
  <c r="D72" i="5" s="1"/>
  <c r="E72" i="5" s="1"/>
  <c r="E71" i="5"/>
  <c r="B71" i="5"/>
  <c r="A71" i="5"/>
  <c r="B70" i="5"/>
  <c r="A70" i="5"/>
  <c r="D70" i="5" s="1"/>
  <c r="E70" i="5" s="1"/>
  <c r="E69" i="5"/>
  <c r="D69" i="5"/>
  <c r="B69" i="5"/>
  <c r="A69" i="5"/>
  <c r="E68" i="5"/>
  <c r="B68" i="5"/>
  <c r="A68" i="5"/>
  <c r="T97" i="4" s="1"/>
  <c r="U97" i="4" s="1"/>
  <c r="V97" i="4" s="1"/>
  <c r="E67" i="5"/>
  <c r="D67" i="5"/>
  <c r="B67" i="5"/>
  <c r="A67" i="5"/>
  <c r="D66" i="5"/>
  <c r="E66" i="5" s="1"/>
  <c r="B66" i="5"/>
  <c r="A66" i="5"/>
  <c r="B65" i="5"/>
  <c r="A65" i="5"/>
  <c r="D65" i="5" s="1"/>
  <c r="E65" i="5" s="1"/>
  <c r="E64" i="5"/>
  <c r="D64" i="5"/>
  <c r="B64" i="5"/>
  <c r="A64" i="5"/>
  <c r="B63" i="5"/>
  <c r="A63" i="5"/>
  <c r="D63" i="5" s="1"/>
  <c r="E63" i="5" s="1"/>
  <c r="E62" i="5"/>
  <c r="D62" i="5"/>
  <c r="B62" i="5"/>
  <c r="A62" i="5"/>
  <c r="B61" i="5"/>
  <c r="A61" i="5"/>
  <c r="D61" i="5" s="1"/>
  <c r="E61" i="5" s="1"/>
  <c r="E60" i="5"/>
  <c r="B60" i="5"/>
  <c r="A60" i="5"/>
  <c r="B59" i="5"/>
  <c r="A59" i="5"/>
  <c r="D59" i="5" s="1"/>
  <c r="E59" i="5" s="1"/>
  <c r="B58" i="5"/>
  <c r="A58" i="5"/>
  <c r="D58" i="5" s="1"/>
  <c r="E58" i="5" s="1"/>
  <c r="B57" i="5"/>
  <c r="A57" i="5"/>
  <c r="D57" i="5" s="1"/>
  <c r="E57" i="5" s="1"/>
  <c r="E56" i="5"/>
  <c r="B56" i="5"/>
  <c r="A56" i="5"/>
  <c r="D55" i="5"/>
  <c r="E55" i="5" s="1"/>
  <c r="B55" i="5"/>
  <c r="A55" i="5"/>
  <c r="B54" i="5"/>
  <c r="A54" i="5"/>
  <c r="D54" i="5" s="1"/>
  <c r="E54" i="5" s="1"/>
  <c r="B53" i="5"/>
  <c r="A53" i="5"/>
  <c r="D53" i="5" s="1"/>
  <c r="E53" i="5" s="1"/>
  <c r="E52" i="5"/>
  <c r="B52" i="5"/>
  <c r="A52" i="5"/>
  <c r="E51" i="5"/>
  <c r="B51" i="5"/>
  <c r="A51" i="5"/>
  <c r="D50" i="5"/>
  <c r="E50" i="5" s="1"/>
  <c r="B50" i="5"/>
  <c r="A50" i="5"/>
  <c r="B49" i="5"/>
  <c r="A49" i="5"/>
  <c r="D49" i="5" s="1"/>
  <c r="E49" i="5" s="1"/>
  <c r="E48" i="5"/>
  <c r="D48" i="5"/>
  <c r="B48" i="5"/>
  <c r="A48" i="5"/>
  <c r="D47" i="5"/>
  <c r="E47" i="5" s="1"/>
  <c r="B47" i="5"/>
  <c r="A47" i="5"/>
  <c r="D46" i="5"/>
  <c r="E46" i="5" s="1"/>
  <c r="B46" i="5"/>
  <c r="A46" i="5"/>
  <c r="D45" i="5"/>
  <c r="E45" i="5" s="1"/>
  <c r="B45" i="5"/>
  <c r="A45" i="5"/>
  <c r="E44" i="5"/>
  <c r="B44" i="5"/>
  <c r="A44" i="5"/>
  <c r="D44" i="5" s="1"/>
  <c r="D43" i="5"/>
  <c r="E43" i="5" s="1"/>
  <c r="B43" i="5"/>
  <c r="A43" i="5"/>
  <c r="B42" i="5"/>
  <c r="A42" i="5"/>
  <c r="D42" i="5" s="1"/>
  <c r="E42" i="5" s="1"/>
  <c r="E41" i="5"/>
  <c r="B41" i="5"/>
  <c r="A41" i="5"/>
  <c r="B40" i="5"/>
  <c r="A40" i="5"/>
  <c r="D40" i="5" s="1"/>
  <c r="E40" i="5" s="1"/>
  <c r="D39" i="5"/>
  <c r="E39" i="5" s="1"/>
  <c r="B39" i="5"/>
  <c r="A39" i="5"/>
  <c r="B38" i="5"/>
  <c r="A38" i="5"/>
  <c r="D38" i="5" s="1"/>
  <c r="E38" i="5" s="1"/>
  <c r="B37" i="5"/>
  <c r="A37" i="5"/>
  <c r="D37" i="5" s="1"/>
  <c r="E37" i="5" s="1"/>
  <c r="B36" i="5"/>
  <c r="A36" i="5"/>
  <c r="D36" i="5" s="1"/>
  <c r="E36" i="5" s="1"/>
  <c r="D35" i="5"/>
  <c r="E35" i="5" s="1"/>
  <c r="B35" i="5"/>
  <c r="A35" i="5"/>
  <c r="E34" i="5"/>
  <c r="B34" i="5"/>
  <c r="A34" i="5"/>
  <c r="D34" i="5" s="1"/>
  <c r="B33" i="5"/>
  <c r="A33" i="5"/>
  <c r="D33" i="5" s="1"/>
  <c r="E33" i="5" s="1"/>
  <c r="B32" i="5"/>
  <c r="A32" i="5"/>
  <c r="D32" i="5" s="1"/>
  <c r="E32" i="5" s="1"/>
  <c r="D31" i="5"/>
  <c r="E31" i="5" s="1"/>
  <c r="B31" i="5"/>
  <c r="A31" i="5"/>
  <c r="B30" i="5"/>
  <c r="A30" i="5"/>
  <c r="D30" i="5" s="1"/>
  <c r="E30" i="5" s="1"/>
  <c r="D29" i="5"/>
  <c r="E29" i="5" s="1"/>
  <c r="B29" i="5"/>
  <c r="A29" i="5"/>
  <c r="D28" i="5"/>
  <c r="E28" i="5" s="1"/>
  <c r="B28" i="5"/>
  <c r="A28" i="5"/>
  <c r="B27" i="5"/>
  <c r="A27" i="5"/>
  <c r="D27" i="5" s="1"/>
  <c r="E27" i="5" s="1"/>
  <c r="B26" i="5"/>
  <c r="A26" i="5"/>
  <c r="D26" i="5" s="1"/>
  <c r="E26" i="5" s="1"/>
  <c r="E25" i="5"/>
  <c r="B25" i="5"/>
  <c r="A25" i="5"/>
  <c r="D25" i="5" s="1"/>
  <c r="B24" i="5"/>
  <c r="A24" i="5"/>
  <c r="D24" i="5" s="1"/>
  <c r="E24" i="5" s="1"/>
  <c r="T20" i="4" s="1"/>
  <c r="U20" i="4" s="1"/>
  <c r="V20" i="4" s="1"/>
  <c r="B23" i="5"/>
  <c r="A23" i="5"/>
  <c r="D23" i="5" s="1"/>
  <c r="E23" i="5" s="1"/>
  <c r="B22" i="5"/>
  <c r="A22" i="5"/>
  <c r="D22" i="5" s="1"/>
  <c r="E22" i="5" s="1"/>
  <c r="E21" i="5"/>
  <c r="D21" i="5"/>
  <c r="B21" i="5"/>
  <c r="A21" i="5"/>
  <c r="D20" i="5"/>
  <c r="E20" i="5" s="1"/>
  <c r="B20" i="5"/>
  <c r="A20" i="5"/>
  <c r="B19" i="5"/>
  <c r="A19" i="5"/>
  <c r="D19" i="5" s="1"/>
  <c r="E19" i="5" s="1"/>
  <c r="D18" i="5"/>
  <c r="E18" i="5" s="1"/>
  <c r="B18" i="5"/>
  <c r="A18" i="5"/>
  <c r="B17" i="5"/>
  <c r="A17" i="5"/>
  <c r="D16" i="5"/>
  <c r="E16" i="5" s="1"/>
  <c r="B16" i="5"/>
  <c r="A16" i="5"/>
  <c r="E15" i="5"/>
  <c r="B15" i="5"/>
  <c r="A15" i="5"/>
  <c r="D15" i="5" s="1"/>
  <c r="B14" i="5"/>
  <c r="A14" i="5"/>
  <c r="D14" i="5" s="1"/>
  <c r="E14" i="5" s="1"/>
  <c r="B13" i="5"/>
  <c r="A13" i="5"/>
  <c r="D13" i="5" s="1"/>
  <c r="E13" i="5" s="1"/>
  <c r="B12" i="5"/>
  <c r="A12" i="5"/>
  <c r="D12" i="5" s="1"/>
  <c r="E12" i="5" s="1"/>
  <c r="B11" i="5"/>
  <c r="A11" i="5"/>
  <c r="D11" i="5" s="1"/>
  <c r="E11" i="5" s="1"/>
  <c r="D10" i="5"/>
  <c r="E10" i="5" s="1"/>
  <c r="B10" i="5"/>
  <c r="A10" i="5"/>
  <c r="E9" i="5"/>
  <c r="B9" i="5"/>
  <c r="A9" i="5"/>
  <c r="D9" i="5" s="1"/>
  <c r="D8" i="5"/>
  <c r="E8" i="5" s="1"/>
  <c r="B8" i="5"/>
  <c r="A8" i="5"/>
  <c r="B7" i="5"/>
  <c r="A7" i="5"/>
  <c r="D7" i="5" s="1"/>
  <c r="E7" i="5" s="1"/>
  <c r="B6" i="5"/>
  <c r="A6" i="5"/>
  <c r="T163" i="4" s="1"/>
  <c r="B5" i="5"/>
  <c r="A5" i="5"/>
  <c r="D5" i="5" s="1"/>
  <c r="E5" i="5" s="1"/>
  <c r="E4" i="5"/>
  <c r="D4" i="5"/>
  <c r="B4" i="5"/>
  <c r="A4" i="5"/>
  <c r="D3" i="5"/>
  <c r="E3" i="5" s="1"/>
  <c r="T6" i="4" s="1"/>
  <c r="U6" i="4" s="1"/>
  <c r="V6" i="4" s="1"/>
  <c r="B3" i="5"/>
  <c r="A3" i="5"/>
  <c r="D2" i="5"/>
  <c r="E2" i="5" s="1"/>
  <c r="B2" i="5"/>
  <c r="A2" i="5"/>
  <c r="B1" i="5"/>
  <c r="A1" i="5"/>
  <c r="S182" i="4"/>
  <c r="Q182" i="4"/>
  <c r="P182" i="4"/>
  <c r="R182" i="4" s="1"/>
  <c r="S181" i="4"/>
  <c r="Q181" i="4"/>
  <c r="P181" i="4"/>
  <c r="R181" i="4" s="1"/>
  <c r="S180" i="4"/>
  <c r="R180" i="4"/>
  <c r="Q180" i="4"/>
  <c r="P180" i="4"/>
  <c r="S179" i="4"/>
  <c r="Q179" i="4"/>
  <c r="P179" i="4"/>
  <c r="S178" i="4"/>
  <c r="Q178" i="4"/>
  <c r="P178" i="4"/>
  <c r="S177" i="4"/>
  <c r="Q177" i="4"/>
  <c r="P177" i="4"/>
  <c r="S176" i="4"/>
  <c r="Q176" i="4"/>
  <c r="P176" i="4"/>
  <c r="R176" i="4" s="1"/>
  <c r="S175" i="4"/>
  <c r="Q175" i="4"/>
  <c r="P175" i="4"/>
  <c r="S174" i="4"/>
  <c r="Q174" i="4"/>
  <c r="P174" i="4"/>
  <c r="R174" i="4" s="1"/>
  <c r="S173" i="4"/>
  <c r="Q173" i="4"/>
  <c r="P173" i="4"/>
  <c r="R173" i="4" s="1"/>
  <c r="S172" i="4"/>
  <c r="R172" i="4"/>
  <c r="Q172" i="4"/>
  <c r="P172" i="4"/>
  <c r="Y171" i="4"/>
  <c r="AC171" i="4" s="1"/>
  <c r="S171" i="4"/>
  <c r="Q171" i="4"/>
  <c r="P171" i="4"/>
  <c r="R171" i="4" s="1"/>
  <c r="S170" i="4"/>
  <c r="R170" i="4"/>
  <c r="Q170" i="4"/>
  <c r="P170" i="4"/>
  <c r="S169" i="4"/>
  <c r="R169" i="4"/>
  <c r="Q169" i="4"/>
  <c r="P169" i="4"/>
  <c r="S168" i="4"/>
  <c r="Q168" i="4"/>
  <c r="P168" i="4"/>
  <c r="S167" i="4"/>
  <c r="Q167" i="4"/>
  <c r="P167" i="4"/>
  <c r="S166" i="4"/>
  <c r="Q166" i="4"/>
  <c r="P166" i="4"/>
  <c r="R166" i="4" s="1"/>
  <c r="Y166" i="4" s="1"/>
  <c r="AC166" i="4" s="1"/>
  <c r="S165" i="4"/>
  <c r="R165" i="4"/>
  <c r="Q165" i="4"/>
  <c r="P165" i="4"/>
  <c r="S164" i="4"/>
  <c r="Q164" i="4"/>
  <c r="P164" i="4"/>
  <c r="R164" i="4" s="1"/>
  <c r="S163" i="4"/>
  <c r="Q163" i="4"/>
  <c r="P163" i="4"/>
  <c r="R163" i="4" s="1"/>
  <c r="S162" i="4"/>
  <c r="Q162" i="4"/>
  <c r="P162" i="4"/>
  <c r="X161" i="4"/>
  <c r="AB161" i="4" s="1"/>
  <c r="S161" i="4"/>
  <c r="Q161" i="4"/>
  <c r="P161" i="4"/>
  <c r="R161" i="4" s="1"/>
  <c r="S160" i="4"/>
  <c r="Q160" i="4"/>
  <c r="P160" i="4"/>
  <c r="S159" i="4"/>
  <c r="Q159" i="4"/>
  <c r="P159" i="4"/>
  <c r="T158" i="4"/>
  <c r="S158" i="4"/>
  <c r="U158" i="4" s="1"/>
  <c r="V158" i="4" s="1"/>
  <c r="Q158" i="4"/>
  <c r="P158" i="4"/>
  <c r="R158" i="4" s="1"/>
  <c r="S157" i="4"/>
  <c r="Q157" i="4"/>
  <c r="P157" i="4"/>
  <c r="S156" i="4"/>
  <c r="Q156" i="4"/>
  <c r="P156" i="4"/>
  <c r="R156" i="4" s="1"/>
  <c r="S155" i="4"/>
  <c r="Q155" i="4"/>
  <c r="P155" i="4"/>
  <c r="X154" i="4"/>
  <c r="AB154" i="4" s="1"/>
  <c r="S154" i="4"/>
  <c r="Q154" i="4"/>
  <c r="P154" i="4"/>
  <c r="R154" i="4" s="1"/>
  <c r="S153" i="4"/>
  <c r="Q153" i="4"/>
  <c r="P153" i="4"/>
  <c r="S152" i="4"/>
  <c r="Q152" i="4"/>
  <c r="P152" i="4"/>
  <c r="Y151" i="4"/>
  <c r="AC151" i="4" s="1"/>
  <c r="S151" i="4"/>
  <c r="Q151" i="4"/>
  <c r="P151" i="4"/>
  <c r="R151" i="4" s="1"/>
  <c r="S150" i="4"/>
  <c r="Q150" i="4"/>
  <c r="P150" i="4"/>
  <c r="S149" i="4"/>
  <c r="Q149" i="4"/>
  <c r="P149" i="4"/>
  <c r="S148" i="4"/>
  <c r="Q148" i="4"/>
  <c r="P148" i="4"/>
  <c r="R148" i="4" s="1"/>
  <c r="S147" i="4"/>
  <c r="R147" i="4"/>
  <c r="Q147" i="4"/>
  <c r="P147" i="4"/>
  <c r="X146" i="4"/>
  <c r="AB146" i="4" s="1"/>
  <c r="S146" i="4"/>
  <c r="Q146" i="4"/>
  <c r="P146" i="4"/>
  <c r="R146" i="4" s="1"/>
  <c r="S145" i="4"/>
  <c r="Q145" i="4"/>
  <c r="P145" i="4"/>
  <c r="S144" i="4"/>
  <c r="R144" i="4"/>
  <c r="Q144" i="4"/>
  <c r="P144" i="4"/>
  <c r="S143" i="4"/>
  <c r="Q143" i="4"/>
  <c r="P143" i="4"/>
  <c r="R143" i="4" s="1"/>
  <c r="Y142" i="4"/>
  <c r="S142" i="4"/>
  <c r="R142" i="4"/>
  <c r="X142" i="4" s="1"/>
  <c r="Q142" i="4"/>
  <c r="P142" i="4"/>
  <c r="S141" i="4"/>
  <c r="Q141" i="4"/>
  <c r="P141" i="4"/>
  <c r="R141" i="4" s="1"/>
  <c r="S140" i="4"/>
  <c r="R140" i="4"/>
  <c r="Q140" i="4"/>
  <c r="P140" i="4"/>
  <c r="S139" i="4"/>
  <c r="R139" i="4"/>
  <c r="Q139" i="4"/>
  <c r="P139" i="4"/>
  <c r="S138" i="4"/>
  <c r="Q138" i="4"/>
  <c r="P138" i="4"/>
  <c r="R138" i="4" s="1"/>
  <c r="S137" i="4"/>
  <c r="R137" i="4"/>
  <c r="Q137" i="4"/>
  <c r="P137" i="4"/>
  <c r="Y136" i="4"/>
  <c r="AC136" i="4" s="1"/>
  <c r="S136" i="4"/>
  <c r="Q136" i="4"/>
  <c r="P136" i="4"/>
  <c r="R136" i="4" s="1"/>
  <c r="S135" i="4"/>
  <c r="R135" i="4"/>
  <c r="Q135" i="4"/>
  <c r="P135" i="4"/>
  <c r="S134" i="4"/>
  <c r="Q134" i="4"/>
  <c r="P134" i="4"/>
  <c r="R134" i="4" s="1"/>
  <c r="S133" i="4"/>
  <c r="Q133" i="4"/>
  <c r="P133" i="4"/>
  <c r="R133" i="4" s="1"/>
  <c r="X132" i="4"/>
  <c r="AB132" i="4" s="1"/>
  <c r="S132" i="4"/>
  <c r="R132" i="4"/>
  <c r="Q132" i="4"/>
  <c r="P132" i="4"/>
  <c r="S131" i="4"/>
  <c r="Q131" i="4"/>
  <c r="P131" i="4"/>
  <c r="R131" i="4" s="1"/>
  <c r="S130" i="4"/>
  <c r="R130" i="4"/>
  <c r="Q130" i="4"/>
  <c r="P130" i="4"/>
  <c r="S129" i="4"/>
  <c r="Q129" i="4"/>
  <c r="P129" i="4"/>
  <c r="S128" i="4"/>
  <c r="Q128" i="4"/>
  <c r="P128" i="4"/>
  <c r="AC127" i="4"/>
  <c r="S127" i="4"/>
  <c r="Q127" i="4"/>
  <c r="P127" i="4"/>
  <c r="R127" i="4" s="1"/>
  <c r="Y127" i="4" s="1"/>
  <c r="S126" i="4"/>
  <c r="Q126" i="4"/>
  <c r="P126" i="4"/>
  <c r="R126" i="4" s="1"/>
  <c r="S125" i="4"/>
  <c r="R125" i="4"/>
  <c r="Q125" i="4"/>
  <c r="P125" i="4"/>
  <c r="S124" i="4"/>
  <c r="Q124" i="4"/>
  <c r="P124" i="4"/>
  <c r="R124" i="4" s="1"/>
  <c r="X123" i="4"/>
  <c r="AB123" i="4" s="1"/>
  <c r="S123" i="4"/>
  <c r="Q123" i="4"/>
  <c r="P123" i="4"/>
  <c r="R123" i="4" s="1"/>
  <c r="S122" i="4"/>
  <c r="R122" i="4"/>
  <c r="Q122" i="4"/>
  <c r="P122" i="4"/>
  <c r="T121" i="4"/>
  <c r="S121" i="4"/>
  <c r="U121" i="4" s="1"/>
  <c r="V121" i="4" s="1"/>
  <c r="R121" i="4"/>
  <c r="W121" i="4" s="1"/>
  <c r="AA121" i="4" s="1"/>
  <c r="Q121" i="4"/>
  <c r="P121" i="4"/>
  <c r="S120" i="4"/>
  <c r="Q120" i="4"/>
  <c r="P120" i="4"/>
  <c r="R120" i="4" s="1"/>
  <c r="S119" i="4"/>
  <c r="Q119" i="4"/>
  <c r="P119" i="4"/>
  <c r="S118" i="4"/>
  <c r="Q118" i="4"/>
  <c r="P118" i="4"/>
  <c r="S117" i="4"/>
  <c r="R117" i="4"/>
  <c r="Q117" i="4"/>
  <c r="P117" i="4"/>
  <c r="S116" i="4"/>
  <c r="R116" i="4"/>
  <c r="Q116" i="4"/>
  <c r="P116" i="4"/>
  <c r="S115" i="4"/>
  <c r="R115" i="4"/>
  <c r="Q115" i="4"/>
  <c r="P115" i="4"/>
  <c r="Y114" i="4"/>
  <c r="AC114" i="4" s="1"/>
  <c r="W114" i="4"/>
  <c r="AA114" i="4" s="1"/>
  <c r="S114" i="4"/>
  <c r="R114" i="4"/>
  <c r="X114" i="4" s="1"/>
  <c r="Q114" i="4"/>
  <c r="P114" i="4"/>
  <c r="X113" i="4"/>
  <c r="AB113" i="4" s="1"/>
  <c r="S113" i="4"/>
  <c r="R113" i="4"/>
  <c r="Q113" i="4"/>
  <c r="P113" i="4"/>
  <c r="S112" i="4"/>
  <c r="Q112" i="4"/>
  <c r="P112" i="4"/>
  <c r="R112" i="4" s="1"/>
  <c r="S111" i="4"/>
  <c r="Q111" i="4"/>
  <c r="P111" i="4"/>
  <c r="S110" i="4"/>
  <c r="R110" i="4"/>
  <c r="Q110" i="4"/>
  <c r="P110" i="4"/>
  <c r="S109" i="4"/>
  <c r="R109" i="4"/>
  <c r="Y109" i="4" s="1"/>
  <c r="AC109" i="4" s="1"/>
  <c r="Q109" i="4"/>
  <c r="P109" i="4"/>
  <c r="S108" i="4"/>
  <c r="Q108" i="4"/>
  <c r="P108" i="4"/>
  <c r="X107" i="4"/>
  <c r="S107" i="4"/>
  <c r="R107" i="4"/>
  <c r="Q107" i="4"/>
  <c r="P107" i="4"/>
  <c r="S106" i="4"/>
  <c r="Q106" i="4"/>
  <c r="P106" i="4"/>
  <c r="S105" i="4"/>
  <c r="Q105" i="4"/>
  <c r="P105" i="4"/>
  <c r="T104" i="4"/>
  <c r="S104" i="4"/>
  <c r="U104" i="4" s="1"/>
  <c r="V104" i="4" s="1"/>
  <c r="R104" i="4"/>
  <c r="Q104" i="4"/>
  <c r="P104" i="4"/>
  <c r="S103" i="4"/>
  <c r="Q103" i="4"/>
  <c r="P103" i="4"/>
  <c r="S102" i="4"/>
  <c r="Q102" i="4"/>
  <c r="P102" i="4"/>
  <c r="S101" i="4"/>
  <c r="R101" i="4"/>
  <c r="X101" i="4" s="1"/>
  <c r="AB101" i="4" s="1"/>
  <c r="Q101" i="4"/>
  <c r="P101" i="4"/>
  <c r="S100" i="4"/>
  <c r="Q100" i="4"/>
  <c r="P100" i="4"/>
  <c r="T100" i="4" s="1"/>
  <c r="U100" i="4" s="1"/>
  <c r="V100" i="4" s="1"/>
  <c r="Y99" i="4"/>
  <c r="AC99" i="4" s="1"/>
  <c r="S99" i="4"/>
  <c r="R99" i="4"/>
  <c r="Q99" i="4"/>
  <c r="P99" i="4"/>
  <c r="S98" i="4"/>
  <c r="Q98" i="4"/>
  <c r="P98" i="4"/>
  <c r="R98" i="4" s="1"/>
  <c r="X97" i="4"/>
  <c r="AB97" i="4" s="1"/>
  <c r="S97" i="4"/>
  <c r="R97" i="4"/>
  <c r="Q97" i="4"/>
  <c r="P97" i="4"/>
  <c r="S96" i="4"/>
  <c r="Q96" i="4"/>
  <c r="P96" i="4"/>
  <c r="R96" i="4" s="1"/>
  <c r="S95" i="4"/>
  <c r="Q95" i="4"/>
  <c r="P95" i="4"/>
  <c r="Y94" i="4"/>
  <c r="AC94" i="4" s="1"/>
  <c r="S94" i="4"/>
  <c r="R94" i="4"/>
  <c r="Q94" i="4"/>
  <c r="P94" i="4"/>
  <c r="S93" i="4"/>
  <c r="R93" i="4"/>
  <c r="Q93" i="4"/>
  <c r="P93" i="4"/>
  <c r="S92" i="4"/>
  <c r="Q92" i="4"/>
  <c r="P92" i="4"/>
  <c r="S91" i="4"/>
  <c r="Q91" i="4"/>
  <c r="P91" i="4"/>
  <c r="R91" i="4" s="1"/>
  <c r="W91" i="4" s="1"/>
  <c r="AA91" i="4" s="1"/>
  <c r="S90" i="4"/>
  <c r="R90" i="4"/>
  <c r="Q90" i="4"/>
  <c r="P90" i="4"/>
  <c r="S89" i="4"/>
  <c r="Q89" i="4"/>
  <c r="P89" i="4"/>
  <c r="T88" i="4"/>
  <c r="S88" i="4"/>
  <c r="U88" i="4" s="1"/>
  <c r="V88" i="4" s="1"/>
  <c r="R88" i="4"/>
  <c r="Q88" i="4"/>
  <c r="P88" i="4"/>
  <c r="S87" i="4"/>
  <c r="Q87" i="4"/>
  <c r="P87" i="4"/>
  <c r="S86" i="4"/>
  <c r="Q86" i="4"/>
  <c r="P86" i="4"/>
  <c r="S85" i="4"/>
  <c r="Q85" i="4"/>
  <c r="P85" i="4"/>
  <c r="R85" i="4" s="1"/>
  <c r="AC84" i="4"/>
  <c r="S84" i="4"/>
  <c r="Q84" i="4"/>
  <c r="P84" i="4"/>
  <c r="R84" i="4" s="1"/>
  <c r="S83" i="4"/>
  <c r="Q83" i="4"/>
  <c r="P83" i="4"/>
  <c r="R83" i="4" s="1"/>
  <c r="S82" i="4"/>
  <c r="Q82" i="4"/>
  <c r="P82" i="4"/>
  <c r="S81" i="4"/>
  <c r="Q81" i="4"/>
  <c r="P81" i="4"/>
  <c r="T81" i="4" s="1"/>
  <c r="S80" i="4"/>
  <c r="R80" i="4"/>
  <c r="Q80" i="4"/>
  <c r="P80" i="4"/>
  <c r="S79" i="4"/>
  <c r="Q79" i="4"/>
  <c r="P79" i="4"/>
  <c r="X78" i="4"/>
  <c r="AB78" i="4" s="1"/>
  <c r="W78" i="4"/>
  <c r="T78" i="4"/>
  <c r="S78" i="4"/>
  <c r="U78" i="4" s="1"/>
  <c r="V78" i="4" s="1"/>
  <c r="R78" i="4"/>
  <c r="Q78" i="4"/>
  <c r="P78" i="4"/>
  <c r="S77" i="4"/>
  <c r="R77" i="4"/>
  <c r="Q77" i="4"/>
  <c r="P77" i="4"/>
  <c r="S76" i="4"/>
  <c r="R76" i="4"/>
  <c r="Y76" i="4" s="1"/>
  <c r="AC76" i="4" s="1"/>
  <c r="Q76" i="4"/>
  <c r="P76" i="4"/>
  <c r="S75" i="4"/>
  <c r="R75" i="4"/>
  <c r="Q75" i="4"/>
  <c r="P75" i="4"/>
  <c r="S74" i="4"/>
  <c r="Q74" i="4"/>
  <c r="P74" i="4"/>
  <c r="R74" i="4" s="1"/>
  <c r="S73" i="4"/>
  <c r="Q73" i="4"/>
  <c r="P73" i="4"/>
  <c r="R73" i="4" s="1"/>
  <c r="T72" i="4"/>
  <c r="S72" i="4"/>
  <c r="U72" i="4" s="1"/>
  <c r="V72" i="4" s="1"/>
  <c r="R72" i="4"/>
  <c r="Q72" i="4"/>
  <c r="P72" i="4"/>
  <c r="S71" i="4"/>
  <c r="R71" i="4"/>
  <c r="Q71" i="4"/>
  <c r="P71" i="4"/>
  <c r="Y70" i="4"/>
  <c r="AC70" i="4" s="1"/>
  <c r="X70" i="4"/>
  <c r="AB70" i="4" s="1"/>
  <c r="W70" i="4"/>
  <c r="AA70" i="4" s="1"/>
  <c r="S70" i="4"/>
  <c r="R70" i="4"/>
  <c r="Q70" i="4"/>
  <c r="P70" i="4"/>
  <c r="S69" i="4"/>
  <c r="Q69" i="4"/>
  <c r="P69" i="4"/>
  <c r="S68" i="4"/>
  <c r="Q68" i="4"/>
  <c r="P68" i="4"/>
  <c r="R68" i="4" s="1"/>
  <c r="S67" i="4"/>
  <c r="R67" i="4"/>
  <c r="Q67" i="4"/>
  <c r="P67" i="4"/>
  <c r="U66" i="4"/>
  <c r="V66" i="4" s="1"/>
  <c r="S66" i="4"/>
  <c r="Q66" i="4"/>
  <c r="P66" i="4"/>
  <c r="T66" i="4" s="1"/>
  <c r="S65" i="4"/>
  <c r="R65" i="4"/>
  <c r="Q65" i="4"/>
  <c r="P65" i="4"/>
  <c r="Y64" i="4"/>
  <c r="AC64" i="4" s="1"/>
  <c r="X64" i="4"/>
  <c r="AB64" i="4" s="1"/>
  <c r="W64" i="4"/>
  <c r="AA64" i="4" s="1"/>
  <c r="S64" i="4"/>
  <c r="Q64" i="4"/>
  <c r="P64" i="4"/>
  <c r="R64" i="4" s="1"/>
  <c r="S63" i="4"/>
  <c r="Q63" i="4"/>
  <c r="P63" i="4"/>
  <c r="R63" i="4" s="1"/>
  <c r="S62" i="4"/>
  <c r="R62" i="4"/>
  <c r="Q62" i="4"/>
  <c r="P62" i="4"/>
  <c r="S61" i="4"/>
  <c r="Q61" i="4"/>
  <c r="P61" i="4"/>
  <c r="Y60" i="4"/>
  <c r="AC60" i="4" s="1"/>
  <c r="X60" i="4"/>
  <c r="AB60" i="4" s="1"/>
  <c r="T60" i="4"/>
  <c r="U60" i="4" s="1"/>
  <c r="V60" i="4" s="1"/>
  <c r="S60" i="4"/>
  <c r="R60" i="4"/>
  <c r="Q60" i="4"/>
  <c r="P60" i="4"/>
  <c r="S59" i="4"/>
  <c r="Q59" i="4"/>
  <c r="P59" i="4"/>
  <c r="T58" i="4"/>
  <c r="U58" i="4" s="1"/>
  <c r="V58" i="4" s="1"/>
  <c r="S58" i="4"/>
  <c r="Q58" i="4"/>
  <c r="P58" i="4"/>
  <c r="R58" i="4" s="1"/>
  <c r="AC57" i="4"/>
  <c r="Y57" i="4"/>
  <c r="S57" i="4"/>
  <c r="R57" i="4"/>
  <c r="Q57" i="4"/>
  <c r="P57" i="4"/>
  <c r="S56" i="4"/>
  <c r="Q56" i="4"/>
  <c r="P56" i="4"/>
  <c r="Y55" i="4"/>
  <c r="AC55" i="4" s="1"/>
  <c r="X55" i="4"/>
  <c r="AB55" i="4" s="1"/>
  <c r="S55" i="4"/>
  <c r="R55" i="4"/>
  <c r="Q55" i="4"/>
  <c r="P55" i="4"/>
  <c r="S54" i="4"/>
  <c r="Q54" i="4"/>
  <c r="P54" i="4"/>
  <c r="T53" i="4"/>
  <c r="U53" i="4" s="1"/>
  <c r="V53" i="4" s="1"/>
  <c r="S53" i="4"/>
  <c r="Q53" i="4"/>
  <c r="P53" i="4"/>
  <c r="R53" i="4" s="1"/>
  <c r="T52" i="4"/>
  <c r="S52" i="4"/>
  <c r="U52" i="4" s="1"/>
  <c r="V52" i="4" s="1"/>
  <c r="Q52" i="4"/>
  <c r="P52" i="4"/>
  <c r="R52" i="4" s="1"/>
  <c r="S51" i="4"/>
  <c r="Q51" i="4"/>
  <c r="P51" i="4"/>
  <c r="S50" i="4"/>
  <c r="Q50" i="4"/>
  <c r="P50" i="4"/>
  <c r="Y49" i="4"/>
  <c r="AC49" i="4" s="1"/>
  <c r="S49" i="4"/>
  <c r="R49" i="4"/>
  <c r="Q49" i="4"/>
  <c r="P49" i="4"/>
  <c r="S48" i="4"/>
  <c r="Q48" i="4"/>
  <c r="P48" i="4"/>
  <c r="Y47" i="4"/>
  <c r="AC47" i="4" s="1"/>
  <c r="X47" i="4"/>
  <c r="AB47" i="4" s="1"/>
  <c r="S47" i="4"/>
  <c r="R47" i="4"/>
  <c r="Q47" i="4"/>
  <c r="P47" i="4"/>
  <c r="W46" i="4"/>
  <c r="AA46" i="4" s="1"/>
  <c r="S46" i="4"/>
  <c r="Q46" i="4"/>
  <c r="P46" i="4"/>
  <c r="R46" i="4" s="1"/>
  <c r="S45" i="4"/>
  <c r="R45" i="4"/>
  <c r="Q45" i="4"/>
  <c r="P45" i="4"/>
  <c r="S44" i="4"/>
  <c r="R44" i="4"/>
  <c r="Q44" i="4"/>
  <c r="P44" i="4"/>
  <c r="S43" i="4"/>
  <c r="Q43" i="4"/>
  <c r="P43" i="4"/>
  <c r="T42" i="4"/>
  <c r="S42" i="4"/>
  <c r="U42" i="4" s="1"/>
  <c r="V42" i="4" s="1"/>
  <c r="R42" i="4"/>
  <c r="W42" i="4" s="1"/>
  <c r="AA42" i="4" s="1"/>
  <c r="Q42" i="4"/>
  <c r="P42" i="4"/>
  <c r="S41" i="4"/>
  <c r="Q41" i="4"/>
  <c r="P41" i="4"/>
  <c r="S40" i="4"/>
  <c r="Q40" i="4"/>
  <c r="P40" i="4"/>
  <c r="T40" i="4" s="1"/>
  <c r="S39" i="4"/>
  <c r="R39" i="4"/>
  <c r="Q39" i="4"/>
  <c r="P39" i="4"/>
  <c r="S38" i="4"/>
  <c r="Q38" i="4"/>
  <c r="P38" i="4"/>
  <c r="T37" i="4"/>
  <c r="S37" i="4"/>
  <c r="U37" i="4" s="1"/>
  <c r="V37" i="4" s="1"/>
  <c r="R37" i="4"/>
  <c r="Q37" i="4"/>
  <c r="P37" i="4"/>
  <c r="W36" i="4"/>
  <c r="AA36" i="4" s="1"/>
  <c r="S36" i="4"/>
  <c r="Q36" i="4"/>
  <c r="P36" i="4"/>
  <c r="R36" i="4" s="1"/>
  <c r="S35" i="4"/>
  <c r="U35" i="4" s="1"/>
  <c r="V35" i="4" s="1"/>
  <c r="R35" i="4"/>
  <c r="Q35" i="4"/>
  <c r="P35" i="4"/>
  <c r="T35" i="4" s="1"/>
  <c r="Y34" i="4"/>
  <c r="AC34" i="4" s="1"/>
  <c r="S34" i="4"/>
  <c r="R34" i="4"/>
  <c r="Q34" i="4"/>
  <c r="P34" i="4"/>
  <c r="S33" i="4"/>
  <c r="Q33" i="4"/>
  <c r="P33" i="4"/>
  <c r="S32" i="4"/>
  <c r="R32" i="4"/>
  <c r="Y32" i="4" s="1"/>
  <c r="AC32" i="4" s="1"/>
  <c r="Q32" i="4"/>
  <c r="P32" i="4"/>
  <c r="W31" i="4"/>
  <c r="AA31" i="4" s="1"/>
  <c r="T31" i="4"/>
  <c r="S31" i="4"/>
  <c r="U31" i="4" s="1"/>
  <c r="V31" i="4" s="1"/>
  <c r="Q31" i="4"/>
  <c r="P31" i="4"/>
  <c r="R31" i="4" s="1"/>
  <c r="S30" i="4"/>
  <c r="Q30" i="4"/>
  <c r="P30" i="4"/>
  <c r="S29" i="4"/>
  <c r="R29" i="4"/>
  <c r="Q29" i="4"/>
  <c r="P29" i="4"/>
  <c r="K29" i="4" a="1"/>
  <c r="K29" i="4" s="1"/>
  <c r="S28" i="4"/>
  <c r="Q28" i="4"/>
  <c r="P28" i="4"/>
  <c r="Y27" i="4"/>
  <c r="AC27" i="4" s="1"/>
  <c r="T27" i="4"/>
  <c r="U27" i="4" s="1"/>
  <c r="V27" i="4" s="1"/>
  <c r="S27" i="4"/>
  <c r="Q27" i="4"/>
  <c r="P27" i="4"/>
  <c r="R27" i="4" s="1"/>
  <c r="S26" i="4"/>
  <c r="U26" i="4" s="1"/>
  <c r="V26" i="4" s="1"/>
  <c r="Q26" i="4"/>
  <c r="P26" i="4"/>
  <c r="T26" i="4" s="1"/>
  <c r="Y25" i="4"/>
  <c r="AC25" i="4" s="1"/>
  <c r="X25" i="4"/>
  <c r="AB25" i="4" s="1"/>
  <c r="S25" i="4"/>
  <c r="R25" i="4"/>
  <c r="Q25" i="4"/>
  <c r="P25" i="4"/>
  <c r="S24" i="4"/>
  <c r="Q24" i="4"/>
  <c r="P24" i="4"/>
  <c r="R24" i="4" s="1"/>
  <c r="S23" i="4"/>
  <c r="R23" i="4"/>
  <c r="Q23" i="4"/>
  <c r="P23" i="4"/>
  <c r="S22" i="4"/>
  <c r="Q22" i="4"/>
  <c r="P22" i="4"/>
  <c r="R22" i="4" s="1"/>
  <c r="X22" i="4" s="1"/>
  <c r="AB22" i="4" s="1"/>
  <c r="S21" i="4"/>
  <c r="Q21" i="4"/>
  <c r="P21" i="4"/>
  <c r="T21" i="4" s="1"/>
  <c r="S20" i="4"/>
  <c r="R20" i="4"/>
  <c r="X20" i="4" s="1"/>
  <c r="AB20" i="4" s="1"/>
  <c r="Q20" i="4"/>
  <c r="P20" i="4"/>
  <c r="K20" i="4"/>
  <c r="Y84" i="4" s="1"/>
  <c r="K20" i="4" a="1"/>
  <c r="S19" i="4"/>
  <c r="Q19" i="4"/>
  <c r="P19" i="4"/>
  <c r="T19" i="4" s="1"/>
  <c r="AC18" i="4"/>
  <c r="Y18" i="4"/>
  <c r="S18" i="4"/>
  <c r="R18" i="4"/>
  <c r="Q18" i="4"/>
  <c r="P18" i="4"/>
  <c r="S17" i="4"/>
  <c r="Q17" i="4"/>
  <c r="P17" i="4"/>
  <c r="S16" i="4"/>
  <c r="R16" i="4"/>
  <c r="Q16" i="4"/>
  <c r="P16" i="4"/>
  <c r="U15" i="4"/>
  <c r="V15" i="4" s="1"/>
  <c r="T15" i="4"/>
  <c r="S15" i="4"/>
  <c r="Q15" i="4"/>
  <c r="P15" i="4"/>
  <c r="R15" i="4" s="1"/>
  <c r="S14" i="4"/>
  <c r="Q14" i="4"/>
  <c r="P14" i="4"/>
  <c r="Y13" i="4"/>
  <c r="AC13" i="4" s="1"/>
  <c r="T13" i="4"/>
  <c r="S13" i="4"/>
  <c r="R13" i="4"/>
  <c r="Q13" i="4"/>
  <c r="P13" i="4"/>
  <c r="S12" i="4"/>
  <c r="Q12" i="4"/>
  <c r="P12" i="4"/>
  <c r="Y11" i="4"/>
  <c r="AC11" i="4" s="1"/>
  <c r="S11" i="4"/>
  <c r="R11" i="4"/>
  <c r="X11" i="4" s="1"/>
  <c r="AB11" i="4" s="1"/>
  <c r="Q11" i="4"/>
  <c r="P11" i="4"/>
  <c r="K11" i="4" a="1"/>
  <c r="K11" i="4" s="1"/>
  <c r="X112" i="4" s="1"/>
  <c r="AB112" i="4" s="1"/>
  <c r="S10" i="4"/>
  <c r="U10" i="4" s="1"/>
  <c r="V10" i="4" s="1"/>
  <c r="R10" i="4"/>
  <c r="Q10" i="4"/>
  <c r="P10" i="4"/>
  <c r="T10" i="4" s="1"/>
  <c r="S9" i="4"/>
  <c r="R9" i="4"/>
  <c r="W9" i="4" s="1"/>
  <c r="AA9" i="4" s="1"/>
  <c r="Q9" i="4"/>
  <c r="P9" i="4"/>
  <c r="S8" i="4"/>
  <c r="Q8" i="4"/>
  <c r="P8" i="4"/>
  <c r="R8" i="4" s="1"/>
  <c r="S7" i="4"/>
  <c r="Q7" i="4"/>
  <c r="P7" i="4"/>
  <c r="T7" i="4" s="1"/>
  <c r="Y6" i="4"/>
  <c r="AC6" i="4" s="1"/>
  <c r="W6" i="4"/>
  <c r="AA6" i="4" s="1"/>
  <c r="S6" i="4"/>
  <c r="Q6" i="4"/>
  <c r="P6" i="4"/>
  <c r="R6" i="4" s="1"/>
  <c r="S5" i="4"/>
  <c r="U5" i="4" s="1"/>
  <c r="V5" i="4" s="1"/>
  <c r="Q5" i="4"/>
  <c r="P5" i="4"/>
  <c r="T5" i="4" s="1"/>
  <c r="U4" i="4"/>
  <c r="V4" i="4" s="1"/>
  <c r="T4" i="4"/>
  <c r="S4" i="4"/>
  <c r="R4" i="4"/>
  <c r="Q4" i="4"/>
  <c r="P4" i="4"/>
  <c r="S3" i="4"/>
  <c r="Q3" i="4"/>
  <c r="P3" i="4"/>
  <c r="R3" i="4" s="1"/>
  <c r="K2" i="4"/>
  <c r="K2" i="4" a="1"/>
  <c r="S1" i="4"/>
  <c r="R1" i="4"/>
  <c r="Q1" i="4"/>
  <c r="P1" i="4"/>
  <c r="D17" i="3"/>
  <c r="D16" i="3"/>
  <c r="D15" i="3"/>
  <c r="D14" i="3"/>
  <c r="L166" i="6" s="1"/>
  <c r="Z3" i="2"/>
  <c r="W3" i="2"/>
  <c r="V3" i="2"/>
  <c r="U3" i="2"/>
  <c r="T3" i="2"/>
  <c r="S3" i="2"/>
  <c r="R3" i="2"/>
  <c r="Q3" i="2"/>
  <c r="P3" i="2"/>
  <c r="O3" i="2"/>
  <c r="N3" i="2"/>
  <c r="M3" i="2"/>
  <c r="Z2" i="2"/>
  <c r="W2" i="2"/>
  <c r="V2" i="2"/>
  <c r="U2" i="2"/>
  <c r="T2" i="2"/>
  <c r="R2" i="2"/>
  <c r="Q2" i="2"/>
  <c r="P2" i="2"/>
  <c r="O2" i="2"/>
  <c r="N2" i="2"/>
  <c r="M2" i="2"/>
  <c r="R1" i="2"/>
  <c r="Q1" i="2"/>
  <c r="P1" i="2"/>
  <c r="O1" i="2"/>
  <c r="Y3" i="2" l="1"/>
  <c r="B6" i="2"/>
  <c r="B5" i="2"/>
  <c r="U114" i="4"/>
  <c r="V114" i="4" s="1"/>
  <c r="Y83" i="4"/>
  <c r="AC83" i="4" s="1"/>
  <c r="X83" i="4"/>
  <c r="AB83" i="4" s="1"/>
  <c r="W83" i="4"/>
  <c r="AA83" i="4" s="1"/>
  <c r="Z83" i="4"/>
  <c r="AD83" i="4" s="1"/>
  <c r="Z176" i="4"/>
  <c r="AD176" i="4" s="1"/>
  <c r="Z131" i="4"/>
  <c r="AD131" i="4" s="1"/>
  <c r="Z65" i="4"/>
  <c r="AD65" i="4" s="1"/>
  <c r="Z156" i="4"/>
  <c r="AD156" i="4" s="1"/>
  <c r="Z80" i="4"/>
  <c r="AD80" i="4" s="1"/>
  <c r="Z93" i="4"/>
  <c r="AD93" i="4" s="1"/>
  <c r="Z181" i="4"/>
  <c r="AD181" i="4" s="1"/>
  <c r="Z142" i="4"/>
  <c r="AD142" i="4" s="1"/>
  <c r="Z97" i="4"/>
  <c r="AD97" i="4" s="1"/>
  <c r="Z141" i="4"/>
  <c r="AD141" i="4" s="1"/>
  <c r="Z117" i="4"/>
  <c r="AD117" i="4" s="1"/>
  <c r="Z110" i="4"/>
  <c r="AD110" i="4" s="1"/>
  <c r="Z134" i="4"/>
  <c r="AD134" i="4" s="1"/>
  <c r="Z151" i="4"/>
  <c r="AD151" i="4" s="1"/>
  <c r="Z25" i="4"/>
  <c r="AD25" i="4" s="1"/>
  <c r="Z94" i="4"/>
  <c r="AD94" i="4" s="1"/>
  <c r="Z4" i="4"/>
  <c r="AD4" i="4" s="1"/>
  <c r="Z6" i="4"/>
  <c r="AD6" i="4" s="1"/>
  <c r="Z15" i="4"/>
  <c r="AD15" i="4" s="1"/>
  <c r="Z27" i="4"/>
  <c r="AD27" i="4" s="1"/>
  <c r="Z49" i="4"/>
  <c r="AD49" i="4" s="1"/>
  <c r="Z13" i="4"/>
  <c r="AD13" i="4" s="1"/>
  <c r="Z139" i="4"/>
  <c r="AD139" i="4" s="1"/>
  <c r="Z11" i="4"/>
  <c r="AD11" i="4" s="1"/>
  <c r="Z132" i="4"/>
  <c r="AD132" i="4" s="1"/>
  <c r="Z136" i="4"/>
  <c r="AD136" i="4" s="1"/>
  <c r="Z114" i="4"/>
  <c r="AD114" i="4" s="1"/>
  <c r="Z127" i="4"/>
  <c r="AD127" i="4" s="1"/>
  <c r="Z20" i="4"/>
  <c r="AD20" i="4" s="1"/>
  <c r="Z18" i="4"/>
  <c r="AD18" i="4" s="1"/>
  <c r="Z154" i="4"/>
  <c r="AD154" i="4" s="1"/>
  <c r="Z55" i="4"/>
  <c r="AD55" i="4" s="1"/>
  <c r="Z164" i="4"/>
  <c r="AD164" i="4" s="1"/>
  <c r="Z146" i="4"/>
  <c r="AD146" i="4" s="1"/>
  <c r="Z32" i="4"/>
  <c r="AD32" i="4" s="1"/>
  <c r="Z47" i="4"/>
  <c r="AD47" i="4" s="1"/>
  <c r="Z34" i="4"/>
  <c r="AD34" i="4" s="1"/>
  <c r="Z31" i="4"/>
  <c r="AD31" i="4" s="1"/>
  <c r="Z36" i="4"/>
  <c r="AD36" i="4" s="1"/>
  <c r="AF36" i="4" s="1"/>
  <c r="Z44" i="4"/>
  <c r="AD44" i="4" s="1"/>
  <c r="U54" i="4"/>
  <c r="V54" i="4" s="1"/>
  <c r="AF121" i="4"/>
  <c r="P113" i="6"/>
  <c r="Q113" i="6" s="1"/>
  <c r="Y58" i="4"/>
  <c r="AC58" i="4" s="1"/>
  <c r="Z58" i="4"/>
  <c r="AD58" i="4" s="1"/>
  <c r="X58" i="4"/>
  <c r="AB58" i="4" s="1"/>
  <c r="T111" i="4"/>
  <c r="R111" i="4"/>
  <c r="Z85" i="4"/>
  <c r="AD85" i="4" s="1"/>
  <c r="Y85" i="4"/>
  <c r="AC85" i="4" s="1"/>
  <c r="X85" i="4"/>
  <c r="AB85" i="4" s="1"/>
  <c r="W85" i="4"/>
  <c r="AA85" i="4" s="1"/>
  <c r="R17" i="4"/>
  <c r="T150" i="4"/>
  <c r="U150" i="4" s="1"/>
  <c r="V150" i="4" s="1"/>
  <c r="R150" i="4"/>
  <c r="Z125" i="4"/>
  <c r="AD125" i="4" s="1"/>
  <c r="X125" i="4"/>
  <c r="AB125" i="4" s="1"/>
  <c r="W125" i="4"/>
  <c r="AA125" i="4" s="1"/>
  <c r="Y125" i="4"/>
  <c r="AC125" i="4" s="1"/>
  <c r="W164" i="4"/>
  <c r="AA164" i="4" s="1"/>
  <c r="AF164" i="4" s="1"/>
  <c r="W130" i="4"/>
  <c r="AA130" i="4" s="1"/>
  <c r="AF130" i="4" s="1"/>
  <c r="W142" i="4"/>
  <c r="AA142" i="4" s="1"/>
  <c r="W136" i="4"/>
  <c r="AA136" i="4" s="1"/>
  <c r="W148" i="4"/>
  <c r="AA148" i="4" s="1"/>
  <c r="W138" i="4"/>
  <c r="AA138" i="4" s="1"/>
  <c r="W122" i="4"/>
  <c r="AA122" i="4" s="1"/>
  <c r="W80" i="4"/>
  <c r="AA80" i="4" s="1"/>
  <c r="W65" i="4"/>
  <c r="AA65" i="4" s="1"/>
  <c r="W158" i="4"/>
  <c r="AA158" i="4" s="1"/>
  <c r="W132" i="4"/>
  <c r="AA132" i="4" s="1"/>
  <c r="W55" i="4"/>
  <c r="AA55" i="4" s="1"/>
  <c r="AF55" i="4" s="1"/>
  <c r="W47" i="4"/>
  <c r="AA47" i="4" s="1"/>
  <c r="W63" i="4"/>
  <c r="AA63" i="4" s="1"/>
  <c r="AF63" i="4" s="1"/>
  <c r="W32" i="4"/>
  <c r="AA32" i="4" s="1"/>
  <c r="W96" i="4"/>
  <c r="AA96" i="4" s="1"/>
  <c r="W84" i="4"/>
  <c r="AA84" i="4" s="1"/>
  <c r="AF84" i="4" s="1"/>
  <c r="W141" i="4"/>
  <c r="AA141" i="4" s="1"/>
  <c r="W75" i="4"/>
  <c r="AA75" i="4" s="1"/>
  <c r="AF75" i="4" s="1"/>
  <c r="W180" i="4"/>
  <c r="AA180" i="4" s="1"/>
  <c r="AF180" i="4" s="1"/>
  <c r="W117" i="4"/>
  <c r="AA117" i="4" s="1"/>
  <c r="W93" i="4"/>
  <c r="AA93" i="4" s="1"/>
  <c r="AF93" i="4" s="1"/>
  <c r="W134" i="4"/>
  <c r="AA134" i="4" s="1"/>
  <c r="U19" i="4"/>
  <c r="V19" i="4" s="1"/>
  <c r="T24" i="4"/>
  <c r="U24" i="4" s="1"/>
  <c r="V24" i="4" s="1"/>
  <c r="X42" i="4"/>
  <c r="AB42" i="4" s="1"/>
  <c r="T79" i="4"/>
  <c r="R79" i="4"/>
  <c r="Y101" i="4"/>
  <c r="AC101" i="4" s="1"/>
  <c r="T102" i="4"/>
  <c r="U102" i="4" s="1"/>
  <c r="V102" i="4" s="1"/>
  <c r="R5" i="4"/>
  <c r="T12" i="4"/>
  <c r="U12" i="4" s="1"/>
  <c r="V12" i="4" s="1"/>
  <c r="R12" i="4"/>
  <c r="R54" i="4"/>
  <c r="T54" i="4"/>
  <c r="Z76" i="4"/>
  <c r="AD76" i="4" s="1"/>
  <c r="T112" i="4"/>
  <c r="U112" i="4" s="1"/>
  <c r="V112" i="4" s="1"/>
  <c r="R40" i="4"/>
  <c r="W45" i="4"/>
  <c r="AA45" i="4" s="1"/>
  <c r="AF45" i="4" s="1"/>
  <c r="Y68" i="4"/>
  <c r="AC68" i="4" s="1"/>
  <c r="Z68" i="4"/>
  <c r="AD68" i="4" s="1"/>
  <c r="X68" i="4"/>
  <c r="AB68" i="4" s="1"/>
  <c r="W68" i="4"/>
  <c r="AA68" i="4" s="1"/>
  <c r="Z74" i="4"/>
  <c r="AD74" i="4" s="1"/>
  <c r="Y74" i="4"/>
  <c r="AC74" i="4" s="1"/>
  <c r="X74" i="4"/>
  <c r="AB74" i="4" s="1"/>
  <c r="W74" i="4"/>
  <c r="AA74" i="4" s="1"/>
  <c r="AF74" i="4" s="1"/>
  <c r="R86" i="4"/>
  <c r="T86" i="4"/>
  <c r="Z99" i="4"/>
  <c r="AD99" i="4" s="1"/>
  <c r="X99" i="4"/>
  <c r="AB99" i="4" s="1"/>
  <c r="R102" i="4"/>
  <c r="U137" i="4"/>
  <c r="V137" i="4" s="1"/>
  <c r="R155" i="4"/>
  <c r="T155" i="4"/>
  <c r="U155" i="4" s="1"/>
  <c r="V155" i="4" s="1"/>
  <c r="F2" i="6"/>
  <c r="G2" i="6" s="1"/>
  <c r="E2" i="6"/>
  <c r="J2" i="6"/>
  <c r="K2" i="6" s="1"/>
  <c r="H2" i="6"/>
  <c r="I2" i="6" s="1"/>
  <c r="J16" i="6"/>
  <c r="K16" i="6" s="1"/>
  <c r="H16" i="6"/>
  <c r="I16" i="6" s="1"/>
  <c r="E16" i="6"/>
  <c r="F16" i="6"/>
  <c r="G16" i="6" s="1"/>
  <c r="N56" i="6"/>
  <c r="M56" i="6"/>
  <c r="O56" i="6"/>
  <c r="O40" i="6"/>
  <c r="N40" i="6"/>
  <c r="M40" i="6"/>
  <c r="L40" i="6"/>
  <c r="Z16" i="4"/>
  <c r="AD16" i="4" s="1"/>
  <c r="Y104" i="4"/>
  <c r="AC104" i="4" s="1"/>
  <c r="X104" i="4"/>
  <c r="AB104" i="4" s="1"/>
  <c r="R26" i="4"/>
  <c r="U111" i="4"/>
  <c r="V111" i="4" s="1"/>
  <c r="E27" i="6"/>
  <c r="J27" i="6"/>
  <c r="K27" i="6" s="1"/>
  <c r="F27" i="6"/>
  <c r="H27" i="6"/>
  <c r="I27" i="6" s="1"/>
  <c r="Z140" i="4"/>
  <c r="AD140" i="4" s="1"/>
  <c r="Y140" i="4"/>
  <c r="AC140" i="4" s="1"/>
  <c r="W140" i="4"/>
  <c r="AA140" i="4" s="1"/>
  <c r="T95" i="4"/>
  <c r="U95" i="4" s="1"/>
  <c r="V95" i="4" s="1"/>
  <c r="R95" i="4"/>
  <c r="U101" i="4"/>
  <c r="V101" i="4" s="1"/>
  <c r="W104" i="4"/>
  <c r="AA104" i="4" s="1"/>
  <c r="X140" i="4"/>
  <c r="AB140" i="4" s="1"/>
  <c r="X29" i="4"/>
  <c r="AB29" i="4" s="1"/>
  <c r="W29" i="4"/>
  <c r="AA29" i="4" s="1"/>
  <c r="AF29" i="4" s="1"/>
  <c r="T50" i="4"/>
  <c r="R50" i="4"/>
  <c r="O4" i="6"/>
  <c r="L4" i="6"/>
  <c r="N4" i="6"/>
  <c r="M4" i="6"/>
  <c r="Z3" i="4"/>
  <c r="AD3" i="4" s="1"/>
  <c r="Y3" i="4"/>
  <c r="AC3" i="4" s="1"/>
  <c r="X3" i="4"/>
  <c r="AB3" i="4" s="1"/>
  <c r="W3" i="4"/>
  <c r="AA3" i="4" s="1"/>
  <c r="J139" i="6"/>
  <c r="K139" i="6" s="1"/>
  <c r="H139" i="6"/>
  <c r="I139" i="6" s="1"/>
  <c r="F139" i="6"/>
  <c r="G139" i="6" s="1"/>
  <c r="E139" i="6"/>
  <c r="U7" i="4"/>
  <c r="V7" i="4" s="1"/>
  <c r="Z29" i="4"/>
  <c r="AD29" i="4" s="1"/>
  <c r="Y137" i="4"/>
  <c r="AC137" i="4" s="1"/>
  <c r="W137" i="4"/>
  <c r="AA137" i="4" s="1"/>
  <c r="Z137" i="4"/>
  <c r="AD137" i="4" s="1"/>
  <c r="X137" i="4"/>
  <c r="AB137" i="4" s="1"/>
  <c r="U40" i="4"/>
  <c r="V40" i="4" s="1"/>
  <c r="T48" i="4"/>
  <c r="U48" i="4" s="1"/>
  <c r="V48" i="4" s="1"/>
  <c r="X62" i="4"/>
  <c r="AB62" i="4" s="1"/>
  <c r="W62" i="4"/>
  <c r="AA62" i="4" s="1"/>
  <c r="Z62" i="4"/>
  <c r="AD62" i="4" s="1"/>
  <c r="Y62" i="4"/>
  <c r="AC62" i="4" s="1"/>
  <c r="R106" i="4"/>
  <c r="T106" i="4"/>
  <c r="U106" i="4" s="1"/>
  <c r="V106" i="4" s="1"/>
  <c r="W109" i="4"/>
  <c r="AA109" i="4" s="1"/>
  <c r="AF109" i="4" s="1"/>
  <c r="T126" i="4"/>
  <c r="R178" i="4"/>
  <c r="T178" i="4"/>
  <c r="E66" i="6"/>
  <c r="H66" i="6"/>
  <c r="I66" i="6" s="1"/>
  <c r="J66" i="6"/>
  <c r="K66" i="6" s="1"/>
  <c r="F66" i="6"/>
  <c r="G66" i="6" s="1"/>
  <c r="R21" i="4"/>
  <c r="U44" i="4"/>
  <c r="V44" i="4" s="1"/>
  <c r="T124" i="4"/>
  <c r="U124" i="4" s="1"/>
  <c r="V124" i="4" s="1"/>
  <c r="Z24" i="4"/>
  <c r="AD24" i="4" s="1"/>
  <c r="Y24" i="4"/>
  <c r="AC24" i="4" s="1"/>
  <c r="X24" i="4"/>
  <c r="AB24" i="4" s="1"/>
  <c r="W24" i="4"/>
  <c r="AA24" i="4" s="1"/>
  <c r="AF24" i="4" s="1"/>
  <c r="U34" i="4"/>
  <c r="V34" i="4" s="1"/>
  <c r="Y44" i="4"/>
  <c r="AC44" i="4" s="1"/>
  <c r="Z101" i="4"/>
  <c r="AD101" i="4" s="1"/>
  <c r="W101" i="4"/>
  <c r="AA101" i="4" s="1"/>
  <c r="X121" i="4"/>
  <c r="AB121" i="4" s="1"/>
  <c r="R19" i="4"/>
  <c r="Y73" i="4"/>
  <c r="AC73" i="4" s="1"/>
  <c r="X73" i="4"/>
  <c r="AB73" i="4" s="1"/>
  <c r="Z73" i="4"/>
  <c r="AD73" i="4" s="1"/>
  <c r="W73" i="4"/>
  <c r="AA73" i="4" s="1"/>
  <c r="T85" i="4"/>
  <c r="U85" i="4" s="1"/>
  <c r="V85" i="4" s="1"/>
  <c r="Z104" i="4"/>
  <c r="AD104" i="4" s="1"/>
  <c r="N141" i="6"/>
  <c r="O141" i="6"/>
  <c r="M141" i="6"/>
  <c r="O144" i="6"/>
  <c r="N144" i="6"/>
  <c r="L144" i="6"/>
  <c r="M144" i="6"/>
  <c r="U29" i="4"/>
  <c r="V29" i="4" s="1"/>
  <c r="W76" i="4"/>
  <c r="AA76" i="4" s="1"/>
  <c r="AF76" i="4" s="1"/>
  <c r="R7" i="4"/>
  <c r="T22" i="4"/>
  <c r="U22" i="4" s="1"/>
  <c r="V22" i="4" s="1"/>
  <c r="Y29" i="4"/>
  <c r="AC29" i="4" s="1"/>
  <c r="Y42" i="4"/>
  <c r="AC42" i="4" s="1"/>
  <c r="T56" i="4"/>
  <c r="U56" i="4" s="1"/>
  <c r="V56" i="4" s="1"/>
  <c r="R56" i="4"/>
  <c r="X76" i="4"/>
  <c r="AB76" i="4" s="1"/>
  <c r="M92" i="6"/>
  <c r="L92" i="6"/>
  <c r="O92" i="6"/>
  <c r="N92" i="6"/>
  <c r="Z10" i="4"/>
  <c r="AD10" i="4" s="1"/>
  <c r="U32" i="4"/>
  <c r="V32" i="4" s="1"/>
  <c r="Z42" i="4"/>
  <c r="AD42" i="4" s="1"/>
  <c r="AF42" i="4" s="1"/>
  <c r="T109" i="4"/>
  <c r="U109" i="4" s="1"/>
  <c r="V109" i="4" s="1"/>
  <c r="E5" i="6"/>
  <c r="F5" i="6"/>
  <c r="J5" i="6"/>
  <c r="K5" i="6" s="1"/>
  <c r="T3" i="4"/>
  <c r="U3" i="4" s="1"/>
  <c r="V3" i="4" s="1"/>
  <c r="W22" i="4"/>
  <c r="AA22" i="4" s="1"/>
  <c r="AF22" i="4" s="1"/>
  <c r="Y22" i="4"/>
  <c r="AC22" i="4" s="1"/>
  <c r="W27" i="4"/>
  <c r="AA27" i="4" s="1"/>
  <c r="T99" i="4"/>
  <c r="U99" i="4" s="1"/>
  <c r="V99" i="4" s="1"/>
  <c r="X109" i="4"/>
  <c r="AB109" i="4" s="1"/>
  <c r="W126" i="4"/>
  <c r="AA126" i="4" s="1"/>
  <c r="T133" i="4"/>
  <c r="U133" i="4" s="1"/>
  <c r="V133" i="4" s="1"/>
  <c r="AB142" i="4"/>
  <c r="D17" i="5"/>
  <c r="E17" i="5" s="1"/>
  <c r="T17" i="4" s="1"/>
  <c r="U17" i="4" s="1"/>
  <c r="V17" i="4" s="1"/>
  <c r="T134" i="4"/>
  <c r="U134" i="4" s="1"/>
  <c r="V134" i="4" s="1"/>
  <c r="U136" i="4"/>
  <c r="V136" i="4" s="1"/>
  <c r="T68" i="4"/>
  <c r="U68" i="4" s="1"/>
  <c r="V68" i="4" s="1"/>
  <c r="Y169" i="4"/>
  <c r="AC169" i="4" s="1"/>
  <c r="X169" i="4"/>
  <c r="AB169" i="4" s="1"/>
  <c r="W169" i="4"/>
  <c r="AA169" i="4" s="1"/>
  <c r="Z169" i="4"/>
  <c r="AD169" i="4" s="1"/>
  <c r="Y46" i="4"/>
  <c r="AC46" i="4" s="1"/>
  <c r="X46" i="4"/>
  <c r="AB46" i="4" s="1"/>
  <c r="AF46" i="4" s="1"/>
  <c r="Z46" i="4"/>
  <c r="AD46" i="4" s="1"/>
  <c r="Z60" i="4"/>
  <c r="AD60" i="4" s="1"/>
  <c r="T130" i="4"/>
  <c r="U130" i="4" s="1"/>
  <c r="V130" i="4" s="1"/>
  <c r="AC142" i="4"/>
  <c r="Z64" i="4"/>
  <c r="AD64" i="4" s="1"/>
  <c r="AF64" i="4" s="1"/>
  <c r="X72" i="4"/>
  <c r="AB72" i="4" s="1"/>
  <c r="W72" i="4"/>
  <c r="AA72" i="4" s="1"/>
  <c r="Z72" i="4"/>
  <c r="AD72" i="4" s="1"/>
  <c r="Y72" i="4"/>
  <c r="AC72" i="4" s="1"/>
  <c r="Z124" i="4"/>
  <c r="AD124" i="4" s="1"/>
  <c r="Y124" i="4"/>
  <c r="AC124" i="4" s="1"/>
  <c r="X124" i="4"/>
  <c r="AB124" i="4" s="1"/>
  <c r="W124" i="4"/>
  <c r="AA124" i="4" s="1"/>
  <c r="AF124" i="4" s="1"/>
  <c r="AB107" i="4"/>
  <c r="X44" i="4"/>
  <c r="AB44" i="4" s="1"/>
  <c r="W44" i="4"/>
  <c r="AA44" i="4" s="1"/>
  <c r="Z70" i="4"/>
  <c r="AD70" i="4" s="1"/>
  <c r="AF70" i="4" s="1"/>
  <c r="Z88" i="4"/>
  <c r="AD88" i="4" s="1"/>
  <c r="W88" i="4"/>
  <c r="AA88" i="4" s="1"/>
  <c r="X88" i="4"/>
  <c r="AB88" i="4" s="1"/>
  <c r="Y88" i="4"/>
  <c r="AC88" i="4" s="1"/>
  <c r="U21" i="4"/>
  <c r="V21" i="4" s="1"/>
  <c r="AA78" i="4"/>
  <c r="T14" i="4"/>
  <c r="R14" i="4"/>
  <c r="Z37" i="4"/>
  <c r="AD37" i="4" s="1"/>
  <c r="W37" i="4"/>
  <c r="AA37" i="4" s="1"/>
  <c r="Y37" i="4"/>
  <c r="AC37" i="4" s="1"/>
  <c r="X37" i="4"/>
  <c r="AB37" i="4" s="1"/>
  <c r="W58" i="4"/>
  <c r="AA58" i="4" s="1"/>
  <c r="W10" i="4"/>
  <c r="AA10" i="4" s="1"/>
  <c r="AF10" i="4" s="1"/>
  <c r="Z35" i="4"/>
  <c r="AD35" i="4" s="1"/>
  <c r="Y35" i="4"/>
  <c r="AC35" i="4" s="1"/>
  <c r="X35" i="4"/>
  <c r="AB35" i="4" s="1"/>
  <c r="W35" i="4"/>
  <c r="AA35" i="4" s="1"/>
  <c r="AF35" i="4" s="1"/>
  <c r="T74" i="4"/>
  <c r="U74" i="4" s="1"/>
  <c r="V74" i="4" s="1"/>
  <c r="O41" i="6"/>
  <c r="N41" i="6"/>
  <c r="J78" i="6"/>
  <c r="K78" i="6" s="1"/>
  <c r="H78" i="6"/>
  <c r="I78" i="6" s="1"/>
  <c r="E78" i="6"/>
  <c r="F78" i="6"/>
  <c r="G78" i="6" s="1"/>
  <c r="O93" i="6"/>
  <c r="N93" i="6"/>
  <c r="M93" i="6"/>
  <c r="L93" i="6"/>
  <c r="X10" i="4"/>
  <c r="AB10" i="4" s="1"/>
  <c r="T33" i="4"/>
  <c r="U33" i="4" s="1"/>
  <c r="V33" i="4" s="1"/>
  <c r="T8" i="4"/>
  <c r="U8" i="4" s="1"/>
  <c r="V8" i="4" s="1"/>
  <c r="Y10" i="4"/>
  <c r="AC10" i="4" s="1"/>
  <c r="W15" i="4"/>
  <c r="AA15" i="4" s="1"/>
  <c r="U87" i="4"/>
  <c r="V87" i="4" s="1"/>
  <c r="Y90" i="4"/>
  <c r="AC90" i="4" s="1"/>
  <c r="X90" i="4"/>
  <c r="AB90" i="4" s="1"/>
  <c r="Z90" i="4"/>
  <c r="AD90" i="4" s="1"/>
  <c r="W90" i="4"/>
  <c r="AA90" i="4" s="1"/>
  <c r="AF90" i="4" s="1"/>
  <c r="W99" i="4"/>
  <c r="AA99" i="4" s="1"/>
  <c r="AF99" i="4" s="1"/>
  <c r="T116" i="4"/>
  <c r="U116" i="4" s="1"/>
  <c r="V116" i="4" s="1"/>
  <c r="T169" i="4"/>
  <c r="U169" i="4" s="1"/>
  <c r="V169" i="4" s="1"/>
  <c r="Y116" i="4"/>
  <c r="AC116" i="4" s="1"/>
  <c r="X116" i="4"/>
  <c r="AB116" i="4" s="1"/>
  <c r="Z116" i="4"/>
  <c r="AD116" i="4" s="1"/>
  <c r="W116" i="4"/>
  <c r="AA116" i="4" s="1"/>
  <c r="T127" i="4"/>
  <c r="U127" i="4" s="1"/>
  <c r="V127" i="4" s="1"/>
  <c r="X139" i="4"/>
  <c r="AB139" i="4" s="1"/>
  <c r="W139" i="4"/>
  <c r="AA139" i="4" s="1"/>
  <c r="X147" i="4"/>
  <c r="AB147" i="4" s="1"/>
  <c r="Z147" i="4"/>
  <c r="AD147" i="4" s="1"/>
  <c r="W147" i="4"/>
  <c r="AA147" i="4" s="1"/>
  <c r="Y147" i="4"/>
  <c r="AC147" i="4" s="1"/>
  <c r="U161" i="4"/>
  <c r="V161" i="4" s="1"/>
  <c r="Z78" i="4"/>
  <c r="AD78" i="4" s="1"/>
  <c r="R81" i="4"/>
  <c r="Z22" i="4"/>
  <c r="AD22" i="4" s="1"/>
  <c r="T123" i="4"/>
  <c r="U123" i="4" s="1"/>
  <c r="V123" i="4" s="1"/>
  <c r="X13" i="4"/>
  <c r="AB13" i="4" s="1"/>
  <c r="W13" i="4"/>
  <c r="AA13" i="4" s="1"/>
  <c r="Y31" i="4"/>
  <c r="AC31" i="4" s="1"/>
  <c r="X31" i="4"/>
  <c r="AB31" i="4" s="1"/>
  <c r="AF31" i="4" s="1"/>
  <c r="R41" i="4"/>
  <c r="T41" i="4"/>
  <c r="U41" i="4" s="1"/>
  <c r="V41" i="4" s="1"/>
  <c r="T46" i="4"/>
  <c r="U46" i="4" s="1"/>
  <c r="V46" i="4" s="1"/>
  <c r="U63" i="4"/>
  <c r="V63" i="4" s="1"/>
  <c r="R66" i="4"/>
  <c r="R69" i="4"/>
  <c r="T69" i="4"/>
  <c r="U69" i="4" s="1"/>
  <c r="V69" i="4" s="1"/>
  <c r="W127" i="4"/>
  <c r="AA127" i="4" s="1"/>
  <c r="AF127" i="4" s="1"/>
  <c r="U139" i="4"/>
  <c r="V139" i="4" s="1"/>
  <c r="U143" i="4"/>
  <c r="V143" i="4" s="1"/>
  <c r="U147" i="4"/>
  <c r="V147" i="4" s="1"/>
  <c r="T174" i="4"/>
  <c r="U174" i="4" s="1"/>
  <c r="V174" i="4" s="1"/>
  <c r="M37" i="6"/>
  <c r="P37" i="6" s="1"/>
  <c r="Q37" i="6" s="1"/>
  <c r="H79" i="6"/>
  <c r="I79" i="6" s="1"/>
  <c r="F79" i="6"/>
  <c r="G79" i="6" s="1"/>
  <c r="E79" i="6"/>
  <c r="J79" i="6"/>
  <c r="K79" i="6" s="1"/>
  <c r="Y121" i="4"/>
  <c r="AC121" i="4" s="1"/>
  <c r="Z121" i="4"/>
  <c r="AD121" i="4" s="1"/>
  <c r="W20" i="4"/>
  <c r="AA20" i="4" s="1"/>
  <c r="T83" i="4"/>
  <c r="U83" i="4" s="1"/>
  <c r="V83" i="4" s="1"/>
  <c r="Z109" i="4"/>
  <c r="AD109" i="4" s="1"/>
  <c r="U13" i="4"/>
  <c r="V13" i="4" s="1"/>
  <c r="Y20" i="4"/>
  <c r="AC20" i="4" s="1"/>
  <c r="Z23" i="4"/>
  <c r="AD23" i="4" s="1"/>
  <c r="T28" i="4"/>
  <c r="R28" i="4"/>
  <c r="X49" i="4"/>
  <c r="AB49" i="4" s="1"/>
  <c r="W49" i="4"/>
  <c r="AA49" i="4" s="1"/>
  <c r="AF49" i="4" s="1"/>
  <c r="X52" i="4"/>
  <c r="AB52" i="4" s="1"/>
  <c r="W52" i="4"/>
  <c r="AA52" i="4" s="1"/>
  <c r="Z52" i="4"/>
  <c r="AD52" i="4" s="1"/>
  <c r="Y52" i="4"/>
  <c r="AC52" i="4" s="1"/>
  <c r="W60" i="4"/>
  <c r="AA60" i="4" s="1"/>
  <c r="AF60" i="4" s="1"/>
  <c r="Z84" i="4"/>
  <c r="AD84" i="4" s="1"/>
  <c r="Y107" i="4"/>
  <c r="AC107" i="4" s="1"/>
  <c r="W107" i="4"/>
  <c r="AA107" i="4" s="1"/>
  <c r="Z107" i="4"/>
  <c r="AD107" i="4" s="1"/>
  <c r="AB114" i="4"/>
  <c r="AF114" i="4" s="1"/>
  <c r="X127" i="4"/>
  <c r="AB127" i="4" s="1"/>
  <c r="W131" i="4"/>
  <c r="AA131" i="4" s="1"/>
  <c r="Y139" i="4"/>
  <c r="AC139" i="4" s="1"/>
  <c r="T175" i="4"/>
  <c r="U175" i="4" s="1"/>
  <c r="V175" i="4" s="1"/>
  <c r="R175" i="4"/>
  <c r="U179" i="4"/>
  <c r="V179" i="4" s="1"/>
  <c r="Z75" i="4"/>
  <c r="AD75" i="4" s="1"/>
  <c r="H28" i="6"/>
  <c r="I28" i="6" s="1"/>
  <c r="J28" i="6"/>
  <c r="K28" i="6" s="1"/>
  <c r="F28" i="6"/>
  <c r="G28" i="6" s="1"/>
  <c r="E28" i="6"/>
  <c r="O165" i="6"/>
  <c r="L165" i="6"/>
  <c r="P165" i="6" s="1"/>
  <c r="Q165" i="6" s="1"/>
  <c r="N165" i="6"/>
  <c r="M165" i="6"/>
  <c r="M82" i="6"/>
  <c r="M158" i="6"/>
  <c r="M147" i="6"/>
  <c r="M180" i="6"/>
  <c r="M148" i="6"/>
  <c r="M26" i="6"/>
  <c r="M142" i="6"/>
  <c r="M38" i="6"/>
  <c r="M18" i="6"/>
  <c r="M81" i="6"/>
  <c r="M32" i="6"/>
  <c r="M52" i="6"/>
  <c r="P52" i="6" s="1"/>
  <c r="Q52" i="6" s="1"/>
  <c r="M59" i="6"/>
  <c r="U14" i="4"/>
  <c r="V14" i="4" s="1"/>
  <c r="T23" i="4"/>
  <c r="U23" i="4" s="1"/>
  <c r="V23" i="4" s="1"/>
  <c r="U28" i="4"/>
  <c r="V28" i="4" s="1"/>
  <c r="T43" i="4"/>
  <c r="U43" i="4" s="1"/>
  <c r="V43" i="4" s="1"/>
  <c r="U50" i="4"/>
  <c r="V50" i="4" s="1"/>
  <c r="Y63" i="4"/>
  <c r="AC63" i="4" s="1"/>
  <c r="Z63" i="4"/>
  <c r="AD63" i="4" s="1"/>
  <c r="X63" i="4"/>
  <c r="AB63" i="4" s="1"/>
  <c r="Z98" i="4"/>
  <c r="AD98" i="4" s="1"/>
  <c r="Y98" i="4"/>
  <c r="AC98" i="4" s="1"/>
  <c r="X98" i="4"/>
  <c r="AB98" i="4" s="1"/>
  <c r="W98" i="4"/>
  <c r="AA98" i="4" s="1"/>
  <c r="Z122" i="4"/>
  <c r="AD122" i="4" s="1"/>
  <c r="Z180" i="4"/>
  <c r="AD180" i="4" s="1"/>
  <c r="Y180" i="4"/>
  <c r="AC180" i="4" s="1"/>
  <c r="N19" i="6"/>
  <c r="M19" i="6"/>
  <c r="L19" i="6"/>
  <c r="O19" i="6"/>
  <c r="M33" i="6"/>
  <c r="O38" i="6"/>
  <c r="J44" i="6"/>
  <c r="K44" i="6" s="1"/>
  <c r="F44" i="6"/>
  <c r="G44" i="6" s="1"/>
  <c r="H44" i="6"/>
  <c r="I44" i="6" s="1"/>
  <c r="E44" i="6"/>
  <c r="H64" i="6"/>
  <c r="I64" i="6" s="1"/>
  <c r="F64" i="6"/>
  <c r="G64" i="6" s="1"/>
  <c r="E64" i="6"/>
  <c r="J64" i="6"/>
  <c r="K64" i="6" s="1"/>
  <c r="X181" i="4"/>
  <c r="AB181" i="4" s="1"/>
  <c r="X164" i="4"/>
  <c r="AB164" i="4" s="1"/>
  <c r="X176" i="4"/>
  <c r="AB176" i="4" s="1"/>
  <c r="X130" i="4"/>
  <c r="AB130" i="4" s="1"/>
  <c r="X144" i="4"/>
  <c r="AB144" i="4" s="1"/>
  <c r="X136" i="4"/>
  <c r="AB136" i="4" s="1"/>
  <c r="X131" i="4"/>
  <c r="AB131" i="4" s="1"/>
  <c r="X122" i="4"/>
  <c r="AB122" i="4" s="1"/>
  <c r="X156" i="4"/>
  <c r="AB156" i="4" s="1"/>
  <c r="X80" i="4"/>
  <c r="AB80" i="4" s="1"/>
  <c r="X65" i="4"/>
  <c r="AB65" i="4" s="1"/>
  <c r="X93" i="4"/>
  <c r="AB93" i="4" s="1"/>
  <c r="X96" i="4"/>
  <c r="AB96" i="4" s="1"/>
  <c r="J22" i="6"/>
  <c r="K22" i="6" s="1"/>
  <c r="H22" i="6"/>
  <c r="I22" i="6" s="1"/>
  <c r="E22" i="6"/>
  <c r="F22" i="6"/>
  <c r="G22" i="6" s="1"/>
  <c r="N82" i="6"/>
  <c r="N147" i="6"/>
  <c r="N142" i="6"/>
  <c r="N140" i="6"/>
  <c r="N180" i="6"/>
  <c r="N51" i="6"/>
  <c r="N29" i="6"/>
  <c r="N84" i="6"/>
  <c r="N67" i="6"/>
  <c r="N7" i="6"/>
  <c r="T16" i="4"/>
  <c r="U16" i="4" s="1"/>
  <c r="V16" i="4" s="1"/>
  <c r="T30" i="4"/>
  <c r="U30" i="4" s="1"/>
  <c r="V30" i="4" s="1"/>
  <c r="X39" i="4"/>
  <c r="AB39" i="4" s="1"/>
  <c r="W39" i="4"/>
  <c r="AA39" i="4" s="1"/>
  <c r="AF39" i="4" s="1"/>
  <c r="X67" i="4"/>
  <c r="AB67" i="4" s="1"/>
  <c r="W67" i="4"/>
  <c r="AA67" i="4" s="1"/>
  <c r="Z67" i="4"/>
  <c r="AD67" i="4" s="1"/>
  <c r="T73" i="4"/>
  <c r="U73" i="4" s="1"/>
  <c r="V73" i="4" s="1"/>
  <c r="T75" i="4"/>
  <c r="U75" i="4" s="1"/>
  <c r="V75" i="4" s="1"/>
  <c r="Y77" i="4"/>
  <c r="AC77" i="4" s="1"/>
  <c r="Z77" i="4"/>
  <c r="AD77" i="4" s="1"/>
  <c r="X77" i="4"/>
  <c r="AB77" i="4" s="1"/>
  <c r="W77" i="4"/>
  <c r="AA77" i="4" s="1"/>
  <c r="AF77" i="4" s="1"/>
  <c r="T84" i="4"/>
  <c r="U84" i="4" s="1"/>
  <c r="V84" i="4" s="1"/>
  <c r="Y134" i="4"/>
  <c r="AC134" i="4" s="1"/>
  <c r="T145" i="4"/>
  <c r="U145" i="4" s="1"/>
  <c r="V145" i="4" s="1"/>
  <c r="T152" i="4"/>
  <c r="R152" i="4"/>
  <c r="T177" i="4"/>
  <c r="U177" i="4" s="1"/>
  <c r="V177" i="4" s="1"/>
  <c r="N33" i="6"/>
  <c r="P135" i="6"/>
  <c r="Q135" i="6" s="1"/>
  <c r="U125" i="4"/>
  <c r="V125" i="4" s="1"/>
  <c r="X6" i="4"/>
  <c r="AB6" i="4" s="1"/>
  <c r="AF6" i="4" s="1"/>
  <c r="U39" i="4"/>
  <c r="V39" i="4" s="1"/>
  <c r="U67" i="4"/>
  <c r="V67" i="4" s="1"/>
  <c r="U77" i="4"/>
  <c r="V77" i="4" s="1"/>
  <c r="T82" i="4"/>
  <c r="R82" i="4"/>
  <c r="T91" i="4"/>
  <c r="U91" i="4" s="1"/>
  <c r="V91" i="4" s="1"/>
  <c r="T103" i="4"/>
  <c r="R103" i="4"/>
  <c r="T108" i="4"/>
  <c r="U108" i="4" s="1"/>
  <c r="V108" i="4" s="1"/>
  <c r="R108" i="4"/>
  <c r="X110" i="4"/>
  <c r="AB110" i="4" s="1"/>
  <c r="Z115" i="4"/>
  <c r="AD115" i="4" s="1"/>
  <c r="X115" i="4"/>
  <c r="AB115" i="4" s="1"/>
  <c r="Y115" i="4"/>
  <c r="AC115" i="4" s="1"/>
  <c r="W115" i="4"/>
  <c r="AA115" i="4" s="1"/>
  <c r="AF115" i="4" s="1"/>
  <c r="M67" i="6"/>
  <c r="N73" i="6"/>
  <c r="L73" i="6"/>
  <c r="P73" i="6" s="1"/>
  <c r="Q73" i="6" s="1"/>
  <c r="M73" i="6"/>
  <c r="O73" i="6"/>
  <c r="M135" i="6"/>
  <c r="O159" i="6"/>
  <c r="R128" i="4"/>
  <c r="T128" i="4"/>
  <c r="U128" i="4" s="1"/>
  <c r="V128" i="4" s="1"/>
  <c r="O84" i="6"/>
  <c r="O29" i="6"/>
  <c r="O142" i="6"/>
  <c r="O147" i="6"/>
  <c r="O26" i="6"/>
  <c r="O114" i="6"/>
  <c r="O32" i="6"/>
  <c r="O107" i="6"/>
  <c r="O68" i="6"/>
  <c r="O118" i="6"/>
  <c r="O82" i="6"/>
  <c r="O162" i="6"/>
  <c r="O33" i="6"/>
  <c r="X9" i="4"/>
  <c r="AB9" i="4" s="1"/>
  <c r="AF9" i="4" s="1"/>
  <c r="W16" i="4"/>
  <c r="AA16" i="4" s="1"/>
  <c r="R30" i="4"/>
  <c r="T32" i="4"/>
  <c r="Y39" i="4"/>
  <c r="AC39" i="4" s="1"/>
  <c r="T45" i="4"/>
  <c r="U45" i="4" s="1"/>
  <c r="V45" i="4" s="1"/>
  <c r="R59" i="4"/>
  <c r="T59" i="4"/>
  <c r="U59" i="4" s="1"/>
  <c r="V59" i="4" s="1"/>
  <c r="T63" i="4"/>
  <c r="T67" i="4"/>
  <c r="Z71" i="4"/>
  <c r="AD71" i="4" s="1"/>
  <c r="Y71" i="4"/>
  <c r="AC71" i="4" s="1"/>
  <c r="X71" i="4"/>
  <c r="AB71" i="4" s="1"/>
  <c r="W71" i="4"/>
  <c r="AA71" i="4" s="1"/>
  <c r="AF71" i="4" s="1"/>
  <c r="U89" i="4"/>
  <c r="V89" i="4" s="1"/>
  <c r="T96" i="4"/>
  <c r="U96" i="4" s="1"/>
  <c r="V96" i="4" s="1"/>
  <c r="T98" i="4"/>
  <c r="U98" i="4" s="1"/>
  <c r="V98" i="4" s="1"/>
  <c r="Y110" i="4"/>
  <c r="AC110" i="4" s="1"/>
  <c r="T113" i="4"/>
  <c r="U113" i="4" s="1"/>
  <c r="V113" i="4" s="1"/>
  <c r="X117" i="4"/>
  <c r="AB117" i="4" s="1"/>
  <c r="Y120" i="4"/>
  <c r="AC120" i="4" s="1"/>
  <c r="X120" i="4"/>
  <c r="AB120" i="4" s="1"/>
  <c r="Z120" i="4"/>
  <c r="AD120" i="4" s="1"/>
  <c r="W120" i="4"/>
  <c r="AA120" i="4" s="1"/>
  <c r="R145" i="4"/>
  <c r="U152" i="4"/>
  <c r="V152" i="4" s="1"/>
  <c r="R177" i="4"/>
  <c r="X180" i="4"/>
  <c r="AB180" i="4" s="1"/>
  <c r="E14" i="6"/>
  <c r="J14" i="6"/>
  <c r="K14" i="6" s="1"/>
  <c r="F14" i="6"/>
  <c r="G14" i="6" s="1"/>
  <c r="N53" i="6"/>
  <c r="O53" i="6"/>
  <c r="M53" i="6"/>
  <c r="L53" i="6"/>
  <c r="P53" i="6" s="1"/>
  <c r="Q53" i="6" s="1"/>
  <c r="O91" i="6"/>
  <c r="L91" i="6"/>
  <c r="M91" i="6"/>
  <c r="N91" i="6"/>
  <c r="P127" i="6"/>
  <c r="Q127" i="6" s="1"/>
  <c r="Z91" i="4"/>
  <c r="AD91" i="4" s="1"/>
  <c r="W166" i="4"/>
  <c r="AA166" i="4" s="1"/>
  <c r="Z166" i="4"/>
  <c r="AD166" i="4" s="1"/>
  <c r="X166" i="4"/>
  <c r="AB166" i="4" s="1"/>
  <c r="W4" i="4"/>
  <c r="AA4" i="4" s="1"/>
  <c r="Y9" i="4"/>
  <c r="AC9" i="4" s="1"/>
  <c r="T11" i="4"/>
  <c r="U11" i="4" s="1"/>
  <c r="V11" i="4" s="1"/>
  <c r="X16" i="4"/>
  <c r="AB16" i="4" s="1"/>
  <c r="W23" i="4"/>
  <c r="AA23" i="4" s="1"/>
  <c r="Y36" i="4"/>
  <c r="AC36" i="4" s="1"/>
  <c r="X36" i="4"/>
  <c r="AB36" i="4" s="1"/>
  <c r="Z39" i="4"/>
  <c r="AD39" i="4" s="1"/>
  <c r="T65" i="4"/>
  <c r="U65" i="4" s="1"/>
  <c r="V65" i="4" s="1"/>
  <c r="X75" i="4"/>
  <c r="AB75" i="4" s="1"/>
  <c r="U82" i="4"/>
  <c r="V82" i="4" s="1"/>
  <c r="X91" i="4"/>
  <c r="AB91" i="4" s="1"/>
  <c r="AF91" i="4" s="1"/>
  <c r="U103" i="4"/>
  <c r="V103" i="4" s="1"/>
  <c r="X141" i="4"/>
  <c r="AB141" i="4" s="1"/>
  <c r="P122" i="6"/>
  <c r="Q122" i="6" s="1"/>
  <c r="X18" i="4"/>
  <c r="AB18" i="4" s="1"/>
  <c r="W18" i="4"/>
  <c r="AA18" i="4" s="1"/>
  <c r="W25" i="4"/>
  <c r="AA25" i="4" s="1"/>
  <c r="AF25" i="4" s="1"/>
  <c r="Z45" i="4"/>
  <c r="AD45" i="4" s="1"/>
  <c r="Y45" i="4"/>
  <c r="AC45" i="4" s="1"/>
  <c r="X45" i="4"/>
  <c r="AB45" i="4" s="1"/>
  <c r="T47" i="4"/>
  <c r="U47" i="4" s="1"/>
  <c r="V47" i="4" s="1"/>
  <c r="Y53" i="4"/>
  <c r="AC53" i="4" s="1"/>
  <c r="Z53" i="4"/>
  <c r="AD53" i="4" s="1"/>
  <c r="X53" i="4"/>
  <c r="AB53" i="4" s="1"/>
  <c r="W53" i="4"/>
  <c r="AA53" i="4" s="1"/>
  <c r="AF53" i="4" s="1"/>
  <c r="X57" i="4"/>
  <c r="AB57" i="4" s="1"/>
  <c r="W57" i="4"/>
  <c r="AA57" i="4" s="1"/>
  <c r="Z57" i="4"/>
  <c r="AD57" i="4" s="1"/>
  <c r="Y67" i="4"/>
  <c r="AC67" i="4" s="1"/>
  <c r="Y91" i="4"/>
  <c r="AC91" i="4" s="1"/>
  <c r="X94" i="4"/>
  <c r="AB94" i="4" s="1"/>
  <c r="W94" i="4"/>
  <c r="AA94" i="4" s="1"/>
  <c r="AF94" i="4" s="1"/>
  <c r="W113" i="4"/>
  <c r="AA113" i="4" s="1"/>
  <c r="Z113" i="4"/>
  <c r="AD113" i="4" s="1"/>
  <c r="Y113" i="4"/>
  <c r="AC113" i="4" s="1"/>
  <c r="Z123" i="4"/>
  <c r="AD123" i="4" s="1"/>
  <c r="Y123" i="4"/>
  <c r="AC123" i="4" s="1"/>
  <c r="W123" i="4"/>
  <c r="AA123" i="4" s="1"/>
  <c r="Y126" i="4"/>
  <c r="AC126" i="4" s="1"/>
  <c r="X126" i="4"/>
  <c r="AB126" i="4" s="1"/>
  <c r="Z126" i="4"/>
  <c r="AD126" i="4" s="1"/>
  <c r="Z135" i="4"/>
  <c r="AD135" i="4" s="1"/>
  <c r="Y135" i="4"/>
  <c r="AC135" i="4" s="1"/>
  <c r="W135" i="4"/>
  <c r="AA135" i="4" s="1"/>
  <c r="X135" i="4"/>
  <c r="AB135" i="4" s="1"/>
  <c r="T138" i="4"/>
  <c r="R149" i="4"/>
  <c r="T149" i="4"/>
  <c r="U149" i="4" s="1"/>
  <c r="V149" i="4" s="1"/>
  <c r="P114" i="6"/>
  <c r="Q114" i="6" s="1"/>
  <c r="Z9" i="4"/>
  <c r="AD9" i="4" s="1"/>
  <c r="Y16" i="4"/>
  <c r="AC16" i="4" s="1"/>
  <c r="Y130" i="4"/>
  <c r="AC130" i="4" s="1"/>
  <c r="Y93" i="4"/>
  <c r="AC93" i="4" s="1"/>
  <c r="Y80" i="4"/>
  <c r="AC80" i="4" s="1"/>
  <c r="Y144" i="4"/>
  <c r="AC144" i="4" s="1"/>
  <c r="Y131" i="4"/>
  <c r="AC131" i="4" s="1"/>
  <c r="Y156" i="4"/>
  <c r="AC156" i="4" s="1"/>
  <c r="Y122" i="4"/>
  <c r="AC122" i="4" s="1"/>
  <c r="Y65" i="4"/>
  <c r="AC65" i="4" s="1"/>
  <c r="Y164" i="4"/>
  <c r="AC164" i="4" s="1"/>
  <c r="Y78" i="4"/>
  <c r="AC78" i="4" s="1"/>
  <c r="Y75" i="4"/>
  <c r="AC75" i="4" s="1"/>
  <c r="X23" i="4"/>
  <c r="AB23" i="4" s="1"/>
  <c r="X27" i="4"/>
  <c r="AB27" i="4" s="1"/>
  <c r="X4" i="4"/>
  <c r="AB4" i="4" s="1"/>
  <c r="Z8" i="4"/>
  <c r="AD8" i="4" s="1"/>
  <c r="Y8" i="4"/>
  <c r="AC8" i="4" s="1"/>
  <c r="X8" i="4"/>
  <c r="AB8" i="4" s="1"/>
  <c r="W8" i="4"/>
  <c r="AA8" i="4" s="1"/>
  <c r="AF8" i="4" s="1"/>
  <c r="W11" i="4"/>
  <c r="AA11" i="4" s="1"/>
  <c r="U18" i="4"/>
  <c r="V18" i="4" s="1"/>
  <c r="Y23" i="4"/>
  <c r="AC23" i="4" s="1"/>
  <c r="X32" i="4"/>
  <c r="AB32" i="4" s="1"/>
  <c r="T38" i="4"/>
  <c r="U38" i="4" s="1"/>
  <c r="V38" i="4" s="1"/>
  <c r="T51" i="4"/>
  <c r="U51" i="4" s="1"/>
  <c r="V51" i="4" s="1"/>
  <c r="R51" i="4"/>
  <c r="T87" i="4"/>
  <c r="R87" i="4"/>
  <c r="T101" i="4"/>
  <c r="T118" i="4"/>
  <c r="U118" i="4" s="1"/>
  <c r="V118" i="4" s="1"/>
  <c r="R118" i="4"/>
  <c r="T120" i="4"/>
  <c r="U120" i="4" s="1"/>
  <c r="V120" i="4" s="1"/>
  <c r="Z174" i="4"/>
  <c r="AD174" i="4" s="1"/>
  <c r="X174" i="4"/>
  <c r="AB174" i="4" s="1"/>
  <c r="Y174" i="4"/>
  <c r="AC174" i="4" s="1"/>
  <c r="W174" i="4"/>
  <c r="AA174" i="4" s="1"/>
  <c r="AF174" i="4" s="1"/>
  <c r="U181" i="4"/>
  <c r="V181" i="4" s="1"/>
  <c r="D6" i="5"/>
  <c r="E6" i="5" s="1"/>
  <c r="T9" i="4" s="1"/>
  <c r="U9" i="4" s="1"/>
  <c r="V9" i="4" s="1"/>
  <c r="T154" i="4"/>
  <c r="U154" i="4" s="1"/>
  <c r="V154" i="4" s="1"/>
  <c r="T110" i="4"/>
  <c r="U110" i="4" s="1"/>
  <c r="V110" i="4" s="1"/>
  <c r="T29" i="4"/>
  <c r="T136" i="4"/>
  <c r="T131" i="4"/>
  <c r="T143" i="4"/>
  <c r="T122" i="4"/>
  <c r="U122" i="4" s="1"/>
  <c r="V122" i="4" s="1"/>
  <c r="T90" i="4"/>
  <c r="U90" i="4" s="1"/>
  <c r="V90" i="4" s="1"/>
  <c r="T77" i="4"/>
  <c r="T62" i="4"/>
  <c r="U62" i="4" s="1"/>
  <c r="V62" i="4" s="1"/>
  <c r="T49" i="4"/>
  <c r="U49" i="4" s="1"/>
  <c r="V49" i="4" s="1"/>
  <c r="T44" i="4"/>
  <c r="T39" i="4"/>
  <c r="T34" i="4"/>
  <c r="T80" i="4"/>
  <c r="U80" i="4" s="1"/>
  <c r="V80" i="4" s="1"/>
  <c r="T161" i="4"/>
  <c r="T140" i="4"/>
  <c r="U140" i="4" s="1"/>
  <c r="V140" i="4" s="1"/>
  <c r="T93" i="4"/>
  <c r="U93" i="4" s="1"/>
  <c r="V93" i="4" s="1"/>
  <c r="T180" i="4"/>
  <c r="U180" i="4" s="1"/>
  <c r="V180" i="4" s="1"/>
  <c r="T144" i="4"/>
  <c r="U144" i="4" s="1"/>
  <c r="V144" i="4" s="1"/>
  <c r="T94" i="4"/>
  <c r="U94" i="4" s="1"/>
  <c r="V94" i="4" s="1"/>
  <c r="M6" i="6"/>
  <c r="O80" i="6"/>
  <c r="L80" i="6"/>
  <c r="N80" i="6"/>
  <c r="M80" i="6"/>
  <c r="M108" i="6"/>
  <c r="O108" i="6"/>
  <c r="N108" i="6"/>
  <c r="T159" i="4"/>
  <c r="R159" i="4"/>
  <c r="Y4" i="4"/>
  <c r="AC4" i="4" s="1"/>
  <c r="Y15" i="4"/>
  <c r="AC15" i="4" s="1"/>
  <c r="X15" i="4"/>
  <c r="AB15" i="4" s="1"/>
  <c r="T18" i="4"/>
  <c r="T25" i="4"/>
  <c r="U25" i="4" s="1"/>
  <c r="V25" i="4" s="1"/>
  <c r="X34" i="4"/>
  <c r="AB34" i="4" s="1"/>
  <c r="W34" i="4"/>
  <c r="AA34" i="4" s="1"/>
  <c r="AF34" i="4" s="1"/>
  <c r="T36" i="4"/>
  <c r="U36" i="4" s="1"/>
  <c r="V36" i="4" s="1"/>
  <c r="T57" i="4"/>
  <c r="U57" i="4" s="1"/>
  <c r="V57" i="4" s="1"/>
  <c r="T92" i="4"/>
  <c r="U92" i="4" s="1"/>
  <c r="V92" i="4" s="1"/>
  <c r="R92" i="4"/>
  <c r="T135" i="4"/>
  <c r="U135" i="4" s="1"/>
  <c r="V135" i="4" s="1"/>
  <c r="R153" i="4"/>
  <c r="T153" i="4"/>
  <c r="U153" i="4" s="1"/>
  <c r="V153" i="4" s="1"/>
  <c r="T156" i="4"/>
  <c r="U156" i="4" s="1"/>
  <c r="V156" i="4" s="1"/>
  <c r="O9" i="6"/>
  <c r="O94" i="6"/>
  <c r="J109" i="6"/>
  <c r="K109" i="6" s="1"/>
  <c r="H109" i="6"/>
  <c r="I109" i="6" s="1"/>
  <c r="F109" i="6"/>
  <c r="G109" i="6" s="1"/>
  <c r="E109" i="6"/>
  <c r="O131" i="6"/>
  <c r="M131" i="6"/>
  <c r="N131" i="6"/>
  <c r="L131" i="6"/>
  <c r="P131" i="6" s="1"/>
  <c r="Q131" i="6" s="1"/>
  <c r="J145" i="6"/>
  <c r="K145" i="6" s="1"/>
  <c r="H145" i="6"/>
  <c r="I145" i="6" s="1"/>
  <c r="F145" i="6"/>
  <c r="G145" i="6" s="1"/>
  <c r="E145" i="6"/>
  <c r="N179" i="6"/>
  <c r="M179" i="6"/>
  <c r="O179" i="6"/>
  <c r="U81" i="4"/>
  <c r="V81" i="4" s="1"/>
  <c r="U86" i="4"/>
  <c r="V86" i="4" s="1"/>
  <c r="Y96" i="4"/>
  <c r="AC96" i="4" s="1"/>
  <c r="T147" i="4"/>
  <c r="U163" i="4"/>
  <c r="V163" i="4" s="1"/>
  <c r="T181" i="4"/>
  <c r="T176" i="4"/>
  <c r="U176" i="4" s="1"/>
  <c r="V176" i="4" s="1"/>
  <c r="T171" i="4"/>
  <c r="U171" i="4" s="1"/>
  <c r="V171" i="4" s="1"/>
  <c r="T148" i="4"/>
  <c r="U148" i="4" s="1"/>
  <c r="V148" i="4" s="1"/>
  <c r="T166" i="4"/>
  <c r="U166" i="4" s="1"/>
  <c r="V166" i="4" s="1"/>
  <c r="T170" i="4"/>
  <c r="U170" i="4" s="1"/>
  <c r="V170" i="4" s="1"/>
  <c r="T146" i="4"/>
  <c r="U146" i="4" s="1"/>
  <c r="V146" i="4" s="1"/>
  <c r="T114" i="4"/>
  <c r="T164" i="4"/>
  <c r="T139" i="4"/>
  <c r="T125" i="4"/>
  <c r="L33" i="6"/>
  <c r="L45" i="6"/>
  <c r="L133" i="6"/>
  <c r="T71" i="4"/>
  <c r="U71" i="4" s="1"/>
  <c r="V71" i="4" s="1"/>
  <c r="Z133" i="4"/>
  <c r="AD133" i="4" s="1"/>
  <c r="Y133" i="4"/>
  <c r="AC133" i="4" s="1"/>
  <c r="X133" i="4"/>
  <c r="AB133" i="4" s="1"/>
  <c r="W133" i="4"/>
  <c r="AA133" i="4" s="1"/>
  <c r="AF133" i="4" s="1"/>
  <c r="Z138" i="4"/>
  <c r="AD138" i="4" s="1"/>
  <c r="Y138" i="4"/>
  <c r="AC138" i="4" s="1"/>
  <c r="X138" i="4"/>
  <c r="AB138" i="4" s="1"/>
  <c r="U164" i="4"/>
  <c r="V164" i="4" s="1"/>
  <c r="Z172" i="4"/>
  <c r="AD172" i="4" s="1"/>
  <c r="Y172" i="4"/>
  <c r="AC172" i="4" s="1"/>
  <c r="X172" i="4"/>
  <c r="AB172" i="4" s="1"/>
  <c r="W172" i="4"/>
  <c r="AA172" i="4" s="1"/>
  <c r="AF172" i="4" s="1"/>
  <c r="O7" i="6"/>
  <c r="L7" i="6"/>
  <c r="M7" i="6"/>
  <c r="M115" i="6"/>
  <c r="O115" i="6"/>
  <c r="N115" i="6"/>
  <c r="J132" i="6"/>
  <c r="K132" i="6" s="1"/>
  <c r="H132" i="6"/>
  <c r="I132" i="6" s="1"/>
  <c r="F132" i="6"/>
  <c r="G132" i="6" s="1"/>
  <c r="E132" i="6"/>
  <c r="Z96" i="4"/>
  <c r="AD96" i="4" s="1"/>
  <c r="T115" i="4"/>
  <c r="U115" i="4" s="1"/>
  <c r="V115" i="4" s="1"/>
  <c r="U126" i="4"/>
  <c r="V126" i="4" s="1"/>
  <c r="Z143" i="4"/>
  <c r="AD143" i="4" s="1"/>
  <c r="Y143" i="4"/>
  <c r="AC143" i="4" s="1"/>
  <c r="X143" i="4"/>
  <c r="AB143" i="4" s="1"/>
  <c r="W143" i="4"/>
  <c r="AA143" i="4" s="1"/>
  <c r="AF143" i="4" s="1"/>
  <c r="U172" i="4"/>
  <c r="V172" i="4" s="1"/>
  <c r="N9" i="6"/>
  <c r="M9" i="6"/>
  <c r="P9" i="6" s="1"/>
  <c r="Q9" i="6" s="1"/>
  <c r="T129" i="4"/>
  <c r="U129" i="4" s="1"/>
  <c r="V129" i="4" s="1"/>
  <c r="U131" i="4"/>
  <c r="V131" i="4" s="1"/>
  <c r="T162" i="4"/>
  <c r="R162" i="4"/>
  <c r="T179" i="4"/>
  <c r="Z182" i="4"/>
  <c r="AD182" i="4" s="1"/>
  <c r="W182" i="4"/>
  <c r="AA182" i="4" s="1"/>
  <c r="Y182" i="4"/>
  <c r="AC182" i="4" s="1"/>
  <c r="X182" i="4"/>
  <c r="AB182" i="4" s="1"/>
  <c r="F21" i="6"/>
  <c r="G21" i="6" s="1"/>
  <c r="E21" i="6"/>
  <c r="J21" i="6"/>
  <c r="K21" i="6" s="1"/>
  <c r="H21" i="6"/>
  <c r="I21" i="6" s="1"/>
  <c r="L55" i="6"/>
  <c r="O55" i="6"/>
  <c r="N55" i="6"/>
  <c r="J129" i="6"/>
  <c r="K129" i="6" s="1"/>
  <c r="H129" i="6"/>
  <c r="I129" i="6" s="1"/>
  <c r="F129" i="6"/>
  <c r="G129" i="6" s="1"/>
  <c r="E129" i="6"/>
  <c r="J152" i="6"/>
  <c r="K152" i="6" s="1"/>
  <c r="F152" i="6"/>
  <c r="G152" i="6" s="1"/>
  <c r="E152" i="6"/>
  <c r="H152" i="6"/>
  <c r="I152" i="6" s="1"/>
  <c r="T105" i="4"/>
  <c r="U105" i="4" s="1"/>
  <c r="V105" i="4" s="1"/>
  <c r="R105" i="4"/>
  <c r="W110" i="4"/>
  <c r="AA110" i="4" s="1"/>
  <c r="W151" i="4"/>
  <c r="AA151" i="4" s="1"/>
  <c r="X151" i="4"/>
  <c r="AB151" i="4" s="1"/>
  <c r="U159" i="4"/>
  <c r="V159" i="4" s="1"/>
  <c r="T165" i="4"/>
  <c r="U165" i="4" s="1"/>
  <c r="V165" i="4" s="1"/>
  <c r="Z170" i="4"/>
  <c r="AD170" i="4" s="1"/>
  <c r="W170" i="4"/>
  <c r="AA170" i="4" s="1"/>
  <c r="Y170" i="4"/>
  <c r="AC170" i="4" s="1"/>
  <c r="X170" i="4"/>
  <c r="AB170" i="4" s="1"/>
  <c r="O12" i="6"/>
  <c r="O34" i="6"/>
  <c r="J94" i="6"/>
  <c r="K94" i="6" s="1"/>
  <c r="M94" i="6" s="1"/>
  <c r="H94" i="6"/>
  <c r="I94" i="6" s="1"/>
  <c r="F94" i="6"/>
  <c r="G94" i="6" s="1"/>
  <c r="L94" i="6" s="1"/>
  <c r="L111" i="6"/>
  <c r="P111" i="6" s="1"/>
  <c r="Q111" i="6" s="1"/>
  <c r="N168" i="6"/>
  <c r="M168" i="6"/>
  <c r="O168" i="6"/>
  <c r="T61" i="4"/>
  <c r="U61" i="4" s="1"/>
  <c r="V61" i="4" s="1"/>
  <c r="U79" i="4"/>
  <c r="V79" i="4" s="1"/>
  <c r="X84" i="4"/>
  <c r="AB84" i="4" s="1"/>
  <c r="R100" i="4"/>
  <c r="Y112" i="4"/>
  <c r="AC112" i="4" s="1"/>
  <c r="Z112" i="4"/>
  <c r="AD112" i="4" s="1"/>
  <c r="W112" i="4"/>
  <c r="AA112" i="4" s="1"/>
  <c r="AF112" i="4" s="1"/>
  <c r="Y117" i="4"/>
  <c r="AC117" i="4" s="1"/>
  <c r="T119" i="4"/>
  <c r="U119" i="4" s="1"/>
  <c r="V119" i="4" s="1"/>
  <c r="R129" i="4"/>
  <c r="Y146" i="4"/>
  <c r="AC146" i="4" s="1"/>
  <c r="W146" i="4"/>
  <c r="AA146" i="4" s="1"/>
  <c r="AF146" i="4" s="1"/>
  <c r="R179" i="4"/>
  <c r="E24" i="6"/>
  <c r="J24" i="6"/>
  <c r="K24" i="6" s="1"/>
  <c r="H24" i="6"/>
  <c r="I24" i="6" s="1"/>
  <c r="H48" i="6"/>
  <c r="I48" i="6" s="1"/>
  <c r="F48" i="6"/>
  <c r="G48" i="6" s="1"/>
  <c r="E48" i="6"/>
  <c r="O58" i="6"/>
  <c r="N148" i="6"/>
  <c r="O172" i="6"/>
  <c r="N172" i="6"/>
  <c r="R33" i="4"/>
  <c r="R48" i="4"/>
  <c r="Z165" i="4"/>
  <c r="AD165" i="4" s="1"/>
  <c r="Y165" i="4"/>
  <c r="AC165" i="4" s="1"/>
  <c r="X165" i="4"/>
  <c r="AB165" i="4" s="1"/>
  <c r="W165" i="4"/>
  <c r="AA165" i="4" s="1"/>
  <c r="T182" i="4"/>
  <c r="O15" i="6"/>
  <c r="M15" i="6"/>
  <c r="L26" i="6"/>
  <c r="R38" i="4"/>
  <c r="R43" i="4"/>
  <c r="T76" i="4"/>
  <c r="X134" i="4"/>
  <c r="AB134" i="4" s="1"/>
  <c r="L102" i="6"/>
  <c r="L168" i="6"/>
  <c r="P168" i="6" s="1"/>
  <c r="Q168" i="6" s="1"/>
  <c r="L68" i="6"/>
  <c r="L148" i="6"/>
  <c r="L67" i="6"/>
  <c r="L76" i="6"/>
  <c r="P76" i="6" s="1"/>
  <c r="Q76" i="6" s="1"/>
  <c r="L142" i="6"/>
  <c r="P142" i="6" s="1"/>
  <c r="Q142" i="6" s="1"/>
  <c r="L56" i="6"/>
  <c r="P56" i="6" s="1"/>
  <c r="Q56" i="6" s="1"/>
  <c r="L171" i="6"/>
  <c r="T55" i="4"/>
  <c r="U55" i="4" s="1"/>
  <c r="V55" i="4" s="1"/>
  <c r="R61" i="4"/>
  <c r="T64" i="4"/>
  <c r="U64" i="4" s="1"/>
  <c r="V64" i="4" s="1"/>
  <c r="T89" i="4"/>
  <c r="R89" i="4"/>
  <c r="Y97" i="4"/>
  <c r="AC97" i="4" s="1"/>
  <c r="W97" i="4"/>
  <c r="AA97" i="4" s="1"/>
  <c r="T107" i="4"/>
  <c r="U107" i="4" s="1"/>
  <c r="V107" i="4" s="1"/>
  <c r="T117" i="4"/>
  <c r="U117" i="4" s="1"/>
  <c r="V117" i="4" s="1"/>
  <c r="R119" i="4"/>
  <c r="T141" i="4"/>
  <c r="U141" i="4" s="1"/>
  <c r="V141" i="4" s="1"/>
  <c r="T151" i="4"/>
  <c r="T173" i="4"/>
  <c r="U173" i="4" s="1"/>
  <c r="V173" i="4" s="1"/>
  <c r="H164" i="6"/>
  <c r="I164" i="6" s="1"/>
  <c r="J164" i="6"/>
  <c r="K164" i="6" s="1"/>
  <c r="E164" i="6"/>
  <c r="U138" i="4"/>
  <c r="V138" i="4" s="1"/>
  <c r="W161" i="4"/>
  <c r="AA161" i="4" s="1"/>
  <c r="AF161" i="4" s="1"/>
  <c r="Z163" i="4"/>
  <c r="AD163" i="4" s="1"/>
  <c r="Y163" i="4"/>
  <c r="AC163" i="4" s="1"/>
  <c r="X163" i="4"/>
  <c r="AB163" i="4" s="1"/>
  <c r="W163" i="4"/>
  <c r="AA163" i="4" s="1"/>
  <c r="W171" i="4"/>
  <c r="AA171" i="4" s="1"/>
  <c r="X171" i="4"/>
  <c r="AB171" i="4" s="1"/>
  <c r="J31" i="6"/>
  <c r="K31" i="6" s="1"/>
  <c r="F31" i="6"/>
  <c r="G31" i="6" s="1"/>
  <c r="E31" i="6"/>
  <c r="L60" i="6"/>
  <c r="M60" i="6"/>
  <c r="O135" i="6"/>
  <c r="N135" i="6"/>
  <c r="E174" i="6"/>
  <c r="F174" i="6"/>
  <c r="G174" i="6" s="1"/>
  <c r="H174" i="6"/>
  <c r="I174" i="6" s="1"/>
  <c r="J174" i="6"/>
  <c r="K174" i="6" s="1"/>
  <c r="U151" i="4"/>
  <c r="V151" i="4" s="1"/>
  <c r="T157" i="4"/>
  <c r="R157" i="4"/>
  <c r="Z171" i="4"/>
  <c r="AD171" i="4" s="1"/>
  <c r="U182" i="4"/>
  <c r="V182" i="4" s="1"/>
  <c r="H31" i="6"/>
  <c r="I31" i="6" s="1"/>
  <c r="E49" i="6"/>
  <c r="F49" i="6"/>
  <c r="G49" i="6" s="1"/>
  <c r="H49" i="6"/>
  <c r="I49" i="6" s="1"/>
  <c r="J49" i="6"/>
  <c r="K49" i="6" s="1"/>
  <c r="N58" i="6"/>
  <c r="O87" i="6"/>
  <c r="L87" i="6"/>
  <c r="N87" i="6"/>
  <c r="M87" i="6"/>
  <c r="U76" i="4"/>
  <c r="V76" i="4" s="1"/>
  <c r="Z130" i="4"/>
  <c r="AD130" i="4" s="1"/>
  <c r="Z144" i="4"/>
  <c r="AD144" i="4" s="1"/>
  <c r="W144" i="4"/>
  <c r="AA144" i="4" s="1"/>
  <c r="AF144" i="4" s="1"/>
  <c r="U157" i="4"/>
  <c r="V157" i="4" s="1"/>
  <c r="Y161" i="4"/>
  <c r="AC161" i="4" s="1"/>
  <c r="T172" i="4"/>
  <c r="H46" i="6"/>
  <c r="I46" i="6" s="1"/>
  <c r="J46" i="6"/>
  <c r="K46" i="6" s="1"/>
  <c r="F46" i="6"/>
  <c r="G46" i="6" s="1"/>
  <c r="E46" i="6"/>
  <c r="L61" i="6"/>
  <c r="L108" i="6"/>
  <c r="Z161" i="4"/>
  <c r="AD161" i="4" s="1"/>
  <c r="U178" i="4"/>
  <c r="V178" i="4" s="1"/>
  <c r="L15" i="6"/>
  <c r="F90" i="6"/>
  <c r="G90" i="6" s="1"/>
  <c r="E90" i="6"/>
  <c r="J90" i="6"/>
  <c r="K90" i="6" s="1"/>
  <c r="H90" i="6"/>
  <c r="I90" i="6" s="1"/>
  <c r="J98" i="6"/>
  <c r="K98" i="6" s="1"/>
  <c r="H98" i="6"/>
  <c r="I98" i="6" s="1"/>
  <c r="E98" i="6"/>
  <c r="F98" i="6"/>
  <c r="G98" i="6" s="1"/>
  <c r="N100" i="6"/>
  <c r="O128" i="6"/>
  <c r="N128" i="6"/>
  <c r="N134" i="6"/>
  <c r="M134" i="6"/>
  <c r="L134" i="6"/>
  <c r="O134" i="6"/>
  <c r="T132" i="4"/>
  <c r="T160" i="4"/>
  <c r="U160" i="4" s="1"/>
  <c r="V160" i="4" s="1"/>
  <c r="R168" i="4"/>
  <c r="T168" i="4"/>
  <c r="M8" i="6"/>
  <c r="O8" i="6"/>
  <c r="N8" i="6"/>
  <c r="L8" i="6"/>
  <c r="P8" i="6" s="1"/>
  <c r="Q8" i="6" s="1"/>
  <c r="O20" i="6"/>
  <c r="N20" i="6"/>
  <c r="M20" i="6"/>
  <c r="N34" i="6"/>
  <c r="M34" i="6"/>
  <c r="H112" i="6"/>
  <c r="I112" i="6" s="1"/>
  <c r="F112" i="6"/>
  <c r="G112" i="6" s="1"/>
  <c r="J112" i="6"/>
  <c r="K112" i="6" s="1"/>
  <c r="E112" i="6"/>
  <c r="O122" i="6"/>
  <c r="M122" i="6"/>
  <c r="Y141" i="4"/>
  <c r="AC141" i="4" s="1"/>
  <c r="M41" i="6"/>
  <c r="Y132" i="4"/>
  <c r="AC132" i="4" s="1"/>
  <c r="Y154" i="4"/>
  <c r="AC154" i="4" s="1"/>
  <c r="W154" i="4"/>
  <c r="AA154" i="4" s="1"/>
  <c r="W156" i="4"/>
  <c r="AA156" i="4" s="1"/>
  <c r="Z158" i="4"/>
  <c r="AD158" i="4" s="1"/>
  <c r="Y158" i="4"/>
  <c r="AC158" i="4" s="1"/>
  <c r="X158" i="4"/>
  <c r="AB158" i="4" s="1"/>
  <c r="R160" i="4"/>
  <c r="U168" i="4"/>
  <c r="V168" i="4" s="1"/>
  <c r="L6" i="6"/>
  <c r="H57" i="6"/>
  <c r="I57" i="6" s="1"/>
  <c r="F57" i="6"/>
  <c r="G57" i="6" s="1"/>
  <c r="E57" i="6"/>
  <c r="J57" i="6"/>
  <c r="K57" i="6" s="1"/>
  <c r="F75" i="6"/>
  <c r="G75" i="6" s="1"/>
  <c r="E75" i="6"/>
  <c r="O127" i="6"/>
  <c r="N127" i="6"/>
  <c r="M127" i="6"/>
  <c r="E154" i="6"/>
  <c r="J154" i="6"/>
  <c r="K154" i="6" s="1"/>
  <c r="H154" i="6"/>
  <c r="I154" i="6" s="1"/>
  <c r="F154" i="6"/>
  <c r="G154" i="6" s="1"/>
  <c r="O167" i="6"/>
  <c r="N167" i="6"/>
  <c r="M167" i="6"/>
  <c r="L167" i="6"/>
  <c r="P167" i="6" s="1"/>
  <c r="Q167" i="6" s="1"/>
  <c r="O13" i="6"/>
  <c r="N13" i="6"/>
  <c r="M13" i="6"/>
  <c r="L13" i="6"/>
  <c r="P13" i="6" s="1"/>
  <c r="Q13" i="6" s="1"/>
  <c r="O59" i="6"/>
  <c r="O104" i="6"/>
  <c r="N104" i="6"/>
  <c r="M104" i="6"/>
  <c r="E120" i="6"/>
  <c r="J120" i="6"/>
  <c r="K120" i="6" s="1"/>
  <c r="H120" i="6"/>
  <c r="I120" i="6" s="1"/>
  <c r="J170" i="6"/>
  <c r="K170" i="6" s="1"/>
  <c r="F170" i="6"/>
  <c r="G170" i="6" s="1"/>
  <c r="E170" i="6"/>
  <c r="H170" i="6"/>
  <c r="I170" i="6" s="1"/>
  <c r="U132" i="4"/>
  <c r="V132" i="4" s="1"/>
  <c r="W176" i="4"/>
  <c r="AA176" i="4" s="1"/>
  <c r="N32" i="6"/>
  <c r="L32" i="6"/>
  <c r="P32" i="6" s="1"/>
  <c r="Q32" i="6" s="1"/>
  <c r="M36" i="6"/>
  <c r="O62" i="6"/>
  <c r="N62" i="6"/>
  <c r="M62" i="6"/>
  <c r="L62" i="6"/>
  <c r="N114" i="6"/>
  <c r="L162" i="6"/>
  <c r="M175" i="6"/>
  <c r="L175" i="6"/>
  <c r="O175" i="6"/>
  <c r="N175" i="6"/>
  <c r="Z173" i="4"/>
  <c r="AD173" i="4" s="1"/>
  <c r="Y173" i="4"/>
  <c r="AC173" i="4" s="1"/>
  <c r="X173" i="4"/>
  <c r="AB173" i="4" s="1"/>
  <c r="J10" i="6"/>
  <c r="K10" i="6" s="1"/>
  <c r="F10" i="6"/>
  <c r="G10" i="6" s="1"/>
  <c r="H10" i="6"/>
  <c r="I10" i="6" s="1"/>
  <c r="E10" i="6"/>
  <c r="O30" i="6"/>
  <c r="N38" i="6"/>
  <c r="M68" i="6"/>
  <c r="O97" i="6"/>
  <c r="N97" i="6"/>
  <c r="O100" i="6"/>
  <c r="M100" i="6"/>
  <c r="L100" i="6"/>
  <c r="J119" i="6"/>
  <c r="K119" i="6" s="1"/>
  <c r="M119" i="6" s="1"/>
  <c r="F119" i="6"/>
  <c r="G119" i="6" s="1"/>
  <c r="O140" i="6"/>
  <c r="L140" i="6"/>
  <c r="L180" i="6"/>
  <c r="T137" i="4"/>
  <c r="W181" i="4"/>
  <c r="AA181" i="4" s="1"/>
  <c r="N26" i="6"/>
  <c r="E47" i="6"/>
  <c r="H47" i="6"/>
  <c r="I47" i="6" s="1"/>
  <c r="F47" i="6"/>
  <c r="G47" i="6" s="1"/>
  <c r="O102" i="6"/>
  <c r="N102" i="6"/>
  <c r="M102" i="6"/>
  <c r="H117" i="6"/>
  <c r="I117" i="6" s="1"/>
  <c r="F117" i="6"/>
  <c r="J130" i="6"/>
  <c r="K130" i="6" s="1"/>
  <c r="F130" i="6"/>
  <c r="G130" i="6" s="1"/>
  <c r="E130" i="6"/>
  <c r="H130" i="6"/>
  <c r="I130" i="6" s="1"/>
  <c r="N162" i="6"/>
  <c r="M162" i="6"/>
  <c r="H69" i="6"/>
  <c r="I69" i="6" s="1"/>
  <c r="E69" i="6"/>
  <c r="J69" i="6"/>
  <c r="K69" i="6" s="1"/>
  <c r="H74" i="6"/>
  <c r="I74" i="6" s="1"/>
  <c r="J74" i="6"/>
  <c r="K74" i="6" s="1"/>
  <c r="F74" i="6"/>
  <c r="G74" i="6" s="1"/>
  <c r="E74" i="6"/>
  <c r="O88" i="6"/>
  <c r="N88" i="6"/>
  <c r="M88" i="6"/>
  <c r="F103" i="6"/>
  <c r="G103" i="6" s="1"/>
  <c r="E103" i="6"/>
  <c r="H103" i="6"/>
  <c r="I103" i="6" s="1"/>
  <c r="F3" i="6"/>
  <c r="G3" i="6" s="1"/>
  <c r="E3" i="6"/>
  <c r="L119" i="6"/>
  <c r="J138" i="6"/>
  <c r="K138" i="6" s="1"/>
  <c r="F138" i="6"/>
  <c r="G138" i="6" s="1"/>
  <c r="E138" i="6"/>
  <c r="H138" i="6"/>
  <c r="I138" i="6" s="1"/>
  <c r="J150" i="6"/>
  <c r="K150" i="6" s="1"/>
  <c r="F150" i="6"/>
  <c r="G150" i="6" s="1"/>
  <c r="E150" i="6"/>
  <c r="F181" i="6"/>
  <c r="G181" i="6" s="1"/>
  <c r="E181" i="6"/>
  <c r="J181" i="6"/>
  <c r="K181" i="6" s="1"/>
  <c r="H181" i="6"/>
  <c r="I181" i="6" s="1"/>
  <c r="Z148" i="4"/>
  <c r="AD148" i="4" s="1"/>
  <c r="Y148" i="4"/>
  <c r="AC148" i="4" s="1"/>
  <c r="X148" i="4"/>
  <c r="AB148" i="4" s="1"/>
  <c r="U162" i="4"/>
  <c r="V162" i="4" s="1"/>
  <c r="T167" i="4"/>
  <c r="U167" i="4" s="1"/>
  <c r="V167" i="4" s="1"/>
  <c r="Y176" i="4"/>
  <c r="AC176" i="4" s="1"/>
  <c r="N12" i="6"/>
  <c r="F19" i="6"/>
  <c r="G19" i="6" s="1"/>
  <c r="J19" i="6"/>
  <c r="K19" i="6" s="1"/>
  <c r="O72" i="6"/>
  <c r="M76" i="6"/>
  <c r="O76" i="6"/>
  <c r="N76" i="6"/>
  <c r="E117" i="6"/>
  <c r="M140" i="6"/>
  <c r="O173" i="6"/>
  <c r="N173" i="6"/>
  <c r="L173" i="6"/>
  <c r="M173" i="6"/>
  <c r="W173" i="4"/>
  <c r="AA173" i="4" s="1"/>
  <c r="AF173" i="4" s="1"/>
  <c r="J11" i="6"/>
  <c r="K11" i="6" s="1"/>
  <c r="M11" i="6" s="1"/>
  <c r="F11" i="6"/>
  <c r="G11" i="6" s="1"/>
  <c r="L11" i="6" s="1"/>
  <c r="H17" i="6"/>
  <c r="I17" i="6" s="1"/>
  <c r="E17" i="6"/>
  <c r="M58" i="6"/>
  <c r="F63" i="6"/>
  <c r="G63" i="6" s="1"/>
  <c r="E63" i="6"/>
  <c r="H63" i="6"/>
  <c r="I63" i="6" s="1"/>
  <c r="E96" i="6"/>
  <c r="H96" i="6"/>
  <c r="I96" i="6" s="1"/>
  <c r="F96" i="6"/>
  <c r="G96" i="6" s="1"/>
  <c r="L128" i="6"/>
  <c r="P128" i="6" s="1"/>
  <c r="Q128" i="6" s="1"/>
  <c r="O153" i="6"/>
  <c r="N153" i="6"/>
  <c r="M153" i="6"/>
  <c r="L153" i="6"/>
  <c r="P153" i="6" s="1"/>
  <c r="Q153" i="6" s="1"/>
  <c r="T142" i="4"/>
  <c r="U142" i="4" s="1"/>
  <c r="V142" i="4" s="1"/>
  <c r="R167" i="4"/>
  <c r="Y181" i="4"/>
  <c r="AC181" i="4" s="1"/>
  <c r="H13" i="6"/>
  <c r="I13" i="6" s="1"/>
  <c r="F13" i="6"/>
  <c r="G13" i="6" s="1"/>
  <c r="O37" i="6"/>
  <c r="N52" i="6"/>
  <c r="O52" i="6"/>
  <c r="F69" i="6"/>
  <c r="G69" i="6" s="1"/>
  <c r="H101" i="6"/>
  <c r="I101" i="6" s="1"/>
  <c r="F101" i="6"/>
  <c r="E101" i="6"/>
  <c r="J101" i="6"/>
  <c r="K101" i="6" s="1"/>
  <c r="J103" i="6"/>
  <c r="K103" i="6" s="1"/>
  <c r="H32" i="6"/>
  <c r="I32" i="6" s="1"/>
  <c r="H50" i="6"/>
  <c r="I50" i="6" s="1"/>
  <c r="J50" i="6"/>
  <c r="K50" i="6" s="1"/>
  <c r="F50" i="6"/>
  <c r="E50" i="6"/>
  <c r="J136" i="6"/>
  <c r="K136" i="6" s="1"/>
  <c r="H136" i="6"/>
  <c r="I136" i="6" s="1"/>
  <c r="E136" i="6"/>
  <c r="F136" i="6"/>
  <c r="G136" i="6" s="1"/>
  <c r="O148" i="6"/>
  <c r="J160" i="6"/>
  <c r="K160" i="6" s="1"/>
  <c r="H160" i="6"/>
  <c r="I160" i="6" s="1"/>
  <c r="E160" i="6"/>
  <c r="J43" i="6"/>
  <c r="K43" i="6" s="1"/>
  <c r="E43" i="6"/>
  <c r="N68" i="6"/>
  <c r="N86" i="6"/>
  <c r="L86" i="6"/>
  <c r="J99" i="6"/>
  <c r="K99" i="6" s="1"/>
  <c r="N99" i="6" s="1"/>
  <c r="H99" i="6"/>
  <c r="I99" i="6" s="1"/>
  <c r="F99" i="6"/>
  <c r="G99" i="6" s="1"/>
  <c r="L99" i="6" s="1"/>
  <c r="H124" i="6"/>
  <c r="I124" i="6" s="1"/>
  <c r="E124" i="6"/>
  <c r="J124" i="6"/>
  <c r="K124" i="6" s="1"/>
  <c r="J156" i="6"/>
  <c r="K156" i="6" s="1"/>
  <c r="H156" i="6"/>
  <c r="I156" i="6" s="1"/>
  <c r="E156" i="6"/>
  <c r="F156" i="6"/>
  <c r="M39" i="6"/>
  <c r="M72" i="6"/>
  <c r="N72" i="6"/>
  <c r="L72" i="6"/>
  <c r="P72" i="6" s="1"/>
  <c r="Q72" i="6" s="1"/>
  <c r="H137" i="6"/>
  <c r="I137" i="6" s="1"/>
  <c r="F137" i="6"/>
  <c r="G137" i="6" s="1"/>
  <c r="N171" i="6"/>
  <c r="O6" i="6"/>
  <c r="N6" i="6"/>
  <c r="M12" i="6"/>
  <c r="L12" i="6"/>
  <c r="P12" i="6" s="1"/>
  <c r="Q12" i="6" s="1"/>
  <c r="J36" i="6"/>
  <c r="K36" i="6" s="1"/>
  <c r="F143" i="6"/>
  <c r="G143" i="6" s="1"/>
  <c r="E143" i="6"/>
  <c r="J143" i="6"/>
  <c r="K143" i="6" s="1"/>
  <c r="H143" i="6"/>
  <c r="I143" i="6" s="1"/>
  <c r="O178" i="6"/>
  <c r="N178" i="6"/>
  <c r="M178" i="6"/>
  <c r="O18" i="6"/>
  <c r="N18" i="6"/>
  <c r="J35" i="6"/>
  <c r="K35" i="6" s="1"/>
  <c r="F35" i="6"/>
  <c r="G35" i="6" s="1"/>
  <c r="E35" i="6"/>
  <c r="H43" i="6"/>
  <c r="I43" i="6" s="1"/>
  <c r="J110" i="6"/>
  <c r="K110" i="6" s="1"/>
  <c r="F110" i="6"/>
  <c r="G110" i="6" s="1"/>
  <c r="E110" i="6"/>
  <c r="H110" i="6"/>
  <c r="I110" i="6" s="1"/>
  <c r="J116" i="6"/>
  <c r="K116" i="6" s="1"/>
  <c r="H116" i="6"/>
  <c r="I116" i="6" s="1"/>
  <c r="E116" i="6"/>
  <c r="N118" i="6"/>
  <c r="M118" i="6"/>
  <c r="L118" i="6"/>
  <c r="P118" i="6" s="1"/>
  <c r="Q118" i="6" s="1"/>
  <c r="O133" i="6"/>
  <c r="N133" i="6"/>
  <c r="M133" i="6"/>
  <c r="O51" i="6"/>
  <c r="M51" i="6"/>
  <c r="L51" i="6"/>
  <c r="O95" i="6"/>
  <c r="N95" i="6"/>
  <c r="M95" i="6"/>
  <c r="L95" i="6"/>
  <c r="P95" i="6" s="1"/>
  <c r="Q95" i="6" s="1"/>
  <c r="H104" i="6"/>
  <c r="I104" i="6" s="1"/>
  <c r="F104" i="6"/>
  <c r="G104" i="6" s="1"/>
  <c r="L104" i="6" s="1"/>
  <c r="P104" i="6" s="1"/>
  <c r="Q104" i="6" s="1"/>
  <c r="O149" i="6"/>
  <c r="N149" i="6"/>
  <c r="M149" i="6"/>
  <c r="L149" i="6"/>
  <c r="P149" i="6" s="1"/>
  <c r="Q149" i="6" s="1"/>
  <c r="H157" i="6"/>
  <c r="I157" i="6" s="1"/>
  <c r="F157" i="6"/>
  <c r="E157" i="6"/>
  <c r="N159" i="6"/>
  <c r="M159" i="6"/>
  <c r="L159" i="6"/>
  <c r="P159" i="6" s="1"/>
  <c r="Q159" i="6" s="1"/>
  <c r="M23" i="6"/>
  <c r="O23" i="6"/>
  <c r="N23" i="6"/>
  <c r="O81" i="6"/>
  <c r="N81" i="6"/>
  <c r="E121" i="6"/>
  <c r="F121" i="6"/>
  <c r="G121" i="6" s="1"/>
  <c r="J137" i="6"/>
  <c r="K137" i="6" s="1"/>
  <c r="N137" i="6" s="1"/>
  <c r="N15" i="6"/>
  <c r="J42" i="6"/>
  <c r="K42" i="6" s="1"/>
  <c r="H42" i="6"/>
  <c r="I42" i="6" s="1"/>
  <c r="E42" i="6"/>
  <c r="L58" i="6"/>
  <c r="P58" i="6" s="1"/>
  <c r="Q58" i="6" s="1"/>
  <c r="J71" i="6"/>
  <c r="K71" i="6" s="1"/>
  <c r="H71" i="6"/>
  <c r="I71" i="6" s="1"/>
  <c r="E71" i="6"/>
  <c r="H77" i="6"/>
  <c r="I77" i="6" s="1"/>
  <c r="F77" i="6"/>
  <c r="G77" i="6" s="1"/>
  <c r="E77" i="6"/>
  <c r="L137" i="6"/>
  <c r="O146" i="6"/>
  <c r="N146" i="6"/>
  <c r="M146" i="6"/>
  <c r="L146" i="6"/>
  <c r="J25" i="6"/>
  <c r="K25" i="6" s="1"/>
  <c r="J45" i="6"/>
  <c r="K45" i="6" s="1"/>
  <c r="H54" i="6"/>
  <c r="I54" i="6" s="1"/>
  <c r="F54" i="6"/>
  <c r="G54" i="6" s="1"/>
  <c r="L54" i="6" s="1"/>
  <c r="J61" i="6"/>
  <c r="K61" i="6" s="1"/>
  <c r="J85" i="6"/>
  <c r="K85" i="6" s="1"/>
  <c r="F85" i="6"/>
  <c r="G85" i="6" s="1"/>
  <c r="E85" i="6"/>
  <c r="N107" i="6"/>
  <c r="O126" i="6"/>
  <c r="N126" i="6"/>
  <c r="M126" i="6"/>
  <c r="L126" i="6"/>
  <c r="J54" i="6"/>
  <c r="K54" i="6" s="1"/>
  <c r="M54" i="6" s="1"/>
  <c r="J65" i="6"/>
  <c r="K65" i="6" s="1"/>
  <c r="O65" i="6" s="1"/>
  <c r="H65" i="6"/>
  <c r="I65" i="6" s="1"/>
  <c r="L82" i="6"/>
  <c r="M97" i="6"/>
  <c r="L107" i="6"/>
  <c r="M114" i="6"/>
  <c r="F123" i="6"/>
  <c r="G123" i="6" s="1"/>
  <c r="E123" i="6"/>
  <c r="H123" i="6"/>
  <c r="I123" i="6" s="1"/>
  <c r="H185" i="6"/>
  <c r="O39" i="6"/>
  <c r="J60" i="6"/>
  <c r="K60" i="6" s="1"/>
  <c r="O60" i="6" s="1"/>
  <c r="H84" i="6"/>
  <c r="I84" i="6" s="1"/>
  <c r="F84" i="6"/>
  <c r="G84" i="6" s="1"/>
  <c r="L84" i="6" s="1"/>
  <c r="P84" i="6" s="1"/>
  <c r="Q84" i="6" s="1"/>
  <c r="F89" i="6"/>
  <c r="G89" i="6" s="1"/>
  <c r="E89" i="6"/>
  <c r="M107" i="6"/>
  <c r="O111" i="6"/>
  <c r="M111" i="6"/>
  <c r="O113" i="6"/>
  <c r="N113" i="6"/>
  <c r="M113" i="6"/>
  <c r="N158" i="6"/>
  <c r="O158" i="6"/>
  <c r="N177" i="6"/>
  <c r="M177" i="6"/>
  <c r="L65" i="6"/>
  <c r="H81" i="6"/>
  <c r="I81" i="6" s="1"/>
  <c r="F81" i="6"/>
  <c r="G81" i="6" s="1"/>
  <c r="L81" i="6" s="1"/>
  <c r="P81" i="6" s="1"/>
  <c r="Q81" i="6" s="1"/>
  <c r="J86" i="6"/>
  <c r="K86" i="6" s="1"/>
  <c r="O86" i="6" s="1"/>
  <c r="F86" i="6"/>
  <c r="G86" i="6" s="1"/>
  <c r="O106" i="6"/>
  <c r="N106" i="6"/>
  <c r="M106" i="6"/>
  <c r="L106" i="6"/>
  <c r="P106" i="6" s="1"/>
  <c r="Q106" i="6" s="1"/>
  <c r="J172" i="6"/>
  <c r="K172" i="6" s="1"/>
  <c r="M172" i="6" s="1"/>
  <c r="H172" i="6"/>
  <c r="I172" i="6" s="1"/>
  <c r="F172" i="6"/>
  <c r="G172" i="6" s="1"/>
  <c r="L172" i="6" s="1"/>
  <c r="O177" i="6"/>
  <c r="N30" i="6"/>
  <c r="L34" i="6"/>
  <c r="L38" i="6"/>
  <c r="P38" i="6" s="1"/>
  <c r="Q38" i="6" s="1"/>
  <c r="M45" i="6"/>
  <c r="N59" i="6"/>
  <c r="L59" i="6"/>
  <c r="J55" i="6"/>
  <c r="K55" i="6" s="1"/>
  <c r="M55" i="6" s="1"/>
  <c r="F55" i="6"/>
  <c r="G55" i="6" s="1"/>
  <c r="F161" i="6"/>
  <c r="G161" i="6" s="1"/>
  <c r="E161" i="6"/>
  <c r="J178" i="6"/>
  <c r="K178" i="6" s="1"/>
  <c r="H178" i="6"/>
  <c r="I178" i="6" s="1"/>
  <c r="H34" i="6"/>
  <c r="I34" i="6" s="1"/>
  <c r="L39" i="6"/>
  <c r="P39" i="6" s="1"/>
  <c r="Q39" i="6" s="1"/>
  <c r="E70" i="6"/>
  <c r="J70" i="6"/>
  <c r="K70" i="6" s="1"/>
  <c r="J149" i="6"/>
  <c r="K149" i="6" s="1"/>
  <c r="F149" i="6"/>
  <c r="G149" i="6" s="1"/>
  <c r="O155" i="6"/>
  <c r="N155" i="6"/>
  <c r="M155" i="6"/>
  <c r="J176" i="6"/>
  <c r="K176" i="6" s="1"/>
  <c r="H176" i="6"/>
  <c r="I176" i="6" s="1"/>
  <c r="E176" i="6"/>
  <c r="F83" i="6"/>
  <c r="G83" i="6" s="1"/>
  <c r="E83" i="6"/>
  <c r="J91" i="6"/>
  <c r="K91" i="6" s="1"/>
  <c r="H91" i="6"/>
  <c r="I91" i="6" s="1"/>
  <c r="H165" i="6"/>
  <c r="I165" i="6" s="1"/>
  <c r="J151" i="6"/>
  <c r="K151" i="6" s="1"/>
  <c r="H151" i="6"/>
  <c r="I151" i="6" s="1"/>
  <c r="O166" i="6"/>
  <c r="N166" i="6"/>
  <c r="M166" i="6"/>
  <c r="P166" i="6" s="1"/>
  <c r="Q166" i="6" s="1"/>
  <c r="O180" i="6"/>
  <c r="F163" i="6"/>
  <c r="G163" i="6" s="1"/>
  <c r="E163" i="6"/>
  <c r="J169" i="6"/>
  <c r="K169" i="6" s="1"/>
  <c r="H169" i="6"/>
  <c r="I169" i="6" s="1"/>
  <c r="H97" i="6"/>
  <c r="I97" i="6" s="1"/>
  <c r="F97" i="6"/>
  <c r="G97" i="6" s="1"/>
  <c r="L97" i="6" s="1"/>
  <c r="P97" i="6" s="1"/>
  <c r="Q97" i="6" s="1"/>
  <c r="H177" i="6"/>
  <c r="I177" i="6" s="1"/>
  <c r="F177" i="6"/>
  <c r="G177" i="6" s="1"/>
  <c r="L177" i="6" s="1"/>
  <c r="P177" i="6" s="1"/>
  <c r="Q177" i="6" s="1"/>
  <c r="E105" i="6"/>
  <c r="E125" i="6"/>
  <c r="F141" i="6"/>
  <c r="G141" i="6" s="1"/>
  <c r="L141" i="6" s="1"/>
  <c r="E151" i="6"/>
  <c r="J131" i="6"/>
  <c r="K131" i="6" s="1"/>
  <c r="H131" i="6"/>
  <c r="I131" i="6" s="1"/>
  <c r="J171" i="6"/>
  <c r="K171" i="6" s="1"/>
  <c r="O171" i="6" s="1"/>
  <c r="H171" i="6"/>
  <c r="I171" i="6" s="1"/>
  <c r="J111" i="6"/>
  <c r="K111" i="6" s="1"/>
  <c r="N111" i="6" s="1"/>
  <c r="H111" i="6"/>
  <c r="I111" i="6" s="1"/>
  <c r="H141" i="6"/>
  <c r="I141" i="6" s="1"/>
  <c r="E169" i="6"/>
  <c r="P172" i="6" l="1"/>
  <c r="Q172" i="6" s="1"/>
  <c r="L85" i="6"/>
  <c r="P85" i="6" s="1"/>
  <c r="Q85" i="6" s="1"/>
  <c r="O85" i="6"/>
  <c r="N85" i="6"/>
  <c r="M85" i="6"/>
  <c r="J186" i="6"/>
  <c r="AF67" i="4"/>
  <c r="Z48" i="4"/>
  <c r="AD48" i="4" s="1"/>
  <c r="W48" i="4"/>
  <c r="AA48" i="4" s="1"/>
  <c r="Y48" i="4"/>
  <c r="AC48" i="4" s="1"/>
  <c r="X48" i="4"/>
  <c r="AB48" i="4" s="1"/>
  <c r="O61" i="6"/>
  <c r="N61" i="6"/>
  <c r="AF11" i="4"/>
  <c r="O11" i="6"/>
  <c r="P54" i="6"/>
  <c r="Q54" i="6" s="1"/>
  <c r="Z28" i="4"/>
  <c r="AD28" i="4" s="1"/>
  <c r="X28" i="4"/>
  <c r="AB28" i="4" s="1"/>
  <c r="Y28" i="4"/>
  <c r="AC28" i="4" s="1"/>
  <c r="W28" i="4"/>
  <c r="AA28" i="4" s="1"/>
  <c r="AF28" i="4" s="1"/>
  <c r="O169" i="6"/>
  <c r="N169" i="6"/>
  <c r="M169" i="6"/>
  <c r="L169" i="6"/>
  <c r="L90" i="6"/>
  <c r="N90" i="6"/>
  <c r="M90" i="6"/>
  <c r="O90" i="6"/>
  <c r="W100" i="4"/>
  <c r="AA100" i="4" s="1"/>
  <c r="Z100" i="4"/>
  <c r="AD100" i="4" s="1"/>
  <c r="Y100" i="4"/>
  <c r="AC100" i="4" s="1"/>
  <c r="X100" i="4"/>
  <c r="AB100" i="4" s="1"/>
  <c r="Z69" i="4"/>
  <c r="AD69" i="4" s="1"/>
  <c r="Y69" i="4"/>
  <c r="AC69" i="4" s="1"/>
  <c r="X69" i="4"/>
  <c r="AB69" i="4" s="1"/>
  <c r="W69" i="4"/>
  <c r="AA69" i="4" s="1"/>
  <c r="AF69" i="4" s="1"/>
  <c r="AF154" i="4"/>
  <c r="P87" i="6"/>
  <c r="Q87" i="6" s="1"/>
  <c r="N138" i="6"/>
  <c r="L138" i="6"/>
  <c r="O138" i="6"/>
  <c r="M138" i="6"/>
  <c r="Y102" i="4"/>
  <c r="AC102" i="4" s="1"/>
  <c r="Z102" i="4"/>
  <c r="AD102" i="4" s="1"/>
  <c r="W102" i="4"/>
  <c r="AA102" i="4" s="1"/>
  <c r="X102" i="4"/>
  <c r="AB102" i="4" s="1"/>
  <c r="AF47" i="4"/>
  <c r="P107" i="6"/>
  <c r="Q107" i="6" s="1"/>
  <c r="P146" i="6"/>
  <c r="Q146" i="6" s="1"/>
  <c r="M171" i="6"/>
  <c r="P171" i="6" s="1"/>
  <c r="Q171" i="6" s="1"/>
  <c r="M86" i="6"/>
  <c r="O69" i="6"/>
  <c r="N69" i="6"/>
  <c r="M69" i="6"/>
  <c r="L69" i="6"/>
  <c r="P69" i="6" s="1"/>
  <c r="Q69" i="6" s="1"/>
  <c r="P180" i="6"/>
  <c r="Q180" i="6" s="1"/>
  <c r="N60" i="6"/>
  <c r="X119" i="4"/>
  <c r="AB119" i="4" s="1"/>
  <c r="Y119" i="4"/>
  <c r="AC119" i="4" s="1"/>
  <c r="Z119" i="4"/>
  <c r="AD119" i="4" s="1"/>
  <c r="W119" i="4"/>
  <c r="AA119" i="4" s="1"/>
  <c r="AF119" i="4" s="1"/>
  <c r="M132" i="6"/>
  <c r="L132" i="6"/>
  <c r="N132" i="6"/>
  <c r="O132" i="6"/>
  <c r="N94" i="6"/>
  <c r="P94" i="6" s="1"/>
  <c r="Q94" i="6" s="1"/>
  <c r="Z159" i="4"/>
  <c r="AD159" i="4" s="1"/>
  <c r="Y159" i="4"/>
  <c r="AC159" i="4" s="1"/>
  <c r="W159" i="4"/>
  <c r="AA159" i="4" s="1"/>
  <c r="X159" i="4"/>
  <c r="AB159" i="4" s="1"/>
  <c r="AF135" i="4"/>
  <c r="AF116" i="4"/>
  <c r="P40" i="6"/>
  <c r="Q40" i="6" s="1"/>
  <c r="Z5" i="4"/>
  <c r="AD5" i="4" s="1"/>
  <c r="W5" i="4"/>
  <c r="AA5" i="4" s="1"/>
  <c r="Y5" i="4"/>
  <c r="AC5" i="4" s="1"/>
  <c r="X5" i="4"/>
  <c r="AB5" i="4" s="1"/>
  <c r="O103" i="6"/>
  <c r="N103" i="6"/>
  <c r="M103" i="6"/>
  <c r="L103" i="6"/>
  <c r="P103" i="6" s="1"/>
  <c r="Q103" i="6" s="1"/>
  <c r="P6" i="6"/>
  <c r="Q6" i="6" s="1"/>
  <c r="AF113" i="4"/>
  <c r="AF52" i="4"/>
  <c r="Y167" i="4"/>
  <c r="AC167" i="4" s="1"/>
  <c r="Z167" i="4"/>
  <c r="AD167" i="4" s="1"/>
  <c r="X167" i="4"/>
  <c r="AB167" i="4" s="1"/>
  <c r="W167" i="4"/>
  <c r="AA167" i="4" s="1"/>
  <c r="AF167" i="4" s="1"/>
  <c r="M98" i="6"/>
  <c r="L98" i="6"/>
  <c r="P98" i="6" s="1"/>
  <c r="Q98" i="6" s="1"/>
  <c r="N98" i="6"/>
  <c r="O98" i="6"/>
  <c r="N28" i="6"/>
  <c r="O28" i="6"/>
  <c r="M28" i="6"/>
  <c r="L28" i="6"/>
  <c r="P28" i="6" s="1"/>
  <c r="Q28" i="6" s="1"/>
  <c r="Z160" i="4"/>
  <c r="AD160" i="4" s="1"/>
  <c r="W160" i="4"/>
  <c r="AA160" i="4" s="1"/>
  <c r="Y160" i="4"/>
  <c r="AC160" i="4" s="1"/>
  <c r="X160" i="4"/>
  <c r="AB160" i="4" s="1"/>
  <c r="P91" i="6"/>
  <c r="Q91" i="6" s="1"/>
  <c r="M27" i="6"/>
  <c r="O27" i="6"/>
  <c r="N27" i="6"/>
  <c r="J187" i="6"/>
  <c r="N36" i="6"/>
  <c r="O36" i="6"/>
  <c r="AF176" i="4"/>
  <c r="M174" i="6"/>
  <c r="O174" i="6"/>
  <c r="L174" i="6"/>
  <c r="N174" i="6"/>
  <c r="M21" i="6"/>
  <c r="L21" i="6"/>
  <c r="N21" i="6"/>
  <c r="O21" i="6"/>
  <c r="P68" i="6"/>
  <c r="Q68" i="6" s="1"/>
  <c r="O45" i="6"/>
  <c r="N45" i="6"/>
  <c r="AF156" i="4"/>
  <c r="Z155" i="4"/>
  <c r="AD155" i="4" s="1"/>
  <c r="Y155" i="4"/>
  <c r="AC155" i="4" s="1"/>
  <c r="W155" i="4"/>
  <c r="AA155" i="4" s="1"/>
  <c r="X155" i="4"/>
  <c r="AB155" i="4" s="1"/>
  <c r="N70" i="6"/>
  <c r="M70" i="6"/>
  <c r="O70" i="6"/>
  <c r="L70" i="6"/>
  <c r="P70" i="6" s="1"/>
  <c r="Q70" i="6" s="1"/>
  <c r="AF181" i="4"/>
  <c r="Z175" i="4"/>
  <c r="AD175" i="4" s="1"/>
  <c r="W175" i="4"/>
  <c r="AA175" i="4" s="1"/>
  <c r="X175" i="4"/>
  <c r="AB175" i="4" s="1"/>
  <c r="Y175" i="4"/>
  <c r="AC175" i="4" s="1"/>
  <c r="Z105" i="4"/>
  <c r="AD105" i="4" s="1"/>
  <c r="Y105" i="4"/>
  <c r="AC105" i="4" s="1"/>
  <c r="X105" i="4"/>
  <c r="AB105" i="4" s="1"/>
  <c r="W105" i="4"/>
  <c r="AA105" i="4" s="1"/>
  <c r="AF182" i="4"/>
  <c r="Z17" i="4"/>
  <c r="AD17" i="4" s="1"/>
  <c r="Y17" i="4"/>
  <c r="AC17" i="4" s="1"/>
  <c r="X17" i="4"/>
  <c r="AB17" i="4" s="1"/>
  <c r="W17" i="4"/>
  <c r="AA17" i="4" s="1"/>
  <c r="L89" i="6"/>
  <c r="O89" i="6"/>
  <c r="M89" i="6"/>
  <c r="N89" i="6"/>
  <c r="O54" i="6"/>
  <c r="P140" i="6"/>
  <c r="Q140" i="6" s="1"/>
  <c r="O154" i="6"/>
  <c r="N154" i="6"/>
  <c r="M154" i="6"/>
  <c r="L154" i="6"/>
  <c r="Z168" i="4"/>
  <c r="AD168" i="4" s="1"/>
  <c r="Y168" i="4"/>
  <c r="AC168" i="4" s="1"/>
  <c r="X168" i="4"/>
  <c r="AB168" i="4" s="1"/>
  <c r="W168" i="4"/>
  <c r="AA168" i="4" s="1"/>
  <c r="N48" i="6"/>
  <c r="O48" i="6"/>
  <c r="M48" i="6"/>
  <c r="L48" i="6"/>
  <c r="P48" i="6" s="1"/>
  <c r="Q48" i="6" s="1"/>
  <c r="AF23" i="4"/>
  <c r="O14" i="6"/>
  <c r="N14" i="6"/>
  <c r="M14" i="6"/>
  <c r="L14" i="6"/>
  <c r="P14" i="6" s="1"/>
  <c r="Q14" i="6" s="1"/>
  <c r="Y108" i="4"/>
  <c r="AC108" i="4" s="1"/>
  <c r="Z108" i="4"/>
  <c r="AD108" i="4" s="1"/>
  <c r="X108" i="4"/>
  <c r="AB108" i="4" s="1"/>
  <c r="W108" i="4"/>
  <c r="AA108" i="4" s="1"/>
  <c r="AF108" i="4" s="1"/>
  <c r="AF131" i="4"/>
  <c r="P93" i="6"/>
  <c r="Q93" i="6" s="1"/>
  <c r="AF37" i="4"/>
  <c r="P92" i="6"/>
  <c r="Q92" i="6" s="1"/>
  <c r="AF137" i="4"/>
  <c r="AF132" i="4"/>
  <c r="AF85" i="4"/>
  <c r="X81" i="4"/>
  <c r="AB81" i="4" s="1"/>
  <c r="W81" i="4"/>
  <c r="AA81" i="4" s="1"/>
  <c r="Z81" i="4"/>
  <c r="AD81" i="4" s="1"/>
  <c r="Y81" i="4"/>
  <c r="AC81" i="4" s="1"/>
  <c r="J185" i="6"/>
  <c r="AF88" i="4"/>
  <c r="P34" i="6"/>
  <c r="Q34" i="6" s="1"/>
  <c r="M42" i="6"/>
  <c r="O42" i="6"/>
  <c r="N42" i="6"/>
  <c r="L42" i="6"/>
  <c r="P42" i="6" s="1"/>
  <c r="Q42" i="6" s="1"/>
  <c r="P55" i="6"/>
  <c r="Q55" i="6" s="1"/>
  <c r="Y106" i="4"/>
  <c r="AC106" i="4" s="1"/>
  <c r="W106" i="4"/>
  <c r="AA106" i="4" s="1"/>
  <c r="Z106" i="4"/>
  <c r="AD106" i="4" s="1"/>
  <c r="X106" i="4"/>
  <c r="AB106" i="4" s="1"/>
  <c r="P173" i="6"/>
  <c r="Q173" i="6" s="1"/>
  <c r="O181" i="6"/>
  <c r="M181" i="6"/>
  <c r="N181" i="6"/>
  <c r="L181" i="6"/>
  <c r="N11" i="6"/>
  <c r="P11" i="6" s="1"/>
  <c r="Q11" i="6" s="1"/>
  <c r="H187" i="6"/>
  <c r="N124" i="6"/>
  <c r="L124" i="6"/>
  <c r="P124" i="6" s="1"/>
  <c r="Q124" i="6" s="1"/>
  <c r="O124" i="6"/>
  <c r="M124" i="6"/>
  <c r="M10" i="6"/>
  <c r="O10" i="6"/>
  <c r="N10" i="6"/>
  <c r="L10" i="6"/>
  <c r="P10" i="6" s="1"/>
  <c r="Q10" i="6" s="1"/>
  <c r="P67" i="6"/>
  <c r="Q67" i="6" s="1"/>
  <c r="AF147" i="4"/>
  <c r="AF44" i="4"/>
  <c r="L163" i="6"/>
  <c r="O163" i="6"/>
  <c r="N163" i="6"/>
  <c r="M163" i="6"/>
  <c r="N74" i="6"/>
  <c r="L74" i="6"/>
  <c r="O74" i="6"/>
  <c r="M74" i="6"/>
  <c r="P148" i="6"/>
  <c r="Q148" i="6" s="1"/>
  <c r="P19" i="6"/>
  <c r="Q19" i="6" s="1"/>
  <c r="Z26" i="4"/>
  <c r="AD26" i="4" s="1"/>
  <c r="Y26" i="4"/>
  <c r="AC26" i="4" s="1"/>
  <c r="W26" i="4"/>
  <c r="AA26" i="4" s="1"/>
  <c r="X26" i="4"/>
  <c r="AB26" i="4" s="1"/>
  <c r="M117" i="6"/>
  <c r="O117" i="6"/>
  <c r="N117" i="6"/>
  <c r="AF57" i="4"/>
  <c r="Z150" i="4"/>
  <c r="AD150" i="4" s="1"/>
  <c r="X150" i="4"/>
  <c r="AB150" i="4" s="1"/>
  <c r="W150" i="4"/>
  <c r="AA150" i="4" s="1"/>
  <c r="Y150" i="4"/>
  <c r="AC150" i="4" s="1"/>
  <c r="L121" i="6"/>
  <c r="O121" i="6"/>
  <c r="N121" i="6"/>
  <c r="M121" i="6"/>
  <c r="P102" i="6"/>
  <c r="Q102" i="6" s="1"/>
  <c r="AF110" i="4"/>
  <c r="X152" i="4"/>
  <c r="AB152" i="4" s="1"/>
  <c r="Z152" i="4"/>
  <c r="AD152" i="4" s="1"/>
  <c r="W152" i="4"/>
  <c r="AA152" i="4" s="1"/>
  <c r="Y152" i="4"/>
  <c r="AC152" i="4" s="1"/>
  <c r="AF58" i="4"/>
  <c r="M25" i="6"/>
  <c r="O25" i="6"/>
  <c r="N25" i="6"/>
  <c r="P86" i="6"/>
  <c r="Q86" i="6" s="1"/>
  <c r="P82" i="6"/>
  <c r="Q82" i="6" s="1"/>
  <c r="N54" i="6"/>
  <c r="O35" i="6"/>
  <c r="M35" i="6"/>
  <c r="L35" i="6"/>
  <c r="N35" i="6"/>
  <c r="N101" i="6"/>
  <c r="O101" i="6"/>
  <c r="M101" i="6"/>
  <c r="O96" i="6"/>
  <c r="N96" i="6"/>
  <c r="M96" i="6"/>
  <c r="L96" i="6"/>
  <c r="O119" i="6"/>
  <c r="P108" i="6"/>
  <c r="Q108" i="6" s="1"/>
  <c r="M31" i="6"/>
  <c r="L31" i="6"/>
  <c r="O31" i="6"/>
  <c r="N31" i="6"/>
  <c r="M152" i="6"/>
  <c r="L152" i="6"/>
  <c r="O152" i="6"/>
  <c r="N152" i="6"/>
  <c r="X162" i="4"/>
  <c r="AB162" i="4" s="1"/>
  <c r="W162" i="4"/>
  <c r="AA162" i="4" s="1"/>
  <c r="Y162" i="4"/>
  <c r="AC162" i="4" s="1"/>
  <c r="Z162" i="4"/>
  <c r="AD162" i="4" s="1"/>
  <c r="Y41" i="4"/>
  <c r="AC41" i="4" s="1"/>
  <c r="X41" i="4"/>
  <c r="AB41" i="4" s="1"/>
  <c r="Z41" i="4"/>
  <c r="AD41" i="4" s="1"/>
  <c r="W41" i="4"/>
  <c r="AA41" i="4" s="1"/>
  <c r="AF41" i="4" s="1"/>
  <c r="AF73" i="4"/>
  <c r="AF158" i="4"/>
  <c r="X129" i="4"/>
  <c r="AB129" i="4" s="1"/>
  <c r="W129" i="4"/>
  <c r="AA129" i="4" s="1"/>
  <c r="Y129" i="4"/>
  <c r="AC129" i="4" s="1"/>
  <c r="Z129" i="4"/>
  <c r="AD129" i="4" s="1"/>
  <c r="AF170" i="4"/>
  <c r="G27" i="6"/>
  <c r="L27" i="6" s="1"/>
  <c r="P27" i="6" s="1"/>
  <c r="Q27" i="6" s="1"/>
  <c r="G5" i="6"/>
  <c r="L5" i="6" s="1"/>
  <c r="P5" i="6" s="1"/>
  <c r="Q5" i="6" s="1"/>
  <c r="P144" i="6"/>
  <c r="Q144" i="6" s="1"/>
  <c r="Z33" i="4"/>
  <c r="AD33" i="4" s="1"/>
  <c r="Y33" i="4"/>
  <c r="AC33" i="4" s="1"/>
  <c r="W33" i="4"/>
  <c r="AA33" i="4" s="1"/>
  <c r="X33" i="4"/>
  <c r="AB33" i="4" s="1"/>
  <c r="AF169" i="4"/>
  <c r="O5" i="6"/>
  <c r="M5" i="6"/>
  <c r="N5" i="6"/>
  <c r="M150" i="6"/>
  <c r="L150" i="6"/>
  <c r="P150" i="6" s="1"/>
  <c r="Q150" i="6" s="1"/>
  <c r="N150" i="6"/>
  <c r="O150" i="6"/>
  <c r="AF62" i="4"/>
  <c r="P4" i="6"/>
  <c r="Q4" i="6" s="1"/>
  <c r="AF15" i="4"/>
  <c r="O123" i="6"/>
  <c r="N123" i="6"/>
  <c r="M123" i="6"/>
  <c r="L123" i="6"/>
  <c r="AF151" i="4"/>
  <c r="Z149" i="4"/>
  <c r="AD149" i="4" s="1"/>
  <c r="Y149" i="4"/>
  <c r="AC149" i="4" s="1"/>
  <c r="X149" i="4"/>
  <c r="AB149" i="4" s="1"/>
  <c r="W149" i="4"/>
  <c r="AA149" i="4" s="1"/>
  <c r="AF149" i="4" s="1"/>
  <c r="AF139" i="4"/>
  <c r="Z50" i="4"/>
  <c r="AD50" i="4" s="1"/>
  <c r="Y50" i="4"/>
  <c r="AC50" i="4" s="1"/>
  <c r="X50" i="4"/>
  <c r="AB50" i="4" s="1"/>
  <c r="W50" i="4"/>
  <c r="AA50" i="4" s="1"/>
  <c r="AF50" i="4" s="1"/>
  <c r="Z54" i="4"/>
  <c r="AD54" i="4" s="1"/>
  <c r="Y54" i="4"/>
  <c r="AC54" i="4" s="1"/>
  <c r="X54" i="4"/>
  <c r="AB54" i="4" s="1"/>
  <c r="W54" i="4"/>
  <c r="AA54" i="4" s="1"/>
  <c r="AF32" i="4"/>
  <c r="L110" i="6"/>
  <c r="O110" i="6"/>
  <c r="M110" i="6"/>
  <c r="N110" i="6"/>
  <c r="Z66" i="4"/>
  <c r="AD66" i="4" s="1"/>
  <c r="Y66" i="4"/>
  <c r="AC66" i="4" s="1"/>
  <c r="X66" i="4"/>
  <c r="AB66" i="4" s="1"/>
  <c r="W66" i="4"/>
  <c r="AA66" i="4" s="1"/>
  <c r="AF66" i="4" s="1"/>
  <c r="Z21" i="4"/>
  <c r="AD21" i="4" s="1"/>
  <c r="Y21" i="4"/>
  <c r="AC21" i="4" s="1"/>
  <c r="X21" i="4"/>
  <c r="AB21" i="4" s="1"/>
  <c r="W21" i="4"/>
  <c r="AA21" i="4" s="1"/>
  <c r="Z12" i="4"/>
  <c r="AD12" i="4" s="1"/>
  <c r="X12" i="4"/>
  <c r="AB12" i="4" s="1"/>
  <c r="Y12" i="4"/>
  <c r="AC12" i="4" s="1"/>
  <c r="W12" i="4"/>
  <c r="AA12" i="4" s="1"/>
  <c r="AF12" i="4" s="1"/>
  <c r="M170" i="6"/>
  <c r="L170" i="6"/>
  <c r="O170" i="6"/>
  <c r="N170" i="6"/>
  <c r="P15" i="6"/>
  <c r="Q15" i="6" s="1"/>
  <c r="P60" i="6"/>
  <c r="Q60" i="6" s="1"/>
  <c r="Y118" i="4"/>
  <c r="AC118" i="4" s="1"/>
  <c r="X118" i="4"/>
  <c r="AB118" i="4" s="1"/>
  <c r="Z118" i="4"/>
  <c r="AD118" i="4" s="1"/>
  <c r="W118" i="4"/>
  <c r="AA118" i="4" s="1"/>
  <c r="O161" i="6"/>
  <c r="M161" i="6"/>
  <c r="L161" i="6"/>
  <c r="N161" i="6"/>
  <c r="P51" i="6"/>
  <c r="Q51" i="6" s="1"/>
  <c r="P175" i="6"/>
  <c r="Q175" i="6" s="1"/>
  <c r="AF97" i="4"/>
  <c r="Z43" i="4"/>
  <c r="AD43" i="4" s="1"/>
  <c r="Y43" i="4"/>
  <c r="AC43" i="4" s="1"/>
  <c r="X43" i="4"/>
  <c r="AB43" i="4" s="1"/>
  <c r="W43" i="4"/>
  <c r="AA43" i="4" s="1"/>
  <c r="AF43" i="4" s="1"/>
  <c r="P133" i="6"/>
  <c r="Q133" i="6" s="1"/>
  <c r="Z177" i="4"/>
  <c r="AD177" i="4" s="1"/>
  <c r="Y177" i="4"/>
  <c r="AC177" i="4" s="1"/>
  <c r="X177" i="4"/>
  <c r="AB177" i="4" s="1"/>
  <c r="W177" i="4"/>
  <c r="AA177" i="4" s="1"/>
  <c r="Z59" i="4"/>
  <c r="AD59" i="4" s="1"/>
  <c r="Y59" i="4"/>
  <c r="AC59" i="4" s="1"/>
  <c r="X59" i="4"/>
  <c r="AB59" i="4" s="1"/>
  <c r="W59" i="4"/>
  <c r="AA59" i="4" s="1"/>
  <c r="AF59" i="4" s="1"/>
  <c r="Y103" i="4"/>
  <c r="AC103" i="4" s="1"/>
  <c r="X103" i="4"/>
  <c r="AB103" i="4" s="1"/>
  <c r="W103" i="4"/>
  <c r="AA103" i="4" s="1"/>
  <c r="Z103" i="4"/>
  <c r="AD103" i="4" s="1"/>
  <c r="AF98" i="4"/>
  <c r="AF20" i="4"/>
  <c r="Z14" i="4"/>
  <c r="AD14" i="4" s="1"/>
  <c r="Y14" i="4"/>
  <c r="AC14" i="4" s="1"/>
  <c r="X14" i="4"/>
  <c r="AB14" i="4" s="1"/>
  <c r="W14" i="4"/>
  <c r="AA14" i="4" s="1"/>
  <c r="AF72" i="4"/>
  <c r="AF126" i="4"/>
  <c r="Z86" i="4"/>
  <c r="AD86" i="4" s="1"/>
  <c r="X86" i="4"/>
  <c r="AB86" i="4" s="1"/>
  <c r="Y86" i="4"/>
  <c r="AC86" i="4" s="1"/>
  <c r="W86" i="4"/>
  <c r="AA86" i="4" s="1"/>
  <c r="AF65" i="4"/>
  <c r="O156" i="6"/>
  <c r="N156" i="6"/>
  <c r="M156" i="6"/>
  <c r="L156" i="6"/>
  <c r="P156" i="6" s="1"/>
  <c r="Q156" i="6" s="1"/>
  <c r="O136" i="6"/>
  <c r="N136" i="6"/>
  <c r="M136" i="6"/>
  <c r="L136" i="6"/>
  <c r="P136" i="6" s="1"/>
  <c r="Q136" i="6" s="1"/>
  <c r="Z40" i="4"/>
  <c r="AD40" i="4" s="1"/>
  <c r="Y40" i="4"/>
  <c r="AC40" i="4" s="1"/>
  <c r="X40" i="4"/>
  <c r="AB40" i="4" s="1"/>
  <c r="W40" i="4"/>
  <c r="AA40" i="4" s="1"/>
  <c r="O47" i="6"/>
  <c r="N47" i="6"/>
  <c r="M47" i="6"/>
  <c r="L47" i="6"/>
  <c r="P47" i="6" s="1"/>
  <c r="Q47" i="6" s="1"/>
  <c r="O109" i="6"/>
  <c r="N109" i="6"/>
  <c r="M109" i="6"/>
  <c r="L109" i="6"/>
  <c r="P137" i="6"/>
  <c r="Q137" i="6" s="1"/>
  <c r="M43" i="6"/>
  <c r="N43" i="6"/>
  <c r="L43" i="6"/>
  <c r="P43" i="6" s="1"/>
  <c r="Q43" i="6" s="1"/>
  <c r="O43" i="6"/>
  <c r="O120" i="6"/>
  <c r="M120" i="6"/>
  <c r="N120" i="6"/>
  <c r="L120" i="6"/>
  <c r="P120" i="6" s="1"/>
  <c r="Q120" i="6" s="1"/>
  <c r="N49" i="6"/>
  <c r="O49" i="6"/>
  <c r="L49" i="6"/>
  <c r="M49" i="6"/>
  <c r="Z56" i="4"/>
  <c r="AD56" i="4" s="1"/>
  <c r="Y56" i="4"/>
  <c r="AC56" i="4" s="1"/>
  <c r="X56" i="4"/>
  <c r="AB56" i="4" s="1"/>
  <c r="W56" i="4"/>
  <c r="AA56" i="4" s="1"/>
  <c r="AF56" i="4" s="1"/>
  <c r="AF104" i="4"/>
  <c r="O151" i="6"/>
  <c r="M151" i="6"/>
  <c r="N151" i="6"/>
  <c r="L151" i="6"/>
  <c r="P151" i="6" s="1"/>
  <c r="Q151" i="6" s="1"/>
  <c r="P162" i="6"/>
  <c r="Q162" i="6" s="1"/>
  <c r="P33" i="6"/>
  <c r="Q33" i="6" s="1"/>
  <c r="AF4" i="4"/>
  <c r="P141" i="6"/>
  <c r="Q141" i="6" s="1"/>
  <c r="O83" i="6"/>
  <c r="N83" i="6"/>
  <c r="M83" i="6"/>
  <c r="L83" i="6"/>
  <c r="P83" i="6" s="1"/>
  <c r="Q83" i="6" s="1"/>
  <c r="M65" i="6"/>
  <c r="P126" i="6"/>
  <c r="Q126" i="6" s="1"/>
  <c r="O137" i="6"/>
  <c r="O160" i="6"/>
  <c r="N160" i="6"/>
  <c r="M160" i="6"/>
  <c r="L160" i="6"/>
  <c r="P160" i="6" s="1"/>
  <c r="Q160" i="6" s="1"/>
  <c r="M112" i="6"/>
  <c r="L112" i="6"/>
  <c r="O112" i="6"/>
  <c r="N112" i="6"/>
  <c r="M24" i="6"/>
  <c r="O24" i="6"/>
  <c r="N24" i="6"/>
  <c r="O99" i="6"/>
  <c r="Z153" i="4"/>
  <c r="AD153" i="4" s="1"/>
  <c r="Y153" i="4"/>
  <c r="AC153" i="4" s="1"/>
  <c r="X153" i="4"/>
  <c r="AB153" i="4" s="1"/>
  <c r="W153" i="4"/>
  <c r="AA153" i="4" s="1"/>
  <c r="AF153" i="4" s="1"/>
  <c r="AF123" i="4"/>
  <c r="AF120" i="4"/>
  <c r="O64" i="6"/>
  <c r="N64" i="6"/>
  <c r="L64" i="6"/>
  <c r="M64" i="6"/>
  <c r="N78" i="6"/>
  <c r="L78" i="6"/>
  <c r="P78" i="6" s="1"/>
  <c r="Q78" i="6" s="1"/>
  <c r="O78" i="6"/>
  <c r="M78" i="6"/>
  <c r="Z19" i="4"/>
  <c r="AD19" i="4" s="1"/>
  <c r="Y19" i="4"/>
  <c r="AC19" i="4" s="1"/>
  <c r="W19" i="4"/>
  <c r="AA19" i="4" s="1"/>
  <c r="X19" i="4"/>
  <c r="AB19" i="4" s="1"/>
  <c r="Y95" i="4"/>
  <c r="AC95" i="4" s="1"/>
  <c r="W95" i="4"/>
  <c r="AA95" i="4" s="1"/>
  <c r="Z95" i="4"/>
  <c r="AD95" i="4" s="1"/>
  <c r="X95" i="4"/>
  <c r="AB95" i="4" s="1"/>
  <c r="AF138" i="4"/>
  <c r="Z111" i="4"/>
  <c r="AD111" i="4" s="1"/>
  <c r="Y111" i="4"/>
  <c r="AC111" i="4" s="1"/>
  <c r="X111" i="4"/>
  <c r="AB111" i="4" s="1"/>
  <c r="W111" i="4"/>
  <c r="AA111" i="4" s="1"/>
  <c r="O143" i="6"/>
  <c r="N143" i="6"/>
  <c r="L143" i="6"/>
  <c r="M143" i="6"/>
  <c r="M116" i="6"/>
  <c r="O116" i="6"/>
  <c r="N116" i="6"/>
  <c r="AF141" i="4"/>
  <c r="AF83" i="4"/>
  <c r="L130" i="6"/>
  <c r="P130" i="6" s="1"/>
  <c r="Q130" i="6" s="1"/>
  <c r="O130" i="6"/>
  <c r="M130" i="6"/>
  <c r="N130" i="6"/>
  <c r="O75" i="6"/>
  <c r="L75" i="6"/>
  <c r="N75" i="6"/>
  <c r="M75" i="6"/>
  <c r="Z128" i="4"/>
  <c r="AD128" i="4" s="1"/>
  <c r="Y128" i="4"/>
  <c r="AC128" i="4" s="1"/>
  <c r="X128" i="4"/>
  <c r="AB128" i="4" s="1"/>
  <c r="W128" i="4"/>
  <c r="AA128" i="4" s="1"/>
  <c r="AF128" i="4" s="1"/>
  <c r="N139" i="6"/>
  <c r="M139" i="6"/>
  <c r="L139" i="6"/>
  <c r="P139" i="6" s="1"/>
  <c r="Q139" i="6" s="1"/>
  <c r="O139" i="6"/>
  <c r="O125" i="6"/>
  <c r="L125" i="6"/>
  <c r="N125" i="6"/>
  <c r="M125" i="6"/>
  <c r="M61" i="6"/>
  <c r="P61" i="6" s="1"/>
  <c r="Q61" i="6" s="1"/>
  <c r="N65" i="6"/>
  <c r="F186" i="6"/>
  <c r="M137" i="6"/>
  <c r="N17" i="6"/>
  <c r="M17" i="6"/>
  <c r="L17" i="6"/>
  <c r="P17" i="6" s="1"/>
  <c r="Q17" i="6" s="1"/>
  <c r="O17" i="6"/>
  <c r="L3" i="6"/>
  <c r="O3" i="6"/>
  <c r="N3" i="6"/>
  <c r="M3" i="6"/>
  <c r="P62" i="6"/>
  <c r="Q62" i="6" s="1"/>
  <c r="AF171" i="4"/>
  <c r="X179" i="4"/>
  <c r="AB179" i="4" s="1"/>
  <c r="W179" i="4"/>
  <c r="AA179" i="4" s="1"/>
  <c r="Y179" i="4"/>
  <c r="AC179" i="4" s="1"/>
  <c r="Z179" i="4"/>
  <c r="AD179" i="4" s="1"/>
  <c r="O145" i="6"/>
  <c r="L145" i="6"/>
  <c r="M145" i="6"/>
  <c r="N145" i="6"/>
  <c r="P80" i="6"/>
  <c r="Q80" i="6" s="1"/>
  <c r="Z51" i="4"/>
  <c r="AD51" i="4" s="1"/>
  <c r="Y51" i="4"/>
  <c r="AC51" i="4" s="1"/>
  <c r="X51" i="4"/>
  <c r="AB51" i="4" s="1"/>
  <c r="W51" i="4"/>
  <c r="AA51" i="4" s="1"/>
  <c r="AF51" i="4" s="1"/>
  <c r="Z30" i="4"/>
  <c r="AD30" i="4" s="1"/>
  <c r="Y30" i="4"/>
  <c r="AC30" i="4" s="1"/>
  <c r="X30" i="4"/>
  <c r="AB30" i="4" s="1"/>
  <c r="W30" i="4"/>
  <c r="AA30" i="4" s="1"/>
  <c r="AF30" i="4" s="1"/>
  <c r="Y82" i="4"/>
  <c r="AC82" i="4" s="1"/>
  <c r="Z82" i="4"/>
  <c r="AD82" i="4" s="1"/>
  <c r="W82" i="4"/>
  <c r="AA82" i="4" s="1"/>
  <c r="X82" i="4"/>
  <c r="AB82" i="4" s="1"/>
  <c r="N79" i="6"/>
  <c r="M79" i="6"/>
  <c r="L79" i="6"/>
  <c r="O79" i="6"/>
  <c r="AF78" i="4"/>
  <c r="Z178" i="4"/>
  <c r="AD178" i="4" s="1"/>
  <c r="Y178" i="4"/>
  <c r="AC178" i="4" s="1"/>
  <c r="X178" i="4"/>
  <c r="AB178" i="4" s="1"/>
  <c r="W178" i="4"/>
  <c r="AA178" i="4" s="1"/>
  <c r="AF148" i="4"/>
  <c r="F187" i="6"/>
  <c r="N50" i="6"/>
  <c r="O50" i="6"/>
  <c r="M50" i="6"/>
  <c r="AF96" i="4"/>
  <c r="Y87" i="4"/>
  <c r="AC87" i="4" s="1"/>
  <c r="W87" i="4"/>
  <c r="AA87" i="4" s="1"/>
  <c r="Z87" i="4"/>
  <c r="AD87" i="4" s="1"/>
  <c r="X87" i="4"/>
  <c r="AB87" i="4" s="1"/>
  <c r="AF80" i="4"/>
  <c r="N119" i="6"/>
  <c r="P119" i="6" s="1"/>
  <c r="Q119" i="6" s="1"/>
  <c r="Y89" i="4"/>
  <c r="AC89" i="4" s="1"/>
  <c r="Z89" i="4"/>
  <c r="AD89" i="4" s="1"/>
  <c r="X89" i="4"/>
  <c r="AB89" i="4" s="1"/>
  <c r="W89" i="4"/>
  <c r="AA89" i="4" s="1"/>
  <c r="AF89" i="4" s="1"/>
  <c r="M129" i="6"/>
  <c r="N129" i="6"/>
  <c r="L129" i="6"/>
  <c r="O129" i="6"/>
  <c r="Z145" i="4"/>
  <c r="AD145" i="4" s="1"/>
  <c r="Y145" i="4"/>
  <c r="AC145" i="4" s="1"/>
  <c r="X145" i="4"/>
  <c r="AB145" i="4" s="1"/>
  <c r="W145" i="4"/>
  <c r="AA145" i="4" s="1"/>
  <c r="AF107" i="4"/>
  <c r="O66" i="6"/>
  <c r="M66" i="6"/>
  <c r="N66" i="6"/>
  <c r="L66" i="6"/>
  <c r="P66" i="6" s="1"/>
  <c r="Q66" i="6" s="1"/>
  <c r="O105" i="6"/>
  <c r="L105" i="6"/>
  <c r="N105" i="6"/>
  <c r="M105" i="6"/>
  <c r="O176" i="6"/>
  <c r="L176" i="6"/>
  <c r="M176" i="6"/>
  <c r="N176" i="6"/>
  <c r="P59" i="6"/>
  <c r="Q59" i="6" s="1"/>
  <c r="P65" i="6"/>
  <c r="Q65" i="6" s="1"/>
  <c r="H186" i="6"/>
  <c r="O71" i="6"/>
  <c r="M71" i="6"/>
  <c r="N71" i="6"/>
  <c r="N157" i="6"/>
  <c r="M157" i="6"/>
  <c r="O157" i="6"/>
  <c r="G117" i="6"/>
  <c r="L117" i="6" s="1"/>
  <c r="P117" i="6" s="1"/>
  <c r="Q117" i="6" s="1"/>
  <c r="O57" i="6"/>
  <c r="N57" i="6"/>
  <c r="L57" i="6"/>
  <c r="M57" i="6"/>
  <c r="Z157" i="4"/>
  <c r="AD157" i="4" s="1"/>
  <c r="Y157" i="4"/>
  <c r="AC157" i="4" s="1"/>
  <c r="W157" i="4"/>
  <c r="AA157" i="4" s="1"/>
  <c r="AF157" i="4" s="1"/>
  <c r="X157" i="4"/>
  <c r="AB157" i="4" s="1"/>
  <c r="AF163" i="4"/>
  <c r="Z61" i="4"/>
  <c r="AD61" i="4" s="1"/>
  <c r="Y61" i="4"/>
  <c r="AC61" i="4" s="1"/>
  <c r="X61" i="4"/>
  <c r="AB61" i="4" s="1"/>
  <c r="W61" i="4"/>
  <c r="AA61" i="4" s="1"/>
  <c r="AF61" i="4" s="1"/>
  <c r="M99" i="6"/>
  <c r="P99" i="6" s="1"/>
  <c r="Q99" i="6" s="1"/>
  <c r="P7" i="6"/>
  <c r="Q7" i="6" s="1"/>
  <c r="AF18" i="4"/>
  <c r="AF166" i="4"/>
  <c r="AF27" i="4"/>
  <c r="AF101" i="4"/>
  <c r="AF140" i="4"/>
  <c r="AF68" i="4"/>
  <c r="AF136" i="4"/>
  <c r="AF117" i="4"/>
  <c r="AF125" i="4"/>
  <c r="O164" i="6"/>
  <c r="N164" i="6"/>
  <c r="L164" i="6"/>
  <c r="P164" i="6" s="1"/>
  <c r="Q164" i="6" s="1"/>
  <c r="M164" i="6"/>
  <c r="O2" i="6"/>
  <c r="M2" i="6"/>
  <c r="N2" i="6"/>
  <c r="L2" i="6"/>
  <c r="P2" i="6" s="1"/>
  <c r="Q2" i="6" s="1"/>
  <c r="G50" i="6"/>
  <c r="L50" i="6" s="1"/>
  <c r="P50" i="6" s="1"/>
  <c r="Q50" i="6" s="1"/>
  <c r="L63" i="6"/>
  <c r="O63" i="6"/>
  <c r="N63" i="6"/>
  <c r="M63" i="6"/>
  <c r="O46" i="6"/>
  <c r="N46" i="6"/>
  <c r="M46" i="6"/>
  <c r="L46" i="6"/>
  <c r="P46" i="6" s="1"/>
  <c r="Q46" i="6" s="1"/>
  <c r="Z38" i="4"/>
  <c r="AD38" i="4" s="1"/>
  <c r="Y38" i="4"/>
  <c r="AC38" i="4" s="1"/>
  <c r="X38" i="4"/>
  <c r="AB38" i="4" s="1"/>
  <c r="W38" i="4"/>
  <c r="AA38" i="4" s="1"/>
  <c r="AF38" i="4" s="1"/>
  <c r="P45" i="6"/>
  <c r="Q45" i="6" s="1"/>
  <c r="X79" i="4"/>
  <c r="AB79" i="4" s="1"/>
  <c r="Z79" i="4"/>
  <c r="AD79" i="4" s="1"/>
  <c r="Y79" i="4"/>
  <c r="AC79" i="4" s="1"/>
  <c r="W79" i="4"/>
  <c r="AA79" i="4" s="1"/>
  <c r="N77" i="6"/>
  <c r="O77" i="6"/>
  <c r="M77" i="6"/>
  <c r="L77" i="6"/>
  <c r="P100" i="6"/>
  <c r="Q100" i="6" s="1"/>
  <c r="P134" i="6"/>
  <c r="Q134" i="6" s="1"/>
  <c r="P26" i="6"/>
  <c r="Q26" i="6" s="1"/>
  <c r="AF13" i="4"/>
  <c r="AF122" i="4"/>
  <c r="F185" i="6"/>
  <c r="G101" i="6" s="1"/>
  <c r="L101" i="6" s="1"/>
  <c r="P101" i="6" s="1"/>
  <c r="Q101" i="6" s="1"/>
  <c r="G157" i="6"/>
  <c r="L157" i="6" s="1"/>
  <c r="P157" i="6" s="1"/>
  <c r="Q157" i="6" s="1"/>
  <c r="G156" i="6"/>
  <c r="AF165" i="4"/>
  <c r="Y92" i="4"/>
  <c r="AC92" i="4" s="1"/>
  <c r="W92" i="4"/>
  <c r="AA92" i="4" s="1"/>
  <c r="Z92" i="4"/>
  <c r="AD92" i="4" s="1"/>
  <c r="X92" i="4"/>
  <c r="AB92" i="4" s="1"/>
  <c r="AF16" i="4"/>
  <c r="O22" i="6"/>
  <c r="N22" i="6"/>
  <c r="M22" i="6"/>
  <c r="L22" i="6"/>
  <c r="P22" i="6" s="1"/>
  <c r="Q22" i="6" s="1"/>
  <c r="N44" i="6"/>
  <c r="L44" i="6"/>
  <c r="M44" i="6"/>
  <c r="O44" i="6"/>
  <c r="Z7" i="4"/>
  <c r="AD7" i="4" s="1"/>
  <c r="Y7" i="4"/>
  <c r="AC7" i="4" s="1"/>
  <c r="X7" i="4"/>
  <c r="AB7" i="4" s="1"/>
  <c r="W7" i="4"/>
  <c r="AA7" i="4" s="1"/>
  <c r="AF7" i="4" s="1"/>
  <c r="AF3" i="4"/>
  <c r="O16" i="6"/>
  <c r="N16" i="6"/>
  <c r="M16" i="6"/>
  <c r="L16" i="6"/>
  <c r="P16" i="6" s="1"/>
  <c r="Q16" i="6" s="1"/>
  <c r="AF134" i="4"/>
  <c r="AF142" i="4"/>
  <c r="AF33" i="4" l="1"/>
  <c r="P35" i="6"/>
  <c r="Q35" i="6" s="1"/>
  <c r="P79" i="6"/>
  <c r="Q79" i="6" s="1"/>
  <c r="P125" i="6"/>
  <c r="Q125" i="6" s="1"/>
  <c r="AF150" i="4"/>
  <c r="P154" i="6"/>
  <c r="Q154" i="6" s="1"/>
  <c r="P57" i="6"/>
  <c r="Q57" i="6" s="1"/>
  <c r="P109" i="6"/>
  <c r="Q109" i="6" s="1"/>
  <c r="AF118" i="4"/>
  <c r="P163" i="6"/>
  <c r="Q163" i="6" s="1"/>
  <c r="AF175" i="4"/>
  <c r="P174" i="6"/>
  <c r="Q174" i="6" s="1"/>
  <c r="P105" i="6"/>
  <c r="Q105" i="6" s="1"/>
  <c r="AF179" i="4"/>
  <c r="P112" i="6"/>
  <c r="Q112" i="6" s="1"/>
  <c r="AF86" i="4"/>
  <c r="AF177" i="4"/>
  <c r="P123" i="6"/>
  <c r="Q123" i="6" s="1"/>
  <c r="P152" i="6"/>
  <c r="Q152" i="6" s="1"/>
  <c r="AF106" i="4"/>
  <c r="P176" i="6"/>
  <c r="Q176" i="6" s="1"/>
  <c r="P145" i="6"/>
  <c r="Q145" i="6" s="1"/>
  <c r="AF92" i="4"/>
  <c r="AF82" i="4"/>
  <c r="AF48" i="4"/>
  <c r="AF87" i="4"/>
  <c r="P143" i="6"/>
  <c r="Q143" i="6" s="1"/>
  <c r="P64" i="6"/>
  <c r="Q64" i="6" s="1"/>
  <c r="AF111" i="4"/>
  <c r="AF14" i="4"/>
  <c r="AF54" i="4"/>
  <c r="AF129" i="4"/>
  <c r="AF102" i="4"/>
  <c r="P90" i="6"/>
  <c r="Q90" i="6" s="1"/>
  <c r="P161" i="6"/>
  <c r="Q161" i="6" s="1"/>
  <c r="AF162" i="4"/>
  <c r="AF5" i="4"/>
  <c r="AF184" i="4" s="1"/>
  <c r="AF100" i="4"/>
  <c r="P110" i="6"/>
  <c r="Q110" i="6" s="1"/>
  <c r="P31" i="6"/>
  <c r="Q31" i="6" s="1"/>
  <c r="AF145" i="4"/>
  <c r="P3" i="6"/>
  <c r="Q3" i="6" s="1"/>
  <c r="P49" i="6"/>
  <c r="Q49" i="6" s="1"/>
  <c r="AF40" i="4"/>
  <c r="P170" i="6"/>
  <c r="Q170" i="6" s="1"/>
  <c r="AF26" i="4"/>
  <c r="P89" i="6"/>
  <c r="Q89" i="6" s="1"/>
  <c r="AF155" i="4"/>
  <c r="P169" i="6"/>
  <c r="Q169" i="6" s="1"/>
  <c r="AF19" i="4"/>
  <c r="AF159" i="4"/>
  <c r="P44" i="6"/>
  <c r="Q44" i="6" s="1"/>
  <c r="P77" i="6"/>
  <c r="Q77" i="6" s="1"/>
  <c r="P63" i="6"/>
  <c r="Q63" i="6" s="1"/>
  <c r="P96" i="6"/>
  <c r="Q96" i="6" s="1"/>
  <c r="AF152" i="4"/>
  <c r="AF17" i="4"/>
  <c r="P132" i="6"/>
  <c r="Q132" i="6" s="1"/>
  <c r="P121" i="6"/>
  <c r="Q121" i="6" s="1"/>
  <c r="G29" i="6"/>
  <c r="L29" i="6" s="1"/>
  <c r="P29" i="6" s="1"/>
  <c r="Q29" i="6" s="1"/>
  <c r="G36" i="6"/>
  <c r="L36" i="6" s="1"/>
  <c r="P36" i="6" s="1"/>
  <c r="Q36" i="6" s="1"/>
  <c r="G116" i="6"/>
  <c r="L116" i="6" s="1"/>
  <c r="P116" i="6" s="1"/>
  <c r="Q116" i="6" s="1"/>
  <c r="G88" i="6"/>
  <c r="L88" i="6" s="1"/>
  <c r="P88" i="6" s="1"/>
  <c r="Q88" i="6" s="1"/>
  <c r="G18" i="6"/>
  <c r="L18" i="6" s="1"/>
  <c r="P18" i="6" s="1"/>
  <c r="Q18" i="6" s="1"/>
  <c r="G158" i="6"/>
  <c r="L158" i="6" s="1"/>
  <c r="P158" i="6" s="1"/>
  <c r="Q158" i="6" s="1"/>
  <c r="P138" i="6"/>
  <c r="Q138" i="6" s="1"/>
  <c r="AF79" i="4"/>
  <c r="P129" i="6"/>
  <c r="Q129" i="6" s="1"/>
  <c r="AF178" i="4"/>
  <c r="AF81" i="4"/>
  <c r="P75" i="6"/>
  <c r="Q75" i="6" s="1"/>
  <c r="G20" i="6"/>
  <c r="L20" i="6" s="1"/>
  <c r="P20" i="6" s="1"/>
  <c r="Q20" i="6" s="1"/>
  <c r="G71" i="6"/>
  <c r="L71" i="6" s="1"/>
  <c r="P71" i="6" s="1"/>
  <c r="Q71" i="6" s="1"/>
  <c r="G25" i="6"/>
  <c r="L25" i="6" s="1"/>
  <c r="P25" i="6" s="1"/>
  <c r="Q25" i="6" s="1"/>
  <c r="G23" i="6"/>
  <c r="L23" i="6" s="1"/>
  <c r="P23" i="6" s="1"/>
  <c r="Q23" i="6" s="1"/>
  <c r="G155" i="6"/>
  <c r="L155" i="6" s="1"/>
  <c r="P155" i="6" s="1"/>
  <c r="Q155" i="6" s="1"/>
  <c r="G147" i="6"/>
  <c r="L147" i="6" s="1"/>
  <c r="P147" i="6" s="1"/>
  <c r="Q147" i="6" s="1"/>
  <c r="G179" i="6"/>
  <c r="L179" i="6" s="1"/>
  <c r="P179" i="6" s="1"/>
  <c r="Q179" i="6" s="1"/>
  <c r="G178" i="6"/>
  <c r="L178" i="6" s="1"/>
  <c r="P178" i="6" s="1"/>
  <c r="Q178" i="6" s="1"/>
  <c r="G24" i="6"/>
  <c r="L24" i="6" s="1"/>
  <c r="P24" i="6" s="1"/>
  <c r="Q24" i="6" s="1"/>
  <c r="G115" i="6"/>
  <c r="L115" i="6" s="1"/>
  <c r="P115" i="6" s="1"/>
  <c r="Q115" i="6" s="1"/>
  <c r="G30" i="6"/>
  <c r="L30" i="6" s="1"/>
  <c r="P30" i="6" s="1"/>
  <c r="Q30" i="6" s="1"/>
  <c r="G41" i="6"/>
  <c r="L41" i="6" s="1"/>
  <c r="P41" i="6" s="1"/>
  <c r="Q41" i="6" s="1"/>
  <c r="AF95" i="4"/>
  <c r="AF103" i="4"/>
  <c r="AF21" i="4"/>
  <c r="P181" i="6"/>
  <c r="Q181" i="6" s="1"/>
  <c r="AF105" i="4"/>
  <c r="AF160" i="4"/>
  <c r="P21" i="6"/>
  <c r="Q21" i="6" s="1"/>
  <c r="P74" i="6"/>
  <c r="Q74" i="6" s="1"/>
  <c r="AF168" i="4"/>
  <c r="S2" i="2" l="1"/>
  <c r="Y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<sst xmlns="http://schemas.openxmlformats.org/spreadsheetml/2006/main" count="16283" uniqueCount="1673">
  <si>
    <t>year</t>
  </si>
  <si>
    <t>month</t>
  </si>
  <si>
    <t>country_1</t>
  </si>
  <si>
    <t>admin1</t>
  </si>
  <si>
    <t>location</t>
  </si>
  <si>
    <t>infra_cate</t>
  </si>
  <si>
    <t>infra</t>
  </si>
  <si>
    <t>sub_event_</t>
  </si>
  <si>
    <t>damage_inf</t>
  </si>
  <si>
    <t>severity_i</t>
  </si>
  <si>
    <t>notes</t>
  </si>
  <si>
    <t>fatalities</t>
  </si>
  <si>
    <t>actor1</t>
  </si>
  <si>
    <t>assoc_acto</t>
  </si>
  <si>
    <t>inter1</t>
  </si>
  <si>
    <t>actor2</t>
  </si>
  <si>
    <t>assoc_ac_1</t>
  </si>
  <si>
    <t>inter2</t>
  </si>
  <si>
    <t>latitude</t>
  </si>
  <si>
    <t>longitude</t>
  </si>
  <si>
    <t>coordinate</t>
  </si>
  <si>
    <t>source</t>
  </si>
  <si>
    <t>radio</t>
  </si>
  <si>
    <t>mcc</t>
  </si>
  <si>
    <t>net</t>
  </si>
  <si>
    <t>area</t>
  </si>
  <si>
    <t>distance_to_event_m</t>
  </si>
  <si>
    <t>Burkina Faso</t>
  </si>
  <si>
    <t>Hauts-Bassins</t>
  </si>
  <si>
    <t>Kiere</t>
  </si>
  <si>
    <t>communications</t>
  </si>
  <si>
    <t>antenna</t>
  </si>
  <si>
    <t>Looting/property destruction</t>
  </si>
  <si>
    <t>destruction</t>
  </si>
  <si>
    <t>destroyed</t>
  </si>
  <si>
    <t>Property destruction: On 6 October 2022, presumed JNIM militants destroyed telecommunications antennas in the village of Kiere (Hounde, Tuy).</t>
  </si>
  <si>
    <t>JNIM: Group for Support of Islam and Muslims</t>
  </si>
  <si>
    <t>Rebel Groups</t>
  </si>
  <si>
    <t>Civilians (Burkina Faso)</t>
  </si>
  <si>
    <t>Civilians</t>
  </si>
  <si>
    <t>11.65,-3.4833</t>
  </si>
  <si>
    <t>Armed Conflict Location &amp; Event Data Project (ACLED); www.acleddata.com</t>
  </si>
  <si>
    <t>GSM</t>
  </si>
  <si>
    <t>Centre-Est</t>
  </si>
  <si>
    <t>Yonde</t>
  </si>
  <si>
    <t>arson</t>
  </si>
  <si>
    <t>burned</t>
  </si>
  <si>
    <t>Property destruction: On 16 February 2022, presumed JNIM militants burned the mayor's office, the prefecture, a livestock warehouse, and a telecommunications antenna in the town of Yonde (Yonde, Boulgou).</t>
  </si>
  <si>
    <t>Government of Burkina Faso (2022-)</t>
  </si>
  <si>
    <t>11.5013,0.1403</t>
  </si>
  <si>
    <t>ransacking</t>
  </si>
  <si>
    <t>unknown</t>
  </si>
  <si>
    <t>Property destruction: On 8 February 2022, presumed JNIM militants vandalized a school and a telecommunications antenna in the village Pigolo, in the department of Yonde (Yonde, Koulpelogo).</t>
  </si>
  <si>
    <t>UMTS</t>
  </si>
  <si>
    <t>Sud-Ouest</t>
  </si>
  <si>
    <t>Lokosso-Gan</t>
  </si>
  <si>
    <t>Attack on civilians</t>
  </si>
  <si>
    <t>On 26 November 2022, presumed JNIM militants killed a volunteer fighter (VDP) recruit (assumed off-duty) and destroyed telecommunications antennas in the village of Lokosso-Gan (Loropeni, Poni).</t>
  </si>
  <si>
    <t>VDP: Volunteer for Defense of Homeland</t>
  </si>
  <si>
    <t>10.3116,-3.6664</t>
  </si>
  <si>
    <t>Nord</t>
  </si>
  <si>
    <t>Boulounga</t>
  </si>
  <si>
    <t>Property destruction: On 14 October 2022, presumed JNIM militants burned seven house yards and telecommunications antennas in the village of Boulounga (Namissiguima, Yatenga).</t>
  </si>
  <si>
    <t>13.549,-2.2078</t>
  </si>
  <si>
    <t>Est</t>
  </si>
  <si>
    <t>Yamba</t>
  </si>
  <si>
    <t>sabotage</t>
  </si>
  <si>
    <t>Property destruction: On 7 February 2022, presumed JNIM militants sabotaged a telecommunications antenna in the town of Yamba (Yamba, Gourma).</t>
  </si>
  <si>
    <t>12.2975,0.3386</t>
  </si>
  <si>
    <t>Centre-Nord</t>
  </si>
  <si>
    <t>Zeguedeguen</t>
  </si>
  <si>
    <t>Armed clash</t>
  </si>
  <si>
    <t>On 1 July 2022, presumed JNIM militants attacked the gendarmerie in the town of Zeguedeguen (Zeguedeguen, Namentenga). One gendarme was killed, and the militants burned the facility, tricycles, and a telecommunications antenna.</t>
  </si>
  <si>
    <t>Police Forces of Burkina Faso (2022-) Gendarmerie</t>
  </si>
  <si>
    <t>State Forces</t>
  </si>
  <si>
    <t>12.9648,-0.4536</t>
  </si>
  <si>
    <t>Titao</t>
  </si>
  <si>
    <t>Property destruction: On 14 January 2022, overnight presumed JNIM militants sabotaged a telecommunications antenna in the area of Titao (Titao, Loroum).</t>
  </si>
  <si>
    <t>13.7677,-2.071</t>
  </si>
  <si>
    <t>Aorema</t>
  </si>
  <si>
    <t>Remote explosive/landmine/IED</t>
  </si>
  <si>
    <t>ied</t>
  </si>
  <si>
    <t>On 24 March 2022, presumed JNIM militants set off explosives and destroyed telecommunications antenna in the village of Aorema (Ouahigouya, Yatenga).</t>
  </si>
  <si>
    <t>13.6758,-2.3336</t>
  </si>
  <si>
    <t>Kain</t>
  </si>
  <si>
    <t>Property destruction: On 14 January 2022, overnight presumed JNIM militants sabotaged a telecommunications antenna in the area of Kain (Kain, Yatenga).</t>
  </si>
  <si>
    <t>14.0445,-2.7586</t>
  </si>
  <si>
    <t>Sissamba</t>
  </si>
  <si>
    <t>Property destruction: On 19 October 2022, presumed JNIM militants vandalized telecommunications installations in Sissamba (Ouahigouya, Yatenga).</t>
  </si>
  <si>
    <t>13.502,-2.4641</t>
  </si>
  <si>
    <t>Niger</t>
  </si>
  <si>
    <t>Tillaberi</t>
  </si>
  <si>
    <t>Petel Kole</t>
  </si>
  <si>
    <t>Property destruction: On 7 May 2021, presumed ISWAP (Greater Sahara) militants burned a telecom antenna in the village of Petel Kole (Tera, Tillaberi).</t>
  </si>
  <si>
    <t>Islamic State (West Africa) - Greater Sahara Faction</t>
  </si>
  <si>
    <t>Civilians (Niger)</t>
  </si>
  <si>
    <t>13.9931,0.4199</t>
  </si>
  <si>
    <t>Kompienga</t>
  </si>
  <si>
    <t>telecommunications station</t>
  </si>
  <si>
    <t>looting</t>
  </si>
  <si>
    <t>Looting: On 9 February 2022, presumed JNIM militants looted fuel at a telecommunications station in Kompienga (Kompienga, Kompienga).</t>
  </si>
  <si>
    <t>11.0811,0.7233</t>
  </si>
  <si>
    <t>Bougui</t>
  </si>
  <si>
    <t>On 10 February 2022, presumed JNIM militants attacked a Catholic school in the village of Bougui (Fada Ngourma, Gourma). The militants burned a classroom, lodgings, a food storage, a hairdressing room and seized a vehicle belonging to a priest trainer, c</t>
  </si>
  <si>
    <t>Catholic Christian Group (Burkina Faso); Teachers (Burkina Faso); Students (Burkina Faso)</t>
  </si>
  <si>
    <t>12.0621,0.4331</t>
  </si>
  <si>
    <t>Douma</t>
  </si>
  <si>
    <t>Property destruction: On 18 January 2022, presumed JNIM militants sabotaged a telecommunications antenna in the village of Douma (Tangaye, Yatenga).</t>
  </si>
  <si>
    <t>13.6128,-2.7605</t>
  </si>
  <si>
    <t>Damkarko</t>
  </si>
  <si>
    <t>Property destruction: On 9 October 2022, presumed JNIM militants burned a telecommunications antenna in the village of Damkarko (Bouroum, Namentenga).</t>
  </si>
  <si>
    <t>13.6334,-0.5758</t>
  </si>
  <si>
    <t>Rim</t>
  </si>
  <si>
    <t>On 18 January 2022, presumed JNIM militants detonated a telecommunications antenna in the village of Rim (Koumbri, Yatenga).</t>
  </si>
  <si>
    <t>13.7202,-2.5235</t>
  </si>
  <si>
    <t>Sahel</t>
  </si>
  <si>
    <t>Tongomayel</t>
  </si>
  <si>
    <t>sabotage_removed</t>
  </si>
  <si>
    <t>Looting: On 27 February 2021, presumed JNIM militants removed a generator from a telecommunications antenna in Tongomayel (Tongomayel, Soum).</t>
  </si>
  <si>
    <t>14.0664,-1.4817</t>
  </si>
  <si>
    <t>Boucle du Mouhoun</t>
  </si>
  <si>
    <t>Soukui</t>
  </si>
  <si>
    <t>Property destruction: On 3 February 2022, presumed JNIM militants sabotaged a telecommunications antenna in the village of Soukui (Dedougou, Mouhoun).</t>
  </si>
  <si>
    <t>12.6004,-3.472</t>
  </si>
  <si>
    <t>Natiaboani</t>
  </si>
  <si>
    <t>Property destruction: On 26 July 2022, overnight presumed JNIM militants sabotaged a telecommunications antenna near the village of Natiaboani (Fada Ngourma, Gourma).</t>
  </si>
  <si>
    <t>11.703,0.505</t>
  </si>
  <si>
    <t>Leba</t>
  </si>
  <si>
    <t>partially burned</t>
  </si>
  <si>
    <t>Property destruction: On 12 October 2022, presumed JNIM militants burned the generator of a telecommunications antenna and vandalized a school in the village of Leba (Leba, Zondoma).</t>
  </si>
  <si>
    <t>13.3857,-2.3476</t>
  </si>
  <si>
    <t>Mansila</t>
  </si>
  <si>
    <t>Property destruction: On 6 August 2021, presumed JNIM militants vandalized a telecommunications antenna in the commune of Mansila (Mansila, Yagha).</t>
  </si>
  <si>
    <t>13.165,0.639</t>
  </si>
  <si>
    <t>Nahirindon</t>
  </si>
  <si>
    <t>Property destruction: On 6 October 2022, presumed JNIM militants vandalized telecommunications antennas in the village of Nahirindon (Gbondjigui, Bougouriba).</t>
  </si>
  <si>
    <t>11.1344,-3.4779</t>
  </si>
  <si>
    <t>Toulfe</t>
  </si>
  <si>
    <t>telecommunications tower</t>
  </si>
  <si>
    <t>On 18 December 2019, presumed JNIM militants detonated a transmission tower in Toulfe.</t>
  </si>
  <si>
    <t>13.8826,-1.9551</t>
  </si>
  <si>
    <t>Deou</t>
  </si>
  <si>
    <t>On 15 January 2022, presumed JNIM militants detonated a telecommunications antenna in the village of Deou (Deou, Oudalan).</t>
  </si>
  <si>
    <t>14.6008,-0.719</t>
  </si>
  <si>
    <t>Namounou</t>
  </si>
  <si>
    <t>Property destruction: On 21 December 2022, presumed JNIM militants sabotaged telecommunications antennas in Namounou (Namounou, Tapoa).</t>
  </si>
  <si>
    <t>11.8606,1.6992</t>
  </si>
  <si>
    <t>Zambanga</t>
  </si>
  <si>
    <t>installation</t>
  </si>
  <si>
    <t>Property destruction: On 29 March 2023, presumed JNIM militants vandalized cell phone installations in the village of Zambanga (Boulsa, Namentenga).</t>
  </si>
  <si>
    <t>12.7226,-0.5413</t>
  </si>
  <si>
    <t>Lillougou</t>
  </si>
  <si>
    <t>Property destruction: On 16 October 2022, presumed JNIM militants burned telecommunications antennas in the village of Lillougou (Zeguedeguen, Namentenga).</t>
  </si>
  <si>
    <t>12.8521,-0.3747</t>
  </si>
  <si>
    <t>Kossougoudou</t>
  </si>
  <si>
    <t>Property destruction: On 15 October 2022, presumed JNIM militants destroyed telecommunications installations in the village of Kossougoudou (Bogande, Gnagna).</t>
  </si>
  <si>
    <t>12.9348,-0.233</t>
  </si>
  <si>
    <t>Manni</t>
  </si>
  <si>
    <t>Property destruction: On 8 May 2022, presumed JNIM militants burned classrooms and offices at a high school and destroyed a telecommunications antenna in the town of Manni (Manni, Gnagna).</t>
  </si>
  <si>
    <t>13.2583,-0.2131</t>
  </si>
  <si>
    <t>Gabou</t>
  </si>
  <si>
    <t>Property destruction: On 30 January 2022, presumed JNIM militants burned a telecommunications antenna and the market in the village of Gabou (Barsalogho, Sanmatenga).</t>
  </si>
  <si>
    <t>Labour Group (Burkina Faso)</t>
  </si>
  <si>
    <t>13.2438,-1.0309</t>
  </si>
  <si>
    <t>Cascades</t>
  </si>
  <si>
    <t>Folonzo</t>
  </si>
  <si>
    <t>Property destruction: On 23 October 2022, presumed JNIM militants sabotaged a telecommunications antenna in the village of Folonzo (Niangoloko, Comoe).</t>
  </si>
  <si>
    <t>9.95,-4.6833</t>
  </si>
  <si>
    <t>Mane</t>
  </si>
  <si>
    <t>Property destruction: On 27 February 2023, presumed JNIM militants set fire to shops and five trucks belonging to a Bissa Gold mine subcontractor in the town of Mane (Mane, Sanmatenga). The militants also vandalized a cell phone installations.</t>
  </si>
  <si>
    <t>Labor Group (Burkina Faso); Miners (Burkina Faso)</t>
  </si>
  <si>
    <t>12.9876,-1.3441</t>
  </si>
  <si>
    <t>Coalla</t>
  </si>
  <si>
    <t>Property destruction: On 9 May 2022, overnight presumed JNIM militants destroyed a telecommunications antenna in the town of Coalla (Coalla, Gnagna).</t>
  </si>
  <si>
    <t>13.4072,-0.1363</t>
  </si>
  <si>
    <t>Property destruction: On 6 May 2022, presumed JNIM militants burned the prefecture and a credit union and sabotaged telecommunications antennas in the town of Coalla (Coalla, Gnagna).</t>
  </si>
  <si>
    <t>Government of Burkina Faso (2022-); Labour Group (Burkina Faso)</t>
  </si>
  <si>
    <t>Ouanobian</t>
  </si>
  <si>
    <t>Looting: On 30 January 2022, presumed JNIM militants destroyed a telecommunications antenna, burned a shop, and seized a motorcycle and mobile phones in the village of Ouanobian (Pissila, Sanmatenga).</t>
  </si>
  <si>
    <t>13.2414,-0.7276</t>
  </si>
  <si>
    <t>Tieri</t>
  </si>
  <si>
    <t>Property destruction: On 22 October 2022, presumed JNIM militants destroyed a telecommunications installation in the village of Tieri (Bogande, Gnagna).</t>
  </si>
  <si>
    <t>12.9818,-0.235</t>
  </si>
  <si>
    <t>Baye</t>
  </si>
  <si>
    <t>Property destruction: On 16 September 2021, unknown gunmen burned a telecommunications antenna in the village of Baye (Solenzo, Banwa).</t>
  </si>
  <si>
    <t>Unidentified Armed Group (Burkina Faso)</t>
  </si>
  <si>
    <t>Political Militias</t>
  </si>
  <si>
    <t>12.0593,-4.078</t>
  </si>
  <si>
    <t>Namssiguia</t>
  </si>
  <si>
    <t>On 15 January 2022, presumed JNIM militants and volunteer fighters (VDP) and Koglweogo clashed in the village of Namssiguia (Bourzanga, Bam). The militants killed at least nine civilians, wounded a volunteer fighter (VDP), burned an ambulance, a telecomm</t>
  </si>
  <si>
    <t>Koglweogo Militia</t>
  </si>
  <si>
    <t>Identity Militias</t>
  </si>
  <si>
    <t>13.8317,-1.6082</t>
  </si>
  <si>
    <t>Koundougou</t>
  </si>
  <si>
    <t>Property destruction: On 5 November 2022, presumed JNIM militants vandalized and burned the mayor's office and a telecommunications installation in the village of Koundougou (Koundougou, Houet).</t>
  </si>
  <si>
    <t>11.7248,-4.5104</t>
  </si>
  <si>
    <t>Tougan</t>
  </si>
  <si>
    <t>Property destruction: On 6 October 2022, presumed JNIM militants burned a Digital Terrestrial Television (DTT) antenna in Tougan (Tougan, Sourou).</t>
  </si>
  <si>
    <t>13.0725,-3.0694</t>
  </si>
  <si>
    <t>Bonou</t>
  </si>
  <si>
    <t>Property destruction: On 5 March 2022, presumed JNIM militants burned a telecommunications antenna in the village of Bonou (Tougan, Sourou).</t>
  </si>
  <si>
    <t>13.1271,-2.8146</t>
  </si>
  <si>
    <t>Banogo</t>
  </si>
  <si>
    <t>Property destruction: On 25 August 2022, presumed JNIM militants burned a telecommunications antenna in the village of Banogo (Gounguen, Kourittenga).</t>
  </si>
  <si>
    <t>12.25,-0.1167</t>
  </si>
  <si>
    <t>Partiaga</t>
  </si>
  <si>
    <t>Non-state actor overtakes territory</t>
  </si>
  <si>
    <t>On 26 February 2023, presumed JNIM militants captured the town of Partiaga (Partiaga, Tapoa). The militants burnt the Gendarmerie (empty), the town hall (empty) and cell phone installations. About sixty civilians and five volunteer fighters were killed.</t>
  </si>
  <si>
    <t>11.9333,1.6167</t>
  </si>
  <si>
    <t>Kera</t>
  </si>
  <si>
    <t>Property destruction: On 29 March 2023, presumed JNIM militants destroyed cell phone network antenna in the village of Kera (Bondokui, Mouhoun).</t>
  </si>
  <si>
    <t>11.9633,-3.709</t>
  </si>
  <si>
    <t>Boussou</t>
  </si>
  <si>
    <t>Looting: On 7 November 2022, presumed JNIM militants burned the prefecture and sabotaged a telecommunications antenna by removing the solar panels in the village of Boussou (Boussou, Zondoma).</t>
  </si>
  <si>
    <t>13.0281,-2.5622</t>
  </si>
  <si>
    <t>Property destruction: On 5 October 2022, presumed JNIM militants burned the mayor's office, police station, and telecommunications antennas in the village of Boussou (Boussou, Zondoma).</t>
  </si>
  <si>
    <t>Bantoini</t>
  </si>
  <si>
    <t>Property destruction: On 21 February 2022, presumed JNIM militants burned a telecommunications antenna in the village of Bantoini (Kantchari, Tapoa).</t>
  </si>
  <si>
    <t>12.5423,1.562</t>
  </si>
  <si>
    <t>Lanfiera</t>
  </si>
  <si>
    <t>Property destruction: Around 4 February 2022 (as reported), presumed JNIM militants sabotaged a telecommunications installation in the town of Lanfiera (Lanfiera, Sourou).</t>
  </si>
  <si>
    <t>12.9833,-3.4088</t>
  </si>
  <si>
    <t>Bomborokui</t>
  </si>
  <si>
    <t>Property destruction: On 24 January 2022, presumed JNIM militants burned a telecommunications antenna in the town of Bomborokui (Bomborokui, Kossi).</t>
  </si>
  <si>
    <t>13.007,-3.956</t>
  </si>
  <si>
    <t>Sawengua</t>
  </si>
  <si>
    <t>other</t>
  </si>
  <si>
    <t>Property destruction: On 7 February 2022, presumed JNIM burned a telecommunications station in the village of Sawengua (Bittou, Boulgou).</t>
  </si>
  <si>
    <t>11.3394,-0.0569</t>
  </si>
  <si>
    <t>Piela</t>
  </si>
  <si>
    <t>Property destruction: On 16 February 2023, presumed JNIM militants attacked the police station in the town of Piela (Piela, Gnagna). The militants set fire to the police station and the town hall, they also vandalized telecommunications installations.</t>
  </si>
  <si>
    <t>Police Forces of Burkina Faso (2022-)</t>
  </si>
  <si>
    <t>12.7097,-0.1311</t>
  </si>
  <si>
    <t>Centre-Ouest</t>
  </si>
  <si>
    <t>Tiogo-Mouhoun</t>
  </si>
  <si>
    <t>Property destruction: On 13 December 2022, overnight presumed JNIM militants sabotaged telecommunications in the village of Tiogo-Mouhoun (Tenado, Sanguie).</t>
  </si>
  <si>
    <t>12.2066,-2.8227</t>
  </si>
  <si>
    <t>Kourouma</t>
  </si>
  <si>
    <t>Property destruction: On 13 November 2022, presumed JNIM militants vandalized a police station and burned telecommunications installations in the town of Kourouma (Kourouma, Kenedougou).</t>
  </si>
  <si>
    <t>11.6172,-4.7978</t>
  </si>
  <si>
    <t>Tanwalbougou</t>
  </si>
  <si>
    <t>Property destruction: On 10 March 2022, presumed JNIM militants burned a telecommunications antenna near the village of Tanwalbougou (Fada Ngourma, Gourma).</t>
  </si>
  <si>
    <t>12.05,0.783</t>
  </si>
  <si>
    <t>Sakoani</t>
  </si>
  <si>
    <t>Property destruction: On 19 February 2022, presumed JNIM militants destroyed telecommunications antennas in the village of Sakoani (Kantchari, Tapoa).</t>
  </si>
  <si>
    <t>12.4037,1.3169</t>
  </si>
  <si>
    <t>Zilivele</t>
  </si>
  <si>
    <t>Property destruction: On 18 December 2022, presumed JNIM militants burned telecommunications installations in the village of Zilivele (Kyon, Sanguie).</t>
  </si>
  <si>
    <t>12.3781,-2.7263</t>
  </si>
  <si>
    <t>Diontala</t>
  </si>
  <si>
    <t>Property destruction: On 14 September 2022, overnight presumed JNIM militants destroyed telecommunications installations in the village of Diontala (Kouka, Banwa).</t>
  </si>
  <si>
    <t>11.7638,-4.458</t>
  </si>
  <si>
    <t>Namponsiga</t>
  </si>
  <si>
    <t>Property destruction: On 2 March 2022, presumed JNIM militants burned a bar and a telecommunications antenna in the village of Namponsiga (Logobou, Tapoa).</t>
  </si>
  <si>
    <t>11.7302,1.7693</t>
  </si>
  <si>
    <t>Wangala</t>
  </si>
  <si>
    <t>Abduction/forced disappearance</t>
  </si>
  <si>
    <t>On 25 December 2022, presumed JNIM militants abducted a mechanic and sabotaged telecommunications antennas in the village of Wangala (Zabre, Boulgou).</t>
  </si>
  <si>
    <t>11.2846,-0.6829</t>
  </si>
  <si>
    <t>Pe</t>
  </si>
  <si>
    <t>Property destruction: On 8 October 2022, presumed JNIM militants burned a telecommunications antenna in the village of Pe (Koumbia, Tuy).</t>
  </si>
  <si>
    <t>11.2982,-3.535</t>
  </si>
  <si>
    <t>Bangassogo</t>
  </si>
  <si>
    <t>Property destruction: On 7 February 2022, presumed JNIM militants burned telecommunications antennas in the village of Bangassogo (Kiembara, Sourou).</t>
  </si>
  <si>
    <t>13.315,-2.9112</t>
  </si>
  <si>
    <t>Fakena</t>
  </si>
  <si>
    <t>Property destruction: On 29 March 2023, presumed JNIM militants destroyed cell phone network antenna in the village of Fakena (Ouarkoye, Mouhoun).</t>
  </si>
  <si>
    <t>12.0203,-3.6247</t>
  </si>
  <si>
    <t>Dassa</t>
  </si>
  <si>
    <t>On 15 December 2022, presumed JNIM militants attacked the town of Dassa (Dassa, Sanguie). One civilian was killed, the mayor's office, a gas station, two trucks, and telecommunications installations burned, and a vehicle, two tricycles, and supplies seiz</t>
  </si>
  <si>
    <t>12.452,-2.6909</t>
  </si>
  <si>
    <t>Property destruction: On 13 December 2022, overnight presumed JNIM militants burned telecommunications installations Dassa (Dassa, Sanguie).</t>
  </si>
  <si>
    <t>Dossi</t>
  </si>
  <si>
    <t>Property destruction: On 13 October 2022, presumed JNIM militants burned a telecommunications installation in the village of Dossi (Boni, Tuy).</t>
  </si>
  <si>
    <t>11.5096,-3.3958</t>
  </si>
  <si>
    <t>Zogore</t>
  </si>
  <si>
    <t>Property destruction: On 21 February 2022, presumed JNIM militants destroyed telecommunications antennas in Zogore (Zogore, Yatenga).</t>
  </si>
  <si>
    <t>13.3978,-2.5921</t>
  </si>
  <si>
    <t>Soin</t>
  </si>
  <si>
    <t>Property destruction: On 19 January 2022, presumed JNIM militants sabotaged telecommunications antennas in the village of Soin (Nouna, Kossi).</t>
  </si>
  <si>
    <t>12.7772,-3.8072</t>
  </si>
  <si>
    <t>Kouka</t>
  </si>
  <si>
    <t>Property destruction: On 8 September 2022, presumed JNIM militants burned telecommunications installations in the town of Kouka (Kouka, Banwa).</t>
  </si>
  <si>
    <t>11.8982,-4.3379</t>
  </si>
  <si>
    <t>Solenzo</t>
  </si>
  <si>
    <t>Property destruction: On 29 August 2022, presumed JNIM militants burned the offices of National Identification Office (ONI) and sabotaged telecommunications antennas and a vehicle of a policeman in the town of Solenzo (Solenzo, Banwa).</t>
  </si>
  <si>
    <t>12.18,-4.09</t>
  </si>
  <si>
    <t>On 27 August 2022, overnight presumed JNIM militants detonated the remains of a police station previously blown up and the civil registry, vandalized the mayor's office and telecommunications installations, and burned a telecommunications antenna and mac</t>
  </si>
  <si>
    <t>Nieba</t>
  </si>
  <si>
    <t>Property destruction: On 6 May 2022, presumed JNIM militants burned a high school and telecommunications antennas in the village of Nieba (Coalla, Gnagna).</t>
  </si>
  <si>
    <t>13.3896,-0.1496</t>
  </si>
  <si>
    <t>Gnangdin</t>
  </si>
  <si>
    <t>Property destruction: On 31 October 2022, presumed JNIM militants burned telecommunication antennas in the village of Gnangdin (Bittou, Boulgou).</t>
  </si>
  <si>
    <t>11.3693,-0.36</t>
  </si>
  <si>
    <t>Sono</t>
  </si>
  <si>
    <t>Property destruction: On 19 January 2022, presumed JNIM militants sabotaged a telecommunications antenna in the village of Sono (Sono, Kossi).</t>
  </si>
  <si>
    <t>12.8258,-3.4932</t>
  </si>
  <si>
    <t>Delga</t>
  </si>
  <si>
    <t>Property destruction: On 30 December 2022, presumed JNIM militants destroyed a telecommunications installation in the village of Delga (Kaya, Sanmatenga).</t>
  </si>
  <si>
    <t>13.1482,-1.165</t>
  </si>
  <si>
    <t>Boundore</t>
  </si>
  <si>
    <t>Property destruction: On 22 November 2021, presumed JNIM militants destroyed telecommunications antennas in the town of Boundore (Boundore, Yagha).</t>
  </si>
  <si>
    <t>13.4411,0.9074</t>
  </si>
  <si>
    <t>Bougue</t>
  </si>
  <si>
    <t>Looting: On 8 June 2021, presumed JNIM militants sabotaged a telecommunications antenna by seizing the batteries in the village of Bougue (Pobe-Mengao, Soum).</t>
  </si>
  <si>
    <t>13.9786,-1.8111</t>
  </si>
  <si>
    <t>Yaongo</t>
  </si>
  <si>
    <t>Property destruction: On 17 November 2022, presumed JNIM militants burned telecommunications installations in the village of Yaongo (Dargo, Namentenga).</t>
  </si>
  <si>
    <t>12.6256,-0.2646</t>
  </si>
  <si>
    <t>Di</t>
  </si>
  <si>
    <t>Property destruction: Around 4 February 2022 (as reported), presumed JNIM militants sabotaged a telecommunications installation in the town of Di (Di, Sourou).</t>
  </si>
  <si>
    <t>13.169,-3.4151</t>
  </si>
  <si>
    <t>Property destruction: Around 6 January 2022 (week of), presumed JNIM militants sabotaged a telecommunications antenna in the town of Di (Di, Sourou).</t>
  </si>
  <si>
    <t>Bilanga</t>
  </si>
  <si>
    <t>Looting: On 14 April 2022, presumed JNIM militants seized two vehicles belonging to a construction company and burned the prefecture and two telecommunications antennas in the town of Bilanga (Bilanga, Gnagna).</t>
  </si>
  <si>
    <t>Labour Group (Burkina Faso); Government of Burkina Faso (2022-)</t>
  </si>
  <si>
    <t>12.5465,-0.0244</t>
  </si>
  <si>
    <t>Sian</t>
  </si>
  <si>
    <t>Property destruction: On 30 October 2022, presumed JNIM militants vandalized a bar and a telecommunication antenna in the village of Sian (Kaya, Sanmatenga).</t>
  </si>
  <si>
    <t>13.1021,-1.2239</t>
  </si>
  <si>
    <t>Bena</t>
  </si>
  <si>
    <t>Property destruction: On 8 September 2022, presumed JNIM militants burned telecommunications antennas in the village of Bena (Solenzo, Banwa).</t>
  </si>
  <si>
    <t>12.0804,-4.189</t>
  </si>
  <si>
    <t>Pama</t>
  </si>
  <si>
    <t>On 5 March 2022, presumed JNIM militants set off explosives and sabotaged a power generator and a telecommunications antenna in Pama (Pama, Kompienga).</t>
  </si>
  <si>
    <t>11.2497,0.7075</t>
  </si>
  <si>
    <t>Moaka</t>
  </si>
  <si>
    <t>Looting: On 20 August 2022, presumed JNIM militants looted batteries at a telecommunications installation in the village of Moaka (Bilanga, Gnagna).</t>
  </si>
  <si>
    <t>12.2985,-0.0923</t>
  </si>
  <si>
    <t>Gombeledougou</t>
  </si>
  <si>
    <t>Property destruction: On 3 October 2022, presumed JNIM militants fired gunshots at a telecommunications installation in the village of Gombeledougou (Koumbia, Tuy).</t>
  </si>
  <si>
    <t>11.1877,-3.5553</t>
  </si>
  <si>
    <t>Botou</t>
  </si>
  <si>
    <t>Property destruction: On 10 February 2022, presumed JNIM militants destroyed telecommunications antennas in the village of Botou (Bilanga, Gnagna).</t>
  </si>
  <si>
    <t>12.4178,0.1526</t>
  </si>
  <si>
    <t>Koabgtenga</t>
  </si>
  <si>
    <t>Property destruction: On 6 February 2023, presumed JNIM militants set fire to the town hall, the prefecture, cell phone installations, some private houses, the primary school, the college, and several teacher motorcycles in Koabgtenga (Bane, Boulgou).</t>
  </si>
  <si>
    <t>Government of Burkina Faso (2022-); Teachers (Burkina Faso)</t>
  </si>
  <si>
    <t>11.5747,-0.3323</t>
  </si>
  <si>
    <t>Bangasse</t>
  </si>
  <si>
    <t>Property destruction: On 3 September 2022, presumed JNIM militants vandalized a school and telecommunications installations in the village of Bangasse (Boussou, Zondoma).</t>
  </si>
  <si>
    <t>13.0998,-2.5999</t>
  </si>
  <si>
    <t>Yalka</t>
  </si>
  <si>
    <t>Property destruction: On 23 February 2022, presumed JNIM militants burned a telecommunications antenna and a volunteer fighter (VDP) headquarters in the village of Yalka (Kongoussi, Bam). The militants called on the VDP to disarm.</t>
  </si>
  <si>
    <t>13.4985,-1.5475</t>
  </si>
  <si>
    <t>Padema</t>
  </si>
  <si>
    <t>Property destruction: On 4 November 2022, presumed JNIM militants burned a credit union and telecommunications antennas in the village of Padema (Padema, Houet).</t>
  </si>
  <si>
    <t>11.6412,-4.2618</t>
  </si>
  <si>
    <t>Boukargou</t>
  </si>
  <si>
    <t>Property destruction: On 29 April 2022, presumed JNIM militants burned a telecommunications antenna in the village of Boukargou (Coalla, Gnagna).</t>
  </si>
  <si>
    <t>13.3025,0.0283</t>
  </si>
  <si>
    <t>Sebba</t>
  </si>
  <si>
    <t>Property destruction: On 29 June 2022, presumed IS Sahel militants destroyed telecommunications antennas on the road between Sebba (Sebba, Yagha) and Dori (Dori, Seno).</t>
  </si>
  <si>
    <t>13.4417,0.5264</t>
  </si>
  <si>
    <t>On 3 November 2021, presumed JNIM militants set off explosives and destroyed telecommunications antennas on the outskirts of the town of Sebba (Sebba, Yagha).</t>
  </si>
  <si>
    <t>Property destruction: On 5 June 2021, suspected JNIM militants sabotaged a telecommunications pylon in the town of Sebba (Sebba, Yagha).</t>
  </si>
  <si>
    <t>Ouindigui</t>
  </si>
  <si>
    <t>On 12 December 2021, presumed JNIM militants attacked the village of Ouindigui (Ouindigui, Loroum). The militants killed five people including volunteer fighters (VDP) (assumed unarmed) and civilians, abducted two health workers, and destroyed telecommun</t>
  </si>
  <si>
    <t>VDP: Volunteer for Defense of Homeland; Labour Group (Burkina Faso); Health Workers (Burkina Faso)</t>
  </si>
  <si>
    <t>13.6803,-1.9651</t>
  </si>
  <si>
    <t>Tafogo</t>
  </si>
  <si>
    <t>Property destruction: On 20 February 2022, presumed JNIM militants destroyed a telecommunications antenna in the village of Tafogo (Tougouri, Namentenga).</t>
  </si>
  <si>
    <t>13.4151,-0.541</t>
  </si>
  <si>
    <t>Kiembara</t>
  </si>
  <si>
    <t>Property destruction: On 4 July 2022, presumed JNIM militants burned a warehouse belonging to the mayor office, a bar, a police station, a gendarmerie, and a telecommunications installation, and seized a motorcycle in the town of Kiembara (Kiembara, Sour</t>
  </si>
  <si>
    <t>Government of Burkina Faso (2022-); Labour Group (Burkina Faso); Police Forces of Burkina Faso (2022-); Police Forces of Burkina Faso (2022-) Gendarmerie</t>
  </si>
  <si>
    <t>13.2395,-2.7283</t>
  </si>
  <si>
    <t>Tansarga</t>
  </si>
  <si>
    <t>Property destruction: On 1 September 2022, presumed JNIM militants vandalized telecommunications installations in Tansarga (Tansarga, Tapoa).</t>
  </si>
  <si>
    <t>11.8752,1.8669</t>
  </si>
  <si>
    <t>Centre-Sud</t>
  </si>
  <si>
    <t>Pont Nazinon</t>
  </si>
  <si>
    <t>installation (mention)</t>
  </si>
  <si>
    <t>battle</t>
  </si>
  <si>
    <t>On 5 October 2022, suspected JNIM militants killed a security guard at a telecommunications installation in the forest of Nazinon, near Pont Nazinon (Nobere, Zoundweogo).</t>
  </si>
  <si>
    <t>Private Security Forces (Burkina Faso)</t>
  </si>
  <si>
    <t>External and Other Forces</t>
  </si>
  <si>
    <t>11.4389,-1.1779</t>
  </si>
  <si>
    <t>Dokui</t>
  </si>
  <si>
    <t>Property destruction: On 19 August 2022, presumed JNIM militants vandalized and burned a police station, a telecommunications antenna, and school classes in the town of Dokui (Dokui, Kossi).</t>
  </si>
  <si>
    <t>12.5496,-4.1098</t>
  </si>
  <si>
    <t>Bagare</t>
  </si>
  <si>
    <t>Property destruction: On 26 December 2022, presumed JNIM militants burned telecommunications installations in the village of Bagare (Bagare, Passore).</t>
  </si>
  <si>
    <t>12.9117,-2.6051</t>
  </si>
  <si>
    <t>Bourasso</t>
  </si>
  <si>
    <t>Property destruction: On 18 January 2022, presumed JNIM militants sabotaged a telecommunications antennas in the town of Bourasso (Bourasso, Kossi).</t>
  </si>
  <si>
    <t>12.6338,-3.713</t>
  </si>
  <si>
    <t>Kassoum</t>
  </si>
  <si>
    <t>Property destruction: Around 4 February 2022 (as reported), presumed JNIM militants sabotaged a telecommunications installation in the town of Kassoum (Kassoum, Sourou).</t>
  </si>
  <si>
    <t>13.0747,-3.2974</t>
  </si>
  <si>
    <t>Property destruction: On 5 November 2021, presumed Katiba Macina (JNIM) militants destroyed a telecom antenna, vandalized a town hall warehouse, and burned the offices of the primary education inspection in the town of Kassoum (Kassoum, Sourou).</t>
  </si>
  <si>
    <t>Katiba Macina</t>
  </si>
  <si>
    <t>Namoungou</t>
  </si>
  <si>
    <t>Property destruction: On 28 January 2022, presumed JNIM militants destroyed telecommunications antennas near the village of Namoungou (Fada Ngourma, Gourma).</t>
  </si>
  <si>
    <t>12.0249,0.6079</t>
  </si>
  <si>
    <t>Kiouguen</t>
  </si>
  <si>
    <t>Property destruction: On 22 February 2022, presumed JNIM militants sabotaged a telecommunications antenna in the village of Kiouguen (Sangha, Koulpelogo).</t>
  </si>
  <si>
    <t>11.3051,0.1141</t>
  </si>
  <si>
    <t>Boni</t>
  </si>
  <si>
    <t>Property destruction: On 1 November 2022, JNIM militants destroyed a telecommunications antenna in Boni (Boni, Tuy).</t>
  </si>
  <si>
    <t>11.555,-3.3928</t>
  </si>
  <si>
    <t>Ouenga</t>
  </si>
  <si>
    <t>Property destruction: On 30 January 2023, presumed JNIM militants vandalized cell phone installations in Ouenga (Andemtenga, Kourittenga).</t>
  </si>
  <si>
    <t>12.4845,-0.3204</t>
  </si>
  <si>
    <t>Gao</t>
  </si>
  <si>
    <t>Property destruction: On 31 December 2022, presumed JNIM militants burned the gendarmerie, mayor's office, and telecommunications installations in the village of Gao (Gao, Ziro).</t>
  </si>
  <si>
    <t>Police Forces of Burkina Faso (2022-) Gendarmerie; Government of Burkina Faso (2022-)</t>
  </si>
  <si>
    <t>11.6431,-2.1806</t>
  </si>
  <si>
    <t>Ouo</t>
  </si>
  <si>
    <t>On 24 November 2022, JNIM militants attacked gendarmerie and forest guard positions in the town of Ouo (Ouo, Comoe). The militants abducted a forest guard, vandalized the gendarmerie, the mayor's office, the prefecture, bars, and telecommunications insta</t>
  </si>
  <si>
    <t>Forest Guards (Burkina Faso)</t>
  </si>
  <si>
    <t>10.4009,-3.8473</t>
  </si>
  <si>
    <t>Biliga</t>
  </si>
  <si>
    <t>Property destruction: On 19 June 2022, suspected JNIM militants destroyed two telecommunications antennas in the village of Biliga (Nassere, Bam). The militants also ordered residents to leave.</t>
  </si>
  <si>
    <t>13.3404,-1.3722</t>
  </si>
  <si>
    <t>Diassara</t>
  </si>
  <si>
    <t>On 25 October 2022, presumed JNIM militants abducted a fuel vendor and destroyed a telecommunications installation in the village of Diassara (Iolonioro, Bougouriba)</t>
  </si>
  <si>
    <t>10.6833,-3.5667</t>
  </si>
  <si>
    <t>Intiedougou</t>
  </si>
  <si>
    <t>Property destruction: On 6 October 2022, presumed JNIM militants vandalized telecommunications antennas in the village of Intiedougou (Gbondjigui, Bougouriba).</t>
  </si>
  <si>
    <t>11.109,-3.5133</t>
  </si>
  <si>
    <t>Tangaye</t>
  </si>
  <si>
    <t>Property destruction: On 20 February 2022, presumed JNIM militants burned telecommunications antennas in the town of Tangaye (Tangaye, Yatenga).</t>
  </si>
  <si>
    <t>13.5407,-2.5458</t>
  </si>
  <si>
    <t>Kogossablogo</t>
  </si>
  <si>
    <t>Property destruction: On 16 October 2022, presumed JNIM militants burned telecommunications antennas in the village of Kogossablogo (Dargo, Namentenga).</t>
  </si>
  <si>
    <t>12.8424,-0.282</t>
  </si>
  <si>
    <t>Kabonga</t>
  </si>
  <si>
    <t>Property destruction: On 11 May 2020, presumed JNIM militants briefly detained two telecommunication technicians in Kabonga (Pama, Kompienga), and in front of them destroyed the antenna that the technicians were supposed to repair before releasing them.</t>
  </si>
  <si>
    <t>11.3512,0.5875</t>
  </si>
  <si>
    <t>Tiogo</t>
  </si>
  <si>
    <t>Property destruction: On 13 December 2022, overnight presumed JNIM militants sabotaged telecommunications in the village of Tiogo (Tenado, Sanguie).</t>
  </si>
  <si>
    <t>12.1756,-2.6905</t>
  </si>
  <si>
    <t>Toaga</t>
  </si>
  <si>
    <t>Property destruction: On 5 March 2022, presumed JNIM militants burned a telecommunications installation in the village of Toaga (Tougan, Sourou).</t>
  </si>
  <si>
    <t>13.1219,-2.8231</t>
  </si>
  <si>
    <t>Djibo</t>
  </si>
  <si>
    <t>radio station</t>
  </si>
  <si>
    <t>Property destruction: On 11 March 2022, presumed JNIM militants vandalized a radio station in the town of Djibo (Djibo, Soum).</t>
  </si>
  <si>
    <t>Journalists (Burkina Faso)</t>
  </si>
  <si>
    <t>14.0875,-1.6418</t>
  </si>
  <si>
    <t>Oursi</t>
  </si>
  <si>
    <t>Property destruction: On 22 October 2022, presumed IS Sahel militants destroyed a telecommunications antenna in Oursi (Oursi, Oudalan).</t>
  </si>
  <si>
    <t>14.6755,-0.4603</t>
  </si>
  <si>
    <t>Wousse</t>
  </si>
  <si>
    <t>Property destruction: On 24 February 2022, presumed JNIM militants sabotaged an electric line and a telecommunications antenna in the area of Wousse (Kongoussi, Bam).</t>
  </si>
  <si>
    <t>13.5406,-1.569</t>
  </si>
  <si>
    <t>Bondokuy</t>
  </si>
  <si>
    <t>Property destruction: On 1 November 2022, presumed JNIM militants burned telecommunications installations in the village of Bondokuy (Bondokui, Mouhoun).</t>
  </si>
  <si>
    <t>11.8669,-3.752</t>
  </si>
  <si>
    <t>Foube</t>
  </si>
  <si>
    <t>On 24 February 2022, presumed JNIM militants attacked the village of Foube (Barsalogho, Sanmatenga). The militants killed two IDP persons, wounded two others, and burned houses, a school, and a telecommunications antenna.</t>
  </si>
  <si>
    <t>Refugees/IDPs (Burkina Faso)</t>
  </si>
  <si>
    <t>13.8543,-0.9315</t>
  </si>
  <si>
    <t>On 21 November 2021, suspected JNIM militants attacked the gendarmerie in the town of Foube (Barsalogho, Sanmatenga). 9 gendarmes and 10 civilians were killed, and 5 gendarmes and 11 civilians wounded. The militants also destroyed a health center and tel</t>
  </si>
  <si>
    <t>Police Forces of Burkina Faso (2015-2022) Gendarmerie</t>
  </si>
  <si>
    <t>NDorola</t>
  </si>
  <si>
    <t>On 10 March 2023, JNIM militants attacked a gendarmerie and volunteer fighter (VDP) position in the village of Ndorola (Ndorola, Kenedougou). Two gendarme, one VDP, and two militants were killed. The militants also destroyed the gendarmerie building, and</t>
  </si>
  <si>
    <t>11.76,-4.81</t>
  </si>
  <si>
    <t>Tougouri</t>
  </si>
  <si>
    <t>Property destruction: On 15 March 2023, presumed JNIM militants set fire to the local radio station in the town of Tougouri (Namentenga, Centre-Nord).</t>
  </si>
  <si>
    <t>13.3164,-0.5225</t>
  </si>
  <si>
    <t>On 10 March 2023, presumed JNIM militants attacked the town of Tougouri (Tougouri, Namentenga). The militants vandalized the local radio station, set fire to shops and took away a car. A pregnant woman was fatally shot. A child was also injured.</t>
  </si>
  <si>
    <t>Women (Burkina Faso)</t>
  </si>
  <si>
    <t>Markoye</t>
  </si>
  <si>
    <t>Looting: On 18 December 2022, presumed IS Sahel militants burned telecommunications installations and seized livestock in the town of Markoye (Markoye, Oudalan).</t>
  </si>
  <si>
    <t>14.6387,0.0342</t>
  </si>
  <si>
    <t>Nadiagou</t>
  </si>
  <si>
    <t>Property destruction: On 26 January 2022, presumed JNIM militants vandalized a telecommunications antenna about 8km southeast of Nadiagou (Pama, Kompienga).</t>
  </si>
  <si>
    <t>11.1574,0.8333</t>
  </si>
  <si>
    <t>Property destruction: On 26 January 2022, presumed JNIM militants sabotaged a telecommunications antenna in the small town of Nadiagou (Pama, Kompienga).</t>
  </si>
  <si>
    <t>Tambibongou</t>
  </si>
  <si>
    <t>Property destruction: On 31 March 2022, presumed JNIM militants vandalized a telecommunications antenna in the village of Tambibongou (Kompienga, Kompienga).</t>
  </si>
  <si>
    <t>11.0142,0.5528</t>
  </si>
  <si>
    <t>Property destruction: On 25 February 2022, presumed JNIM militants burned a telecommunications antenna in the village of Tambiboungou (Kompienga, Kompienga).</t>
  </si>
  <si>
    <t>Gassan</t>
  </si>
  <si>
    <t>Property destruction: On 16 January 2022, presumed JNIM militants destroyed several telecommunications antennas in the town of Gassan (Gassan, Nayala).</t>
  </si>
  <si>
    <t>12.8166,-3.2</t>
  </si>
  <si>
    <t>Dargo</t>
  </si>
  <si>
    <t>Property destruction: On 16 October 2022, presumed JNIM militants burned a police station, the mayor's office, a credit union, telecommunications antennas, and a high school in the town of Dargo (Dargo, Namentenga).</t>
  </si>
  <si>
    <t>Police Forces of Burkina Faso (2022-); Government of Burkina Faso (2022-)</t>
  </si>
  <si>
    <t>12.7193,-0.2834</t>
  </si>
  <si>
    <t>Balave</t>
  </si>
  <si>
    <t>Property destruction: On 24 April 2022, presumed JNIM militants vandalized the mayor office and sabotaged telecommunications antennas in the village of Balave (Balave, Banwa).</t>
  </si>
  <si>
    <t>12.3767,-4.1559</t>
  </si>
  <si>
    <t>Property destruction: On 23 April 2022, presumed JNIM militants destroyed the police station, the office of the town hall secretary general, and telecommunications antennas in the village of Balave (Balave, Banwa).</t>
  </si>
  <si>
    <t>Saran</t>
  </si>
  <si>
    <t>Property destruction: On 17 January 2023, presumed JNIM burned telecommunications installations in the village of Saran (Yaba, Nayala).</t>
  </si>
  <si>
    <t>12.921,-2.9762</t>
  </si>
  <si>
    <t>Lalgaye</t>
  </si>
  <si>
    <t>Property destruction: On 6 February 2022, presumed JNIM militants burned telecommunications antennas in the area of Lalgaye (Lalgaye, Koulpelogo).</t>
  </si>
  <si>
    <t>11.6147,-0.0636</t>
  </si>
  <si>
    <t>Boala</t>
  </si>
  <si>
    <t>Property destruction: On 18 July 2022, presumed JNIM militants attacked the town of Boala (Boala, Namentenga). The militants burned the mayor office, a bar, and two telecommunications antennas.</t>
  </si>
  <si>
    <t>12.8734,-0.7003</t>
  </si>
  <si>
    <t>Pibaore</t>
  </si>
  <si>
    <t>Property destruction: On 25 October 2022, presumed JNIM militants attacked the gendarmerie in the village of Pibaore (Pibaore, Sanmatenga). The militants vandalized and burned the gendarmerie, the mayor's office, and telecommunications antennas.</t>
  </si>
  <si>
    <t>12.8935,-0.8141</t>
  </si>
  <si>
    <t>Property destruction: On 6 September 2022, presumed JNIM militants sabotaged a telecommunications antenna in the hamlet of Batenga, near Pibaore (Pibaore, Sanmatenga).</t>
  </si>
  <si>
    <t>Yasso</t>
  </si>
  <si>
    <t>Property destruction: On 19 August 2022, presumed JNIM militants burned two telecommunications antennas in the village of Yasso (Balave, Banwa).</t>
  </si>
  <si>
    <t>12.3667,-4.0284</t>
  </si>
  <si>
    <t>Youba</t>
  </si>
  <si>
    <t>Property destruction: On 3 November 2022, presumed JNIM militants sabotaged a telecommunications antenna by removing the batteries in the village of Youba (Ouahigouya, Yatenga).</t>
  </si>
  <si>
    <t>13.6703,-2.3679</t>
  </si>
  <si>
    <t>Damkarko 2</t>
  </si>
  <si>
    <t>Property destruction: On 15 February 2022, presumed JNIM militants destroyed a telecommunications antenna in the village of Damkarko 2 (Bouroum, Namentenga).</t>
  </si>
  <si>
    <t>13.49,-0.5868</t>
  </si>
  <si>
    <t>Posso</t>
  </si>
  <si>
    <t>gunfire</t>
  </si>
  <si>
    <t>damaged</t>
  </si>
  <si>
    <t>Property destruction: On 3 September 2022, presumed JNIM militants damaged telecommunications installations by riddling them with bullets in the village of Posso (Boussou, Zondoma).</t>
  </si>
  <si>
    <t>13.1,-2.6316</t>
  </si>
  <si>
    <t>Bereba</t>
  </si>
  <si>
    <t>Property destruction: On 29 October 2022, presumed JNIM militants destroyed a telecommunication installation in the village of Bereba (Bereba, Tuy).</t>
  </si>
  <si>
    <t>11.6261,-3.6869</t>
  </si>
  <si>
    <t>Gaoga</t>
  </si>
  <si>
    <t>On 16 March 2023, presumed JNIM militants attacked the village of Gaoga (Namentenga, Centre-Nord). One civilian was killed. The militants also set fire to the local market and the cell phone installations.</t>
  </si>
  <si>
    <t>12.6905,-0.4516</t>
  </si>
  <si>
    <t>Kourpelle</t>
  </si>
  <si>
    <t>Property destruction: On 30 March 2022, presumed JNIM militants burned two bars and a telecommunications antenna in the village of Kourpelle (Kongoussi, Bam).</t>
  </si>
  <si>
    <t>13.4531,-1.5387</t>
  </si>
  <si>
    <t>Kotchari</t>
  </si>
  <si>
    <t>Property destruction: On 1 September 2022, presumed JNIM militants vandalized telecommunications installations in Kotchari (Tansarga, Tapoa).</t>
  </si>
  <si>
    <t>11.8399,1.9187</t>
  </si>
  <si>
    <t>Lolio</t>
  </si>
  <si>
    <t>Property destruction: On 7 October 2022, presumed JNIM militants burned a telecommunications antenna in the village of Lolio (Founzan, Tuy).</t>
  </si>
  <si>
    <t>11.4269,-3.2579</t>
  </si>
  <si>
    <t>Centre</t>
  </si>
  <si>
    <t>Ouagadougou</t>
  </si>
  <si>
    <t>Violent demonstration</t>
  </si>
  <si>
    <t>Soldiers from three barracks took to the streets of the Burkina Faso capital overnight, firing into the air and pillaging as their mutiny entered a third day, an AFP journalist reported Saturday. A group of mutinous soldiers in the early hours of 15 Apri</t>
  </si>
  <si>
    <t>Rioters (Burkina Faso)</t>
  </si>
  <si>
    <t>Military Forces of Burkina Faso (1987-2014)</t>
  </si>
  <si>
    <t>Rioters</t>
  </si>
  <si>
    <t>12.3703,-1.5247</t>
  </si>
  <si>
    <t>LTE</t>
  </si>
  <si>
    <t>Silgueye</t>
  </si>
  <si>
    <t>Looting: On 5 March 2021, presumed JNIM militants seized solar panels and batteries from a telecommunications antenna in the village of Silgueye (Djibo, Soum).</t>
  </si>
  <si>
    <t>13.9859,-1.7004</t>
  </si>
  <si>
    <t>Looting: On 23 February 2021, presumed JNIM militants vandalized a telecommunications station in the village of Silgueye (Djibo, Soum). The militants seized batteries at the site.</t>
  </si>
  <si>
    <t>Niabouri</t>
  </si>
  <si>
    <t>Property destruction: On 4 December 2022, presumed JNIM militants vandalized the mayor's office and telecommunications antennas in the village of Niabouri (Niabouri, Sissili).</t>
  </si>
  <si>
    <t>11.2666,-2.6333</t>
  </si>
  <si>
    <t>Ouada-V1</t>
  </si>
  <si>
    <t>Property destruction: On 24 October 2022, presumed JNIM militants burned two schools and two telecommunications installations in the village of Ouada-V1 (Bane, Boulgou).</t>
  </si>
  <si>
    <t>11.4974,-0.3536</t>
  </si>
  <si>
    <t>Tangangari</t>
  </si>
  <si>
    <t>On 8 July 2020, suspected ISGS militants vandalized a local radio station in Tangangari (Boundore, Yagha).</t>
  </si>
  <si>
    <t>13.2535,0.9853</t>
  </si>
  <si>
    <t>Ouahigouya Airport</t>
  </si>
  <si>
    <t>Property destruction: On 14 January 2022, presumed JNIM militants destroyed a telecommunications antenna near the Ouahigouya Airport (Namissiguima, Yatenga).</t>
  </si>
  <si>
    <t>13.6553,-2.3221</t>
  </si>
  <si>
    <t>Bartiebougou</t>
  </si>
  <si>
    <t>Property destruction: On 3 August 2021, presumed JNIM militants vandalized a telecommunications antenna in the village of Bartiebougou (Bartiebougou, Komandjari).</t>
  </si>
  <si>
    <t>12.8801,0.7953</t>
  </si>
  <si>
    <t>Djigoue</t>
  </si>
  <si>
    <t>On 6 February 2022, presumed JNIM militants shot and wounded a mentally ill person insulting them and destroyed a telecommunications antenna in the village of Djigoue (Djigoue, Poni).</t>
  </si>
  <si>
    <t>10.0524,-3.8195</t>
  </si>
  <si>
    <t>Pissila</t>
  </si>
  <si>
    <t>Property destruction: On 5 December 2022, presumed JNIM militants destroyed a telecommunications antenna in the town of Pissila (Pissila, Sanmatenga).</t>
  </si>
  <si>
    <t>13.1642,-0.8225</t>
  </si>
  <si>
    <t>Property destruction: On 8 March 2022, presumed JNIM militants burned telecommunications antennas in the town of Pissila (Pissila, Sanmatenga).</t>
  </si>
  <si>
    <t>Unidentified individuals attacked and seriously injured a security guard at the independent Radio Manegmoogo in Pissila. Then they set fire to the building.</t>
  </si>
  <si>
    <t>Sabrabinatenga</t>
  </si>
  <si>
    <t>Property destruction: On 19 August 2022, presumed JNIM militants burned telecommunications antennas in the village of Sabrabinatenga (Andemtenga, Kourittenga).</t>
  </si>
  <si>
    <t>12.288,-0.2017</t>
  </si>
  <si>
    <t>Yargatenga</t>
  </si>
  <si>
    <t>On 12 February 2023, presumed JNIM militants attacked the town of Yargatenga (Yargatenga, Koulpelogo). One volunteer fighter (VDP) and seventeen civilians were killed. The militants also destroyed telecommunications installations.</t>
  </si>
  <si>
    <t>11.2137,0.01</t>
  </si>
  <si>
    <t>Djika</t>
  </si>
  <si>
    <t>On 19 April 2019, presumed ISGS militants attacked the village of Djika (Soum, Sahel). Seven people including three school construction workers were reportedly killed, two vehicles burned, telecommunications mast damaged, and livestock seized.</t>
  </si>
  <si>
    <t>14.0482,-0.7166</t>
  </si>
  <si>
    <t>Mali</t>
  </si>
  <si>
    <t>Segou</t>
  </si>
  <si>
    <t>Lougui</t>
  </si>
  <si>
    <t>disruption</t>
  </si>
  <si>
    <t>Looting: On 3 May 2022, Wagner forces raided the Tuareg village of Lougui (Niono, Segou). The force searched the village, pillaged the market and seized belongings including valuables and cash from residents. The mercenaries had cut the Nampala telecommu</t>
  </si>
  <si>
    <t>Wagner Group</t>
  </si>
  <si>
    <t>Civilians (Mali)</t>
  </si>
  <si>
    <t>Tuareg Ethnic Group (Mali)</t>
  </si>
  <si>
    <t>14.9822,-5.6052</t>
  </si>
  <si>
    <t>Tombouctou</t>
  </si>
  <si>
    <t>Tintelout</t>
  </si>
  <si>
    <t>Property destruction: On 17 October 2021, JNIM militants destroyed a telecommunications antenna in the village of Tintelout (Tombouctou, Tombouctou).</t>
  </si>
  <si>
    <t>16.648,-3.2444</t>
  </si>
  <si>
    <t>Intahaka</t>
  </si>
  <si>
    <t>Property destruction: On 13 August 2021, suspected JNIM militants vandalized a telecommunications antenna in the commune of Intahaka (Gao, Gao).</t>
  </si>
  <si>
    <t>16.2036,-0.4769</t>
  </si>
  <si>
    <t>Mopti</t>
  </si>
  <si>
    <t>Ouo-Sarre</t>
  </si>
  <si>
    <t>Property destruction: On 25 April 2022, presumed JNIM militants sabotaged a telecommunications antenna by destroying solar panels in the village of Ouo-Sarre (Bandiagara, Mopti).</t>
  </si>
  <si>
    <t>14.0914,-3.7893</t>
  </si>
  <si>
    <t>Yoro</t>
  </si>
  <si>
    <t>On 26 June 2019, suspected Katiba Macina (JNIM) militants attacked the Dogon village of Yoro, and killed one individual, wounded two others, pillaged shops, seized livestock, and ransacked the telecommunications network.</t>
  </si>
  <si>
    <t>Dogon Ethnic Group (Mali)</t>
  </si>
  <si>
    <t>14.2793,-2.1354</t>
  </si>
  <si>
    <t>Diora</t>
  </si>
  <si>
    <t>Property destruction: On 17 April 2022, presumed JNIM militants destroyed a telecommunications antenna in the commune of Diora, location coded as Diora (Tominian, Segou).</t>
  </si>
  <si>
    <t>12.8592,-4.6738</t>
  </si>
  <si>
    <t>Sikasso</t>
  </si>
  <si>
    <t>Tandio</t>
  </si>
  <si>
    <t>On 19 January 2022, presumed JNIM militants abducted a civilian and sabotaged a telecommunications antenna in the village of Tandio (Yorosso, Sikasso).</t>
  </si>
  <si>
    <t>12.1623,-4.9589</t>
  </si>
  <si>
    <t>Mandiakuy</t>
  </si>
  <si>
    <t>Property destruction: On 15 January 2022, presumed JNIM militants sabotaged a telecommunications antenna in the town of Mandiakuy (Tominian, Segou).</t>
  </si>
  <si>
    <t>13.0179,-4.466</t>
  </si>
  <si>
    <t>Tin Hama</t>
  </si>
  <si>
    <t>On 12 February 2020, presumed ISGS militants attacked Tin-Hamma (Ansongo, Gao). The militants burned administrative documents at a school and at the mayor's office. The local radio was also set ablaze.</t>
  </si>
  <si>
    <t>Government of Mali (2013-2020); Labour Group (Mali)</t>
  </si>
  <si>
    <t>15.5821,0.8908</t>
  </si>
  <si>
    <t>Wa</t>
  </si>
  <si>
    <t>The village of Ouan (Cercle of Tominian) also under attack, telecomms cut, one gendarme killed two wounded. JNIM claimed the attack on October, 26th.</t>
  </si>
  <si>
    <t>Police Forces of Mali (2013-2020) Gendarmerie</t>
  </si>
  <si>
    <t>13.6933,-4.4005</t>
  </si>
  <si>
    <t>Gounga</t>
  </si>
  <si>
    <t>Property destruction: On 9 May 2022, IS Sahel militants destroyed a telecommunications antenna in the village of Gounga (Ansongo, Gao).</t>
  </si>
  <si>
    <t>15.4992,0.549</t>
  </si>
  <si>
    <t>Douentza</t>
  </si>
  <si>
    <t>Property destruction: Around 21 January 2022 (as reported), presumed JNIM militants destroyed eight telecommunications antennas in the area of Douentza (Douentza, Mopti).</t>
  </si>
  <si>
    <t>14.9951,-2.9517</t>
  </si>
  <si>
    <t>Hamzakoma</t>
  </si>
  <si>
    <t>Other</t>
  </si>
  <si>
    <t>Non-violent activity: On 28 March 2021, JNIM militants captured three armed bandits in Hamzakoma (Gourma-Rharous, Tombouctou). The bandits had earlier stolen batteries from a telecom antenna in Madiakoye, which JNIM recovered and returned to Madiakoye.</t>
  </si>
  <si>
    <t>Unidentified Armed Group (Mali)</t>
  </si>
  <si>
    <t>16.7201,-2.4436</t>
  </si>
  <si>
    <t>Garey Goungou</t>
  </si>
  <si>
    <t>Property destruction: Around 28 February 2022 (month of), presumed JNIM militants sabotaged the telecommunications network in the village of Garey Goungou (Bourem, Gao).</t>
  </si>
  <si>
    <t>17.0409,-1.066</t>
  </si>
  <si>
    <t>Barapireli</t>
  </si>
  <si>
    <t>Property destruction: On 1 March 2023, presumed JNIM militants destroyed a telecommunications antenna and hauled down and removed a flag at a school in the village of Barapireli (Koro, Mopti).</t>
  </si>
  <si>
    <t>14.3089,-3.0552</t>
  </si>
  <si>
    <t>On 25 January 2022, Katiba Macina (JNIM) set off explosives and destroyed a telecommunications antenna in the village of Barapireli (Koro, Mopti).</t>
  </si>
  <si>
    <t>none</t>
  </si>
  <si>
    <t>On 22 January 2022, presumed JNIM militants clashed with a local self-defense militia during an attempt to sabotage the telecommunications antenna in the village of Barapireli (Koro, Mopti). There were no casualties.</t>
  </si>
  <si>
    <t>Barapireli Communal Militia (Mali)</t>
  </si>
  <si>
    <t>Sokoura</t>
  </si>
  <si>
    <t>Property destruction: On 25 July 2021, presumed Katiba Macina (JNIM) militants vandalized a telecommunications antenna in the town of Sokoura (Bankass, Mopti).</t>
  </si>
  <si>
    <t>13.5025,-3.766</t>
  </si>
  <si>
    <t>Chabaria</t>
  </si>
  <si>
    <t>Property destruction: On 19 January 2022, presumed JNIM militants sabotaged a telecommunications installation in the village of Chabaria (Bourem, Gao).</t>
  </si>
  <si>
    <t>16.92,-0.6354</t>
  </si>
  <si>
    <t>Gourma-Rharous</t>
  </si>
  <si>
    <t>Property destruction: On 16 August 2022, presumed JNIM militants destroyed a telecommunications installation near the town of Gourma-Rharous (Gourma-Rharous, Tombouctou).</t>
  </si>
  <si>
    <t>16.8778,-1.9231</t>
  </si>
  <si>
    <t>Madiakoye</t>
  </si>
  <si>
    <t>Property destruction: On 27 January 2023, presumed JNIM militants destroyed a telecommunications installation in the village of Madiakoye (Gourma-Rharous, Tombouctou).</t>
  </si>
  <si>
    <t>16.7504,-2.3648</t>
  </si>
  <si>
    <t>Property destruction: On 13 January 2023, presumed JNIM militants sabotaged a telecommunications antenna in the village of Madiakoye (Gourma-Rharous, Tombouctou).</t>
  </si>
  <si>
    <t>Bara</t>
  </si>
  <si>
    <t>Property destruction: On 18 April 2020, presumed ISGS militants burned a telecommunications antenna in Bara (Ansongo, Gao).</t>
  </si>
  <si>
    <t>15.8171,0.325</t>
  </si>
  <si>
    <t>Bandiagara</t>
  </si>
  <si>
    <t>Property destruction: On 31 December 2020, suspected Katiba Macina (JNIM) militants destroyed a telecommunications antenna in the area of Bandiagara (Bandiagara, Mopti).</t>
  </si>
  <si>
    <t>14.3493,-3.6102</t>
  </si>
  <si>
    <t>Talataye</t>
  </si>
  <si>
    <t>Around 7 September 2022 (between 6 - 8 September), IS Sahel militants killed at least thirty civilians from the Dawsahak, Tuareg, Djerma, and Songhai communities in the village of Talataye (Ansongo, Gao). The militants also destroyed and burned houses, t</t>
  </si>
  <si>
    <t>Dawsahak Ethnic Group (Mali); Tuareg Ethnic Group (Mali); Songhai Ethnic Group (Mali); Djerma Ethnic Group (Mali); Labour Group (Mali); Health Workers (Mali)</t>
  </si>
  <si>
    <t>16.5333,1.5167</t>
  </si>
  <si>
    <t>Dounapen</t>
  </si>
  <si>
    <t>Property destruction: Around 16 March 2021 (as reported), presumed Katiba Macina (JNIM) militants sabotaged a telecommunications antenna in the village of Dounapen (Koro, Mopti).</t>
  </si>
  <si>
    <t>14.3467,-2.8059</t>
  </si>
  <si>
    <t>Hamakouladji</t>
  </si>
  <si>
    <t>Property destruction: On 12 January 2022, presumed Al Mourabitoune Battalion (JNIM) militants destroyed a telecommunications antenna in the village of Hamakouladji (Gao, Gao).</t>
  </si>
  <si>
    <t>Al Mourabitoune Battalion</t>
  </si>
  <si>
    <t>16.6053,-0.1061</t>
  </si>
  <si>
    <t>Douekire</t>
  </si>
  <si>
    <t>Property destruction: On 17 October 2021, JNIM militants destroyed a telecommunications antenna in the village of Douekire (Dire, Tombouctou).</t>
  </si>
  <si>
    <t>16.5736,-3.3719</t>
  </si>
  <si>
    <t>Property destruction: On 2 May 2022, presumed JNIM militants destroyed a telecommunications station in the village of Yasso (Tominian, Segou).</t>
  </si>
  <si>
    <t>13.1361,-4.6745</t>
  </si>
  <si>
    <t>Mafoune</t>
  </si>
  <si>
    <t>Property destruction: On 19 August 2021, presumed Katiba Macina (JNIM) militants burned the residence of the subprefect and a telecommunications antenna in the town of Mafoune (Tominian, Segou).</t>
  </si>
  <si>
    <t>Government of Mali (2021-)</t>
  </si>
  <si>
    <t>12.7903,-4.3618</t>
  </si>
  <si>
    <t>Lere</t>
  </si>
  <si>
    <t>Property destruction: On 28 September 2021, presumed Katiba Macina (JNIM) militants burned a telecommunication antenna in the town of Lere (Lere, Tombouctou).</t>
  </si>
  <si>
    <t>15.7118,-4.9118</t>
  </si>
  <si>
    <t>Tassiga</t>
  </si>
  <si>
    <t>Property destruction: On 28 November 2020, ISGS militants destroyed telecommunications antennas in the village of Tassiga (Ansongo, Gao).</t>
  </si>
  <si>
    <t>15.4729,0.6941</t>
  </si>
  <si>
    <t>Bondo</t>
  </si>
  <si>
    <t>On 21 January 2022, presumed JNIM militants detonated a telecommunications antenna in the village of Bondo (Koro, Mopti).</t>
  </si>
  <si>
    <t>14.1333,-3.0063</t>
  </si>
  <si>
    <t>Mbouna</t>
  </si>
  <si>
    <t>Property destruction: On 15 October 2021, JNIM militants destroyed a telecommunications antenna in the village of Mbouna (Goundam, Tombouctou).</t>
  </si>
  <si>
    <t>16.6877,-3.9728</t>
  </si>
  <si>
    <t>Sagala</t>
  </si>
  <si>
    <t>Property destruction: On 10 March 2023, FAMa and Wagner forces destroyed a telecommunications installation in Seguela (also called Sagala) (Bellen, Segou).</t>
  </si>
  <si>
    <t>Military Forces of Mali (2021-)</t>
  </si>
  <si>
    <t>14.1137,-6.7275</t>
  </si>
  <si>
    <t>Tacharane</t>
  </si>
  <si>
    <t>Looting: On 25 July 2022, an unidentified armed group vandalized a telecommunications installation and seized batteries and solar panels in the village of Tacharane (Gao, Gao).</t>
  </si>
  <si>
    <t>16.1515,0.0708</t>
  </si>
  <si>
    <t>Fafa</t>
  </si>
  <si>
    <t>On 24 June 2020, unknown gunmen entered the village of Fafa (Ansongo, Gao), assaulted and robbed employees of a telecommunications company and sabotaged a telecommunications antenna.</t>
  </si>
  <si>
    <t>Labour Group (Mali)</t>
  </si>
  <si>
    <t>15.3217,0.7464</t>
  </si>
  <si>
    <t>Tonka</t>
  </si>
  <si>
    <t>Gendarmerie post in Tonka (Goundam) attacked by gunmen on motorbike/s around 2h this morning, telecomms sabotaged, casualties unknown</t>
  </si>
  <si>
    <t>16.1289,-3.7478</t>
  </si>
  <si>
    <t>Koulikoro</t>
  </si>
  <si>
    <t>Kati</t>
  </si>
  <si>
    <t>Fighting erupted late Monday at ORTM, Bamako airport and at Kati, the garrison town near the capital that is the juntas headquarters and continued Tuesday.</t>
  </si>
  <si>
    <t>Mutiny of Military Forces of Mali (2002-2012)</t>
  </si>
  <si>
    <t>Military Forces of Mali (2012-2013)</t>
  </si>
  <si>
    <t>12.7482,-8.0722</t>
  </si>
  <si>
    <t>Ouenkoro</t>
  </si>
  <si>
    <t>Property destruction: On 16 January 2022, presumed JNIM militants burned a telecommunications antenna in the commune of Ouonkoro, location coded as Ouenkoro (Bankass, Mopti).</t>
  </si>
  <si>
    <t>13.3821,-3.8308</t>
  </si>
  <si>
    <t>Diallassagou</t>
  </si>
  <si>
    <t>Property destruction: On 16 January 2022, presumed JNIM militants burned a telecommunications antenna in the commune of Diallassagou, location coded as Diallassagou (Bankass, Mopti).</t>
  </si>
  <si>
    <t>13.7407,-3.6264</t>
  </si>
  <si>
    <t>Kologon-Habe</t>
  </si>
  <si>
    <t>Property destruction: On 16 January 2022, presumed JNIM militants burned a telecommunications antenna in the commune of Koulogon Habe, location coded as Kologon-Habe (Bankass, Mopti).</t>
  </si>
  <si>
    <t>13.8162,-3.4418</t>
  </si>
  <si>
    <t>Sareyamou</t>
  </si>
  <si>
    <t>Property destruction: On 10 March 2022, presumed JNIM militants destroyed telecommunications antennas in the village of Sareyamou (Dire, Tombouctou).</t>
  </si>
  <si>
    <t>16.09,-3.2359</t>
  </si>
  <si>
    <t>Property destruction: On 5 March 2022, presumed JNIM militants sabotaged a telecommunications antenna and seized materiel in the village of Sareyamou (Dire, Tombouctou).</t>
  </si>
  <si>
    <t>Timbuktu</t>
  </si>
  <si>
    <t>vac</t>
  </si>
  <si>
    <t>An armed man killed three people outside a Christian radio station.</t>
  </si>
  <si>
    <t>Christian Group (Mali)</t>
  </si>
  <si>
    <t>16.7705,-3.0056</t>
  </si>
  <si>
    <t>Banikane</t>
  </si>
  <si>
    <t>Looting: On 3 March 2022, presumed JNIM militants looted solar panels and batteries from a telecommunications antenna in the village of Bonhawa, near Banikane (Gourma-Rharous, Tombouctou).</t>
  </si>
  <si>
    <t>16.9494,-1.7481</t>
  </si>
  <si>
    <t>Gargouna</t>
  </si>
  <si>
    <t>Looting: On 25 July 2022, an unidentified armed group vandalized a telecommunications installation and seized batteries and solar panels in the village of Gargouna (Gao, Gao).</t>
  </si>
  <si>
    <t>15.9301,0.2151</t>
  </si>
  <si>
    <t>Property destruction: On 25 April 2020, presumed ISGS militants destroyed a telecommunications antenna in Gargouna (Gabero, Gao).</t>
  </si>
  <si>
    <t>Menaka</t>
  </si>
  <si>
    <t>Anderamboukane</t>
  </si>
  <si>
    <t>Looting: On 17 May 2022, presumed IS Sahel militants looted a radio station and looted and vandalized the mayor office and a primary school in the town of Anderamboukane (Anderamboukane, Menaka).</t>
  </si>
  <si>
    <t>15.422,3.0224</t>
  </si>
  <si>
    <t>Karakindje</t>
  </si>
  <si>
    <t>On 18 January 2022, presumed JNIM militants detonated a telecommunications antenna in the village of Karakindje (Koro, Mopti).</t>
  </si>
  <si>
    <t>14.4111,-2.9051</t>
  </si>
  <si>
    <t>Dangatene</t>
  </si>
  <si>
    <t>Property destruction: On 19 January 2022, presumed JNIM militants sabotaged a telecommunications antenna in the village of Dangatene (Koro, Mopti).</t>
  </si>
  <si>
    <t>14.2333,-2.9725</t>
  </si>
  <si>
    <t>Sindegue</t>
  </si>
  <si>
    <t>Property destruction: On 13 August 2021, presumed Katiba Macina (JNIM) militants burned a telecommunications antenna in the village of Sindegue (Mopti, Mopti).</t>
  </si>
  <si>
    <t>15.2615,-3.9484</t>
  </si>
  <si>
    <t>Property destruction: On 27 July 2021, Katiba Macina (JNIM) militants sabotaged the telecommunications network in the village of Sindegue (Mopti, Mopti). The sabotage disrupted the network across large parts of northern Mali.</t>
  </si>
  <si>
    <t>Dioura</t>
  </si>
  <si>
    <t>Property destruction: On 30 January 2022, presumed JNIM militants burned a telecommunications installation in the village of Dioura (Tenenkou, Mopti).</t>
  </si>
  <si>
    <t>14.8252,-5.2547</t>
  </si>
  <si>
    <t>Property destruction: On 12 August 2021, presumed Katiba Macina (JNIM) militants vandalized a telecommunications antenna in the village of Dioura (Tenenkou, Mopti).</t>
  </si>
  <si>
    <t>Youwarou</t>
  </si>
  <si>
    <t>Property destruction: Around 27 September 2021 (week of), presumed Katiba Macina (JNIM) militants destroyed telecommunication antennas and mausoleums in the cercle of Youwarou (Youwarou, Mopti).</t>
  </si>
  <si>
    <t>Sufi Muslim Group (Mali)</t>
  </si>
  <si>
    <t>15.3684,-4.2628</t>
  </si>
  <si>
    <t>Property destruction: Around 22 July 2021 (as reported), presumed Katiba Macina (JNIM) militants sabotaged the two telecommunications antennas in the cercle of Youwarou (Youwarou, Mopti). The cercle has been without network ever since.</t>
  </si>
  <si>
    <t>On 23 May 2020, a group of youths equipped with batons and machetes entered a local radio station in Gao (Gao) and assaulted and severely wounded a well-known local radio personality and his nephew. The incident is believed to be linked to a judicial dis</t>
  </si>
  <si>
    <t>Unidentified Communal Militia (Mali)</t>
  </si>
  <si>
    <t>Journalists (Mali)</t>
  </si>
  <si>
    <t>16.2717,-0.0447</t>
  </si>
  <si>
    <t>MUJAO rebels burst into a radio studio and allegedly took Mr. Akoumega, the editor outside the city to be subjected to severe torture.</t>
  </si>
  <si>
    <t>MUJAO: Movement for Unity and Jihad in West Africa</t>
  </si>
  <si>
    <t>On 20 December 2021, overnight, presumed JNIM militants set off explosives and destroyed a telecommunications antenna in the area of Boni (Douentza, Mopti).</t>
  </si>
  <si>
    <t>15.0766,-2.2198</t>
  </si>
  <si>
    <t>Tori</t>
  </si>
  <si>
    <t>Property destruction: On 10 July 2021, presumed Katiba Macina (JNIM) militants vandalized a telecommunications antenna in the village of Tori (Bankass, Mopti).</t>
  </si>
  <si>
    <t>13.6185,-3.709</t>
  </si>
  <si>
    <t>Madougou</t>
  </si>
  <si>
    <t>Property destruction: On 3 March 2023, JNIM sabotaged and took away a Malitel communication antenna in Madougou (Koro, Mopti). They abandoned the equipment later after being allegedly asked by their commander to leave it.</t>
  </si>
  <si>
    <t>14.3992,-3.0788</t>
  </si>
  <si>
    <t>Temera</t>
  </si>
  <si>
    <t>Property destruction: On 18 January 2022, presumed JNIM militants sabotaged a telecommunications antenna in the village of Temera (Bourem, Gao).</t>
  </si>
  <si>
    <t>17.0008,-0.9383</t>
  </si>
  <si>
    <t>Garbougna</t>
  </si>
  <si>
    <t>On 30 January 2022, overnight presumed JNIM militants sabotaged a telecommunications antenna by setting of explosives in the village of Garbougna (Gotheye, Tillaberi).</t>
  </si>
  <si>
    <t>13.8711,1.1245</t>
  </si>
  <si>
    <t>Tahoua</t>
  </si>
  <si>
    <t>Tebaram</t>
  </si>
  <si>
    <t>Looting: On 6 January 2022, presumed ISWAP (Greater Sahara) militants destroyed a telecommunications antenna and robbed a money transfer agency in the town of Tebaram (Tahoua, Tahoua).</t>
  </si>
  <si>
    <t>Labour Group (Niger)</t>
  </si>
  <si>
    <t>14.836,4.4583</t>
  </si>
  <si>
    <t>Gatali</t>
  </si>
  <si>
    <t>On 20 April 2020, presumed ISGS militants attacked the village of Gatani (Anzourou, Tillaberi), assaulted villagers, pillaged property, and sabotaged a telecommunications antenna.</t>
  </si>
  <si>
    <t>14.5379,1.2438</t>
  </si>
  <si>
    <t>Tambole</t>
  </si>
  <si>
    <t>Property destruction: On 11 July 2021, presumed JNIM militants burned the telecommunications antenna in the village of Tambole (Torodi, Tillaberi).</t>
  </si>
  <si>
    <t>13.0656,1.4073</t>
  </si>
  <si>
    <t>Komabangou</t>
  </si>
  <si>
    <t>Property destruction: On 5 July 2022, presumed JNIM militants burned two telecommunication antennas in the village of Komabangou (Tera, Tillaberi).</t>
  </si>
  <si>
    <t>14.0868,1.0623</t>
  </si>
  <si>
    <t>Tegueye</t>
  </si>
  <si>
    <t>Property destruction: On 22 December 2021, presumed ISWAP (Greater Sahara) militants destroyed a telecommunications antenna in the village of Tegueye (Tera, Tillaberi).</t>
  </si>
  <si>
    <t>14.6522,0.5354</t>
  </si>
  <si>
    <t>Kokorou</t>
  </si>
  <si>
    <t>On 18 August 2022, presumed IS Sahel or JNIM militants fired gunshots at the local radio station in the village of Kokorou (Tera, Tillaberi). There were no casualties.</t>
  </si>
  <si>
    <t>Islamic State and/or JNIM</t>
  </si>
  <si>
    <t>14.2063,0.9295</t>
  </si>
  <si>
    <t>Abarey</t>
  </si>
  <si>
    <t>Property destruction: On 16 January 2023, presumed IS Sahel militants destroyed a telecommunications antenna in the village of Abarey (Abala, Tillaberi).</t>
  </si>
  <si>
    <t>15.0771,3.7855</t>
  </si>
  <si>
    <t>Mangaize</t>
  </si>
  <si>
    <t>On 13 May 2019, ISGS militants aboard motorbikes ransacked the telecommunications network in Mangaize.</t>
  </si>
  <si>
    <t>14.6806,1.9508</t>
  </si>
  <si>
    <t>Ouro Gueladjo</t>
  </si>
  <si>
    <t>Property destruction: On 13 November 2022, presumed JNIM militants fired gunshots and sabotaged a telecommunications antenna in the village of Ouro Gueladjo (Say, Tillaberi).</t>
  </si>
  <si>
    <t>13.0957,2.0112</t>
  </si>
  <si>
    <t>Gaweye</t>
  </si>
  <si>
    <t>Property destruction: On 20 January 2022, presumed ISWAP (Greater Sahara) militants burned a telecommunications antenna in the village of Gaweye (Tillia, Tahoua).</t>
  </si>
  <si>
    <t>15.4454,5.0403</t>
  </si>
  <si>
    <t>Tientienga Foulbe</t>
  </si>
  <si>
    <t>Looting: On 13 July 2022, presumed JNIM militants burned a telecommunications antenna and seized the batteries and solar panels in the village of Tientienga Foulbe (Say, Tillaberi).</t>
  </si>
  <si>
    <t>12.8711,1.8685</t>
  </si>
  <si>
    <t>Taroum</t>
  </si>
  <si>
    <t>On 13 February 2020, presumed ISGS militants attacked the village of Taroum and reportedly burned a school and sabotaged the telecommunications network, no casualties reported.</t>
  </si>
  <si>
    <t>14.6744,2.2729</t>
  </si>
  <si>
    <t>Eknewane</t>
  </si>
  <si>
    <t>On 31 May 2020, suspected ISGS militants attacked the Malian refugee camp in Intikane, near Eknewane (Tillia, Tahoua), reportedly killed three people including the camp president, the president of the vigilance committee, and a tribal leader, abducted a</t>
  </si>
  <si>
    <t>Refugees/IDPs (Mali); Unidentified Communal Group (Niger); Unidentified Communal Militia (Niger); Unidentified Tribal Group (Niger); Private Security Forces (Niger)</t>
  </si>
  <si>
    <t>15.7196,4.5024</t>
  </si>
  <si>
    <t>Dabre</t>
  </si>
  <si>
    <t>Looting: On 28 May 2022, suspected IS Sahel militants attacked the market in the village of Dabre (Ouallam, Tillaberi). The militants seized a vehicle and burned a telecommunications antenna.</t>
  </si>
  <si>
    <t>14.2599,1.9168</t>
  </si>
  <si>
    <t>MBanga</t>
  </si>
  <si>
    <t>Property destruction: On 17 February 2022, presumed JNIM militants destroyed telecommunications antennas in the village of MBanga (Kollo, Tillaberi).</t>
  </si>
  <si>
    <t>13.6046,1.5666</t>
  </si>
  <si>
    <t>Tiguezefen</t>
  </si>
  <si>
    <t>Reported on 27 January 2020, that presumed ISGS militants destroyed the telecommunications antenna in Tiguezefen.</t>
  </si>
  <si>
    <t>15.21,3.3485</t>
  </si>
  <si>
    <t>Bomanga</t>
  </si>
  <si>
    <t>Property destruction: On 21 July 2021, presumed JNIM militants destroyed a telecommunications antenna in the village of Bomanga (Torodi, Tillaberi).</t>
  </si>
  <si>
    <t>12.9746,1.5536</t>
  </si>
  <si>
    <t>Adoua</t>
  </si>
  <si>
    <t>Property destruction: On 7 December 2021, presumed ISWAP (Greater Sahara) militants fired gunshots and burned a telecommunications station in the village of Adoua (Tebaram, Tahoua).</t>
  </si>
  <si>
    <t>14.9401,4.5648</t>
  </si>
  <si>
    <t>Famale</t>
  </si>
  <si>
    <t>On 28 April 2020, the Nigerien army reportedly killed two suspected ISGS militants in Famale (Dessa, Tillaberi) who intended or were in the process of sabotaging a telecommunications antenna.</t>
  </si>
  <si>
    <t>Military Forces of Niger (2011-2021)</t>
  </si>
  <si>
    <t>14.5521,1.0824</t>
  </si>
  <si>
    <t>ISO3</t>
  </si>
  <si>
    <t>country_name</t>
  </si>
  <si>
    <t>Income Group</t>
  </si>
  <si>
    <t>Region</t>
  </si>
  <si>
    <t>Coverage (%)</t>
  </si>
  <si>
    <t>Coverage_4G (%)</t>
  </si>
  <si>
    <t>Towers (TowerXchange)</t>
  </si>
  <si>
    <t>Cells (OpenCelliD)</t>
  </si>
  <si>
    <t>Towers(OpenCelliD)</t>
  </si>
  <si>
    <t>Towers (Estimated)</t>
  </si>
  <si>
    <t>Population</t>
  </si>
  <si>
    <t>Radio_equipment_usd</t>
  </si>
  <si>
    <t>Towers_usd</t>
  </si>
  <si>
    <t>Backhaul_copper_usd</t>
  </si>
  <si>
    <t>Backhaul_fiber_usd</t>
  </si>
  <si>
    <t>Backhaul_microwave_usd</t>
  </si>
  <si>
    <t>Backhaul_satellite_usd</t>
  </si>
  <si>
    <t>Power_system_us</t>
  </si>
  <si>
    <t>Mean Cost Per Site (USD)</t>
  </si>
  <si>
    <t>Population Per Site</t>
  </si>
  <si>
    <t>ABW</t>
  </si>
  <si>
    <t>Aruba</t>
  </si>
  <si>
    <t>-</t>
  </si>
  <si>
    <t>AFG</t>
  </si>
  <si>
    <t>Afghanistan</t>
  </si>
  <si>
    <t>Low Income Developing Countries</t>
  </si>
  <si>
    <t>Middle East, North Africa, Afghanistan, and Pakistan</t>
  </si>
  <si>
    <t>Cost Components</t>
  </si>
  <si>
    <t>Asset</t>
  </si>
  <si>
    <t>Cost ($)</t>
  </si>
  <si>
    <t>Unit</t>
  </si>
  <si>
    <t>RAN</t>
  </si>
  <si>
    <t>Per Tower</t>
  </si>
  <si>
    <t>Copper</t>
  </si>
  <si>
    <t>Per KM</t>
  </si>
  <si>
    <t>Fiber</t>
  </si>
  <si>
    <t>Wireless Backhaul</t>
  </si>
  <si>
    <t>Per Link</t>
  </si>
  <si>
    <t>Tower</t>
  </si>
  <si>
    <t>Power System</t>
  </si>
  <si>
    <t>VSAT Satellite Terminal</t>
  </si>
  <si>
    <t>Per Terminal</t>
  </si>
  <si>
    <t xml:space="preserve">Labor Effort </t>
  </si>
  <si>
    <t>Component</t>
  </si>
  <si>
    <t>Days</t>
  </si>
  <si>
    <t>Persons</t>
  </si>
  <si>
    <t>Hours of Work</t>
  </si>
  <si>
    <t>Planning &amp; Surveying</t>
  </si>
  <si>
    <t>Logistics</t>
  </si>
  <si>
    <t>Construction</t>
  </si>
  <si>
    <t>Installation</t>
  </si>
  <si>
    <t>iso3</t>
  </si>
  <si>
    <t>continent</t>
  </si>
  <si>
    <t>continent2</t>
  </si>
  <si>
    <t>Technology</t>
  </si>
  <si>
    <t>Value</t>
  </si>
  <si>
    <t>Year</t>
  </si>
  <si>
    <t>Area covered (km2)</t>
  </si>
  <si>
    <t>Tower Density (km2)</t>
  </si>
  <si>
    <t>Mean backhaul distance (km2)</t>
  </si>
  <si>
    <t>Percentage</t>
  </si>
  <si>
    <t>Number of Towers</t>
  </si>
  <si>
    <t>Validation</t>
  </si>
  <si>
    <t>Asia</t>
  </si>
  <si>
    <t>MENA</t>
  </si>
  <si>
    <t>Europe</t>
  </si>
  <si>
    <t>Microwave</t>
  </si>
  <si>
    <t>Satellite</t>
  </si>
  <si>
    <t>ALA</t>
  </si>
  <si>
    <t>Åland Islands</t>
  </si>
  <si>
    <t>ALB</t>
  </si>
  <si>
    <t>Albania</t>
  </si>
  <si>
    <t>DZA</t>
  </si>
  <si>
    <t>Algeria</t>
  </si>
  <si>
    <t>Africa</t>
  </si>
  <si>
    <t>ASM</t>
  </si>
  <si>
    <t>American Samoa</t>
  </si>
  <si>
    <t>Oceania</t>
  </si>
  <si>
    <t>S&amp;SE Asia</t>
  </si>
  <si>
    <t>NE Asia</t>
  </si>
  <si>
    <t>AND</t>
  </si>
  <si>
    <t>Andorra</t>
  </si>
  <si>
    <t>AGO</t>
  </si>
  <si>
    <t>Angola</t>
  </si>
  <si>
    <t>SSA</t>
  </si>
  <si>
    <t>AIA</t>
  </si>
  <si>
    <t>Anguilla</t>
  </si>
  <si>
    <t>North America</t>
  </si>
  <si>
    <t>LAC</t>
  </si>
  <si>
    <t>ATA</t>
  </si>
  <si>
    <t>Antarctica</t>
  </si>
  <si>
    <t>ATG</t>
  </si>
  <si>
    <t>Antigua and Barbuda</t>
  </si>
  <si>
    <t>ARG</t>
  </si>
  <si>
    <t>Argentina</t>
  </si>
  <si>
    <t>South America</t>
  </si>
  <si>
    <t>ARM</t>
  </si>
  <si>
    <t>Armenia</t>
  </si>
  <si>
    <t>N America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</si>
  <si>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</si>
  <si>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</si>
  <si>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</si>
  <si>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</si>
  <si>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</si>
  <si>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</si>
  <si>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</si>
  <si>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</si>
  <si>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</si>
  <si>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</si>
  <si>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</si>
  <si>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</si>
  <si>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</si>
  <si>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</si>
  <si>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</si>
  <si>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</si>
  <si>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</si>
  <si>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</si>
  <si>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</si>
  <si>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</si>
  <si>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</si>
  <si>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</si>
  <si>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</si>
  <si>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</si>
  <si>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</si>
  <si>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</si>
  <si>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</si>
  <si>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</si>
  <si>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</si>
  <si>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</si>
  <si>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</si>
  <si>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</si>
  <si>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</si>
  <si>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</si>
  <si>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</si>
  <si>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</si>
  <si>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</si>
  <si>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</si>
  <si>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</si>
  <si>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 (the)</t>
  </si>
  <si>
    <t>BRN</t>
  </si>
  <si>
    <t>Brunei Darussalam</t>
  </si>
  <si>
    <t>BGR</t>
  </si>
  <si>
    <t>Bulgaria</t>
  </si>
  <si>
    <t>BFA</t>
  </si>
  <si>
    <t>BDI</t>
  </si>
  <si>
    <t>Burundi</t>
  </si>
  <si>
    <t>CPV</t>
  </si>
  <si>
    <t>Cabo Verde</t>
  </si>
  <si>
    <t>KHM</t>
  </si>
  <si>
    <t>Cambodia</t>
  </si>
  <si>
    <t>CMR</t>
  </si>
  <si>
    <t>Cameroon</t>
  </si>
  <si>
    <t>CAN</t>
  </si>
  <si>
    <t>Canada</t>
  </si>
  <si>
    <t>CYM</t>
  </si>
  <si>
    <t>Cayman Islands (the)</t>
  </si>
  <si>
    <t>CAF</t>
  </si>
  <si>
    <t>Central African Republic (the)</t>
  </si>
  <si>
    <t>TCD</t>
  </si>
  <si>
    <t>Chad</t>
  </si>
  <si>
    <t>CHL</t>
  </si>
  <si>
    <t>Chile</t>
  </si>
  <si>
    <t>CHN</t>
  </si>
  <si>
    <t>China</t>
  </si>
  <si>
    <t>CXR</t>
  </si>
  <si>
    <t>Christmas Island</t>
  </si>
  <si>
    <t>CCK</t>
  </si>
  <si>
    <t>Cocos (Keeling) Islands (the)</t>
  </si>
  <si>
    <t>COL</t>
  </si>
  <si>
    <t>Colombia</t>
  </si>
  <si>
    <t>COM</t>
  </si>
  <si>
    <t>Comoros (the)</t>
  </si>
  <si>
    <t>COD</t>
  </si>
  <si>
    <t>Congo (the Democratic Republic of the)</t>
  </si>
  <si>
    <t>COG</t>
  </si>
  <si>
    <t>Congo (the)</t>
  </si>
  <si>
    <t>COK</t>
  </si>
  <si>
    <t>Cook Islands (the)</t>
  </si>
  <si>
    <t>CRI</t>
  </si>
  <si>
    <t>Costa Rica</t>
  </si>
  <si>
    <t>CIV</t>
  </si>
  <si>
    <t>Côte d'Ivoire</t>
  </si>
  <si>
    <t>HRV</t>
  </si>
  <si>
    <t>Croatia</t>
  </si>
  <si>
    <t>CUB</t>
  </si>
  <si>
    <t>Cuba</t>
  </si>
  <si>
    <t>CUW</t>
  </si>
  <si>
    <t>Curaçao</t>
  </si>
  <si>
    <t>CYP</t>
  </si>
  <si>
    <t>Cyprus</t>
  </si>
  <si>
    <t>CZE</t>
  </si>
  <si>
    <t>Czechia</t>
  </si>
  <si>
    <t>DNK</t>
  </si>
  <si>
    <t>Denmark</t>
  </si>
  <si>
    <t>DJI</t>
  </si>
  <si>
    <t>Djibouti</t>
  </si>
  <si>
    <t>DMA</t>
  </si>
  <si>
    <t>Dominica</t>
  </si>
  <si>
    <t>DOM</t>
  </si>
  <si>
    <t>Dominican Republic (the)</t>
  </si>
  <si>
    <t>ECU</t>
  </si>
  <si>
    <t>Ecuador</t>
  </si>
  <si>
    <t>EGY</t>
  </si>
  <si>
    <t>Egypt</t>
  </si>
  <si>
    <t>SLV</t>
  </si>
  <si>
    <t>El Salvador</t>
  </si>
  <si>
    <t>GNQ</t>
  </si>
  <si>
    <t>Equatorial Guinea</t>
  </si>
  <si>
    <t>ERI</t>
  </si>
  <si>
    <t>Eritrea</t>
  </si>
  <si>
    <t>EST</t>
  </si>
  <si>
    <t>Estonia</t>
  </si>
  <si>
    <t>SWZ</t>
  </si>
  <si>
    <t>Eswatini</t>
  </si>
  <si>
    <t>ETH</t>
  </si>
  <si>
    <t>Ethiopia</t>
  </si>
  <si>
    <t>FLK</t>
  </si>
  <si>
    <t>Falkland Islands (the) [Malvinas]</t>
  </si>
  <si>
    <t>FRO</t>
  </si>
  <si>
    <t>Faroe Islands (the)</t>
  </si>
  <si>
    <t>FJI</t>
  </si>
  <si>
    <t>Fiji</t>
  </si>
  <si>
    <t>FIN</t>
  </si>
  <si>
    <t>Finland</t>
  </si>
  <si>
    <t>FRA</t>
  </si>
  <si>
    <t>France</t>
  </si>
  <si>
    <t>GUF</t>
  </si>
  <si>
    <t>French Guiana</t>
  </si>
  <si>
    <t>PYF</t>
  </si>
  <si>
    <t>French Polynesia</t>
  </si>
  <si>
    <t>ATF</t>
  </si>
  <si>
    <t>French Southern Territories (the)</t>
  </si>
  <si>
    <t>GAB</t>
  </si>
  <si>
    <t>Gabon</t>
  </si>
  <si>
    <t>GMB</t>
  </si>
  <si>
    <t>Gambia (the)</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</si>
  <si>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</si>
  <si>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</si>
  <si>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</si>
  <si>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</si>
  <si>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</si>
  <si>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</si>
  <si>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</si>
  <si>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</si>
  <si>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</si>
  <si>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</si>
  <si>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</si>
  <si>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</si>
  <si>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</si>
  <si>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</si>
  <si>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</si>
  <si>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</si>
  <si>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</si>
  <si>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</si>
  <si>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</si>
  <si>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</si>
  <si>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</si>
  <si>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</si>
  <si>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</si>
  <si>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</si>
  <si>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</si>
  <si>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</si>
  <si>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</si>
  <si>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</si>
  <si>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</si>
  <si>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</si>
  <si>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</si>
  <si>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</si>
  <si>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</si>
  <si>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 (the)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</si>
  <si>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</si>
  <si>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</si>
  <si>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</si>
  <si>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</si>
  <si>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</si>
  <si>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</si>
  <si>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</si>
  <si>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</si>
  <si>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</si>
  <si>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</si>
  <si>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</si>
  <si>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</si>
  <si>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</si>
  <si>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</si>
  <si>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</si>
  <si>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</si>
  <si>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</si>
  <si>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</si>
  <si>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</si>
  <si>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</si>
  <si>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</si>
  <si>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</si>
  <si>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</si>
  <si>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</si>
  <si>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</si>
  <si>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</si>
  <si>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</si>
  <si>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</si>
  <si>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</si>
  <si>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</si>
  <si>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</si>
  <si>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</si>
  <si>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</si>
  <si>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</si>
  <si>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</si>
  <si>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</si>
  <si>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</si>
  <si>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</si>
  <si>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</si>
  <si>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(the Democratic People's Republic of)</t>
  </si>
  <si>
    <t>KOR</t>
  </si>
  <si>
    <t>Korea (the Republic of)</t>
  </si>
  <si>
    <t>XKX</t>
  </si>
  <si>
    <t>Kosovo</t>
  </si>
  <si>
    <t>KWT</t>
  </si>
  <si>
    <t>Kuwait</t>
  </si>
  <si>
    <t>KGZ</t>
  </si>
  <si>
    <t>Kyrgyzstan</t>
  </si>
  <si>
    <t>LAO</t>
  </si>
  <si>
    <t>Lao People's Democratic Republic (the)</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</si>
  <si>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</si>
  <si>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</si>
  <si>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</si>
  <si>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</si>
  <si>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</si>
  <si>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</si>
  <si>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</si>
  <si>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</si>
  <si>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</si>
  <si>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</si>
  <si>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</si>
  <si>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</si>
  <si>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</si>
  <si>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</si>
  <si>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</si>
  <si>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</si>
  <si>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</si>
  <si>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</si>
  <si>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</si>
  <si>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</si>
  <si>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</si>
  <si>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</si>
  <si>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</si>
  <si>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</si>
  <si>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</si>
  <si>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</si>
  <si>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</si>
  <si>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MLT</t>
  </si>
  <si>
    <t>Malta</t>
  </si>
  <si>
    <t>MHL</t>
  </si>
  <si>
    <t>Marshall Islands (the)</t>
  </si>
  <si>
    <t>MTQ</t>
  </si>
  <si>
    <t>Martinique</t>
  </si>
  <si>
    <t>MRT</t>
  </si>
  <si>
    <t>Mauritania</t>
  </si>
  <si>
    <t>MUS</t>
  </si>
  <si>
    <t>Mauritius</t>
  </si>
  <si>
    <t>MYT</t>
  </si>
  <si>
    <t>Mayotte</t>
  </si>
  <si>
    <t>MEX</t>
  </si>
  <si>
    <t>Mexico</t>
  </si>
  <si>
    <t>FSM</t>
  </si>
  <si>
    <t>Micronesia (Federated States of)</t>
  </si>
  <si>
    <t>MDA</t>
  </si>
  <si>
    <t>Moldova (the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</si>
  <si>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</si>
  <si>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</si>
  <si>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</si>
  <si>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</si>
  <si>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</si>
  <si>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</si>
  <si>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</si>
  <si>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</si>
  <si>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</si>
  <si>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</si>
  <si>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</si>
  <si>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</si>
  <si>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</si>
  <si>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</si>
  <si>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</si>
  <si>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</si>
  <si>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</si>
  <si>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</si>
  <si>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</si>
  <si>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</si>
  <si>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</si>
  <si>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 (the)</t>
  </si>
  <si>
    <t>NCL</t>
  </si>
  <si>
    <t>New Caledonia</t>
  </si>
  <si>
    <t>NZL</t>
  </si>
  <si>
    <t>New Zealand</t>
  </si>
  <si>
    <t>NIC</t>
  </si>
  <si>
    <t>Nicaragua</t>
  </si>
  <si>
    <t>NER</t>
  </si>
  <si>
    <t>Niger (the)</t>
  </si>
  <si>
    <t>NGA</t>
  </si>
  <si>
    <t>Nigeria</t>
  </si>
  <si>
    <t>NIU</t>
  </si>
  <si>
    <t>Niue</t>
  </si>
  <si>
    <t>NFK</t>
  </si>
  <si>
    <t>Norfolk Island</t>
  </si>
  <si>
    <t>MNP</t>
  </si>
  <si>
    <t>Northern Mariana Islands (the)</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</si>
  <si>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</si>
  <si>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</si>
  <si>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</si>
  <si>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</si>
  <si>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</si>
  <si>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</si>
  <si>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</si>
  <si>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</si>
  <si>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</si>
  <si>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</si>
  <si>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</si>
  <si>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</si>
  <si>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</si>
  <si>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</si>
  <si>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</si>
  <si>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</si>
  <si>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</si>
  <si>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</si>
  <si>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</si>
  <si>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 (the)</t>
  </si>
  <si>
    <t>PCN</t>
  </si>
  <si>
    <t>Pitcairn</t>
  </si>
  <si>
    <t>POL</t>
  </si>
  <si>
    <t>Poland</t>
  </si>
  <si>
    <t>PRT</t>
  </si>
  <si>
    <t>Portugal</t>
  </si>
  <si>
    <t>PRI</t>
  </si>
  <si>
    <t>Puerto Rico</t>
  </si>
  <si>
    <t>QAT</t>
  </si>
  <si>
    <t>Qatar</t>
  </si>
  <si>
    <t>MKD</t>
  </si>
  <si>
    <t>Republic of North Macedonia</t>
  </si>
  <si>
    <t>REU</t>
  </si>
  <si>
    <t>Réunion</t>
  </si>
  <si>
    <t>Total</t>
  </si>
  <si>
    <t>ROU</t>
  </si>
  <si>
    <t>Romania</t>
  </si>
  <si>
    <t>RUS</t>
  </si>
  <si>
    <t>Russian Federation (the)</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</si>
  <si>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</si>
  <si>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</si>
  <si>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</si>
  <si>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</si>
  <si>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</si>
  <si>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</si>
  <si>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</si>
  <si>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</si>
  <si>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</si>
  <si>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</si>
  <si>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</si>
  <si>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</si>
  <si>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</si>
  <si>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</si>
  <si>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</si>
  <si>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</si>
  <si>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</si>
  <si>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</si>
  <si>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</si>
  <si>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</si>
  <si>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</si>
  <si>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</si>
  <si>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</si>
  <si>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</si>
  <si>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</si>
  <si>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</si>
  <si>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</si>
  <si>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</si>
  <si>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</si>
  <si>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</si>
  <si>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</si>
  <si>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</si>
  <si>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</si>
  <si>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</si>
  <si>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</si>
  <si>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</si>
  <si>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</si>
  <si>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</si>
  <si>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</si>
  <si>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</si>
  <si>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</si>
  <si>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</si>
  <si>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</si>
  <si>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</si>
  <si>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</si>
  <si>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</si>
  <si>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</si>
  <si>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</si>
  <si>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</si>
  <si>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</si>
  <si>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</si>
  <si>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</si>
  <si>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</si>
  <si>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</si>
  <si>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</si>
  <si>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 (the)</t>
  </si>
  <si>
    <t>SUR</t>
  </si>
  <si>
    <t>Suriname</t>
  </si>
  <si>
    <t>SJM</t>
  </si>
  <si>
    <t>Svalbard and Jan Mayen</t>
  </si>
  <si>
    <t>SWE</t>
  </si>
  <si>
    <t>Sweden</t>
  </si>
  <si>
    <t>CHE</t>
  </si>
  <si>
    <t>Switzerland</t>
  </si>
  <si>
    <t>SYR</t>
  </si>
  <si>
    <t>Syrian Arab Republic</t>
  </si>
  <si>
    <t>TWN</t>
  </si>
  <si>
    <t>Taiwan (Province of China)</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</si>
  <si>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</si>
  <si>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</si>
  <si>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</si>
  <si>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</si>
  <si>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</si>
  <si>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</si>
  <si>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</si>
  <si>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</si>
  <si>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</si>
  <si>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</si>
  <si>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</si>
  <si>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</si>
  <si>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</si>
  <si>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</si>
  <si>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</si>
  <si>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</si>
  <si>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</si>
  <si>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</si>
  <si>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</si>
  <si>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</si>
  <si>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</si>
  <si>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</si>
  <si>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</si>
  <si>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 (the)</t>
  </si>
  <si>
    <t>TUV</t>
  </si>
  <si>
    <t>Tuvalu</t>
  </si>
  <si>
    <t>UGA</t>
  </si>
  <si>
    <t>Uganda</t>
  </si>
  <si>
    <t>UKR</t>
  </si>
  <si>
    <t>Ukraine</t>
  </si>
  <si>
    <t>ARE</t>
  </si>
  <si>
    <t>United Arab Emirates (the)</t>
  </si>
  <si>
    <t>GBR</t>
  </si>
  <si>
    <t>United Kingdom</t>
  </si>
  <si>
    <t>UMI</t>
  </si>
  <si>
    <t>United States Minor Outlying Islands (the)</t>
  </si>
  <si>
    <t>USA</t>
  </si>
  <si>
    <t>United States of America (the)</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</si>
  <si>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</si>
  <si>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</si>
  <si>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</si>
  <si>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</si>
  <si>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</si>
  <si>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</si>
  <si>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</si>
  <si>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</si>
  <si>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</si>
  <si>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</si>
  <si>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</si>
  <si>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</si>
  <si>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</si>
  <si>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</si>
  <si>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</si>
  <si>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</si>
  <si>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</si>
  <si>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</si>
  <si>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</si>
  <si>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</si>
  <si>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</si>
  <si>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</si>
  <si>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</si>
  <si>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</si>
  <si>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Area (km2)</t>
  </si>
  <si>
    <t>Coverage</t>
  </si>
  <si>
    <t>Covered Area (km2)</t>
  </si>
  <si>
    <t>assumption</t>
  </si>
  <si>
    <t>Sites</t>
  </si>
  <si>
    <t>labor_ict</t>
  </si>
  <si>
    <t>labor_ict_final</t>
  </si>
  <si>
    <t>labor_construction</t>
  </si>
  <si>
    <t>labor_construction_final</t>
  </si>
  <si>
    <t>labor_logistics</t>
  </si>
  <si>
    <t>labor_logistics_final</t>
  </si>
  <si>
    <t>Total_per_site</t>
  </si>
  <si>
    <t>Advanced Economies</t>
  </si>
  <si>
    <t>Emerging Market Economies</t>
  </si>
  <si>
    <t>isocode</t>
  </si>
  <si>
    <t>country</t>
  </si>
  <si>
    <t>isocode2</t>
  </si>
  <si>
    <t>Units</t>
  </si>
  <si>
    <t>income</t>
  </si>
  <si>
    <t>region</t>
  </si>
  <si>
    <t>ifscode</t>
  </si>
  <si>
    <t>labor_cost_ict</t>
  </si>
  <si>
    <t>AF</t>
  </si>
  <si>
    <t>U.S. dollars</t>
  </si>
  <si>
    <t>AL</t>
  </si>
  <si>
    <t>Emerging and Developing Europe</t>
  </si>
  <si>
    <t>DZ</t>
  </si>
  <si>
    <t>AD</t>
  </si>
  <si>
    <t>AO</t>
  </si>
  <si>
    <t>Sub-Sahara Africa</t>
  </si>
  <si>
    <t>AG</t>
  </si>
  <si>
    <t>Latin America and the Caribbean</t>
  </si>
  <si>
    <t>AR</t>
  </si>
  <si>
    <t>AM</t>
  </si>
  <si>
    <t>Caucasus and Central Asia</t>
  </si>
  <si>
    <t>AW</t>
  </si>
  <si>
    <t>AU</t>
  </si>
  <si>
    <t>AT</t>
  </si>
  <si>
    <t>AZ</t>
  </si>
  <si>
    <t>Bahamas, The</t>
  </si>
  <si>
    <t>BS</t>
  </si>
  <si>
    <t>BH</t>
  </si>
  <si>
    <t>BD</t>
  </si>
  <si>
    <t>Emerging and Developing Asia</t>
  </si>
  <si>
    <t>BB</t>
  </si>
  <si>
    <t>BY</t>
  </si>
  <si>
    <t>BE</t>
  </si>
  <si>
    <t>BZ</t>
  </si>
  <si>
    <t>BJ</t>
  </si>
  <si>
    <t>BT</t>
  </si>
  <si>
    <t>Bolivia</t>
  </si>
  <si>
    <t>BO</t>
  </si>
  <si>
    <t>BA</t>
  </si>
  <si>
    <t>BW</t>
  </si>
  <si>
    <t>BR</t>
  </si>
  <si>
    <t>BN</t>
  </si>
  <si>
    <t>BG</t>
  </si>
  <si>
    <t>BF</t>
  </si>
  <si>
    <t>BI</t>
  </si>
  <si>
    <t>CV</t>
  </si>
  <si>
    <t>KH</t>
  </si>
  <si>
    <t>CM</t>
  </si>
  <si>
    <t>CA</t>
  </si>
  <si>
    <t>Central African Republic</t>
  </si>
  <si>
    <t>CF</t>
  </si>
  <si>
    <t>TD</t>
  </si>
  <si>
    <t>CL</t>
  </si>
  <si>
    <t>CN</t>
  </si>
  <si>
    <t>CO</t>
  </si>
  <si>
    <t>Comoros</t>
  </si>
  <si>
    <t>KM</t>
  </si>
  <si>
    <t>Congo, Democratic Republic of the</t>
  </si>
  <si>
    <t>CD</t>
  </si>
  <si>
    <t>Congo, Republic of</t>
  </si>
  <si>
    <t>CG</t>
  </si>
  <si>
    <t>CR</t>
  </si>
  <si>
    <t>CI</t>
  </si>
  <si>
    <t>HR</t>
  </si>
  <si>
    <t>CY</t>
  </si>
  <si>
    <t>Czech Republic</t>
  </si>
  <si>
    <t>CZ</t>
  </si>
  <si>
    <t>DK</t>
  </si>
  <si>
    <t>DJ</t>
  </si>
  <si>
    <t>DM</t>
  </si>
  <si>
    <t>Dominican Republic</t>
  </si>
  <si>
    <t>DO</t>
  </si>
  <si>
    <t>EC</t>
  </si>
  <si>
    <t>EG</t>
  </si>
  <si>
    <t>SV</t>
  </si>
  <si>
    <t>GQ</t>
  </si>
  <si>
    <t>ER</t>
  </si>
  <si>
    <t>EE</t>
  </si>
  <si>
    <t>SZ</t>
  </si>
  <si>
    <t>ET</t>
  </si>
  <si>
    <t>FJ</t>
  </si>
  <si>
    <t>FI</t>
  </si>
  <si>
    <t>FR</t>
  </si>
  <si>
    <t>GA</t>
  </si>
  <si>
    <t>Gambia, The</t>
  </si>
  <si>
    <t>GM</t>
  </si>
  <si>
    <t>GE</t>
  </si>
  <si>
    <t>DE</t>
  </si>
  <si>
    <t>GH</t>
  </si>
  <si>
    <t>GR</t>
  </si>
  <si>
    <t>GD</t>
  </si>
  <si>
    <t>GT</t>
  </si>
  <si>
    <t>GN</t>
  </si>
  <si>
    <t>GW</t>
  </si>
  <si>
    <t>GY</t>
  </si>
  <si>
    <t>HT</t>
  </si>
  <si>
    <t>HN</t>
  </si>
  <si>
    <t>Hong Kong SAR</t>
  </si>
  <si>
    <t>HK</t>
  </si>
  <si>
    <t>HU</t>
  </si>
  <si>
    <t>IS</t>
  </si>
  <si>
    <t>IN</t>
  </si>
  <si>
    <t>ID</t>
  </si>
  <si>
    <t>Iran</t>
  </si>
  <si>
    <t>IR</t>
  </si>
  <si>
    <t>IQ</t>
  </si>
  <si>
    <t>IE</t>
  </si>
  <si>
    <t>IL</t>
  </si>
  <si>
    <t>IT</t>
  </si>
  <si>
    <t>JM</t>
  </si>
  <si>
    <t>JP</t>
  </si>
  <si>
    <t>JO</t>
  </si>
  <si>
    <t>KZ</t>
  </si>
  <si>
    <t>KE</t>
  </si>
  <si>
    <t>KI</t>
  </si>
  <si>
    <t>Korea</t>
  </si>
  <si>
    <t>KR</t>
  </si>
  <si>
    <t>KSV</t>
  </si>
  <si>
    <t>KV</t>
  </si>
  <si>
    <t>KW</t>
  </si>
  <si>
    <t>Kyrgyz Republic</t>
  </si>
  <si>
    <t>KG</t>
  </si>
  <si>
    <t>Lao P.D.R.</t>
  </si>
  <si>
    <t>LA</t>
  </si>
  <si>
    <t>LV</t>
  </si>
  <si>
    <t>LB</t>
  </si>
  <si>
    <t>LS</t>
  </si>
  <si>
    <t>LR</t>
  </si>
  <si>
    <t>LY</t>
  </si>
  <si>
    <t>LT</t>
  </si>
  <si>
    <t>LU</t>
  </si>
  <si>
    <t>Macao SAR</t>
  </si>
  <si>
    <t>MO</t>
  </si>
  <si>
    <t>MG</t>
  </si>
  <si>
    <t>MW</t>
  </si>
  <si>
    <t>MY</t>
  </si>
  <si>
    <t>MV</t>
  </si>
  <si>
    <t>ML</t>
  </si>
  <si>
    <t>MT</t>
  </si>
  <si>
    <t>Marshall Islands</t>
  </si>
  <si>
    <t>MH</t>
  </si>
  <si>
    <t>MR</t>
  </si>
  <si>
    <t>MU</t>
  </si>
  <si>
    <t>MX</t>
  </si>
  <si>
    <t>Micronesia</t>
  </si>
  <si>
    <t>FM</t>
  </si>
  <si>
    <t>Moldova</t>
  </si>
  <si>
    <t>MD</t>
  </si>
  <si>
    <t>MN</t>
  </si>
  <si>
    <t>Montenegro, Rep. of</t>
  </si>
  <si>
    <t>ME</t>
  </si>
  <si>
    <t>MA</t>
  </si>
  <si>
    <t>MZ</t>
  </si>
  <si>
    <t>MM</t>
  </si>
  <si>
    <t>NA</t>
  </si>
  <si>
    <t>NR</t>
  </si>
  <si>
    <t>NP</t>
  </si>
  <si>
    <t>Netherlands</t>
  </si>
  <si>
    <t>NL</t>
  </si>
  <si>
    <t>NZ</t>
  </si>
  <si>
    <t>NI</t>
  </si>
  <si>
    <t>NE</t>
  </si>
  <si>
    <t>NG</t>
  </si>
  <si>
    <t>North Macedonia</t>
  </si>
  <si>
    <t>MK</t>
  </si>
  <si>
    <t>NO</t>
  </si>
  <si>
    <t>OM</t>
  </si>
  <si>
    <t>PK</t>
  </si>
  <si>
    <t>PW</t>
  </si>
  <si>
    <t>PA</t>
  </si>
  <si>
    <t>PG</t>
  </si>
  <si>
    <t>PY</t>
  </si>
  <si>
    <t>PE</t>
  </si>
  <si>
    <t>Philippines</t>
  </si>
  <si>
    <t>PH</t>
  </si>
  <si>
    <t>PL</t>
  </si>
  <si>
    <t>PT</t>
  </si>
  <si>
    <t>PR</t>
  </si>
  <si>
    <t>QA</t>
  </si>
  <si>
    <t>RO</t>
  </si>
  <si>
    <t>Russia</t>
  </si>
  <si>
    <t>RU</t>
  </si>
  <si>
    <t>RW</t>
  </si>
  <si>
    <t>WS</t>
  </si>
  <si>
    <t>SM</t>
  </si>
  <si>
    <t>São Tomé and Príncipe</t>
  </si>
  <si>
    <t>ST</t>
  </si>
  <si>
    <t>SA</t>
  </si>
  <si>
    <t>SN</t>
  </si>
  <si>
    <t>RS</t>
  </si>
  <si>
    <t>SC</t>
  </si>
  <si>
    <t>SL</t>
  </si>
  <si>
    <t>SG</t>
  </si>
  <si>
    <t>Slovak Republic</t>
  </si>
  <si>
    <t>SK</t>
  </si>
  <si>
    <t>SI</t>
  </si>
  <si>
    <t>SB</t>
  </si>
  <si>
    <t>SO</t>
  </si>
  <si>
    <t>ZA</t>
  </si>
  <si>
    <t>SS</t>
  </si>
  <si>
    <t>ES</t>
  </si>
  <si>
    <t>LK</t>
  </si>
  <si>
    <t>St. Kitts and Nevis</t>
  </si>
  <si>
    <t>KN</t>
  </si>
  <si>
    <t>St. Lucia</t>
  </si>
  <si>
    <t>LC</t>
  </si>
  <si>
    <t>St. Vincent and the Grenadines</t>
  </si>
  <si>
    <t>VC</t>
  </si>
  <si>
    <t>Sudan</t>
  </si>
  <si>
    <t>SD</t>
  </si>
  <si>
    <t>SR</t>
  </si>
  <si>
    <t>SE</t>
  </si>
  <si>
    <t>CH</t>
  </si>
  <si>
    <t>Taiwan Province of China</t>
  </si>
  <si>
    <t>TW</t>
  </si>
  <si>
    <t>TJ</t>
  </si>
  <si>
    <t>TZ</t>
  </si>
  <si>
    <t>TH</t>
  </si>
  <si>
    <t>TL</t>
  </si>
  <si>
    <t>TG</t>
  </si>
  <si>
    <t>TO</t>
  </si>
  <si>
    <t>TT</t>
  </si>
  <si>
    <t>TN</t>
  </si>
  <si>
    <t>TR</t>
  </si>
  <si>
    <t>TM</t>
  </si>
  <si>
    <t>TV</t>
  </si>
  <si>
    <t>UG</t>
  </si>
  <si>
    <t>UA</t>
  </si>
  <si>
    <t>United Arab Emirates</t>
  </si>
  <si>
    <t>AE</t>
  </si>
  <si>
    <t>GB</t>
  </si>
  <si>
    <t>United States</t>
  </si>
  <si>
    <t>US</t>
  </si>
  <si>
    <t>UY</t>
  </si>
  <si>
    <t>UZ</t>
  </si>
  <si>
    <t>VU</t>
  </si>
  <si>
    <t>Venezuela</t>
  </si>
  <si>
    <t>VE</t>
  </si>
  <si>
    <t>Vietnam</t>
  </si>
  <si>
    <t>VN</t>
  </si>
  <si>
    <t>WBG</t>
  </si>
  <si>
    <t>West Bank and Gaza</t>
  </si>
  <si>
    <t/>
  </si>
  <si>
    <t>YE</t>
  </si>
  <si>
    <t>ZM</t>
  </si>
  <si>
    <t>ZW</t>
  </si>
  <si>
    <t>labor_cost_const</t>
  </si>
  <si>
    <t>Syria</t>
  </si>
  <si>
    <t>SY</t>
  </si>
  <si>
    <t>labor_cost_logistics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</si>
</sst>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_);_(* \(#,##0.0\);_(* &quot;-&quot;??_);_(@_)"/>
  </numFmts>
  <fonts count="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3" fillId="0" borderId="1" xfId="0" applyFont="1" applyBorder="1" applyAlignment="1">
      <alignment wrapText="1"/>
    </xf>
    <xf numFmtId="164" fontId="3" fillId="0" borderId="1" xfId="1" applyNumberFormat="1" applyFont="1" applyBorder="1" applyAlignment="1">
      <alignment wrapText="1"/>
    </xf>
    <xf numFmtId="164" fontId="3" fillId="2" borderId="1" xfId="1" applyNumberFormat="1" applyFont="1" applyFill="1" applyBorder="1" applyAlignment="1">
      <alignment wrapText="1"/>
    </xf>
    <xf numFmtId="0" fontId="3" fillId="3" borderId="1" xfId="0" applyFont="1" applyFill="1" applyBorder="1" applyAlignment="1">
      <alignment wrapText="1"/>
    </xf>
    <xf numFmtId="0" fontId="3" fillId="3" borderId="2" xfId="0" applyFont="1" applyFill="1" applyBorder="1" applyAlignment="1">
      <alignment wrapText="1"/>
    </xf>
    <xf numFmtId="0" fontId="0" fillId="0" borderId="0" xfId="0" applyAlignment="1">
      <alignment wrapText="1"/>
    </xf>
    <xf numFmtId="0" fontId="3" fillId="4" borderId="1" xfId="0" applyFont="1" applyFill="1" applyBorder="1" applyAlignment="1">
      <alignment horizontal="center" vertical="center" wrapText="1"/>
    </xf>
    <xf numFmtId="0" fontId="3" fillId="0" borderId="1" xfId="0" applyFont="1" applyBorder="1"/>
    <xf numFmtId="0" fontId="0" fillId="0" borderId="1" xfId="0" applyBorder="1"/>
    <xf numFmtId="164" fontId="0" fillId="0" borderId="1" xfId="1" applyNumberFormat="1" applyFont="1" applyBorder="1"/>
    <xf numFmtId="164" fontId="0" fillId="0" borderId="1" xfId="1" quotePrefix="1" applyNumberFormat="1" applyFont="1" applyBorder="1"/>
    <xf numFmtId="164" fontId="0" fillId="2" borderId="1" xfId="1" applyNumberFormat="1" applyFont="1" applyFill="1" applyBorder="1"/>
    <xf numFmtId="164" fontId="0" fillId="3" borderId="1" xfId="1" applyNumberFormat="1" applyFont="1" applyFill="1" applyBorder="1"/>
    <xf numFmtId="164" fontId="0" fillId="3" borderId="2" xfId="1" applyNumberFormat="1" applyFont="1" applyFill="1" applyBorder="1"/>
    <xf numFmtId="164" fontId="0" fillId="3" borderId="1" xfId="0" applyNumberFormat="1" applyFill="1" applyBorder="1"/>
    <xf numFmtId="164" fontId="0" fillId="0" borderId="0" xfId="0" applyNumberFormat="1"/>
    <xf numFmtId="164" fontId="0" fillId="4" borderId="1" xfId="1" applyNumberFormat="1" applyFont="1" applyFill="1" applyBorder="1" applyAlignment="1">
      <alignment vertical="center" wrapText="1"/>
    </xf>
    <xf numFmtId="0" fontId="3" fillId="5" borderId="3" xfId="0" applyFont="1" applyFill="1" applyBorder="1" applyAlignment="1">
      <alignment horizontal="center"/>
    </xf>
    <xf numFmtId="0" fontId="3" fillId="5" borderId="4" xfId="0" applyFont="1" applyFill="1" applyBorder="1" applyAlignment="1">
      <alignment horizontal="center"/>
    </xf>
    <xf numFmtId="0" fontId="3" fillId="5" borderId="5" xfId="0" applyFont="1" applyFill="1" applyBorder="1" applyAlignment="1">
      <alignment horizontal="center"/>
    </xf>
    <xf numFmtId="0" fontId="3" fillId="5" borderId="6" xfId="0" applyFont="1" applyFill="1" applyBorder="1" applyAlignment="1">
      <alignment horizontal="center"/>
    </xf>
    <xf numFmtId="0" fontId="3" fillId="5" borderId="1" xfId="0" applyFont="1" applyFill="1" applyBorder="1" applyAlignment="1">
      <alignment horizontal="center"/>
    </xf>
    <xf numFmtId="0" fontId="3" fillId="5" borderId="7" xfId="0" applyFont="1" applyFill="1" applyBorder="1" applyAlignment="1">
      <alignment horizontal="center"/>
    </xf>
    <xf numFmtId="164" fontId="0" fillId="0" borderId="1" xfId="1" applyNumberFormat="1" applyFont="1" applyFill="1" applyBorder="1" applyAlignment="1">
      <alignment horizontal="center"/>
    </xf>
    <xf numFmtId="0" fontId="0" fillId="5" borderId="7" xfId="0" applyFill="1" applyBorder="1" applyAlignment="1">
      <alignment horizontal="center"/>
    </xf>
    <xf numFmtId="0" fontId="3" fillId="5" borderId="8" xfId="0" applyFont="1" applyFill="1" applyBorder="1" applyAlignment="1">
      <alignment horizontal="center"/>
    </xf>
    <xf numFmtId="164" fontId="0" fillId="0" borderId="9" xfId="1" applyNumberFormat="1" applyFont="1" applyFill="1" applyBorder="1" applyAlignment="1">
      <alignment horizontal="center"/>
    </xf>
    <xf numFmtId="0" fontId="0" fillId="5" borderId="10" xfId="0" applyFill="1" applyBorder="1" applyAlignment="1">
      <alignment horizontal="center"/>
    </xf>
    <xf numFmtId="0" fontId="3" fillId="5" borderId="11" xfId="0" applyFont="1" applyFill="1" applyBorder="1" applyAlignment="1">
      <alignment horizontal="center"/>
    </xf>
    <xf numFmtId="0" fontId="3" fillId="5" borderId="12" xfId="0" applyFont="1" applyFill="1" applyBorder="1" applyAlignment="1">
      <alignment horizontal="center"/>
    </xf>
    <xf numFmtId="0" fontId="3" fillId="5" borderId="13" xfId="0" applyFont="1" applyFill="1"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3" fillId="0" borderId="0" xfId="0" applyFont="1"/>
    <xf numFmtId="0" fontId="3" fillId="0" borderId="1" xfId="0" applyFont="1" applyBorder="1" applyAlignment="1">
      <alignment horizontal="center" vertical="center"/>
    </xf>
    <xf numFmtId="0" fontId="3" fillId="0" borderId="14" xfId="0" applyFont="1" applyBorder="1" applyAlignment="1">
      <alignment horizontal="center" wrapText="1"/>
    </xf>
    <xf numFmtId="0" fontId="3" fillId="0" borderId="1" xfId="0" applyFont="1" applyBorder="1" applyAlignment="1">
      <alignment horizontal="center" vertical="center" wrapText="1"/>
    </xf>
    <xf numFmtId="0" fontId="0" fillId="0" borderId="0" xfId="0" applyAlignment="1">
      <alignment horizontal="center" wrapText="1"/>
    </xf>
    <xf numFmtId="0" fontId="3" fillId="0" borderId="15" xfId="0" applyFont="1" applyBorder="1" applyAlignment="1">
      <alignment horizontal="center" wrapText="1"/>
    </xf>
    <xf numFmtId="0" fontId="3" fillId="0" borderId="1" xfId="0" applyFont="1" applyBorder="1" applyAlignment="1">
      <alignment vertical="center"/>
    </xf>
    <xf numFmtId="1" fontId="0" fillId="0" borderId="1" xfId="0" applyNumberFormat="1" applyBorder="1"/>
    <xf numFmtId="2" fontId="0" fillId="0" borderId="1" xfId="0" applyNumberFormat="1" applyBorder="1"/>
    <xf numFmtId="1" fontId="0" fillId="0" borderId="0" xfId="0" applyNumberFormat="1"/>
    <xf numFmtId="0" fontId="3" fillId="0" borderId="1" xfId="0" applyFont="1" applyBorder="1" applyAlignment="1">
      <alignment horizontal="center"/>
    </xf>
    <xf numFmtId="164" fontId="0" fillId="0" borderId="1" xfId="1" applyNumberFormat="1" applyFont="1" applyBorder="1" applyAlignment="1">
      <alignment horizontal="center"/>
    </xf>
    <xf numFmtId="0" fontId="2" fillId="0" borderId="1" xfId="0" applyFont="1" applyBorder="1"/>
    <xf numFmtId="0" fontId="2" fillId="0" borderId="0" xfId="0" applyFont="1"/>
    <xf numFmtId="164" fontId="0" fillId="0" borderId="0" xfId="1" applyNumberFormat="1" applyFont="1"/>
    <xf numFmtId="165" fontId="0" fillId="0" borderId="1" xfId="1" applyNumberFormat="1" applyFont="1" applyBorder="1"/>
    <xf numFmtId="165" fontId="0" fillId="4" borderId="1" xfId="1" applyNumberFormat="1" applyFont="1" applyFill="1" applyBorder="1"/>
    <xf numFmtId="165" fontId="0" fillId="0" borderId="1" xfId="1" applyNumberFormat="1" applyFont="1" applyFill="1" applyBorder="1"/>
    <xf numFmtId="43" fontId="0" fillId="4" borderId="1" xfId="1" applyFont="1" applyFill="1" applyBorder="1"/>
    <xf numFmtId="164" fontId="0" fillId="6" borderId="1" xfId="1" applyNumberFormat="1" applyFont="1" applyFill="1" applyBorder="1"/>
    <xf numFmtId="164" fontId="0" fillId="4" borderId="1" xfId="1" applyNumberFormat="1" applyFont="1" applyFill="1" applyBorder="1"/>
    <xf numFmtId="164" fontId="0" fillId="0" borderId="1" xfId="0" applyNumberFormat="1" applyBorder="1"/>
    <xf numFmtId="165" fontId="0" fillId="0" borderId="0" xfId="1" applyNumberFormat="1" applyFont="1"/>
    <xf numFmtId="165" fontId="0" fillId="0" borderId="0" xfId="1" applyNumberFormat="1" applyFont="1" applyFill="1"/>
    <xf numFmtId="43" fontId="0" fillId="0" borderId="0" xfId="1" applyFont="1" applyFill="1"/>
    <xf numFmtId="164" fontId="0" fillId="0" borderId="0" xfId="1" applyNumberFormat="1" applyFont="1" applyFill="1"/>
    <xf numFmtId="0" fontId="0" fillId="0" borderId="3" xfId="0" applyBorder="1"/>
    <xf numFmtId="165" fontId="0" fillId="0" borderId="4" xfId="1" applyNumberFormat="1" applyFont="1" applyBorder="1"/>
    <xf numFmtId="0" fontId="0" fillId="0" borderId="4" xfId="0" applyBorder="1"/>
    <xf numFmtId="165" fontId="0" fillId="0" borderId="4" xfId="1" applyNumberFormat="1" applyFont="1" applyFill="1" applyBorder="1"/>
    <xf numFmtId="43" fontId="0" fillId="0" borderId="4" xfId="1" applyFont="1" applyFill="1" applyBorder="1"/>
    <xf numFmtId="165" fontId="0" fillId="0" borderId="5" xfId="1" applyNumberFormat="1" applyFont="1" applyFill="1" applyBorder="1"/>
    <xf numFmtId="0" fontId="0" fillId="0" borderId="6" xfId="0" applyBorder="1"/>
    <xf numFmtId="43" fontId="0" fillId="0" borderId="1" xfId="1" applyFont="1" applyFill="1" applyBorder="1"/>
    <xf numFmtId="165" fontId="0" fillId="0" borderId="7" xfId="1" applyNumberFormat="1" applyFont="1" applyFill="1" applyBorder="1"/>
    <xf numFmtId="0" fontId="0" fillId="0" borderId="8" xfId="0" applyBorder="1"/>
    <xf numFmtId="165" fontId="0" fillId="0" borderId="9" xfId="1" applyNumberFormat="1" applyFont="1" applyBorder="1"/>
    <xf numFmtId="0" fontId="0" fillId="0" borderId="9" xfId="0" applyBorder="1"/>
    <xf numFmtId="165" fontId="0" fillId="0" borderId="9" xfId="1" applyNumberFormat="1" applyFont="1" applyFill="1" applyBorder="1"/>
    <xf numFmtId="43" fontId="0" fillId="0" borderId="9" xfId="1" applyFont="1" applyFill="1" applyBorder="1"/>
    <xf numFmtId="165" fontId="0" fillId="0" borderId="10" xfId="1" applyNumberFormat="1" applyFont="1" applyFill="1" applyBorder="1"/>
    <xf numFmtId="2" fontId="0" fillId="0" borderId="0" xfId="0" applyNumberFormat="1"/>
    <xf numFmtId="2" fontId="0" fillId="0" borderId="7" xfId="0" applyNumberFormat="1" applyBorder="1"/>
    <xf numFmtId="1" fontId="0" fillId="0" borderId="9" xfId="0" applyNumberFormat="1" applyBorder="1"/>
    <xf numFmtId="2" fontId="0" fillId="0" borderId="10" xfId="0" applyNumberForma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oughton/Dropbox/Academic%20Projects/Social%20Rate-of-Return%20Broadband/for_maria_nisan_stephane/mobile_infra_capital_stock_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Github\dice\Oughton%20et%20al.%20(2023)%20DICE%20v1.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te_Data"/>
      <sheetName val="Pop"/>
      <sheetName val="Pop_C"/>
      <sheetName val="Area"/>
      <sheetName val="P_Density_km2"/>
      <sheetName val="Pop_C_2030"/>
      <sheetName val="Pop_2030"/>
      <sheetName val="Unconnected"/>
      <sheetName val="Unconnected_Users"/>
      <sheetName val="Smartphone_Users"/>
      <sheetName val="MNO_Users"/>
      <sheetName val="MNO_Active_Users_km2"/>
      <sheetName val="MNO_Data_km2"/>
      <sheetName val="Sites"/>
      <sheetName val="Costs"/>
      <sheetName val="Backhaul_lut"/>
      <sheetName val="Area_covered"/>
      <sheetName val="Labor_capex"/>
      <sheetName val="Labor_ICT"/>
      <sheetName val="Labor_Construction"/>
      <sheetName val="Labor_Logistics"/>
      <sheetName val="Pop_Coverage"/>
      <sheetName val="Pop_Coverage_4G"/>
      <sheetName val="Towers_Interim"/>
      <sheetName val="Towers"/>
      <sheetName val="Towers_km2"/>
      <sheetName val="Towers_4G"/>
      <sheetName val="Towers_4G_km2"/>
      <sheetName val="Towers_MNO"/>
      <sheetName val="Towers_MNO_km2"/>
      <sheetName val="Towers_4G_MNO"/>
      <sheetName val="Towers_4G_MNO_km2"/>
      <sheetName val="Towers_non_4G_MNO"/>
      <sheetName val="Lookup_Capacity"/>
      <sheetName val="Capacity_km2_MNO"/>
      <sheetName val="Interim_Required_Sites_MNO"/>
      <sheetName val="Interim_Required_Sites_MNO_km2"/>
      <sheetName val="Total_Required_Sites_MNO"/>
      <sheetName val="Total_Sites_MNO_km2"/>
      <sheetName val="New_MNO_4G_Sites"/>
      <sheetName val="New_Builds_MNO"/>
      <sheetName val="Upgrades_MNO"/>
      <sheetName val="Final_Capacity_Per_MNO_User"/>
      <sheetName val="Active_Site_Users"/>
      <sheetName val="Network_Site_Users"/>
      <sheetName val="Satellite"/>
      <sheetName val="Wireless_Backhaul"/>
      <sheetName val="RAN_MNO_Capex"/>
      <sheetName val="Tower_MNO_Capex"/>
      <sheetName val="Power_MNO_Capex"/>
      <sheetName val="L_Planning_MNO_Capex"/>
      <sheetName val="L_Logistics_MNO_Capex"/>
      <sheetName val="L_Const_MNO_Capex"/>
      <sheetName val="L_Installation_MNO_Capex"/>
      <sheetName val="Labor_Cost_ICT"/>
      <sheetName val="Labor_Cost_Const"/>
      <sheetName val="Labor_Cost_Logistics"/>
      <sheetName val="BH_F_MNO_Capex"/>
      <sheetName val="BH_W_MNO_Capex"/>
      <sheetName val="BH_MNO_Capex"/>
      <sheetName val="Total_RAN_MNO_Opex"/>
      <sheetName val="BH_MNO_Opex"/>
      <sheetName val="Total_BH_MNO_Opex"/>
      <sheetName val="Tower_MNO_Opex"/>
      <sheetName val="Total_Tower_MNO_Opex"/>
      <sheetName val="Power_MNO_Opex"/>
      <sheetName val="Total_Power_MNO_Opex"/>
      <sheetName val="L_Planning_MNO_Opex"/>
      <sheetName val="Total_L_Planning_MNO_Opex"/>
      <sheetName val="L_Logistics_MNO_Opex"/>
      <sheetName val="Total_L_Logistics_MNO_Opex"/>
      <sheetName val="L_Const_MNO_Opex"/>
      <sheetName val="Total_L_Const_MNO_Opex"/>
      <sheetName val="L_Installation_MNO_Opex"/>
      <sheetName val="Total_L_Installation_MNO_Opex"/>
      <sheetName val="Total_MNO_Capex_per_Site"/>
      <sheetName val="Total_MNO_Opex_per_Site"/>
      <sheetName val="Capex_Per_User_Satellite"/>
      <sheetName val="Opex_Per_User_Satellite"/>
      <sheetName val="TCO_Per_User_Satellite"/>
      <sheetName val="Total_Satellite_TCO"/>
      <sheetName val="Capex_Per_Decile"/>
      <sheetName val="Fiber_Per_Decile"/>
      <sheetName val="Opex_Per_Decile"/>
      <sheetName val="Remote_Coverage_Per_Decile"/>
      <sheetName val="Policy_Regulation_Per_Decile"/>
      <sheetName val="ICT_Skills_Per_Decile"/>
      <sheetName val="Total_Costs"/>
      <sheetName val="Total_Cost_Per_Us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ISO3</v>
          </cell>
          <cell r="B1" t="str">
            <v>country_name</v>
          </cell>
          <cell r="C1" t="str">
            <v>Income Group</v>
          </cell>
          <cell r="D1" t="str">
            <v>Region</v>
          </cell>
          <cell r="J1" t="str">
            <v>Towers (Estimated)</v>
          </cell>
        </row>
        <row r="2">
          <cell r="A2" t="str">
            <v>ABW</v>
          </cell>
          <cell r="B2" t="str">
            <v>Aruba</v>
          </cell>
          <cell r="C2" t="str">
            <v>-</v>
          </cell>
          <cell r="D2" t="str">
            <v>-</v>
          </cell>
          <cell r="E2">
            <v>95</v>
          </cell>
          <cell r="F2">
            <v>64.099999999999994</v>
          </cell>
          <cell r="G2" t="str">
            <v>-</v>
          </cell>
          <cell r="H2">
            <v>0</v>
          </cell>
          <cell r="I2" t="str">
            <v>-</v>
          </cell>
          <cell r="J2" t="str">
            <v>-</v>
          </cell>
        </row>
        <row r="3">
          <cell r="A3" t="str">
            <v>AFG</v>
          </cell>
          <cell r="B3" t="str">
            <v>Afghanistan</v>
          </cell>
          <cell r="C3" t="str">
            <v>Low Income Developing Countries</v>
          </cell>
          <cell r="D3" t="str">
            <v>Middle East, North Africa, Afghanistan, and Pakistan</v>
          </cell>
          <cell r="E3">
            <v>90</v>
          </cell>
          <cell r="F3">
            <v>26</v>
          </cell>
          <cell r="G3">
            <v>7000</v>
          </cell>
          <cell r="H3">
            <v>6060</v>
          </cell>
          <cell r="I3">
            <v>865.71428571428567</v>
          </cell>
          <cell r="J3">
            <v>7000</v>
          </cell>
        </row>
        <row r="4">
          <cell r="A4" t="str">
            <v>AGO</v>
          </cell>
          <cell r="B4" t="str">
            <v>Angola</v>
          </cell>
          <cell r="C4" t="str">
            <v>Emerging Market Economies</v>
          </cell>
          <cell r="D4" t="str">
            <v>Sub-Sahara Africa</v>
          </cell>
          <cell r="E4">
            <v>61</v>
          </cell>
          <cell r="F4">
            <v>30</v>
          </cell>
          <cell r="G4">
            <v>2600</v>
          </cell>
          <cell r="H4">
            <v>17774</v>
          </cell>
          <cell r="I4">
            <v>2539.1428571428573</v>
          </cell>
          <cell r="J4">
            <v>2600</v>
          </cell>
        </row>
        <row r="5">
          <cell r="A5" t="str">
            <v>ALB</v>
          </cell>
          <cell r="B5" t="str">
            <v>Albania</v>
          </cell>
          <cell r="C5" t="str">
            <v>Emerging Market Economies</v>
          </cell>
          <cell r="D5" t="str">
            <v>Emerging and Developing Europe</v>
          </cell>
          <cell r="E5">
            <v>97</v>
          </cell>
          <cell r="F5">
            <v>98.38</v>
          </cell>
          <cell r="G5">
            <v>1000</v>
          </cell>
          <cell r="H5">
            <v>13079</v>
          </cell>
          <cell r="I5">
            <v>1868.4285714285713</v>
          </cell>
          <cell r="J5">
            <v>1000</v>
          </cell>
        </row>
        <row r="6">
          <cell r="A6" t="str">
            <v>AND</v>
          </cell>
          <cell r="B6" t="str">
            <v>Andorra</v>
          </cell>
          <cell r="C6" t="str">
            <v>-</v>
          </cell>
          <cell r="D6" t="str">
            <v>-</v>
          </cell>
          <cell r="E6">
            <v>99</v>
          </cell>
          <cell r="F6">
            <v>85</v>
          </cell>
          <cell r="G6" t="str">
            <v>-</v>
          </cell>
          <cell r="H6">
            <v>0</v>
          </cell>
          <cell r="I6" t="str">
            <v>-</v>
          </cell>
          <cell r="J6" t="str">
            <v>-</v>
          </cell>
        </row>
        <row r="7">
          <cell r="A7" t="str">
            <v>ARE</v>
          </cell>
          <cell r="B7" t="str">
            <v>United Arab Emirates</v>
          </cell>
          <cell r="C7" t="str">
            <v>Emerging Market Economies</v>
          </cell>
          <cell r="D7" t="str">
            <v>Middle East, North Africa, Afghanistan, and Pakistan</v>
          </cell>
          <cell r="E7">
            <v>100</v>
          </cell>
          <cell r="F7">
            <v>99.82</v>
          </cell>
          <cell r="G7">
            <v>13000</v>
          </cell>
          <cell r="H7">
            <v>131949</v>
          </cell>
          <cell r="I7">
            <v>18849.857142857141</v>
          </cell>
          <cell r="J7">
            <v>13000</v>
          </cell>
        </row>
        <row r="8">
          <cell r="A8" t="str">
            <v>ARG</v>
          </cell>
          <cell r="B8" t="str">
            <v>Argentina</v>
          </cell>
          <cell r="C8" t="str">
            <v>Emerging Market Economies</v>
          </cell>
          <cell r="D8" t="str">
            <v>Latin America and the Caribbean</v>
          </cell>
          <cell r="E8">
            <v>95</v>
          </cell>
          <cell r="F8">
            <v>97.68</v>
          </cell>
          <cell r="G8">
            <v>17252</v>
          </cell>
          <cell r="H8">
            <v>232621</v>
          </cell>
          <cell r="I8">
            <v>33231.571428571428</v>
          </cell>
          <cell r="J8">
            <v>17252</v>
          </cell>
        </row>
        <row r="9">
          <cell r="A9" t="str">
            <v>ARM</v>
          </cell>
          <cell r="B9" t="str">
            <v>Armenia</v>
          </cell>
          <cell r="C9" t="str">
            <v>Emerging Market Economies</v>
          </cell>
          <cell r="D9" t="str">
            <v>Caucasus and Central Asia</v>
          </cell>
          <cell r="E9">
            <v>99</v>
          </cell>
          <cell r="F9">
            <v>100</v>
          </cell>
          <cell r="G9">
            <v>2200</v>
          </cell>
          <cell r="H9">
            <v>15537</v>
          </cell>
          <cell r="I9">
            <v>2219.5714285714284</v>
          </cell>
          <cell r="J9">
            <v>2200</v>
          </cell>
        </row>
        <row r="10">
          <cell r="A10" t="str">
            <v>ATG</v>
          </cell>
          <cell r="B10" t="str">
            <v>Antigua and Barbuda</v>
          </cell>
          <cell r="C10" t="str">
            <v>-</v>
          </cell>
          <cell r="D10" t="str">
            <v>-</v>
          </cell>
          <cell r="E10">
            <v>99</v>
          </cell>
          <cell r="F10">
            <v>99</v>
          </cell>
          <cell r="G10" t="str">
            <v>-</v>
          </cell>
          <cell r="H10">
            <v>0</v>
          </cell>
          <cell r="I10" t="str">
            <v>-</v>
          </cell>
          <cell r="J10" t="str">
            <v>-</v>
          </cell>
        </row>
        <row r="11">
          <cell r="A11" t="str">
            <v>AUS</v>
          </cell>
          <cell r="B11" t="str">
            <v>Australia</v>
          </cell>
          <cell r="C11" t="str">
            <v>Advanced Economies</v>
          </cell>
          <cell r="D11" t="str">
            <v>Advanced Economies</v>
          </cell>
          <cell r="E11">
            <v>99.5</v>
          </cell>
          <cell r="F11">
            <v>99.5</v>
          </cell>
          <cell r="G11">
            <v>15100</v>
          </cell>
          <cell r="H11">
            <v>511532</v>
          </cell>
          <cell r="I11">
            <v>73076</v>
          </cell>
          <cell r="J11">
            <v>15100</v>
          </cell>
        </row>
        <row r="12">
          <cell r="A12" t="str">
            <v>AUT</v>
          </cell>
          <cell r="B12" t="str">
            <v>Austria</v>
          </cell>
          <cell r="C12" t="str">
            <v>Advanced Economies</v>
          </cell>
          <cell r="D12" t="str">
            <v>Advanced Economies</v>
          </cell>
          <cell r="E12">
            <v>99</v>
          </cell>
          <cell r="F12">
            <v>98</v>
          </cell>
          <cell r="G12">
            <v>40</v>
          </cell>
          <cell r="H12">
            <v>354348</v>
          </cell>
          <cell r="I12">
            <v>50621.142857142855</v>
          </cell>
          <cell r="J12">
            <v>40</v>
          </cell>
        </row>
        <row r="13">
          <cell r="A13" t="str">
            <v>AZE</v>
          </cell>
          <cell r="B13" t="str">
            <v>Azerbaijan</v>
          </cell>
          <cell r="C13" t="str">
            <v>Emerging Market Economies</v>
          </cell>
          <cell r="D13" t="str">
            <v>Caucasus and Central Asia</v>
          </cell>
          <cell r="E13">
            <v>95</v>
          </cell>
          <cell r="F13">
            <v>93</v>
          </cell>
          <cell r="G13">
            <v>1000</v>
          </cell>
          <cell r="H13">
            <v>22949</v>
          </cell>
          <cell r="I13">
            <v>3278.4285714285716</v>
          </cell>
          <cell r="J13">
            <v>1000</v>
          </cell>
        </row>
        <row r="14">
          <cell r="A14" t="str">
            <v>BDI</v>
          </cell>
          <cell r="B14" t="str">
            <v>Burundi</v>
          </cell>
          <cell r="C14" t="str">
            <v>Low Income Developing Countries</v>
          </cell>
          <cell r="D14" t="str">
            <v>Sub-Sahara Africa</v>
          </cell>
          <cell r="E14">
            <v>40</v>
          </cell>
          <cell r="F14">
            <v>27.1</v>
          </cell>
          <cell r="G14" t="str">
            <v>-</v>
          </cell>
          <cell r="H14">
            <v>1348</v>
          </cell>
          <cell r="I14">
            <v>192.57142857142858</v>
          </cell>
          <cell r="J14">
            <v>192.57142857142858</v>
          </cell>
        </row>
        <row r="15">
          <cell r="A15" t="str">
            <v>BEL</v>
          </cell>
          <cell r="B15" t="str">
            <v>Belgium</v>
          </cell>
          <cell r="C15" t="str">
            <v>Advanced Economies</v>
          </cell>
          <cell r="D15" t="str">
            <v>Advanced Economies</v>
          </cell>
          <cell r="E15">
            <v>100</v>
          </cell>
          <cell r="F15">
            <v>100</v>
          </cell>
          <cell r="G15">
            <v>25000</v>
          </cell>
          <cell r="H15">
            <v>187511</v>
          </cell>
          <cell r="I15">
            <v>26787.285714285714</v>
          </cell>
          <cell r="J15">
            <v>25000</v>
          </cell>
        </row>
        <row r="16">
          <cell r="A16" t="str">
            <v>BEN</v>
          </cell>
          <cell r="B16" t="str">
            <v>Benin</v>
          </cell>
          <cell r="C16" t="str">
            <v>Low Income Developing Countries</v>
          </cell>
          <cell r="D16" t="str">
            <v>Sub-Sahara Africa</v>
          </cell>
          <cell r="E16">
            <v>68.58</v>
          </cell>
          <cell r="F16">
            <v>46</v>
          </cell>
          <cell r="G16" t="str">
            <v>-</v>
          </cell>
          <cell r="H16">
            <v>5739</v>
          </cell>
          <cell r="I16">
            <v>819.85714285714289</v>
          </cell>
          <cell r="J16">
            <v>819.85714285714289</v>
          </cell>
        </row>
        <row r="17">
          <cell r="A17" t="str">
            <v>BFA</v>
          </cell>
          <cell r="B17" t="str">
            <v>Burkina Faso</v>
          </cell>
          <cell r="C17" t="str">
            <v>Low Income Developing Countries</v>
          </cell>
          <cell r="D17" t="str">
            <v>Sub-Sahara Africa</v>
          </cell>
          <cell r="E17">
            <v>65</v>
          </cell>
          <cell r="F17">
            <v>26.92</v>
          </cell>
          <cell r="G17">
            <v>1700</v>
          </cell>
          <cell r="H17">
            <v>7442</v>
          </cell>
          <cell r="I17">
            <v>1063.1428571428571</v>
          </cell>
          <cell r="J17">
            <v>1700</v>
          </cell>
        </row>
        <row r="18">
          <cell r="A18" t="str">
            <v>BGD</v>
          </cell>
          <cell r="B18" t="str">
            <v>Bangladesh</v>
          </cell>
          <cell r="C18" t="str">
            <v>Low Income Developing Countries</v>
          </cell>
          <cell r="D18" t="str">
            <v>Emerging and Developing Asia</v>
          </cell>
          <cell r="E18">
            <v>95</v>
          </cell>
          <cell r="F18">
            <v>97.8</v>
          </cell>
          <cell r="G18">
            <v>30000</v>
          </cell>
          <cell r="H18">
            <v>122673</v>
          </cell>
          <cell r="I18">
            <v>17524.714285714286</v>
          </cell>
          <cell r="J18">
            <v>30000</v>
          </cell>
        </row>
        <row r="19">
          <cell r="A19" t="str">
            <v>BGR</v>
          </cell>
          <cell r="B19" t="str">
            <v>Bulgaria</v>
          </cell>
          <cell r="C19" t="str">
            <v>Emerging Market Economies</v>
          </cell>
          <cell r="D19" t="str">
            <v>Emerging and Developing Europe</v>
          </cell>
          <cell r="E19">
            <v>100</v>
          </cell>
          <cell r="F19">
            <v>99.85</v>
          </cell>
          <cell r="G19" t="str">
            <v>-</v>
          </cell>
          <cell r="H19">
            <v>85415</v>
          </cell>
          <cell r="I19">
            <v>12202.142857142857</v>
          </cell>
          <cell r="J19">
            <v>12202.142857142857</v>
          </cell>
        </row>
        <row r="20">
          <cell r="A20" t="str">
            <v>BHR</v>
          </cell>
          <cell r="B20" t="str">
            <v>Bahrain</v>
          </cell>
          <cell r="C20" t="str">
            <v>Emerging Market Economies</v>
          </cell>
          <cell r="D20" t="str">
            <v>Middle East, North Africa, Afghanistan, and Pakistan</v>
          </cell>
          <cell r="E20">
            <v>100</v>
          </cell>
          <cell r="F20">
            <v>100</v>
          </cell>
          <cell r="G20">
            <v>1500</v>
          </cell>
          <cell r="H20">
            <v>17358</v>
          </cell>
          <cell r="I20">
            <v>2479.7142857142858</v>
          </cell>
          <cell r="J20">
            <v>1500</v>
          </cell>
        </row>
        <row r="21">
          <cell r="A21" t="str">
            <v>BHS</v>
          </cell>
          <cell r="B21" t="str">
            <v>Bahamas</v>
          </cell>
          <cell r="C21" t="str">
            <v>-</v>
          </cell>
          <cell r="D21" t="str">
            <v>-</v>
          </cell>
          <cell r="E21">
            <v>99</v>
          </cell>
          <cell r="F21">
            <v>95</v>
          </cell>
          <cell r="G21" t="str">
            <v>-</v>
          </cell>
          <cell r="H21">
            <v>0</v>
          </cell>
          <cell r="I21" t="str">
            <v>-</v>
          </cell>
          <cell r="J21" t="str">
            <v>-</v>
          </cell>
        </row>
        <row r="22">
          <cell r="A22" t="str">
            <v>BIH</v>
          </cell>
          <cell r="B22" t="str">
            <v>Bosnia and Herzegovina</v>
          </cell>
          <cell r="C22" t="str">
            <v>Emerging Market Economies</v>
          </cell>
          <cell r="D22" t="str">
            <v>Emerging and Developing Europe</v>
          </cell>
          <cell r="E22">
            <v>95</v>
          </cell>
          <cell r="F22">
            <v>82</v>
          </cell>
          <cell r="G22" t="str">
            <v>-</v>
          </cell>
          <cell r="H22">
            <v>14769</v>
          </cell>
          <cell r="I22">
            <v>2109.8571428571427</v>
          </cell>
          <cell r="J22">
            <v>2109.8571428571427</v>
          </cell>
        </row>
        <row r="23">
          <cell r="A23" t="str">
            <v>BLR</v>
          </cell>
          <cell r="B23" t="str">
            <v>Belarus</v>
          </cell>
          <cell r="C23" t="str">
            <v>Emerging Market Economies</v>
          </cell>
          <cell r="D23" t="str">
            <v>Emerging and Developing Europe</v>
          </cell>
          <cell r="E23">
            <v>99</v>
          </cell>
          <cell r="F23">
            <v>89.5</v>
          </cell>
          <cell r="G23" t="str">
            <v>-</v>
          </cell>
          <cell r="H23">
            <v>92051</v>
          </cell>
          <cell r="I23">
            <v>13150.142857142857</v>
          </cell>
          <cell r="J23">
            <v>13150.142857142857</v>
          </cell>
        </row>
        <row r="24">
          <cell r="A24" t="str">
            <v>BLZ</v>
          </cell>
          <cell r="B24" t="str">
            <v>Belize</v>
          </cell>
          <cell r="C24" t="str">
            <v>Emerging Market Economies</v>
          </cell>
          <cell r="D24" t="str">
            <v>Latin America and the Caribbean</v>
          </cell>
          <cell r="E24">
            <v>98</v>
          </cell>
          <cell r="F24">
            <v>70</v>
          </cell>
          <cell r="G24" t="str">
            <v>-</v>
          </cell>
          <cell r="H24">
            <v>1662</v>
          </cell>
          <cell r="I24">
            <v>237.42857142857142</v>
          </cell>
          <cell r="J24">
            <v>237.42857142857142</v>
          </cell>
        </row>
        <row r="25">
          <cell r="A25" t="str">
            <v>BOL</v>
          </cell>
          <cell r="B25" t="str">
            <v>Bolivia</v>
          </cell>
          <cell r="C25" t="str">
            <v>Emerging Market Economies</v>
          </cell>
          <cell r="D25" t="str">
            <v>Latin America and the Caribbean</v>
          </cell>
          <cell r="E25">
            <v>90</v>
          </cell>
          <cell r="F25">
            <v>74.48</v>
          </cell>
          <cell r="G25">
            <v>4200</v>
          </cell>
          <cell r="H25">
            <v>46574</v>
          </cell>
          <cell r="I25">
            <v>6653.4285714285716</v>
          </cell>
          <cell r="J25">
            <v>4200</v>
          </cell>
        </row>
        <row r="26">
          <cell r="A26" t="str">
            <v>BRA</v>
          </cell>
          <cell r="B26" t="str">
            <v>Brazil</v>
          </cell>
          <cell r="C26" t="str">
            <v>Emerging Market Economies</v>
          </cell>
          <cell r="D26" t="str">
            <v>Latin America and the Caribbean</v>
          </cell>
          <cell r="E26">
            <v>95</v>
          </cell>
          <cell r="F26">
            <v>88.23</v>
          </cell>
          <cell r="G26">
            <v>60500</v>
          </cell>
          <cell r="H26">
            <v>1372866</v>
          </cell>
          <cell r="I26">
            <v>196123.71428571429</v>
          </cell>
          <cell r="J26">
            <v>60500</v>
          </cell>
        </row>
        <row r="27">
          <cell r="A27" t="str">
            <v>BRB</v>
          </cell>
          <cell r="B27" t="str">
            <v>Barbados</v>
          </cell>
          <cell r="C27" t="str">
            <v>Emerging Market Economies</v>
          </cell>
          <cell r="D27" t="str">
            <v>Latin America and the Caribbean</v>
          </cell>
          <cell r="E27">
            <v>94.49</v>
          </cell>
          <cell r="F27">
            <v>99.6</v>
          </cell>
          <cell r="G27" t="str">
            <v>-</v>
          </cell>
          <cell r="H27">
            <v>1414</v>
          </cell>
          <cell r="I27">
            <v>202</v>
          </cell>
          <cell r="J27">
            <v>202</v>
          </cell>
        </row>
        <row r="28">
          <cell r="A28" t="str">
            <v>BRN</v>
          </cell>
          <cell r="B28" t="str">
            <v>Brunei Darussalam</v>
          </cell>
          <cell r="C28" t="str">
            <v>Emerging Market Economies</v>
          </cell>
          <cell r="D28" t="str">
            <v>Emerging and Developing Asia</v>
          </cell>
          <cell r="E28">
            <v>90</v>
          </cell>
          <cell r="F28">
            <v>95.25</v>
          </cell>
          <cell r="G28">
            <v>500</v>
          </cell>
          <cell r="H28">
            <v>5487</v>
          </cell>
          <cell r="I28">
            <v>783.85714285714289</v>
          </cell>
          <cell r="J28">
            <v>500</v>
          </cell>
        </row>
        <row r="29">
          <cell r="A29" t="str">
            <v>BTN</v>
          </cell>
          <cell r="B29" t="str">
            <v>Bhutan</v>
          </cell>
          <cell r="C29" t="str">
            <v>Low Income Developing Countries</v>
          </cell>
          <cell r="D29" t="str">
            <v>Emerging and Developing Asia</v>
          </cell>
          <cell r="E29">
            <v>90</v>
          </cell>
          <cell r="F29">
            <v>80</v>
          </cell>
          <cell r="G29">
            <v>100</v>
          </cell>
          <cell r="H29">
            <v>1060</v>
          </cell>
          <cell r="I29">
            <v>151.42857142857142</v>
          </cell>
          <cell r="J29">
            <v>100</v>
          </cell>
        </row>
        <row r="30">
          <cell r="A30" t="str">
            <v>BWA</v>
          </cell>
          <cell r="B30" t="str">
            <v>Botswana</v>
          </cell>
          <cell r="C30" t="str">
            <v>Emerging Market Economies</v>
          </cell>
          <cell r="D30" t="str">
            <v>Sub-Sahara Africa</v>
          </cell>
          <cell r="E30">
            <v>85</v>
          </cell>
          <cell r="F30">
            <v>77</v>
          </cell>
          <cell r="G30">
            <v>850</v>
          </cell>
          <cell r="H30">
            <v>8131</v>
          </cell>
          <cell r="I30">
            <v>1161.5714285714287</v>
          </cell>
          <cell r="J30">
            <v>850</v>
          </cell>
        </row>
        <row r="31">
          <cell r="A31" t="str">
            <v>CAN</v>
          </cell>
          <cell r="B31" t="str">
            <v>Canada</v>
          </cell>
          <cell r="C31" t="str">
            <v>Advanced Economies</v>
          </cell>
          <cell r="D31" t="str">
            <v>Advanced Economies</v>
          </cell>
          <cell r="E31">
            <v>99</v>
          </cell>
          <cell r="F31">
            <v>99.5</v>
          </cell>
          <cell r="G31">
            <v>13000</v>
          </cell>
          <cell r="H31">
            <v>854967</v>
          </cell>
          <cell r="I31">
            <v>122138.14285714286</v>
          </cell>
          <cell r="J31">
            <v>13000</v>
          </cell>
        </row>
        <row r="32">
          <cell r="A32" t="str">
            <v>CHE</v>
          </cell>
          <cell r="B32" t="str">
            <v>Switzerland</v>
          </cell>
          <cell r="C32" t="str">
            <v>Advanced Economies</v>
          </cell>
          <cell r="D32" t="str">
            <v>Advanced Economies</v>
          </cell>
          <cell r="E32">
            <v>99</v>
          </cell>
          <cell r="F32">
            <v>99.95</v>
          </cell>
          <cell r="G32">
            <v>11300</v>
          </cell>
          <cell r="H32">
            <v>175282</v>
          </cell>
          <cell r="I32">
            <v>25040.285714285714</v>
          </cell>
          <cell r="J32">
            <v>11300</v>
          </cell>
        </row>
        <row r="33">
          <cell r="A33" t="str">
            <v>CHL</v>
          </cell>
          <cell r="B33" t="str">
            <v>Chile</v>
          </cell>
          <cell r="C33" t="str">
            <v>Emerging Market Economies</v>
          </cell>
          <cell r="D33" t="str">
            <v>Latin America and the Caribbean</v>
          </cell>
          <cell r="E33">
            <v>99</v>
          </cell>
          <cell r="F33">
            <v>88</v>
          </cell>
          <cell r="G33">
            <v>9148</v>
          </cell>
          <cell r="H33">
            <v>162217</v>
          </cell>
          <cell r="I33">
            <v>23173.857142857141</v>
          </cell>
          <cell r="J33">
            <v>9148</v>
          </cell>
        </row>
        <row r="34">
          <cell r="A34" t="str">
            <v>CHN</v>
          </cell>
          <cell r="B34" t="str">
            <v>China</v>
          </cell>
          <cell r="C34" t="str">
            <v>Emerging Market Economies</v>
          </cell>
          <cell r="D34" t="str">
            <v>Emerging and Developing Asia</v>
          </cell>
          <cell r="E34">
            <v>98</v>
          </cell>
          <cell r="F34">
            <v>99.9</v>
          </cell>
          <cell r="G34">
            <v>1968000</v>
          </cell>
          <cell r="H34">
            <v>615818</v>
          </cell>
          <cell r="I34">
            <v>87974</v>
          </cell>
          <cell r="J34">
            <v>1968000</v>
          </cell>
        </row>
        <row r="35">
          <cell r="A35" t="str">
            <v>CIV</v>
          </cell>
          <cell r="B35" t="str">
            <v>Cote d'Ivoire</v>
          </cell>
          <cell r="C35" t="str">
            <v>Low Income Developing Countries</v>
          </cell>
          <cell r="D35" t="str">
            <v>Sub-Sahara Africa</v>
          </cell>
          <cell r="E35">
            <v>72.289999999999992</v>
          </cell>
          <cell r="F35">
            <v>60</v>
          </cell>
          <cell r="G35">
            <v>4142</v>
          </cell>
          <cell r="H35">
            <v>91173</v>
          </cell>
          <cell r="I35">
            <v>13024.714285714286</v>
          </cell>
          <cell r="J35">
            <v>4142</v>
          </cell>
        </row>
        <row r="36">
          <cell r="A36" t="str">
            <v>CMR</v>
          </cell>
          <cell r="B36" t="str">
            <v>Cameroon</v>
          </cell>
          <cell r="C36" t="str">
            <v>Low Income Developing Countries</v>
          </cell>
          <cell r="D36" t="str">
            <v>Sub-Sahara Africa</v>
          </cell>
          <cell r="E36">
            <v>75</v>
          </cell>
          <cell r="F36">
            <v>10.76</v>
          </cell>
          <cell r="G36">
            <v>3200</v>
          </cell>
          <cell r="H36">
            <v>23833</v>
          </cell>
          <cell r="I36">
            <v>3404.7142857142858</v>
          </cell>
          <cell r="J36">
            <v>3200</v>
          </cell>
        </row>
        <row r="37">
          <cell r="A37" t="str">
            <v>COD</v>
          </cell>
          <cell r="B37" t="str">
            <v>Congo; Democratic Republic</v>
          </cell>
          <cell r="C37" t="str">
            <v>Low Income Developing Countries</v>
          </cell>
          <cell r="D37" t="str">
            <v>Sub-Sahara Africa</v>
          </cell>
          <cell r="E37">
            <v>63.249999999999993</v>
          </cell>
          <cell r="F37">
            <v>40</v>
          </cell>
          <cell r="G37">
            <v>4293</v>
          </cell>
          <cell r="H37">
            <v>12659</v>
          </cell>
          <cell r="I37">
            <v>1808.4285714285713</v>
          </cell>
          <cell r="J37">
            <v>4293</v>
          </cell>
        </row>
        <row r="38">
          <cell r="A38" t="str">
            <v>COG</v>
          </cell>
          <cell r="B38" t="str">
            <v>Congo</v>
          </cell>
          <cell r="C38" t="str">
            <v>Low Income Developing Countries</v>
          </cell>
          <cell r="D38" t="str">
            <v>Sub-Sahara Africa</v>
          </cell>
          <cell r="E38">
            <v>64.5</v>
          </cell>
          <cell r="F38">
            <v>15</v>
          </cell>
          <cell r="G38">
            <v>800</v>
          </cell>
          <cell r="H38">
            <v>4748</v>
          </cell>
          <cell r="I38">
            <v>678.28571428571433</v>
          </cell>
          <cell r="J38">
            <v>800</v>
          </cell>
        </row>
        <row r="39">
          <cell r="A39" t="str">
            <v>COL</v>
          </cell>
          <cell r="B39" t="str">
            <v>Colombia</v>
          </cell>
          <cell r="C39" t="str">
            <v>Emerging Market Economies</v>
          </cell>
          <cell r="D39" t="str">
            <v>Latin America and the Caribbean</v>
          </cell>
          <cell r="E39">
            <v>95</v>
          </cell>
          <cell r="F39">
            <v>98</v>
          </cell>
          <cell r="G39">
            <v>16351</v>
          </cell>
          <cell r="H39">
            <v>209984</v>
          </cell>
          <cell r="I39">
            <v>29997.714285714286</v>
          </cell>
          <cell r="J39">
            <v>16351</v>
          </cell>
        </row>
        <row r="40">
          <cell r="A40" t="str">
            <v>COM</v>
          </cell>
          <cell r="B40" t="str">
            <v>Comoros</v>
          </cell>
          <cell r="C40" t="str">
            <v>-</v>
          </cell>
          <cell r="D40" t="str">
            <v>-</v>
          </cell>
          <cell r="E40">
            <v>90</v>
          </cell>
          <cell r="F40">
            <v>81</v>
          </cell>
          <cell r="G40" t="str">
            <v>-</v>
          </cell>
          <cell r="H40">
            <v>0</v>
          </cell>
          <cell r="I40" t="str">
            <v>-</v>
          </cell>
          <cell r="J40" t="str">
            <v>-</v>
          </cell>
        </row>
        <row r="41">
          <cell r="A41" t="str">
            <v>CPV</v>
          </cell>
          <cell r="B41" t="str">
            <v>Cabo Verde</v>
          </cell>
          <cell r="C41" t="str">
            <v>Emerging Market Economies</v>
          </cell>
          <cell r="D41" t="str">
            <v>Sub-Sahara Africa</v>
          </cell>
          <cell r="E41">
            <v>76.570000000000007</v>
          </cell>
          <cell r="F41">
            <v>79.42</v>
          </cell>
          <cell r="G41" t="str">
            <v>-</v>
          </cell>
          <cell r="H41">
            <v>1975</v>
          </cell>
          <cell r="I41">
            <v>282.14285714285717</v>
          </cell>
          <cell r="J41">
            <v>282.14285714285717</v>
          </cell>
        </row>
        <row r="42">
          <cell r="A42" t="str">
            <v>CRI</v>
          </cell>
          <cell r="B42" t="str">
            <v>Costa Rica</v>
          </cell>
          <cell r="C42" t="str">
            <v>Emerging Market Economies</v>
          </cell>
          <cell r="D42" t="str">
            <v>Latin America and the Caribbean</v>
          </cell>
          <cell r="E42">
            <v>95</v>
          </cell>
          <cell r="F42">
            <v>93</v>
          </cell>
          <cell r="G42">
            <v>3238</v>
          </cell>
          <cell r="H42">
            <v>48580</v>
          </cell>
          <cell r="I42">
            <v>6940</v>
          </cell>
          <cell r="J42">
            <v>3238</v>
          </cell>
        </row>
        <row r="43">
          <cell r="A43" t="str">
            <v>CYP</v>
          </cell>
          <cell r="B43" t="str">
            <v>Cyprus</v>
          </cell>
          <cell r="C43" t="str">
            <v>Advanced Economies</v>
          </cell>
          <cell r="D43" t="str">
            <v>Advanced Economies</v>
          </cell>
          <cell r="E43">
            <v>99</v>
          </cell>
          <cell r="F43">
            <v>99.93</v>
          </cell>
          <cell r="G43" t="str">
            <v>-</v>
          </cell>
          <cell r="H43">
            <v>189520</v>
          </cell>
          <cell r="I43">
            <v>27074.285714285714</v>
          </cell>
          <cell r="J43">
            <v>27074.285714285714</v>
          </cell>
        </row>
        <row r="44">
          <cell r="A44" t="str">
            <v>CZE</v>
          </cell>
          <cell r="B44" t="str">
            <v>Czechia</v>
          </cell>
          <cell r="C44" t="str">
            <v>Advanced Economies</v>
          </cell>
          <cell r="D44" t="str">
            <v>Advanced Economies</v>
          </cell>
          <cell r="E44">
            <v>81</v>
          </cell>
          <cell r="F44">
            <v>99.8</v>
          </cell>
          <cell r="G44">
            <v>10200</v>
          </cell>
          <cell r="H44">
            <v>33084</v>
          </cell>
          <cell r="I44">
            <v>4726.2857142857147</v>
          </cell>
          <cell r="J44">
            <v>10200</v>
          </cell>
        </row>
        <row r="45">
          <cell r="A45" t="str">
            <v>DEU</v>
          </cell>
          <cell r="B45" t="str">
            <v>Germany</v>
          </cell>
          <cell r="C45" t="str">
            <v>Advanced Economies</v>
          </cell>
          <cell r="D45" t="str">
            <v>Advanced Economies</v>
          </cell>
          <cell r="E45">
            <v>95</v>
          </cell>
          <cell r="F45">
            <v>99.8</v>
          </cell>
          <cell r="G45">
            <v>75474</v>
          </cell>
          <cell r="H45">
            <v>1439769</v>
          </cell>
          <cell r="I45">
            <v>205681.28571428571</v>
          </cell>
          <cell r="J45">
            <v>75474</v>
          </cell>
        </row>
        <row r="46">
          <cell r="A46" t="str">
            <v>DJI</v>
          </cell>
          <cell r="B46" t="str">
            <v>Djibouti</v>
          </cell>
          <cell r="C46" t="str">
            <v>Low Income Developing Countries</v>
          </cell>
          <cell r="D46" t="str">
            <v>Middle East, North Africa, Afghanistan, and Pakistan</v>
          </cell>
          <cell r="E46">
            <v>77.239999999999995</v>
          </cell>
          <cell r="F46">
            <v>70</v>
          </cell>
          <cell r="G46" t="str">
            <v>-</v>
          </cell>
          <cell r="H46">
            <v>773</v>
          </cell>
          <cell r="I46">
            <v>110.42857142857143</v>
          </cell>
          <cell r="J46">
            <v>110.42857142857143</v>
          </cell>
        </row>
        <row r="47">
          <cell r="A47" t="str">
            <v>DMA</v>
          </cell>
          <cell r="B47" t="str">
            <v>Dominica</v>
          </cell>
          <cell r="C47" t="str">
            <v>Emerging Market Economies</v>
          </cell>
          <cell r="D47" t="str">
            <v>Latin America and the Caribbean</v>
          </cell>
          <cell r="E47">
            <v>95</v>
          </cell>
          <cell r="F47">
            <v>95</v>
          </cell>
          <cell r="G47" t="str">
            <v>-</v>
          </cell>
          <cell r="H47">
            <v>240</v>
          </cell>
          <cell r="I47">
            <v>34.285714285714285</v>
          </cell>
          <cell r="J47">
            <v>34.285714285714285</v>
          </cell>
        </row>
        <row r="48">
          <cell r="A48" t="str">
            <v>DNK</v>
          </cell>
          <cell r="B48" t="str">
            <v>Denmark</v>
          </cell>
          <cell r="C48" t="str">
            <v>Advanced Economies</v>
          </cell>
          <cell r="D48" t="str">
            <v>Advanced Economies</v>
          </cell>
          <cell r="E48">
            <v>99.5</v>
          </cell>
          <cell r="F48">
            <v>100</v>
          </cell>
          <cell r="G48">
            <v>4105</v>
          </cell>
          <cell r="H48">
            <v>240724</v>
          </cell>
          <cell r="I48">
            <v>34389.142857142855</v>
          </cell>
          <cell r="J48">
            <v>4105</v>
          </cell>
        </row>
        <row r="49">
          <cell r="A49" t="str">
            <v>DOM</v>
          </cell>
          <cell r="B49" t="str">
            <v>Dominican Republic</v>
          </cell>
          <cell r="C49" t="str">
            <v>Emerging Market Economies</v>
          </cell>
          <cell r="D49" t="str">
            <v>Latin America and the Caribbean</v>
          </cell>
          <cell r="E49">
            <v>99</v>
          </cell>
          <cell r="F49">
            <v>96.64</v>
          </cell>
          <cell r="G49" t="str">
            <v>-</v>
          </cell>
          <cell r="H49">
            <v>36189</v>
          </cell>
          <cell r="I49">
            <v>5169.8571428571431</v>
          </cell>
          <cell r="J49">
            <v>5169.8571428571431</v>
          </cell>
        </row>
        <row r="50">
          <cell r="A50" t="str">
            <v>DZA</v>
          </cell>
          <cell r="B50" t="str">
            <v>Algeria</v>
          </cell>
          <cell r="C50" t="str">
            <v>Emerging Market Economies</v>
          </cell>
          <cell r="D50" t="str">
            <v>Middle East, North Africa, Afghanistan, and Pakistan</v>
          </cell>
          <cell r="E50">
            <v>90</v>
          </cell>
          <cell r="F50">
            <v>76.180000000000007</v>
          </cell>
          <cell r="G50">
            <v>19000</v>
          </cell>
          <cell r="H50">
            <v>89074</v>
          </cell>
          <cell r="I50">
            <v>12724.857142857143</v>
          </cell>
          <cell r="J50">
            <v>19000</v>
          </cell>
        </row>
        <row r="51">
          <cell r="A51" t="str">
            <v>ECU</v>
          </cell>
          <cell r="B51" t="str">
            <v>Ecuador</v>
          </cell>
          <cell r="C51" t="str">
            <v>Emerging Market Economies</v>
          </cell>
          <cell r="D51" t="str">
            <v>Latin America and the Caribbean</v>
          </cell>
          <cell r="E51">
            <v>95</v>
          </cell>
          <cell r="F51">
            <v>90.98</v>
          </cell>
          <cell r="G51">
            <v>405</v>
          </cell>
          <cell r="H51">
            <v>57521</v>
          </cell>
          <cell r="I51">
            <v>8217.2857142857138</v>
          </cell>
          <cell r="J51">
            <v>405</v>
          </cell>
        </row>
        <row r="52">
          <cell r="A52" t="str">
            <v>EGY</v>
          </cell>
          <cell r="B52" t="str">
            <v>Egypt</v>
          </cell>
          <cell r="C52" t="str">
            <v>Emerging Market Economies</v>
          </cell>
          <cell r="D52" t="str">
            <v>Middle East, North Africa, Afghanistan, and Pakistan</v>
          </cell>
          <cell r="E52">
            <v>99</v>
          </cell>
          <cell r="F52">
            <v>96</v>
          </cell>
          <cell r="G52">
            <v>22704</v>
          </cell>
          <cell r="H52">
            <v>186077</v>
          </cell>
          <cell r="I52">
            <v>26582.428571428572</v>
          </cell>
          <cell r="J52">
            <v>22704</v>
          </cell>
        </row>
        <row r="53">
          <cell r="A53" t="str">
            <v>ESP</v>
          </cell>
          <cell r="B53" t="str">
            <v>Spain</v>
          </cell>
          <cell r="C53" t="str">
            <v>Advanced Economies</v>
          </cell>
          <cell r="D53" t="str">
            <v>Advanced Economies</v>
          </cell>
          <cell r="E53">
            <v>99.6</v>
          </cell>
          <cell r="F53">
            <v>99.6</v>
          </cell>
          <cell r="G53">
            <v>49461</v>
          </cell>
          <cell r="H53">
            <v>690586</v>
          </cell>
          <cell r="I53">
            <v>98655.142857142855</v>
          </cell>
          <cell r="J53">
            <v>49461</v>
          </cell>
        </row>
        <row r="54">
          <cell r="A54" t="str">
            <v>EST</v>
          </cell>
          <cell r="B54" t="str">
            <v>Estonia</v>
          </cell>
          <cell r="C54" t="str">
            <v>Advanced Economies</v>
          </cell>
          <cell r="D54" t="str">
            <v>Advanced Economies</v>
          </cell>
          <cell r="E54">
            <v>95</v>
          </cell>
          <cell r="F54">
            <v>99</v>
          </cell>
          <cell r="G54">
            <v>530</v>
          </cell>
          <cell r="H54">
            <v>33201</v>
          </cell>
          <cell r="I54">
            <v>4743</v>
          </cell>
          <cell r="J54">
            <v>530</v>
          </cell>
        </row>
        <row r="55">
          <cell r="A55" t="str">
            <v>ETH</v>
          </cell>
          <cell r="B55" t="str">
            <v>Ethiopia</v>
          </cell>
          <cell r="C55" t="str">
            <v>Low Income Developing Countries</v>
          </cell>
          <cell r="D55" t="str">
            <v>Sub-Sahara Africa</v>
          </cell>
          <cell r="E55">
            <v>85</v>
          </cell>
          <cell r="F55">
            <v>7</v>
          </cell>
          <cell r="G55">
            <v>6600</v>
          </cell>
          <cell r="H55">
            <v>12738</v>
          </cell>
          <cell r="I55">
            <v>1819.7142857142858</v>
          </cell>
          <cell r="J55">
            <v>6600</v>
          </cell>
        </row>
        <row r="56">
          <cell r="A56" t="str">
            <v>FIN</v>
          </cell>
          <cell r="B56" t="str">
            <v>Finland</v>
          </cell>
          <cell r="C56" t="str">
            <v>Advanced Economies</v>
          </cell>
          <cell r="D56" t="str">
            <v>Advanced Economies</v>
          </cell>
          <cell r="E56">
            <v>99</v>
          </cell>
          <cell r="F56">
            <v>99.9</v>
          </cell>
          <cell r="G56">
            <v>9576</v>
          </cell>
          <cell r="H56">
            <v>219102</v>
          </cell>
          <cell r="I56">
            <v>31300.285714285714</v>
          </cell>
          <cell r="J56">
            <v>9576</v>
          </cell>
        </row>
        <row r="57">
          <cell r="A57" t="str">
            <v>FJI</v>
          </cell>
          <cell r="B57" t="str">
            <v>Fiji</v>
          </cell>
          <cell r="C57" t="str">
            <v>Emerging Market Economies</v>
          </cell>
          <cell r="D57" t="str">
            <v>Emerging and Developing Asia</v>
          </cell>
          <cell r="E57">
            <v>96</v>
          </cell>
          <cell r="F57">
            <v>80</v>
          </cell>
          <cell r="G57" t="str">
            <v>-</v>
          </cell>
          <cell r="H57">
            <v>2990</v>
          </cell>
          <cell r="I57">
            <v>427.14285714285717</v>
          </cell>
          <cell r="J57">
            <v>427.14285714285717</v>
          </cell>
        </row>
        <row r="58">
          <cell r="A58" t="str">
            <v>FRA</v>
          </cell>
          <cell r="B58" t="str">
            <v>France</v>
          </cell>
          <cell r="C58" t="str">
            <v>Advanced Economies</v>
          </cell>
          <cell r="D58" t="str">
            <v>Advanced Economies</v>
          </cell>
          <cell r="E58">
            <v>99.6</v>
          </cell>
          <cell r="F58">
            <v>99</v>
          </cell>
          <cell r="G58">
            <v>52298</v>
          </cell>
          <cell r="H58">
            <v>1358052</v>
          </cell>
          <cell r="I58">
            <v>194007.42857142858</v>
          </cell>
          <cell r="J58">
            <v>52298</v>
          </cell>
        </row>
        <row r="59">
          <cell r="A59" t="str">
            <v>GAB</v>
          </cell>
          <cell r="B59" t="str">
            <v>Gabon</v>
          </cell>
          <cell r="C59" t="str">
            <v>Emerging Market Economies</v>
          </cell>
          <cell r="D59" t="str">
            <v>Sub-Sahara Africa</v>
          </cell>
          <cell r="E59">
            <v>73.14</v>
          </cell>
          <cell r="F59">
            <v>98</v>
          </cell>
          <cell r="G59">
            <v>1000</v>
          </cell>
          <cell r="H59">
            <v>7411</v>
          </cell>
          <cell r="I59">
            <v>1058.7142857142858</v>
          </cell>
          <cell r="J59">
            <v>1000</v>
          </cell>
        </row>
        <row r="60">
          <cell r="A60" t="str">
            <v>GBR</v>
          </cell>
          <cell r="B60" t="str">
            <v>United Kingdom</v>
          </cell>
          <cell r="C60" t="str">
            <v>Advanced Economies</v>
          </cell>
          <cell r="D60" t="str">
            <v>Advanced Economies</v>
          </cell>
          <cell r="E60">
            <v>99.48</v>
          </cell>
          <cell r="F60">
            <v>99.9</v>
          </cell>
          <cell r="G60">
            <v>42500</v>
          </cell>
          <cell r="H60">
            <v>1104220</v>
          </cell>
          <cell r="I60">
            <v>157745.71428571429</v>
          </cell>
          <cell r="J60">
            <v>42500</v>
          </cell>
        </row>
        <row r="61">
          <cell r="A61" t="str">
            <v>GEO</v>
          </cell>
          <cell r="B61" t="str">
            <v>Georgia</v>
          </cell>
          <cell r="C61" t="str">
            <v>Emerging Market Economies</v>
          </cell>
          <cell r="D61" t="str">
            <v>Caucasus and Central Asia</v>
          </cell>
          <cell r="E61">
            <v>90</v>
          </cell>
          <cell r="F61">
            <v>99.72</v>
          </cell>
          <cell r="G61">
            <v>3000</v>
          </cell>
          <cell r="H61">
            <v>1463</v>
          </cell>
          <cell r="I61">
            <v>209</v>
          </cell>
          <cell r="J61">
            <v>3000</v>
          </cell>
        </row>
        <row r="62">
          <cell r="A62" t="str">
            <v>GHA</v>
          </cell>
          <cell r="B62" t="str">
            <v>Ghana</v>
          </cell>
          <cell r="C62" t="str">
            <v>Low Income Developing Countries</v>
          </cell>
          <cell r="D62" t="str">
            <v>Sub-Sahara Africa</v>
          </cell>
          <cell r="E62">
            <v>85</v>
          </cell>
          <cell r="F62">
            <v>67.650000000000006</v>
          </cell>
          <cell r="G62">
            <v>6296</v>
          </cell>
          <cell r="H62">
            <v>46304</v>
          </cell>
          <cell r="I62">
            <v>6614.8571428571431</v>
          </cell>
          <cell r="J62">
            <v>6296</v>
          </cell>
        </row>
        <row r="63">
          <cell r="A63" t="str">
            <v>GIN</v>
          </cell>
          <cell r="B63" t="str">
            <v>Guinea</v>
          </cell>
          <cell r="C63" t="str">
            <v>Low Income Developing Countries</v>
          </cell>
          <cell r="D63" t="str">
            <v>Sub-Sahara Africa</v>
          </cell>
          <cell r="E63">
            <v>66.7</v>
          </cell>
          <cell r="F63">
            <v>29</v>
          </cell>
          <cell r="G63" t="str">
            <v>-</v>
          </cell>
          <cell r="H63">
            <v>7403</v>
          </cell>
          <cell r="I63">
            <v>1057.5714285714287</v>
          </cell>
          <cell r="J63">
            <v>1057.5714285714287</v>
          </cell>
        </row>
        <row r="64">
          <cell r="A64" t="str">
            <v>GMB</v>
          </cell>
          <cell r="B64" t="str">
            <v>Gambia</v>
          </cell>
          <cell r="C64" t="str">
            <v>Low Income Developing Countries</v>
          </cell>
          <cell r="D64" t="str">
            <v>Sub-Sahara Africa</v>
          </cell>
          <cell r="E64">
            <v>58.31</v>
          </cell>
          <cell r="F64">
            <v>7.5</v>
          </cell>
          <cell r="G64">
            <v>400</v>
          </cell>
          <cell r="H64">
            <v>1653</v>
          </cell>
          <cell r="I64">
            <v>236.14285714285714</v>
          </cell>
          <cell r="J64">
            <v>400</v>
          </cell>
        </row>
        <row r="65">
          <cell r="A65" t="str">
            <v>GRC</v>
          </cell>
          <cell r="B65" t="str">
            <v>Greece</v>
          </cell>
          <cell r="C65" t="str">
            <v>Advanced Economies</v>
          </cell>
          <cell r="D65" t="str">
            <v>Advanced Economies</v>
          </cell>
          <cell r="E65">
            <v>99</v>
          </cell>
          <cell r="F65">
            <v>98.8</v>
          </cell>
          <cell r="G65">
            <v>12000</v>
          </cell>
          <cell r="H65">
            <v>138748</v>
          </cell>
          <cell r="I65">
            <v>19821.142857142859</v>
          </cell>
          <cell r="J65">
            <v>12000</v>
          </cell>
        </row>
        <row r="66">
          <cell r="A66" t="str">
            <v>GRD</v>
          </cell>
          <cell r="B66" t="str">
            <v>Grenada</v>
          </cell>
          <cell r="C66" t="str">
            <v>Emerging Market Economies</v>
          </cell>
          <cell r="D66" t="str">
            <v>Latin America and the Caribbean</v>
          </cell>
          <cell r="E66">
            <v>95</v>
          </cell>
          <cell r="F66">
            <v>81.849999999999994</v>
          </cell>
          <cell r="G66" t="str">
            <v>-</v>
          </cell>
          <cell r="H66">
            <v>260</v>
          </cell>
          <cell r="I66">
            <v>37.142857142857146</v>
          </cell>
          <cell r="J66">
            <v>37.142857142857146</v>
          </cell>
        </row>
        <row r="67">
          <cell r="A67" t="str">
            <v>GTM</v>
          </cell>
          <cell r="B67" t="str">
            <v>Guatemala</v>
          </cell>
          <cell r="C67" t="str">
            <v>Emerging Market Economies</v>
          </cell>
          <cell r="D67" t="str">
            <v>Latin America and the Caribbean</v>
          </cell>
          <cell r="E67">
            <v>95</v>
          </cell>
          <cell r="F67">
            <v>40.35</v>
          </cell>
          <cell r="G67" t="str">
            <v>-</v>
          </cell>
          <cell r="H67">
            <v>56984</v>
          </cell>
          <cell r="I67">
            <v>8140.5714285714284</v>
          </cell>
          <cell r="J67">
            <v>8140.5714285714284</v>
          </cell>
        </row>
        <row r="68">
          <cell r="A68" t="str">
            <v>GUY</v>
          </cell>
          <cell r="B68" t="str">
            <v>Guyana</v>
          </cell>
          <cell r="C68" t="str">
            <v>Emerging Market Economies</v>
          </cell>
          <cell r="D68" t="str">
            <v>Latin America and the Caribbean</v>
          </cell>
          <cell r="E68">
            <v>51.98</v>
          </cell>
          <cell r="F68">
            <v>50</v>
          </cell>
          <cell r="G68" t="str">
            <v>-</v>
          </cell>
          <cell r="H68">
            <v>1424</v>
          </cell>
          <cell r="I68">
            <v>203.42857142857142</v>
          </cell>
          <cell r="J68">
            <v>203.42857142857142</v>
          </cell>
        </row>
        <row r="69">
          <cell r="A69" t="str">
            <v>HKG</v>
          </cell>
          <cell r="B69" t="str">
            <v>Hong Kong; SAR China</v>
          </cell>
          <cell r="C69" t="str">
            <v>Advanced Economies</v>
          </cell>
          <cell r="D69" t="str">
            <v>Advanced Economies</v>
          </cell>
          <cell r="E69">
            <v>99</v>
          </cell>
          <cell r="F69">
            <v>99</v>
          </cell>
          <cell r="G69" t="str">
            <v>-</v>
          </cell>
          <cell r="H69">
            <v>167054</v>
          </cell>
          <cell r="I69">
            <v>23864.857142857141</v>
          </cell>
          <cell r="J69">
            <v>23864.857142857141</v>
          </cell>
        </row>
        <row r="70">
          <cell r="A70" t="str">
            <v>HND</v>
          </cell>
          <cell r="B70" t="str">
            <v>Honduras</v>
          </cell>
          <cell r="C70" t="str">
            <v>Low Income Developing Countries</v>
          </cell>
          <cell r="D70" t="str">
            <v>Latin America and the Caribbean</v>
          </cell>
          <cell r="E70">
            <v>87.68</v>
          </cell>
          <cell r="F70">
            <v>75.239999999999995</v>
          </cell>
          <cell r="G70">
            <v>1200</v>
          </cell>
          <cell r="H70">
            <v>28743</v>
          </cell>
          <cell r="I70">
            <v>4106.1428571428569</v>
          </cell>
          <cell r="J70">
            <v>1200</v>
          </cell>
        </row>
        <row r="71">
          <cell r="A71" t="str">
            <v>HRV</v>
          </cell>
          <cell r="B71" t="str">
            <v>Croatia</v>
          </cell>
          <cell r="C71" t="str">
            <v>Emerging Market Economies</v>
          </cell>
          <cell r="D71" t="str">
            <v>Emerging and Developing Europe</v>
          </cell>
          <cell r="E71">
            <v>99</v>
          </cell>
          <cell r="F71">
            <v>99.53</v>
          </cell>
          <cell r="G71" t="str">
            <v>-</v>
          </cell>
          <cell r="H71">
            <v>1779</v>
          </cell>
          <cell r="I71">
            <v>254.14285714285714</v>
          </cell>
          <cell r="J71">
            <v>254.14285714285714</v>
          </cell>
        </row>
        <row r="72">
          <cell r="A72" t="str">
            <v>HTI</v>
          </cell>
          <cell r="B72" t="str">
            <v>Haiti</v>
          </cell>
          <cell r="C72" t="str">
            <v>Low Income Developing Countries</v>
          </cell>
          <cell r="D72" t="str">
            <v>Latin America and the Caribbean</v>
          </cell>
          <cell r="E72">
            <v>95</v>
          </cell>
          <cell r="F72">
            <v>35</v>
          </cell>
          <cell r="G72" t="str">
            <v>-</v>
          </cell>
          <cell r="H72">
            <v>3432</v>
          </cell>
          <cell r="I72">
            <v>490.28571428571428</v>
          </cell>
          <cell r="J72">
            <v>490.28571428571428</v>
          </cell>
        </row>
        <row r="73">
          <cell r="A73" t="str">
            <v>HUN</v>
          </cell>
          <cell r="B73" t="str">
            <v>Hungary</v>
          </cell>
          <cell r="C73" t="str">
            <v>Emerging Market Economies</v>
          </cell>
          <cell r="D73" t="str">
            <v>Emerging and Developing Europe</v>
          </cell>
          <cell r="E73">
            <v>97.31</v>
          </cell>
          <cell r="F73">
            <v>99.2</v>
          </cell>
          <cell r="G73">
            <v>220</v>
          </cell>
          <cell r="H73">
            <v>144002</v>
          </cell>
          <cell r="I73">
            <v>20571.714285714286</v>
          </cell>
          <cell r="J73">
            <v>220</v>
          </cell>
        </row>
        <row r="74">
          <cell r="A74" t="str">
            <v>IDN</v>
          </cell>
          <cell r="B74" t="str">
            <v>Indonesia</v>
          </cell>
          <cell r="C74" t="str">
            <v>Emerging Market Economies</v>
          </cell>
          <cell r="D74" t="str">
            <v>Emerging and Developing Asia</v>
          </cell>
          <cell r="E74">
            <v>95</v>
          </cell>
          <cell r="F74">
            <v>96.1</v>
          </cell>
          <cell r="G74">
            <v>93378</v>
          </cell>
          <cell r="H74">
            <v>1048872</v>
          </cell>
          <cell r="I74">
            <v>149838.85714285713</v>
          </cell>
          <cell r="J74">
            <v>93378</v>
          </cell>
        </row>
        <row r="75">
          <cell r="A75" t="str">
            <v>IND</v>
          </cell>
          <cell r="B75" t="str">
            <v>India</v>
          </cell>
          <cell r="C75" t="str">
            <v>Emerging Market Economies</v>
          </cell>
          <cell r="D75" t="str">
            <v>Emerging and Developing Asia</v>
          </cell>
          <cell r="E75">
            <v>95</v>
          </cell>
          <cell r="F75">
            <v>95</v>
          </cell>
          <cell r="G75">
            <v>461121</v>
          </cell>
          <cell r="H75">
            <v>1388407</v>
          </cell>
          <cell r="I75">
            <v>198343.85714285713</v>
          </cell>
          <cell r="J75">
            <v>461121</v>
          </cell>
        </row>
        <row r="76">
          <cell r="A76" t="str">
            <v>IRL</v>
          </cell>
          <cell r="B76" t="str">
            <v>Ireland</v>
          </cell>
          <cell r="C76" t="str">
            <v>Advanced Economies</v>
          </cell>
          <cell r="D76" t="str">
            <v>Advanced Economies</v>
          </cell>
          <cell r="E76">
            <v>99</v>
          </cell>
          <cell r="F76">
            <v>90</v>
          </cell>
          <cell r="G76">
            <v>4000</v>
          </cell>
          <cell r="H76">
            <v>111212</v>
          </cell>
          <cell r="I76">
            <v>15887.428571428571</v>
          </cell>
          <cell r="J76">
            <v>4000</v>
          </cell>
        </row>
        <row r="77">
          <cell r="A77" t="str">
            <v>IRN</v>
          </cell>
          <cell r="B77" t="str">
            <v>Iran</v>
          </cell>
          <cell r="C77" t="str">
            <v>Emerging Market Economies</v>
          </cell>
          <cell r="D77" t="str">
            <v>Middle East, North Africa, Afghanistan, and Pakistan</v>
          </cell>
          <cell r="E77">
            <v>90</v>
          </cell>
          <cell r="F77">
            <v>81</v>
          </cell>
          <cell r="G77">
            <v>37106</v>
          </cell>
          <cell r="H77">
            <v>237448</v>
          </cell>
          <cell r="I77">
            <v>33921.142857142855</v>
          </cell>
          <cell r="J77">
            <v>37106</v>
          </cell>
        </row>
        <row r="78">
          <cell r="A78" t="str">
            <v>IRQ</v>
          </cell>
          <cell r="B78" t="str">
            <v>Iraq</v>
          </cell>
          <cell r="C78" t="str">
            <v>Emerging Market Economies</v>
          </cell>
          <cell r="D78" t="str">
            <v>Middle East, North Africa, Afghanistan, and Pakistan</v>
          </cell>
          <cell r="E78">
            <v>95</v>
          </cell>
          <cell r="F78">
            <v>94.6</v>
          </cell>
          <cell r="G78">
            <v>14769</v>
          </cell>
          <cell r="H78">
            <v>47267</v>
          </cell>
          <cell r="I78">
            <v>6752.4285714285716</v>
          </cell>
          <cell r="J78">
            <v>14769</v>
          </cell>
        </row>
        <row r="79">
          <cell r="A79" t="str">
            <v>ISL</v>
          </cell>
          <cell r="B79" t="str">
            <v>Iceland</v>
          </cell>
          <cell r="C79" t="str">
            <v>Advanced Economies</v>
          </cell>
          <cell r="D79" t="str">
            <v>Advanced Economies</v>
          </cell>
          <cell r="E79">
            <v>99</v>
          </cell>
          <cell r="F79">
            <v>99.98</v>
          </cell>
          <cell r="G79" t="str">
            <v>-</v>
          </cell>
          <cell r="H79">
            <v>11577</v>
          </cell>
          <cell r="I79">
            <v>1653.8571428571429</v>
          </cell>
          <cell r="J79">
            <v>1653.8571428571429</v>
          </cell>
        </row>
        <row r="80">
          <cell r="A80" t="str">
            <v>ISR</v>
          </cell>
          <cell r="B80" t="str">
            <v>Israel</v>
          </cell>
          <cell r="C80" t="str">
            <v>Advanced Economies</v>
          </cell>
          <cell r="D80" t="str">
            <v>Advanced Economies</v>
          </cell>
          <cell r="E80">
            <v>99</v>
          </cell>
          <cell r="F80">
            <v>97</v>
          </cell>
          <cell r="G80" t="str">
            <v>-</v>
          </cell>
          <cell r="H80">
            <v>153982</v>
          </cell>
          <cell r="I80">
            <v>21997.428571428572</v>
          </cell>
          <cell r="J80">
            <v>21997.428571428572</v>
          </cell>
        </row>
        <row r="81">
          <cell r="A81" t="str">
            <v>ITA</v>
          </cell>
          <cell r="B81" t="str">
            <v>Italy</v>
          </cell>
          <cell r="C81" t="str">
            <v>Advanced Economies</v>
          </cell>
          <cell r="D81" t="str">
            <v>Advanced Economies</v>
          </cell>
          <cell r="E81">
            <v>99</v>
          </cell>
          <cell r="F81">
            <v>100</v>
          </cell>
          <cell r="G81">
            <v>55108</v>
          </cell>
          <cell r="H81">
            <v>980951</v>
          </cell>
          <cell r="I81">
            <v>140135.85714285713</v>
          </cell>
          <cell r="J81">
            <v>55108</v>
          </cell>
        </row>
        <row r="82">
          <cell r="A82" t="str">
            <v>JAM</v>
          </cell>
          <cell r="B82" t="str">
            <v>Jamaica</v>
          </cell>
          <cell r="C82" t="str">
            <v>Emerging Market Economies</v>
          </cell>
          <cell r="D82" t="str">
            <v>Latin America and the Caribbean</v>
          </cell>
          <cell r="E82">
            <v>95</v>
          </cell>
          <cell r="F82">
            <v>97</v>
          </cell>
          <cell r="G82" t="str">
            <v>-</v>
          </cell>
          <cell r="H82">
            <v>17650</v>
          </cell>
          <cell r="I82">
            <v>2521.4285714285716</v>
          </cell>
          <cell r="J82">
            <v>2521.4285714285716</v>
          </cell>
        </row>
        <row r="83">
          <cell r="A83" t="str">
            <v>JOR</v>
          </cell>
          <cell r="B83" t="str">
            <v>Jordan</v>
          </cell>
          <cell r="C83" t="str">
            <v>Emerging Market Economies</v>
          </cell>
          <cell r="D83" t="str">
            <v>Middle East, North Africa, Afghanistan, and Pakistan</v>
          </cell>
          <cell r="E83">
            <v>99</v>
          </cell>
          <cell r="F83">
            <v>99</v>
          </cell>
          <cell r="G83">
            <v>6836</v>
          </cell>
          <cell r="H83">
            <v>70905</v>
          </cell>
          <cell r="I83">
            <v>10129.285714285714</v>
          </cell>
          <cell r="J83">
            <v>6836</v>
          </cell>
        </row>
        <row r="84">
          <cell r="A84" t="str">
            <v>JPN</v>
          </cell>
          <cell r="B84" t="str">
            <v>Japan</v>
          </cell>
          <cell r="C84" t="str">
            <v>Advanced Economies</v>
          </cell>
          <cell r="D84" t="str">
            <v>Advanced Economies</v>
          </cell>
          <cell r="E84">
            <v>100</v>
          </cell>
          <cell r="F84">
            <v>99.9</v>
          </cell>
          <cell r="G84">
            <v>220000</v>
          </cell>
          <cell r="H84">
            <v>1407940</v>
          </cell>
          <cell r="I84">
            <v>201134.28571428571</v>
          </cell>
          <cell r="J84">
            <v>220000</v>
          </cell>
        </row>
        <row r="85">
          <cell r="A85" t="str">
            <v>KAZ</v>
          </cell>
          <cell r="B85" t="str">
            <v>Kazakhstan</v>
          </cell>
          <cell r="C85" t="str">
            <v>Emerging Market Economies</v>
          </cell>
          <cell r="D85" t="str">
            <v>Caucasus and Central Asia</v>
          </cell>
          <cell r="E85">
            <v>96</v>
          </cell>
          <cell r="F85">
            <v>81.3</v>
          </cell>
          <cell r="G85">
            <v>154000</v>
          </cell>
          <cell r="H85">
            <v>100581</v>
          </cell>
          <cell r="I85">
            <v>14368.714285714286</v>
          </cell>
          <cell r="J85">
            <v>154000</v>
          </cell>
        </row>
        <row r="86">
          <cell r="A86" t="str">
            <v>KEN</v>
          </cell>
          <cell r="B86" t="str">
            <v>Kenya</v>
          </cell>
          <cell r="C86" t="str">
            <v>Low Income Developing Countries</v>
          </cell>
          <cell r="D86" t="str">
            <v>Sub-Sahara Africa</v>
          </cell>
          <cell r="E86">
            <v>95.820000000000007</v>
          </cell>
          <cell r="F86">
            <v>77</v>
          </cell>
          <cell r="G86">
            <v>6629</v>
          </cell>
          <cell r="H86">
            <v>58003</v>
          </cell>
          <cell r="I86">
            <v>8286.1428571428569</v>
          </cell>
          <cell r="J86">
            <v>6629</v>
          </cell>
        </row>
        <row r="87">
          <cell r="A87" t="str">
            <v>KGZ</v>
          </cell>
          <cell r="B87" t="str">
            <v>Kyrgyzstan</v>
          </cell>
          <cell r="C87" t="str">
            <v>Low Income Developing Countries</v>
          </cell>
          <cell r="D87" t="str">
            <v>Caucasus and Central Asia</v>
          </cell>
          <cell r="E87">
            <v>90</v>
          </cell>
          <cell r="F87">
            <v>85</v>
          </cell>
          <cell r="G87">
            <v>1000</v>
          </cell>
          <cell r="H87">
            <v>11926</v>
          </cell>
          <cell r="I87">
            <v>1703.7142857142858</v>
          </cell>
          <cell r="J87">
            <v>1000</v>
          </cell>
        </row>
        <row r="88">
          <cell r="A88" t="str">
            <v>KHM</v>
          </cell>
          <cell r="B88" t="str">
            <v>Cambodia</v>
          </cell>
          <cell r="C88" t="str">
            <v>Low Income Developing Countries</v>
          </cell>
          <cell r="D88" t="str">
            <v>Emerging and Developing Asia</v>
          </cell>
          <cell r="E88">
            <v>90</v>
          </cell>
          <cell r="F88">
            <v>91.5</v>
          </cell>
          <cell r="G88">
            <v>9200</v>
          </cell>
          <cell r="H88">
            <v>44132</v>
          </cell>
          <cell r="I88">
            <v>6304.5714285714284</v>
          </cell>
          <cell r="J88">
            <v>9200</v>
          </cell>
        </row>
        <row r="89">
          <cell r="A89" t="str">
            <v>KIR</v>
          </cell>
          <cell r="B89" t="str">
            <v>Kiribati</v>
          </cell>
          <cell r="C89" t="str">
            <v>-</v>
          </cell>
          <cell r="D89" t="str">
            <v>-</v>
          </cell>
          <cell r="E89">
            <v>81.08</v>
          </cell>
          <cell r="F89">
            <v>53.3</v>
          </cell>
          <cell r="G89" t="str">
            <v>-</v>
          </cell>
          <cell r="H89">
            <v>0</v>
          </cell>
          <cell r="I89" t="str">
            <v>-</v>
          </cell>
          <cell r="J89" t="str">
            <v>-</v>
          </cell>
        </row>
        <row r="90">
          <cell r="A90" t="str">
            <v>KOR</v>
          </cell>
          <cell r="B90" t="str">
            <v>Korea; South</v>
          </cell>
          <cell r="C90" t="str">
            <v>Advanced Economies</v>
          </cell>
          <cell r="D90" t="str">
            <v>Advanced Economies</v>
          </cell>
          <cell r="E90">
            <v>99</v>
          </cell>
          <cell r="F90">
            <v>99.9</v>
          </cell>
          <cell r="G90">
            <v>30000</v>
          </cell>
          <cell r="H90">
            <v>742745</v>
          </cell>
          <cell r="I90">
            <v>106106.42857142857</v>
          </cell>
          <cell r="J90">
            <v>30000</v>
          </cell>
        </row>
        <row r="91">
          <cell r="A91" t="str">
            <v>KWT</v>
          </cell>
          <cell r="B91" t="str">
            <v>Kuwait</v>
          </cell>
          <cell r="C91" t="str">
            <v>Emerging Market Economies</v>
          </cell>
          <cell r="D91" t="str">
            <v>Middle East, North Africa, Afghanistan, and Pakistan</v>
          </cell>
          <cell r="E91">
            <v>100</v>
          </cell>
          <cell r="F91">
            <v>100</v>
          </cell>
          <cell r="G91">
            <v>4100</v>
          </cell>
          <cell r="H91">
            <v>56766</v>
          </cell>
          <cell r="I91">
            <v>8109.4285714285716</v>
          </cell>
          <cell r="J91">
            <v>4100</v>
          </cell>
        </row>
        <row r="92">
          <cell r="A92" t="str">
            <v>LAO</v>
          </cell>
          <cell r="B92" t="str">
            <v>Laos</v>
          </cell>
          <cell r="C92" t="str">
            <v>Low Income Developing Countries</v>
          </cell>
          <cell r="D92" t="str">
            <v>Emerging and Developing Asia</v>
          </cell>
          <cell r="E92">
            <v>90</v>
          </cell>
          <cell r="F92">
            <v>43</v>
          </cell>
          <cell r="G92">
            <v>7374</v>
          </cell>
          <cell r="H92">
            <v>30814</v>
          </cell>
          <cell r="I92">
            <v>4402</v>
          </cell>
          <cell r="J92">
            <v>7374</v>
          </cell>
        </row>
        <row r="93">
          <cell r="A93" t="str">
            <v>LBN</v>
          </cell>
          <cell r="B93" t="str">
            <v>Lebanon</v>
          </cell>
          <cell r="C93" t="str">
            <v>Emerging Market Economies</v>
          </cell>
          <cell r="D93" t="str">
            <v>Middle East, North Africa, Afghanistan, and Pakistan</v>
          </cell>
          <cell r="E93">
            <v>99</v>
          </cell>
          <cell r="F93">
            <v>99.2</v>
          </cell>
          <cell r="G93">
            <v>2600</v>
          </cell>
          <cell r="H93">
            <v>27533</v>
          </cell>
          <cell r="I93">
            <v>3933.2857142857142</v>
          </cell>
          <cell r="J93">
            <v>2600</v>
          </cell>
        </row>
        <row r="94">
          <cell r="A94" t="str">
            <v>LBR</v>
          </cell>
          <cell r="B94" t="str">
            <v>Liberia</v>
          </cell>
          <cell r="C94" t="str">
            <v>Low Income Developing Countries</v>
          </cell>
          <cell r="D94" t="str">
            <v>Sub-Sahara Africa</v>
          </cell>
          <cell r="E94">
            <v>48.94</v>
          </cell>
          <cell r="F94">
            <v>35</v>
          </cell>
          <cell r="G94" t="str">
            <v>-</v>
          </cell>
          <cell r="H94">
            <v>2551</v>
          </cell>
          <cell r="I94">
            <v>364.42857142857144</v>
          </cell>
          <cell r="J94">
            <v>364.42857142857144</v>
          </cell>
        </row>
        <row r="95">
          <cell r="A95" t="str">
            <v>LBY</v>
          </cell>
          <cell r="B95" t="str">
            <v>Libya</v>
          </cell>
          <cell r="C95" t="str">
            <v>Emerging Market Economies</v>
          </cell>
          <cell r="D95" t="str">
            <v>Middle East, North Africa, Afghanistan, and Pakistan</v>
          </cell>
          <cell r="E95">
            <v>98</v>
          </cell>
          <cell r="F95">
            <v>40</v>
          </cell>
          <cell r="G95" t="str">
            <v>-</v>
          </cell>
          <cell r="H95">
            <v>8683</v>
          </cell>
          <cell r="I95">
            <v>1240.4285714285713</v>
          </cell>
          <cell r="J95">
            <v>1240.4285714285713</v>
          </cell>
        </row>
        <row r="96">
          <cell r="A96" t="str">
            <v>LCA</v>
          </cell>
          <cell r="B96" t="str">
            <v>Saint Lucia</v>
          </cell>
          <cell r="C96" t="str">
            <v>-</v>
          </cell>
          <cell r="D96" t="str">
            <v>-</v>
          </cell>
          <cell r="E96">
            <v>95</v>
          </cell>
          <cell r="F96">
            <v>20</v>
          </cell>
          <cell r="G96" t="str">
            <v>-</v>
          </cell>
          <cell r="H96">
            <v>0</v>
          </cell>
          <cell r="I96" t="str">
            <v>-</v>
          </cell>
          <cell r="J96" t="str">
            <v>-</v>
          </cell>
        </row>
        <row r="97">
          <cell r="A97" t="str">
            <v>LKA</v>
          </cell>
          <cell r="B97" t="str">
            <v>Sri Lanka</v>
          </cell>
          <cell r="C97" t="str">
            <v>Emerging Market Economies</v>
          </cell>
          <cell r="D97" t="str">
            <v>Emerging and Developing Asia</v>
          </cell>
          <cell r="E97">
            <v>90</v>
          </cell>
          <cell r="F97">
            <v>96</v>
          </cell>
          <cell r="G97">
            <v>7500</v>
          </cell>
          <cell r="H97">
            <v>42003</v>
          </cell>
          <cell r="I97">
            <v>6000.4285714285716</v>
          </cell>
          <cell r="J97">
            <v>7500</v>
          </cell>
        </row>
        <row r="98">
          <cell r="A98" t="str">
            <v>LSO</v>
          </cell>
          <cell r="B98" t="str">
            <v>Lesotho</v>
          </cell>
          <cell r="C98" t="str">
            <v>Low Income Developing Countries</v>
          </cell>
          <cell r="D98" t="str">
            <v>Sub-Sahara Africa</v>
          </cell>
          <cell r="E98">
            <v>99.97</v>
          </cell>
          <cell r="F98">
            <v>67</v>
          </cell>
          <cell r="G98">
            <v>187</v>
          </cell>
          <cell r="H98">
            <v>1631</v>
          </cell>
          <cell r="I98">
            <v>233</v>
          </cell>
          <cell r="J98">
            <v>187</v>
          </cell>
        </row>
        <row r="99">
          <cell r="A99" t="str">
            <v>LTU</v>
          </cell>
          <cell r="B99" t="str">
            <v>Lithuania</v>
          </cell>
          <cell r="C99" t="str">
            <v>Advanced Economies</v>
          </cell>
          <cell r="D99" t="str">
            <v>Advanced Economies</v>
          </cell>
          <cell r="E99">
            <v>97</v>
          </cell>
          <cell r="F99">
            <v>99.99</v>
          </cell>
          <cell r="G99">
            <v>1226</v>
          </cell>
          <cell r="H99">
            <v>38378</v>
          </cell>
          <cell r="I99">
            <v>5482.5714285714284</v>
          </cell>
          <cell r="J99">
            <v>1226</v>
          </cell>
        </row>
        <row r="100">
          <cell r="A100" t="str">
            <v>LUX</v>
          </cell>
          <cell r="B100" t="str">
            <v>Luxembourg</v>
          </cell>
          <cell r="C100" t="str">
            <v>Advanced Economies</v>
          </cell>
          <cell r="D100" t="str">
            <v>Advanced Economies</v>
          </cell>
          <cell r="E100">
            <v>99.2</v>
          </cell>
          <cell r="F100">
            <v>98</v>
          </cell>
          <cell r="G100" t="str">
            <v>-</v>
          </cell>
          <cell r="H100">
            <v>17145</v>
          </cell>
          <cell r="I100">
            <v>2449.2857142857142</v>
          </cell>
          <cell r="J100">
            <v>2449.2857142857142</v>
          </cell>
        </row>
        <row r="101">
          <cell r="A101" t="str">
            <v>LVA</v>
          </cell>
          <cell r="B101" t="str">
            <v>Latvia</v>
          </cell>
          <cell r="C101" t="str">
            <v>Advanced Economies</v>
          </cell>
          <cell r="D101" t="str">
            <v>Advanced Economies</v>
          </cell>
          <cell r="E101">
            <v>95</v>
          </cell>
          <cell r="F101">
            <v>95</v>
          </cell>
          <cell r="G101">
            <v>879</v>
          </cell>
          <cell r="H101">
            <v>33563</v>
          </cell>
          <cell r="I101">
            <v>4794.7142857142853</v>
          </cell>
          <cell r="J101">
            <v>879</v>
          </cell>
        </row>
        <row r="102">
          <cell r="A102" t="str">
            <v>MAC</v>
          </cell>
          <cell r="B102" t="str">
            <v>Macao; SAR China</v>
          </cell>
          <cell r="C102" t="str">
            <v>-</v>
          </cell>
          <cell r="D102" t="str">
            <v>-</v>
          </cell>
          <cell r="E102">
            <v>95</v>
          </cell>
          <cell r="F102">
            <v>99</v>
          </cell>
          <cell r="G102" t="str">
            <v>-</v>
          </cell>
          <cell r="H102">
            <v>0</v>
          </cell>
          <cell r="I102" t="str">
            <v>-</v>
          </cell>
          <cell r="J102" t="str">
            <v>-</v>
          </cell>
        </row>
        <row r="103">
          <cell r="A103" t="str">
            <v>MAR</v>
          </cell>
          <cell r="B103" t="str">
            <v>Morocco</v>
          </cell>
          <cell r="C103" t="str">
            <v>Emerging Market Economies</v>
          </cell>
          <cell r="D103" t="str">
            <v>Middle East, North Africa, Afghanistan, and Pakistan</v>
          </cell>
          <cell r="E103">
            <v>98</v>
          </cell>
          <cell r="F103">
            <v>98.75</v>
          </cell>
          <cell r="G103">
            <v>19054</v>
          </cell>
          <cell r="H103">
            <v>124541</v>
          </cell>
          <cell r="I103">
            <v>17791.571428571428</v>
          </cell>
          <cell r="J103">
            <v>19054</v>
          </cell>
        </row>
        <row r="104">
          <cell r="A104" t="str">
            <v>MDA</v>
          </cell>
          <cell r="B104" t="str">
            <v>Moldova</v>
          </cell>
          <cell r="C104" t="str">
            <v>Low Income Developing Countries</v>
          </cell>
          <cell r="D104" t="str">
            <v>Emerging and Developing Europe</v>
          </cell>
          <cell r="E104">
            <v>99.8</v>
          </cell>
          <cell r="F104">
            <v>99</v>
          </cell>
          <cell r="G104" t="str">
            <v>-</v>
          </cell>
          <cell r="H104">
            <v>18351</v>
          </cell>
          <cell r="I104">
            <v>2621.5714285714284</v>
          </cell>
          <cell r="J104">
            <v>2621.5714285714284</v>
          </cell>
        </row>
        <row r="105">
          <cell r="A105" t="str">
            <v>MDG</v>
          </cell>
          <cell r="B105" t="str">
            <v>Madagascar</v>
          </cell>
          <cell r="C105" t="str">
            <v>Low Income Developing Countries</v>
          </cell>
          <cell r="D105" t="str">
            <v>Sub-Sahara Africa</v>
          </cell>
          <cell r="E105">
            <v>71.84</v>
          </cell>
          <cell r="F105">
            <v>25</v>
          </cell>
          <cell r="G105">
            <v>2020</v>
          </cell>
          <cell r="H105">
            <v>6890</v>
          </cell>
          <cell r="I105">
            <v>984.28571428571433</v>
          </cell>
          <cell r="J105">
            <v>2020</v>
          </cell>
        </row>
        <row r="106">
          <cell r="A106" t="str">
            <v>MDV</v>
          </cell>
          <cell r="B106" t="str">
            <v>Maldives</v>
          </cell>
          <cell r="C106" t="str">
            <v>-</v>
          </cell>
          <cell r="D106" t="str">
            <v>-</v>
          </cell>
          <cell r="E106">
            <v>100</v>
          </cell>
          <cell r="F106">
            <v>100</v>
          </cell>
          <cell r="G106">
            <v>400</v>
          </cell>
          <cell r="H106">
            <v>0</v>
          </cell>
          <cell r="I106" t="str">
            <v>-</v>
          </cell>
          <cell r="J106">
            <v>400</v>
          </cell>
        </row>
        <row r="107">
          <cell r="A107" t="str">
            <v>MEX</v>
          </cell>
          <cell r="B107" t="str">
            <v>Mexico</v>
          </cell>
          <cell r="C107" t="str">
            <v>Emerging Market Economies</v>
          </cell>
          <cell r="D107" t="str">
            <v>Latin America and the Caribbean</v>
          </cell>
          <cell r="E107">
            <v>97</v>
          </cell>
          <cell r="F107">
            <v>93.47</v>
          </cell>
          <cell r="G107">
            <v>32584</v>
          </cell>
          <cell r="H107">
            <v>549769</v>
          </cell>
          <cell r="I107">
            <v>78538.428571428565</v>
          </cell>
          <cell r="J107">
            <v>32584</v>
          </cell>
        </row>
        <row r="108">
          <cell r="A108" t="str">
            <v>MKD</v>
          </cell>
          <cell r="B108" t="str">
            <v>North Macedonia</v>
          </cell>
          <cell r="C108" t="str">
            <v>-</v>
          </cell>
          <cell r="D108" t="str">
            <v>-</v>
          </cell>
          <cell r="E108">
            <v>100</v>
          </cell>
          <cell r="F108">
            <v>99.58</v>
          </cell>
          <cell r="G108" t="str">
            <v>-</v>
          </cell>
          <cell r="H108">
            <v>0</v>
          </cell>
          <cell r="I108" t="str">
            <v>-</v>
          </cell>
          <cell r="J108" t="str">
            <v>-</v>
          </cell>
        </row>
        <row r="109">
          <cell r="A109" t="str">
            <v>MLI</v>
          </cell>
          <cell r="B109" t="str">
            <v>Mali</v>
          </cell>
          <cell r="C109" t="str">
            <v>Low Income Developing Countries</v>
          </cell>
          <cell r="D109" t="str">
            <v>Sub-Sahara Africa</v>
          </cell>
          <cell r="E109">
            <v>71.77</v>
          </cell>
          <cell r="F109">
            <v>45</v>
          </cell>
          <cell r="G109">
            <v>1900</v>
          </cell>
          <cell r="H109">
            <v>15118</v>
          </cell>
          <cell r="I109">
            <v>2159.7142857142858</v>
          </cell>
          <cell r="J109">
            <v>1900</v>
          </cell>
        </row>
        <row r="110">
          <cell r="A110" t="str">
            <v>MLT</v>
          </cell>
          <cell r="B110" t="str">
            <v>Malta</v>
          </cell>
          <cell r="C110" t="str">
            <v>Advanced Economies</v>
          </cell>
          <cell r="D110" t="str">
            <v>Advanced Economies</v>
          </cell>
          <cell r="E110">
            <v>99</v>
          </cell>
          <cell r="F110">
            <v>100</v>
          </cell>
          <cell r="G110" t="str">
            <v>-</v>
          </cell>
          <cell r="H110">
            <v>12176</v>
          </cell>
          <cell r="I110">
            <v>1739.4285714285713</v>
          </cell>
          <cell r="J110">
            <v>1739.4285714285713</v>
          </cell>
        </row>
        <row r="111">
          <cell r="A111" t="str">
            <v>MMR</v>
          </cell>
          <cell r="B111" t="str">
            <v>Myanmar</v>
          </cell>
          <cell r="C111" t="str">
            <v>Low Income Developing Countries</v>
          </cell>
          <cell r="D111" t="str">
            <v>Emerging and Developing Asia</v>
          </cell>
          <cell r="E111">
            <v>90</v>
          </cell>
          <cell r="F111">
            <v>93.85</v>
          </cell>
          <cell r="G111">
            <v>15827</v>
          </cell>
          <cell r="H111">
            <v>30515</v>
          </cell>
          <cell r="I111">
            <v>4359.2857142857147</v>
          </cell>
          <cell r="J111">
            <v>15827</v>
          </cell>
        </row>
        <row r="112">
          <cell r="A112" t="str">
            <v>MNE</v>
          </cell>
          <cell r="B112" t="str">
            <v>Montenegro</v>
          </cell>
          <cell r="C112" t="str">
            <v>Emerging Market Economies</v>
          </cell>
          <cell r="D112" t="str">
            <v>Emerging and Developing Europe</v>
          </cell>
          <cell r="E112">
            <v>97</v>
          </cell>
          <cell r="F112">
            <v>97.52</v>
          </cell>
          <cell r="G112" t="str">
            <v>-</v>
          </cell>
          <cell r="H112">
            <v>7419</v>
          </cell>
          <cell r="I112">
            <v>1059.8571428571429</v>
          </cell>
          <cell r="J112">
            <v>1059.8571428571429</v>
          </cell>
        </row>
        <row r="113">
          <cell r="A113" t="str">
            <v>MNG</v>
          </cell>
          <cell r="B113" t="str">
            <v>Mongolia</v>
          </cell>
          <cell r="C113" t="str">
            <v>Emerging Market Economies</v>
          </cell>
          <cell r="D113" t="str">
            <v>Emerging and Developing Asia</v>
          </cell>
          <cell r="E113">
            <v>95</v>
          </cell>
          <cell r="F113">
            <v>73</v>
          </cell>
          <cell r="G113">
            <v>1000</v>
          </cell>
          <cell r="H113">
            <v>7241</v>
          </cell>
          <cell r="I113">
            <v>1034.4285714285713</v>
          </cell>
          <cell r="J113">
            <v>1000</v>
          </cell>
        </row>
        <row r="114">
          <cell r="A114" t="str">
            <v>MOZ</v>
          </cell>
          <cell r="B114" t="str">
            <v>Mozambique</v>
          </cell>
          <cell r="C114" t="str">
            <v>Low Income Developing Countries</v>
          </cell>
          <cell r="D114" t="str">
            <v>Sub-Sahara Africa</v>
          </cell>
          <cell r="E114">
            <v>55.000000000000007</v>
          </cell>
          <cell r="F114">
            <v>50</v>
          </cell>
          <cell r="G114">
            <v>4400</v>
          </cell>
          <cell r="H114">
            <v>14320</v>
          </cell>
          <cell r="I114">
            <v>2045.7142857142858</v>
          </cell>
          <cell r="J114">
            <v>4400</v>
          </cell>
        </row>
        <row r="115">
          <cell r="A115" t="str">
            <v>MUS</v>
          </cell>
          <cell r="B115" t="str">
            <v>Mauritius</v>
          </cell>
          <cell r="C115" t="str">
            <v>Emerging Market Economies</v>
          </cell>
          <cell r="D115" t="str">
            <v>Sub-Sahara Africa</v>
          </cell>
          <cell r="E115">
            <v>90</v>
          </cell>
          <cell r="F115">
            <v>99</v>
          </cell>
          <cell r="G115" t="str">
            <v>-</v>
          </cell>
          <cell r="H115">
            <v>8688</v>
          </cell>
          <cell r="I115">
            <v>1241.1428571428571</v>
          </cell>
          <cell r="J115">
            <v>1241.1428571428571</v>
          </cell>
        </row>
        <row r="116">
          <cell r="A116" t="str">
            <v>MWI</v>
          </cell>
          <cell r="B116" t="str">
            <v>Malawi</v>
          </cell>
          <cell r="C116" t="str">
            <v>Low Income Developing Countries</v>
          </cell>
          <cell r="D116" t="str">
            <v>Sub-Sahara Africa</v>
          </cell>
          <cell r="E116">
            <v>26.85</v>
          </cell>
          <cell r="F116">
            <v>64.569999999999993</v>
          </cell>
          <cell r="G116">
            <v>1000</v>
          </cell>
          <cell r="H116">
            <v>8200</v>
          </cell>
          <cell r="I116">
            <v>1171.4285714285713</v>
          </cell>
          <cell r="J116">
            <v>1000</v>
          </cell>
        </row>
        <row r="117">
          <cell r="A117" t="str">
            <v>MYS</v>
          </cell>
          <cell r="B117" t="str">
            <v>Malaysia</v>
          </cell>
          <cell r="C117" t="str">
            <v>Emerging Market Economies</v>
          </cell>
          <cell r="D117" t="str">
            <v>Emerging and Developing Asia</v>
          </cell>
          <cell r="E117">
            <v>95</v>
          </cell>
          <cell r="F117">
            <v>93.5</v>
          </cell>
          <cell r="G117">
            <v>22802</v>
          </cell>
          <cell r="H117">
            <v>424922</v>
          </cell>
          <cell r="I117">
            <v>60703.142857142855</v>
          </cell>
          <cell r="J117">
            <v>22802</v>
          </cell>
        </row>
        <row r="118">
          <cell r="A118" t="str">
            <v>NAM</v>
          </cell>
          <cell r="B118" t="str">
            <v>Namibia</v>
          </cell>
          <cell r="C118" t="str">
            <v>Emerging Market Economies</v>
          </cell>
          <cell r="D118" t="str">
            <v>Sub-Sahara Africa</v>
          </cell>
          <cell r="E118">
            <v>75</v>
          </cell>
          <cell r="F118">
            <v>39</v>
          </cell>
          <cell r="G118">
            <v>300</v>
          </cell>
          <cell r="H118">
            <v>5886</v>
          </cell>
          <cell r="I118">
            <v>840.85714285714289</v>
          </cell>
          <cell r="J118">
            <v>300</v>
          </cell>
        </row>
        <row r="119">
          <cell r="A119" t="str">
            <v>NER</v>
          </cell>
          <cell r="B119" t="str">
            <v>Niger</v>
          </cell>
          <cell r="C119" t="str">
            <v>Low Income Developing Countries</v>
          </cell>
          <cell r="D119" t="str">
            <v>Sub-Sahara Africa</v>
          </cell>
          <cell r="E119">
            <v>67.930000000000007</v>
          </cell>
          <cell r="F119">
            <v>15</v>
          </cell>
          <cell r="G119">
            <v>1800</v>
          </cell>
          <cell r="H119">
            <v>5587</v>
          </cell>
          <cell r="I119">
            <v>798.14285714285711</v>
          </cell>
          <cell r="J119">
            <v>1800</v>
          </cell>
        </row>
        <row r="120">
          <cell r="A120" t="str">
            <v>NGA</v>
          </cell>
          <cell r="B120" t="str">
            <v>Nigeria</v>
          </cell>
          <cell r="C120" t="str">
            <v>Low Income Developing Countries</v>
          </cell>
          <cell r="D120" t="str">
            <v>Sub-Sahara Africa</v>
          </cell>
          <cell r="E120">
            <v>82.210000000000008</v>
          </cell>
          <cell r="F120">
            <v>40.53</v>
          </cell>
          <cell r="G120">
            <v>29652</v>
          </cell>
          <cell r="H120">
            <v>156166</v>
          </cell>
          <cell r="I120">
            <v>22309.428571428572</v>
          </cell>
          <cell r="J120">
            <v>29652</v>
          </cell>
        </row>
        <row r="121">
          <cell r="A121" t="str">
            <v>NIC</v>
          </cell>
          <cell r="B121" t="str">
            <v>Nicaragua</v>
          </cell>
          <cell r="C121" t="str">
            <v>Low Income Developing Countries</v>
          </cell>
          <cell r="D121" t="str">
            <v>Latin America and the Caribbean</v>
          </cell>
          <cell r="E121">
            <v>95</v>
          </cell>
          <cell r="F121">
            <v>48</v>
          </cell>
          <cell r="G121" t="str">
            <v>-</v>
          </cell>
          <cell r="H121">
            <v>15607</v>
          </cell>
          <cell r="I121">
            <v>2229.5714285714284</v>
          </cell>
          <cell r="J121">
            <v>2229.5714285714284</v>
          </cell>
        </row>
        <row r="122">
          <cell r="A122" t="str">
            <v>NLD</v>
          </cell>
          <cell r="B122" t="str">
            <v>Netherlands</v>
          </cell>
          <cell r="C122" t="str">
            <v>Advanced Economies</v>
          </cell>
          <cell r="D122" t="str">
            <v>Advanced Economies</v>
          </cell>
          <cell r="E122">
            <v>99.5</v>
          </cell>
          <cell r="F122">
            <v>99</v>
          </cell>
          <cell r="G122">
            <v>15204</v>
          </cell>
          <cell r="H122">
            <v>337977</v>
          </cell>
          <cell r="I122">
            <v>48282.428571428572</v>
          </cell>
          <cell r="J122">
            <v>15204</v>
          </cell>
        </row>
        <row r="123">
          <cell r="A123" t="str">
            <v>NOR</v>
          </cell>
          <cell r="B123" t="str">
            <v>Norway</v>
          </cell>
          <cell r="C123" t="str">
            <v>Advanced Economies</v>
          </cell>
          <cell r="D123" t="str">
            <v>Advanced Economies</v>
          </cell>
          <cell r="E123">
            <v>99</v>
          </cell>
          <cell r="F123">
            <v>99.9</v>
          </cell>
          <cell r="G123">
            <v>7035</v>
          </cell>
          <cell r="H123">
            <v>139762</v>
          </cell>
          <cell r="I123">
            <v>19966</v>
          </cell>
          <cell r="J123">
            <v>7035</v>
          </cell>
        </row>
        <row r="124">
          <cell r="A124" t="str">
            <v>NPL</v>
          </cell>
          <cell r="B124" t="str">
            <v>Nepal</v>
          </cell>
          <cell r="C124" t="str">
            <v>Low Income Developing Countries</v>
          </cell>
          <cell r="D124" t="str">
            <v>Emerging and Developing Asia</v>
          </cell>
          <cell r="E124">
            <v>90</v>
          </cell>
          <cell r="F124">
            <v>45</v>
          </cell>
          <cell r="G124">
            <v>6000</v>
          </cell>
          <cell r="H124">
            <v>18393</v>
          </cell>
          <cell r="I124">
            <v>2627.5714285714284</v>
          </cell>
          <cell r="J124">
            <v>6000</v>
          </cell>
        </row>
        <row r="125">
          <cell r="A125" t="str">
            <v>NRU</v>
          </cell>
          <cell r="B125" t="str">
            <v>Nauru</v>
          </cell>
          <cell r="C125" t="str">
            <v>-</v>
          </cell>
          <cell r="D125" t="str">
            <v>-</v>
          </cell>
          <cell r="E125">
            <v>98</v>
          </cell>
          <cell r="F125">
            <v>30</v>
          </cell>
          <cell r="G125" t="str">
            <v>-</v>
          </cell>
          <cell r="H125">
            <v>0</v>
          </cell>
          <cell r="I125" t="str">
            <v>-</v>
          </cell>
          <cell r="J125" t="str">
            <v>-</v>
          </cell>
        </row>
        <row r="126">
          <cell r="A126" t="str">
            <v>NZL</v>
          </cell>
          <cell r="B126" t="str">
            <v>New Zealand</v>
          </cell>
          <cell r="C126" t="str">
            <v>Advanced Economies</v>
          </cell>
          <cell r="D126" t="str">
            <v>Advanced Economies</v>
          </cell>
          <cell r="E126">
            <v>99</v>
          </cell>
          <cell r="F126">
            <v>97.5</v>
          </cell>
          <cell r="G126">
            <v>4000</v>
          </cell>
          <cell r="H126">
            <v>71973</v>
          </cell>
          <cell r="I126">
            <v>10281.857142857143</v>
          </cell>
          <cell r="J126">
            <v>4000</v>
          </cell>
        </row>
        <row r="127">
          <cell r="A127" t="str">
            <v>OMN</v>
          </cell>
          <cell r="B127" t="str">
            <v>Oman</v>
          </cell>
          <cell r="C127" t="str">
            <v>Emerging Market Economies</v>
          </cell>
          <cell r="D127" t="str">
            <v>Middle East, North Africa, Afghanistan, and Pakistan</v>
          </cell>
          <cell r="E127">
            <v>99</v>
          </cell>
          <cell r="F127">
            <v>97.6</v>
          </cell>
          <cell r="G127">
            <v>15400</v>
          </cell>
          <cell r="H127">
            <v>27593</v>
          </cell>
          <cell r="I127">
            <v>3941.8571428571427</v>
          </cell>
          <cell r="J127">
            <v>15400</v>
          </cell>
        </row>
        <row r="128">
          <cell r="A128" t="str">
            <v>PAK</v>
          </cell>
          <cell r="B128" t="str">
            <v>Pakistan</v>
          </cell>
          <cell r="C128" t="str">
            <v>Emerging Market Economies</v>
          </cell>
          <cell r="D128" t="str">
            <v>Middle East, North Africa, Afghanistan, and Pakistan</v>
          </cell>
          <cell r="E128">
            <v>84.97</v>
          </cell>
          <cell r="F128">
            <v>68.819999999999993</v>
          </cell>
          <cell r="G128">
            <v>34300</v>
          </cell>
          <cell r="H128">
            <v>114559</v>
          </cell>
          <cell r="I128">
            <v>16365.571428571429</v>
          </cell>
          <cell r="J128">
            <v>34300</v>
          </cell>
        </row>
        <row r="129">
          <cell r="A129" t="str">
            <v>PAN</v>
          </cell>
          <cell r="B129" t="str">
            <v>Panama</v>
          </cell>
          <cell r="C129" t="str">
            <v>Emerging Market Economies</v>
          </cell>
          <cell r="D129" t="str">
            <v>Latin America and the Caribbean</v>
          </cell>
          <cell r="E129">
            <v>95</v>
          </cell>
          <cell r="F129">
            <v>65</v>
          </cell>
          <cell r="G129" t="str">
            <v>-</v>
          </cell>
          <cell r="H129">
            <v>33535</v>
          </cell>
          <cell r="I129">
            <v>4790.7142857142853</v>
          </cell>
          <cell r="J129">
            <v>4790.7142857142853</v>
          </cell>
        </row>
        <row r="130">
          <cell r="A130" t="str">
            <v>PER</v>
          </cell>
          <cell r="B130" t="str">
            <v>Peru</v>
          </cell>
          <cell r="C130" t="str">
            <v>Emerging Market Economies</v>
          </cell>
          <cell r="D130" t="str">
            <v>Latin America and the Caribbean</v>
          </cell>
          <cell r="E130">
            <v>95</v>
          </cell>
          <cell r="F130">
            <v>65</v>
          </cell>
          <cell r="G130">
            <v>11202</v>
          </cell>
          <cell r="H130">
            <v>157009</v>
          </cell>
          <cell r="I130">
            <v>22429.857142857141</v>
          </cell>
          <cell r="J130">
            <v>11202</v>
          </cell>
        </row>
        <row r="131">
          <cell r="A131" t="str">
            <v>PHL</v>
          </cell>
          <cell r="B131" t="str">
            <v>Philippines</v>
          </cell>
          <cell r="C131" t="str">
            <v>Emerging Market Economies</v>
          </cell>
          <cell r="D131" t="str">
            <v>Emerging and Developing Asia</v>
          </cell>
          <cell r="E131">
            <v>93</v>
          </cell>
          <cell r="F131">
            <v>80</v>
          </cell>
          <cell r="G131">
            <v>17850</v>
          </cell>
          <cell r="H131">
            <v>204828</v>
          </cell>
          <cell r="I131">
            <v>29261.142857142859</v>
          </cell>
          <cell r="J131">
            <v>17850</v>
          </cell>
        </row>
        <row r="132">
          <cell r="A132" t="str">
            <v>PNG</v>
          </cell>
          <cell r="B132" t="str">
            <v>Papua New Guinea</v>
          </cell>
          <cell r="C132" t="str">
            <v>Low Income Developing Countries</v>
          </cell>
          <cell r="D132" t="str">
            <v>Emerging and Developing Asia</v>
          </cell>
          <cell r="E132">
            <v>81.03</v>
          </cell>
          <cell r="F132">
            <v>50</v>
          </cell>
          <cell r="G132">
            <v>1500</v>
          </cell>
          <cell r="H132">
            <v>1621</v>
          </cell>
          <cell r="I132">
            <v>231.57142857142858</v>
          </cell>
          <cell r="J132">
            <v>1500</v>
          </cell>
        </row>
        <row r="133">
          <cell r="A133" t="str">
            <v>POL</v>
          </cell>
          <cell r="B133" t="str">
            <v>Poland</v>
          </cell>
          <cell r="C133" t="str">
            <v>Emerging Market Economies</v>
          </cell>
          <cell r="D133" t="str">
            <v>Emerging and Developing Europe</v>
          </cell>
          <cell r="E133">
            <v>100</v>
          </cell>
          <cell r="F133">
            <v>100</v>
          </cell>
          <cell r="G133">
            <v>22000</v>
          </cell>
          <cell r="H133">
            <v>946344</v>
          </cell>
          <cell r="I133">
            <v>135192</v>
          </cell>
          <cell r="J133">
            <v>22000</v>
          </cell>
        </row>
        <row r="134">
          <cell r="A134" t="str">
            <v>PRI</v>
          </cell>
          <cell r="B134" t="str">
            <v>Puerto Rico</v>
          </cell>
          <cell r="C134" t="str">
            <v>Advanced Economies</v>
          </cell>
          <cell r="D134" t="str">
            <v>Advanced Economies</v>
          </cell>
          <cell r="E134">
            <v>95</v>
          </cell>
          <cell r="F134">
            <v>90</v>
          </cell>
          <cell r="G134" t="str">
            <v>-</v>
          </cell>
          <cell r="H134">
            <v>15244</v>
          </cell>
          <cell r="I134">
            <v>2177.7142857142858</v>
          </cell>
          <cell r="J134">
            <v>2177.7142857142858</v>
          </cell>
        </row>
        <row r="135">
          <cell r="A135" t="str">
            <v>PRT</v>
          </cell>
          <cell r="B135" t="str">
            <v>Portugal</v>
          </cell>
          <cell r="C135" t="str">
            <v>Advanced Economies</v>
          </cell>
          <cell r="D135" t="str">
            <v>Advanced Economies</v>
          </cell>
          <cell r="E135">
            <v>95</v>
          </cell>
          <cell r="F135">
            <v>99.9</v>
          </cell>
          <cell r="G135">
            <v>11800</v>
          </cell>
          <cell r="H135">
            <v>129419</v>
          </cell>
          <cell r="I135">
            <v>18488.428571428572</v>
          </cell>
          <cell r="J135">
            <v>11800</v>
          </cell>
        </row>
        <row r="136">
          <cell r="A136" t="str">
            <v>PRY</v>
          </cell>
          <cell r="B136" t="str">
            <v>Paraguay</v>
          </cell>
          <cell r="C136" t="str">
            <v>Emerging Market Economies</v>
          </cell>
          <cell r="D136" t="str">
            <v>Latin America and the Caribbean</v>
          </cell>
          <cell r="E136">
            <v>95</v>
          </cell>
          <cell r="F136">
            <v>93.14</v>
          </cell>
          <cell r="G136">
            <v>4250</v>
          </cell>
          <cell r="H136">
            <v>38925</v>
          </cell>
          <cell r="I136">
            <v>5560.7142857142853</v>
          </cell>
          <cell r="J136">
            <v>4250</v>
          </cell>
        </row>
        <row r="137">
          <cell r="A137" t="str">
            <v>QAT</v>
          </cell>
          <cell r="B137" t="str">
            <v>Qatar</v>
          </cell>
          <cell r="C137" t="str">
            <v>Emerging Market Economies</v>
          </cell>
          <cell r="D137" t="str">
            <v>Middle East, North Africa, Afghanistan, and Pakistan</v>
          </cell>
          <cell r="E137">
            <v>100</v>
          </cell>
          <cell r="F137">
            <v>99.8</v>
          </cell>
          <cell r="G137">
            <v>5000</v>
          </cell>
          <cell r="H137">
            <v>39332</v>
          </cell>
          <cell r="I137">
            <v>5618.8571428571431</v>
          </cell>
          <cell r="J137">
            <v>5000</v>
          </cell>
        </row>
        <row r="138">
          <cell r="A138" t="str">
            <v>ROU</v>
          </cell>
          <cell r="B138" t="str">
            <v>Romania</v>
          </cell>
          <cell r="C138" t="str">
            <v>Emerging Market Economies</v>
          </cell>
          <cell r="D138" t="str">
            <v>Emerging and Developing Europe</v>
          </cell>
          <cell r="E138">
            <v>99.9</v>
          </cell>
          <cell r="F138">
            <v>99.22</v>
          </cell>
          <cell r="G138">
            <v>16000</v>
          </cell>
          <cell r="H138">
            <v>171679</v>
          </cell>
          <cell r="I138">
            <v>24525.571428571428</v>
          </cell>
          <cell r="J138">
            <v>16000</v>
          </cell>
        </row>
        <row r="139">
          <cell r="A139" t="str">
            <v>RUS</v>
          </cell>
          <cell r="B139" t="str">
            <v>Russian Federation</v>
          </cell>
          <cell r="C139" t="str">
            <v>Emerging Market Economies</v>
          </cell>
          <cell r="D139" t="str">
            <v>Emerging and Developing Europe</v>
          </cell>
          <cell r="E139">
            <v>95</v>
          </cell>
          <cell r="F139">
            <v>88.6</v>
          </cell>
          <cell r="G139">
            <v>126660</v>
          </cell>
          <cell r="H139">
            <v>1303044</v>
          </cell>
          <cell r="I139">
            <v>186149.14285714287</v>
          </cell>
          <cell r="J139">
            <v>126660</v>
          </cell>
        </row>
        <row r="140">
          <cell r="A140" t="str">
            <v>RWA</v>
          </cell>
          <cell r="B140" t="str">
            <v>Rwanda</v>
          </cell>
          <cell r="C140" t="str">
            <v>Low Income Developing Countries</v>
          </cell>
          <cell r="D140" t="str">
            <v>Sub-Sahara Africa</v>
          </cell>
          <cell r="E140">
            <v>95</v>
          </cell>
          <cell r="F140">
            <v>98.07</v>
          </cell>
          <cell r="G140">
            <v>1300</v>
          </cell>
          <cell r="H140">
            <v>4828</v>
          </cell>
          <cell r="I140">
            <v>689.71428571428567</v>
          </cell>
          <cell r="J140">
            <v>1300</v>
          </cell>
        </row>
        <row r="141">
          <cell r="A141" t="str">
            <v>SAU</v>
          </cell>
          <cell r="B141" t="str">
            <v>Saudi Arabia</v>
          </cell>
          <cell r="C141" t="str">
            <v>Emerging Market Economies</v>
          </cell>
          <cell r="D141" t="str">
            <v>Middle East, North Africa, Afghanistan, and Pakistan</v>
          </cell>
          <cell r="E141">
            <v>99</v>
          </cell>
          <cell r="F141">
            <v>98.25</v>
          </cell>
          <cell r="G141">
            <v>35500</v>
          </cell>
          <cell r="H141">
            <v>317076</v>
          </cell>
          <cell r="I141">
            <v>45296.571428571428</v>
          </cell>
          <cell r="J141">
            <v>35500</v>
          </cell>
        </row>
        <row r="142">
          <cell r="A142" t="str">
            <v>SDN</v>
          </cell>
          <cell r="B142" t="str">
            <v>Sudan</v>
          </cell>
          <cell r="C142" t="str">
            <v>Low Income Developing Countries</v>
          </cell>
          <cell r="D142" t="str">
            <v>Middle East, North Africa, Afghanistan, and Pakistan</v>
          </cell>
          <cell r="E142">
            <v>47</v>
          </cell>
          <cell r="F142">
            <v>35</v>
          </cell>
          <cell r="G142">
            <v>2000</v>
          </cell>
          <cell r="H142">
            <v>13710</v>
          </cell>
          <cell r="I142">
            <v>1958.5714285714287</v>
          </cell>
          <cell r="J142">
            <v>2000</v>
          </cell>
        </row>
        <row r="143">
          <cell r="A143" t="str">
            <v>SEN</v>
          </cell>
          <cell r="B143" t="str">
            <v>Senegal</v>
          </cell>
          <cell r="C143" t="str">
            <v>Low Income Developing Countries</v>
          </cell>
          <cell r="D143" t="str">
            <v>Sub-Sahara Africa</v>
          </cell>
          <cell r="E143">
            <v>95</v>
          </cell>
          <cell r="F143">
            <v>74.7</v>
          </cell>
          <cell r="G143">
            <v>3151</v>
          </cell>
          <cell r="H143">
            <v>27573</v>
          </cell>
          <cell r="I143">
            <v>3939</v>
          </cell>
          <cell r="J143">
            <v>3151</v>
          </cell>
        </row>
        <row r="144">
          <cell r="A144" t="str">
            <v>SGP</v>
          </cell>
          <cell r="B144" t="str">
            <v>Singapore</v>
          </cell>
          <cell r="C144" t="str">
            <v>Advanced Economies</v>
          </cell>
          <cell r="D144" t="str">
            <v>Advanced Economies</v>
          </cell>
          <cell r="E144">
            <v>100</v>
          </cell>
          <cell r="F144">
            <v>100</v>
          </cell>
          <cell r="G144">
            <v>1000</v>
          </cell>
          <cell r="H144">
            <v>112283</v>
          </cell>
          <cell r="I144">
            <v>16040.428571428571</v>
          </cell>
          <cell r="J144">
            <v>1000</v>
          </cell>
        </row>
        <row r="145">
          <cell r="A145" t="str">
            <v>SLB</v>
          </cell>
          <cell r="B145" t="str">
            <v>Solomon Islands</v>
          </cell>
          <cell r="C145" t="str">
            <v>Low Income Developing Countries</v>
          </cell>
          <cell r="D145" t="str">
            <v>Emerging and Developing Asia</v>
          </cell>
          <cell r="E145">
            <v>90</v>
          </cell>
          <cell r="F145">
            <v>25</v>
          </cell>
          <cell r="G145" t="str">
            <v>-</v>
          </cell>
          <cell r="H145">
            <v>106</v>
          </cell>
          <cell r="I145">
            <v>15.142857142857142</v>
          </cell>
          <cell r="J145">
            <v>15.142857142857142</v>
          </cell>
        </row>
        <row r="146">
          <cell r="A146" t="str">
            <v>SLE</v>
          </cell>
          <cell r="B146" t="str">
            <v>Sierra Leone</v>
          </cell>
          <cell r="C146" t="str">
            <v>Low Income Developing Countries</v>
          </cell>
          <cell r="D146" t="str">
            <v>Sub-Sahara Africa</v>
          </cell>
          <cell r="E146">
            <v>62.49</v>
          </cell>
          <cell r="F146">
            <v>40</v>
          </cell>
          <cell r="G146" t="str">
            <v>-</v>
          </cell>
          <cell r="H146">
            <v>1659</v>
          </cell>
          <cell r="I146">
            <v>237</v>
          </cell>
          <cell r="J146">
            <v>237</v>
          </cell>
        </row>
        <row r="147">
          <cell r="A147" t="str">
            <v>SLV</v>
          </cell>
          <cell r="B147" t="str">
            <v>El Salvador</v>
          </cell>
          <cell r="C147" t="str">
            <v>Emerging Market Economies</v>
          </cell>
          <cell r="D147" t="str">
            <v>Latin America and the Caribbean</v>
          </cell>
          <cell r="E147">
            <v>95</v>
          </cell>
          <cell r="F147">
            <v>68</v>
          </cell>
          <cell r="G147">
            <v>1807</v>
          </cell>
          <cell r="H147">
            <v>28067</v>
          </cell>
          <cell r="I147">
            <v>4009.5714285714284</v>
          </cell>
          <cell r="J147">
            <v>1807</v>
          </cell>
        </row>
        <row r="148">
          <cell r="A148" t="str">
            <v>SOM</v>
          </cell>
          <cell r="B148" t="str">
            <v>Somalia</v>
          </cell>
          <cell r="C148" t="str">
            <v>Low Income Developing Countries</v>
          </cell>
          <cell r="D148" t="str">
            <v>Middle East, North Africa, Afghanistan, and Pakistan</v>
          </cell>
          <cell r="E148">
            <v>76.759999999999991</v>
          </cell>
          <cell r="F148">
            <v>30</v>
          </cell>
          <cell r="G148" t="str">
            <v>-</v>
          </cell>
          <cell r="H148">
            <v>2983</v>
          </cell>
          <cell r="I148">
            <v>426.14285714285717</v>
          </cell>
          <cell r="J148">
            <v>426.14285714285717</v>
          </cell>
        </row>
        <row r="149">
          <cell r="A149" t="str">
            <v>SRB</v>
          </cell>
          <cell r="B149" t="str">
            <v>Serbia</v>
          </cell>
          <cell r="C149" t="str">
            <v>Emerging Market Economies</v>
          </cell>
          <cell r="D149" t="str">
            <v>Emerging and Developing Europe</v>
          </cell>
          <cell r="E149">
            <v>99</v>
          </cell>
          <cell r="F149">
            <v>98.1</v>
          </cell>
          <cell r="G149" t="str">
            <v>-</v>
          </cell>
          <cell r="H149">
            <v>53875</v>
          </cell>
          <cell r="I149">
            <v>7696.4285714285716</v>
          </cell>
          <cell r="J149">
            <v>7696.4285714285716</v>
          </cell>
        </row>
        <row r="150">
          <cell r="A150" t="str">
            <v>SSD</v>
          </cell>
          <cell r="B150" t="str">
            <v>South Sudan</v>
          </cell>
          <cell r="C150" t="str">
            <v>Low Income Developing Countries</v>
          </cell>
          <cell r="D150" t="str">
            <v>Sub-Sahara Africa</v>
          </cell>
          <cell r="E150">
            <v>42.22</v>
          </cell>
          <cell r="F150">
            <v>15</v>
          </cell>
          <cell r="G150">
            <v>250</v>
          </cell>
          <cell r="H150">
            <v>1629</v>
          </cell>
          <cell r="I150">
            <v>232.71428571428572</v>
          </cell>
          <cell r="J150">
            <v>250</v>
          </cell>
        </row>
        <row r="151">
          <cell r="A151" t="str">
            <v>SUR</v>
          </cell>
          <cell r="B151" t="str">
            <v>Suriname</v>
          </cell>
          <cell r="C151" t="str">
            <v>Emerging Market Economies</v>
          </cell>
          <cell r="D151" t="str">
            <v>Latin America and the Caribbean</v>
          </cell>
          <cell r="E151">
            <v>95</v>
          </cell>
          <cell r="F151">
            <v>85</v>
          </cell>
          <cell r="G151" t="str">
            <v>-</v>
          </cell>
          <cell r="H151">
            <v>4389</v>
          </cell>
          <cell r="I151">
            <v>627</v>
          </cell>
          <cell r="J151">
            <v>627</v>
          </cell>
        </row>
        <row r="152">
          <cell r="A152" t="str">
            <v>SVK</v>
          </cell>
          <cell r="B152" t="str">
            <v>Slovakia</v>
          </cell>
          <cell r="C152" t="str">
            <v>Advanced Economies</v>
          </cell>
          <cell r="D152" t="str">
            <v>Advanced Economies</v>
          </cell>
          <cell r="E152">
            <v>95</v>
          </cell>
          <cell r="F152">
            <v>99</v>
          </cell>
          <cell r="G152" t="str">
            <v>-</v>
          </cell>
          <cell r="H152">
            <v>62987</v>
          </cell>
          <cell r="I152">
            <v>8998.1428571428569</v>
          </cell>
          <cell r="J152">
            <v>8998.1428571428569</v>
          </cell>
        </row>
        <row r="153">
          <cell r="A153" t="str">
            <v>SVN</v>
          </cell>
          <cell r="B153" t="str">
            <v>Slovenia</v>
          </cell>
          <cell r="C153" t="str">
            <v>Advanced Economies</v>
          </cell>
          <cell r="D153" t="str">
            <v>Advanced Economies</v>
          </cell>
          <cell r="E153">
            <v>100</v>
          </cell>
          <cell r="F153">
            <v>99.9</v>
          </cell>
          <cell r="G153" t="str">
            <v>-</v>
          </cell>
          <cell r="H153">
            <v>39370</v>
          </cell>
          <cell r="I153">
            <v>5624.2857142857147</v>
          </cell>
          <cell r="J153">
            <v>5624.2857142857147</v>
          </cell>
        </row>
        <row r="154">
          <cell r="A154" t="str">
            <v>SWE</v>
          </cell>
          <cell r="B154" t="str">
            <v>Sweden</v>
          </cell>
          <cell r="C154" t="str">
            <v>Advanced Economies</v>
          </cell>
          <cell r="D154" t="str">
            <v>Advanced Economies</v>
          </cell>
          <cell r="E154">
            <v>99</v>
          </cell>
          <cell r="F154">
            <v>100</v>
          </cell>
          <cell r="G154">
            <v>8080</v>
          </cell>
          <cell r="H154">
            <v>389905</v>
          </cell>
          <cell r="I154">
            <v>55700.714285714283</v>
          </cell>
          <cell r="J154">
            <v>8080</v>
          </cell>
        </row>
        <row r="155">
          <cell r="A155" t="str">
            <v>SWZ</v>
          </cell>
          <cell r="B155" t="str">
            <v>Eswatini</v>
          </cell>
          <cell r="C155" t="str">
            <v>Emerging Market Economies</v>
          </cell>
          <cell r="D155" t="str">
            <v>Sub-Sahara Africa</v>
          </cell>
          <cell r="E155">
            <v>69.62</v>
          </cell>
          <cell r="F155">
            <v>54</v>
          </cell>
          <cell r="G155" t="str">
            <v>-</v>
          </cell>
          <cell r="H155">
            <v>1887</v>
          </cell>
          <cell r="I155">
            <v>269.57142857142856</v>
          </cell>
          <cell r="J155">
            <v>269.57142857142856</v>
          </cell>
        </row>
        <row r="156">
          <cell r="A156" t="str">
            <v>SYC</v>
          </cell>
          <cell r="B156" t="str">
            <v>Seychelles</v>
          </cell>
          <cell r="C156" t="str">
            <v>Emerging Market Economies</v>
          </cell>
          <cell r="D156" t="str">
            <v>Sub-Sahara Africa</v>
          </cell>
          <cell r="E156">
            <v>90</v>
          </cell>
          <cell r="F156">
            <v>98.5</v>
          </cell>
          <cell r="G156" t="str">
            <v>-</v>
          </cell>
          <cell r="H156">
            <v>700</v>
          </cell>
          <cell r="I156">
            <v>100</v>
          </cell>
          <cell r="J156">
            <v>100</v>
          </cell>
        </row>
        <row r="157">
          <cell r="A157" t="str">
            <v>SYR</v>
          </cell>
          <cell r="B157" t="str">
            <v>Syria</v>
          </cell>
          <cell r="C157" t="str">
            <v>Emerging Market Economies</v>
          </cell>
          <cell r="D157" t="str">
            <v>Middle East, North Africa, Afghanistan, and Pakistan</v>
          </cell>
          <cell r="E157">
            <v>90.03</v>
          </cell>
          <cell r="F157">
            <v>41.8</v>
          </cell>
          <cell r="G157" t="str">
            <v>-</v>
          </cell>
          <cell r="H157">
            <v>12419</v>
          </cell>
          <cell r="I157">
            <v>1774.1428571428571</v>
          </cell>
          <cell r="J157">
            <v>1774.1428571428571</v>
          </cell>
        </row>
        <row r="158">
          <cell r="A158" t="str">
            <v>TCD</v>
          </cell>
          <cell r="B158" t="str">
            <v>Chad</v>
          </cell>
          <cell r="C158" t="str">
            <v>Low Income Developing Countries</v>
          </cell>
          <cell r="D158" t="str">
            <v>Sub-Sahara Africa</v>
          </cell>
          <cell r="E158">
            <v>52.53</v>
          </cell>
          <cell r="F158">
            <v>21.8</v>
          </cell>
          <cell r="G158" t="str">
            <v>-</v>
          </cell>
          <cell r="H158">
            <v>1479</v>
          </cell>
          <cell r="I158">
            <v>211.28571428571428</v>
          </cell>
          <cell r="J158">
            <v>211.28571428571428</v>
          </cell>
        </row>
        <row r="159">
          <cell r="A159" t="str">
            <v>TGO</v>
          </cell>
          <cell r="B159" t="str">
            <v>Togo</v>
          </cell>
          <cell r="C159" t="str">
            <v>Low Income Developing Countries</v>
          </cell>
          <cell r="D159" t="str">
            <v>Sub-Sahara Africa</v>
          </cell>
          <cell r="E159">
            <v>66.44</v>
          </cell>
          <cell r="F159">
            <v>67</v>
          </cell>
          <cell r="G159" t="str">
            <v>-</v>
          </cell>
          <cell r="H159">
            <v>6537</v>
          </cell>
          <cell r="I159">
            <v>933.85714285714289</v>
          </cell>
          <cell r="J159">
            <v>933.85714285714289</v>
          </cell>
        </row>
        <row r="160">
          <cell r="A160" t="str">
            <v>THA</v>
          </cell>
          <cell r="B160" t="str">
            <v>Thailand</v>
          </cell>
          <cell r="C160" t="str">
            <v>Emerging Market Economies</v>
          </cell>
          <cell r="D160" t="str">
            <v>Emerging and Developing Asia</v>
          </cell>
          <cell r="E160">
            <v>98</v>
          </cell>
          <cell r="F160">
            <v>98</v>
          </cell>
          <cell r="G160">
            <v>52483</v>
          </cell>
          <cell r="H160">
            <v>1140728</v>
          </cell>
          <cell r="I160">
            <v>162961.14285714287</v>
          </cell>
          <cell r="J160">
            <v>52483</v>
          </cell>
        </row>
        <row r="161">
          <cell r="A161" t="str">
            <v>TJK</v>
          </cell>
          <cell r="B161" t="str">
            <v>Tajikistan</v>
          </cell>
          <cell r="C161" t="str">
            <v>Low Income Developing Countries</v>
          </cell>
          <cell r="D161" t="str">
            <v>Caucasus and Central Asia</v>
          </cell>
          <cell r="E161">
            <v>90</v>
          </cell>
          <cell r="F161">
            <v>80</v>
          </cell>
          <cell r="G161">
            <v>1000</v>
          </cell>
          <cell r="H161">
            <v>0</v>
          </cell>
          <cell r="I161">
            <v>0</v>
          </cell>
          <cell r="J161">
            <v>1000</v>
          </cell>
        </row>
        <row r="162">
          <cell r="A162" t="str">
            <v>TKM</v>
          </cell>
          <cell r="B162" t="str">
            <v>Turkmenistan</v>
          </cell>
          <cell r="C162" t="str">
            <v>Emerging Market Economies</v>
          </cell>
          <cell r="D162" t="str">
            <v>Caucasus and Central Asia</v>
          </cell>
          <cell r="E162">
            <v>90</v>
          </cell>
          <cell r="F162">
            <v>67</v>
          </cell>
          <cell r="G162">
            <v>1000</v>
          </cell>
          <cell r="H162">
            <v>5695</v>
          </cell>
          <cell r="I162">
            <v>813.57142857142856</v>
          </cell>
          <cell r="J162">
            <v>1000</v>
          </cell>
        </row>
        <row r="163">
          <cell r="A163" t="str">
            <v>TLS</v>
          </cell>
          <cell r="B163" t="str">
            <v>Timor-Leste</v>
          </cell>
          <cell r="C163" t="str">
            <v>Low Income Developing Countries</v>
          </cell>
          <cell r="D163" t="str">
            <v>Emerging and Developing Asia</v>
          </cell>
          <cell r="E163">
            <v>95</v>
          </cell>
          <cell r="F163">
            <v>45</v>
          </cell>
          <cell r="G163" t="str">
            <v>-</v>
          </cell>
          <cell r="H163">
            <v>0</v>
          </cell>
          <cell r="I163">
            <v>0</v>
          </cell>
          <cell r="J163">
            <v>0</v>
          </cell>
        </row>
        <row r="164">
          <cell r="A164" t="str">
            <v>TON</v>
          </cell>
          <cell r="B164" t="str">
            <v>Tonga</v>
          </cell>
          <cell r="C164" t="str">
            <v>Emerging Market Economies</v>
          </cell>
          <cell r="D164" t="str">
            <v>Emerging and Developing Asia</v>
          </cell>
          <cell r="E164">
            <v>95</v>
          </cell>
          <cell r="F164">
            <v>96</v>
          </cell>
          <cell r="G164" t="str">
            <v>-</v>
          </cell>
          <cell r="H164">
            <v>58</v>
          </cell>
          <cell r="I164">
            <v>8.2857142857142865</v>
          </cell>
          <cell r="J164">
            <v>8.2857142857142865</v>
          </cell>
        </row>
        <row r="165">
          <cell r="A165" t="str">
            <v>TTO</v>
          </cell>
          <cell r="B165" t="str">
            <v>Trinidad and Tobago</v>
          </cell>
          <cell r="C165" t="str">
            <v>Emerging Market Economies</v>
          </cell>
          <cell r="D165" t="str">
            <v>Latin America and the Caribbean</v>
          </cell>
          <cell r="E165">
            <v>95</v>
          </cell>
          <cell r="F165">
            <v>75</v>
          </cell>
          <cell r="G165" t="str">
            <v>-</v>
          </cell>
          <cell r="H165">
            <v>10881</v>
          </cell>
          <cell r="I165">
            <v>1554.4285714285713</v>
          </cell>
          <cell r="J165">
            <v>1554.4285714285713</v>
          </cell>
        </row>
        <row r="166">
          <cell r="A166" t="str">
            <v>TUN</v>
          </cell>
          <cell r="B166" t="str">
            <v>Tunisia</v>
          </cell>
          <cell r="C166" t="str">
            <v>Emerging Market Economies</v>
          </cell>
          <cell r="D166" t="str">
            <v>Middle East, North Africa, Afghanistan, and Pakistan</v>
          </cell>
          <cell r="E166">
            <v>97</v>
          </cell>
          <cell r="F166">
            <v>95</v>
          </cell>
          <cell r="G166">
            <v>8383</v>
          </cell>
          <cell r="H166">
            <v>65135</v>
          </cell>
          <cell r="I166">
            <v>9305</v>
          </cell>
          <cell r="J166">
            <v>8383</v>
          </cell>
        </row>
        <row r="167">
          <cell r="A167" t="str">
            <v>TUR</v>
          </cell>
          <cell r="B167" t="str">
            <v>Turkey</v>
          </cell>
          <cell r="C167" t="str">
            <v>Emerging Market Economies</v>
          </cell>
          <cell r="D167" t="str">
            <v>Emerging and Developing Europe</v>
          </cell>
          <cell r="E167">
            <v>98</v>
          </cell>
          <cell r="F167">
            <v>92.24</v>
          </cell>
          <cell r="G167">
            <v>49032</v>
          </cell>
          <cell r="H167">
            <v>594736</v>
          </cell>
          <cell r="I167">
            <v>84962.28571428571</v>
          </cell>
          <cell r="J167">
            <v>49032</v>
          </cell>
        </row>
        <row r="168">
          <cell r="A168" t="str">
            <v>TZA</v>
          </cell>
          <cell r="B168" t="str">
            <v>Tanzania</v>
          </cell>
          <cell r="C168" t="str">
            <v>Low Income Developing Countries</v>
          </cell>
          <cell r="D168" t="str">
            <v>Sub-Sahara Africa</v>
          </cell>
          <cell r="E168">
            <v>66.3</v>
          </cell>
          <cell r="F168">
            <v>13</v>
          </cell>
          <cell r="G168">
            <v>8278</v>
          </cell>
          <cell r="H168">
            <v>28879</v>
          </cell>
          <cell r="I168">
            <v>4125.5714285714284</v>
          </cell>
          <cell r="J168">
            <v>8278</v>
          </cell>
        </row>
        <row r="169">
          <cell r="A169" t="str">
            <v>UGA</v>
          </cell>
          <cell r="B169" t="str">
            <v>Uganda</v>
          </cell>
          <cell r="C169" t="str">
            <v>Low Income Developing Countries</v>
          </cell>
          <cell r="D169" t="str">
            <v>Sub-Sahara Africa</v>
          </cell>
          <cell r="E169">
            <v>87.22</v>
          </cell>
          <cell r="F169">
            <v>31</v>
          </cell>
          <cell r="G169">
            <v>3554</v>
          </cell>
          <cell r="H169">
            <v>23202</v>
          </cell>
          <cell r="I169">
            <v>3314.5714285714284</v>
          </cell>
          <cell r="J169">
            <v>3554</v>
          </cell>
        </row>
        <row r="170">
          <cell r="A170" t="str">
            <v>UKR</v>
          </cell>
          <cell r="B170" t="str">
            <v>Ukraine</v>
          </cell>
          <cell r="C170" t="str">
            <v>Emerging Market Economies</v>
          </cell>
          <cell r="D170" t="str">
            <v>Emerging and Developing Europe</v>
          </cell>
          <cell r="E170">
            <v>90</v>
          </cell>
          <cell r="F170">
            <v>87.15</v>
          </cell>
          <cell r="G170">
            <v>21600</v>
          </cell>
          <cell r="H170">
            <v>181261</v>
          </cell>
          <cell r="I170">
            <v>25894.428571428572</v>
          </cell>
          <cell r="J170">
            <v>21600</v>
          </cell>
        </row>
        <row r="171">
          <cell r="A171" t="str">
            <v>URY</v>
          </cell>
          <cell r="B171" t="str">
            <v>Uruguay</v>
          </cell>
          <cell r="C171" t="str">
            <v>Emerging Market Economies</v>
          </cell>
          <cell r="D171" t="str">
            <v>Latin America and the Caribbean</v>
          </cell>
          <cell r="E171">
            <v>95</v>
          </cell>
          <cell r="F171">
            <v>90.2</v>
          </cell>
          <cell r="G171">
            <v>0</v>
          </cell>
          <cell r="H171">
            <v>23410</v>
          </cell>
          <cell r="I171">
            <v>3344.2857142857142</v>
          </cell>
          <cell r="J171">
            <v>3344.2857142857142</v>
          </cell>
        </row>
        <row r="172">
          <cell r="A172" t="str">
            <v>USA</v>
          </cell>
          <cell r="B172" t="str">
            <v>United States of America</v>
          </cell>
          <cell r="C172" t="str">
            <v>Advanced Economies</v>
          </cell>
          <cell r="D172" t="str">
            <v>Advanced Economies</v>
          </cell>
          <cell r="E172">
            <v>99</v>
          </cell>
          <cell r="F172">
            <v>99.9</v>
          </cell>
          <cell r="G172">
            <v>417215</v>
          </cell>
          <cell r="H172">
            <v>3763106</v>
          </cell>
          <cell r="I172">
            <v>537586.57142857148</v>
          </cell>
          <cell r="J172">
            <v>417215</v>
          </cell>
        </row>
        <row r="173">
          <cell r="A173" t="str">
            <v>UZB</v>
          </cell>
          <cell r="B173" t="str">
            <v>Uzbekistan</v>
          </cell>
          <cell r="C173" t="str">
            <v>Low Income Developing Countries</v>
          </cell>
          <cell r="D173" t="str">
            <v>Caucasus and Central Asia</v>
          </cell>
          <cell r="E173">
            <v>90</v>
          </cell>
          <cell r="F173">
            <v>65.900000000000006</v>
          </cell>
          <cell r="G173">
            <v>1000</v>
          </cell>
          <cell r="H173">
            <v>20358</v>
          </cell>
          <cell r="I173">
            <v>2908.2857142857142</v>
          </cell>
          <cell r="J173">
            <v>1000</v>
          </cell>
        </row>
        <row r="174">
          <cell r="A174" t="str">
            <v>VCT</v>
          </cell>
          <cell r="B174" t="str">
            <v>Saint Vincent and the Grenadines</v>
          </cell>
          <cell r="C174" t="str">
            <v>-</v>
          </cell>
          <cell r="D174" t="str">
            <v>-</v>
          </cell>
          <cell r="E174">
            <v>95</v>
          </cell>
          <cell r="F174">
            <v>90</v>
          </cell>
          <cell r="G174" t="str">
            <v>-</v>
          </cell>
          <cell r="H174">
            <v>0</v>
          </cell>
          <cell r="I174" t="str">
            <v>-</v>
          </cell>
          <cell r="J174" t="str">
            <v>-</v>
          </cell>
        </row>
        <row r="175">
          <cell r="A175" t="str">
            <v>VEN</v>
          </cell>
          <cell r="B175" t="str">
            <v>Venezuela</v>
          </cell>
          <cell r="C175" t="str">
            <v>Emerging Market Economies</v>
          </cell>
          <cell r="D175" t="str">
            <v>Latin America and the Caribbean</v>
          </cell>
          <cell r="E175">
            <v>95</v>
          </cell>
          <cell r="F175">
            <v>65</v>
          </cell>
          <cell r="G175">
            <v>0</v>
          </cell>
          <cell r="H175">
            <v>68183</v>
          </cell>
          <cell r="I175">
            <v>9740.4285714285706</v>
          </cell>
          <cell r="J175">
            <v>9740.4285714285706</v>
          </cell>
        </row>
        <row r="176">
          <cell r="A176" t="str">
            <v>VNM</v>
          </cell>
          <cell r="B176" t="str">
            <v>Vietnam</v>
          </cell>
          <cell r="C176" t="str">
            <v>Low Income Developing Countries</v>
          </cell>
          <cell r="D176" t="str">
            <v>Emerging and Developing Asia</v>
          </cell>
          <cell r="E176">
            <v>95</v>
          </cell>
          <cell r="F176">
            <v>99.5</v>
          </cell>
          <cell r="G176">
            <v>90000</v>
          </cell>
          <cell r="H176">
            <v>214410</v>
          </cell>
          <cell r="I176">
            <v>30630</v>
          </cell>
          <cell r="J176">
            <v>90000</v>
          </cell>
        </row>
        <row r="177">
          <cell r="A177" t="str">
            <v>VUT</v>
          </cell>
          <cell r="B177" t="str">
            <v>Vanuatu</v>
          </cell>
          <cell r="C177" t="str">
            <v>Emerging Market Economies</v>
          </cell>
          <cell r="D177" t="str">
            <v>Emerging and Developing Asia</v>
          </cell>
          <cell r="E177">
            <v>90.039999999999992</v>
          </cell>
          <cell r="F177">
            <v>70</v>
          </cell>
          <cell r="G177">
            <v>0</v>
          </cell>
          <cell r="H177">
            <v>483</v>
          </cell>
          <cell r="I177">
            <v>69</v>
          </cell>
          <cell r="J177">
            <v>69</v>
          </cell>
        </row>
        <row r="178">
          <cell r="A178" t="str">
            <v>WSM</v>
          </cell>
          <cell r="B178" t="str">
            <v>Samoa</v>
          </cell>
          <cell r="C178" t="str">
            <v>Emerging Market Economies</v>
          </cell>
          <cell r="D178" t="str">
            <v>Emerging and Developing Asia</v>
          </cell>
          <cell r="E178">
            <v>95</v>
          </cell>
          <cell r="F178">
            <v>49</v>
          </cell>
          <cell r="G178" t="str">
            <v>-</v>
          </cell>
          <cell r="H178">
            <v>121</v>
          </cell>
          <cell r="I178">
            <v>17.285714285714285</v>
          </cell>
          <cell r="J178">
            <v>17.285714285714285</v>
          </cell>
        </row>
        <row r="179">
          <cell r="A179" t="str">
            <v>ZAF</v>
          </cell>
          <cell r="B179" t="str">
            <v>South Africa</v>
          </cell>
          <cell r="C179" t="str">
            <v>Emerging Market Economies</v>
          </cell>
          <cell r="D179" t="str">
            <v>Sub-Sahara Africa</v>
          </cell>
          <cell r="E179">
            <v>99.5</v>
          </cell>
          <cell r="F179">
            <v>96.45</v>
          </cell>
          <cell r="G179">
            <v>28581</v>
          </cell>
          <cell r="H179">
            <v>407894</v>
          </cell>
          <cell r="I179">
            <v>58270.571428571428</v>
          </cell>
          <cell r="J179">
            <v>28581</v>
          </cell>
        </row>
        <row r="180">
          <cell r="A180" t="str">
            <v>ZMB</v>
          </cell>
          <cell r="B180" t="str">
            <v>Zambia</v>
          </cell>
          <cell r="C180" t="str">
            <v>Low Income Developing Countries</v>
          </cell>
          <cell r="D180" t="str">
            <v>Sub-Sahara Africa</v>
          </cell>
          <cell r="E180">
            <v>40</v>
          </cell>
          <cell r="F180">
            <v>88.37</v>
          </cell>
          <cell r="G180">
            <v>2000</v>
          </cell>
          <cell r="H180">
            <v>21634</v>
          </cell>
          <cell r="I180">
            <v>3090.5714285714284</v>
          </cell>
          <cell r="J180">
            <v>2000</v>
          </cell>
        </row>
        <row r="181">
          <cell r="A181" t="str">
            <v>ZWE</v>
          </cell>
          <cell r="B181" t="str">
            <v>Zimbabwe</v>
          </cell>
          <cell r="C181" t="str">
            <v>Low Income Developing Countries</v>
          </cell>
          <cell r="D181" t="str">
            <v>Sub-Sahara Africa</v>
          </cell>
          <cell r="E181">
            <v>50</v>
          </cell>
          <cell r="F181">
            <v>35</v>
          </cell>
          <cell r="G181">
            <v>2700</v>
          </cell>
          <cell r="H181">
            <v>20489</v>
          </cell>
          <cell r="I181">
            <v>2927</v>
          </cell>
          <cell r="J181">
            <v>2700</v>
          </cell>
        </row>
        <row r="183">
          <cell r="G183">
            <v>4821850</v>
          </cell>
          <cell r="H183">
            <v>31308528</v>
          </cell>
          <cell r="I183">
            <v>4472646.8571428573</v>
          </cell>
          <cell r="J183">
            <v>5005643.7142857118</v>
          </cell>
        </row>
      </sheetData>
      <sheetData sheetId="14">
        <row r="3">
          <cell r="B3">
            <v>35000</v>
          </cell>
        </row>
        <row r="4">
          <cell r="B4">
            <v>20000</v>
          </cell>
        </row>
        <row r="5">
          <cell r="B5">
            <v>20000</v>
          </cell>
        </row>
        <row r="6">
          <cell r="B6">
            <v>40000</v>
          </cell>
        </row>
        <row r="7">
          <cell r="B7">
            <v>15000</v>
          </cell>
        </row>
        <row r="8">
          <cell r="B8">
            <v>2000</v>
          </cell>
        </row>
        <row r="9">
          <cell r="B9">
            <v>300</v>
          </cell>
        </row>
      </sheetData>
      <sheetData sheetId="15">
        <row r="3">
          <cell r="P3" t="str">
            <v>ABW</v>
          </cell>
          <cell r="Q3" t="str">
            <v>Aruba</v>
          </cell>
          <cell r="R3" t="str">
            <v>LAC</v>
          </cell>
          <cell r="S3" t="str">
            <v>-</v>
          </cell>
          <cell r="T3" t="str">
            <v>-</v>
          </cell>
          <cell r="U3" t="str">
            <v>-</v>
          </cell>
          <cell r="V3" t="str">
            <v>-</v>
          </cell>
          <cell r="W3">
            <v>1</v>
          </cell>
          <cell r="X3">
            <v>21</v>
          </cell>
          <cell r="Y3">
            <v>75</v>
          </cell>
          <cell r="Z3">
            <v>3</v>
          </cell>
          <cell r="AA3" t="str">
            <v>-</v>
          </cell>
          <cell r="AB3" t="str">
            <v>-</v>
          </cell>
          <cell r="AC3" t="str">
            <v>-</v>
          </cell>
          <cell r="AD3" t="str">
            <v>-</v>
          </cell>
        </row>
        <row r="4">
          <cell r="P4" t="str">
            <v>AFG</v>
          </cell>
          <cell r="Q4" t="str">
            <v>Afghanistan</v>
          </cell>
          <cell r="R4" t="str">
            <v>MENA</v>
          </cell>
          <cell r="S4">
            <v>7000</v>
          </cell>
          <cell r="T4">
            <v>579480.30000000005</v>
          </cell>
          <cell r="U4">
            <v>1.2079789425110741E-2</v>
          </cell>
          <cell r="V4">
            <v>4.5492554335847091</v>
          </cell>
          <cell r="W4">
            <v>1</v>
          </cell>
          <cell r="X4">
            <v>20</v>
          </cell>
          <cell r="Y4">
            <v>75</v>
          </cell>
          <cell r="Z4">
            <v>4</v>
          </cell>
          <cell r="AA4">
            <v>70</v>
          </cell>
          <cell r="AB4">
            <v>1400</v>
          </cell>
          <cell r="AC4">
            <v>5250</v>
          </cell>
          <cell r="AD4">
            <v>280</v>
          </cell>
        </row>
        <row r="5">
          <cell r="P5" t="str">
            <v>AGO</v>
          </cell>
          <cell r="Q5" t="str">
            <v>Angola</v>
          </cell>
          <cell r="R5" t="str">
            <v>SSA</v>
          </cell>
          <cell r="S5">
            <v>2600</v>
          </cell>
          <cell r="T5">
            <v>760926.80999999994</v>
          </cell>
          <cell r="U5">
            <v>3.4168857843239878E-3</v>
          </cell>
          <cell r="V5">
            <v>8.553714948668615</v>
          </cell>
          <cell r="W5">
            <v>1</v>
          </cell>
          <cell r="X5">
            <v>15</v>
          </cell>
          <cell r="Y5">
            <v>79</v>
          </cell>
          <cell r="Z5">
            <v>5</v>
          </cell>
          <cell r="AA5">
            <v>26</v>
          </cell>
          <cell r="AB5">
            <v>390</v>
          </cell>
          <cell r="AC5">
            <v>2054</v>
          </cell>
          <cell r="AD5">
            <v>130</v>
          </cell>
        </row>
        <row r="6">
          <cell r="P6" t="str">
            <v>ALB</v>
          </cell>
          <cell r="Q6" t="str">
            <v>Albania</v>
          </cell>
          <cell r="R6" t="str">
            <v>Europe</v>
          </cell>
          <cell r="S6">
            <v>1000</v>
          </cell>
          <cell r="T6">
            <v>27868.1</v>
          </cell>
          <cell r="U6">
            <v>3.5883321790864828E-2</v>
          </cell>
          <cell r="V6">
            <v>2.6395122655521037</v>
          </cell>
          <cell r="W6">
            <v>0</v>
          </cell>
          <cell r="X6">
            <v>33</v>
          </cell>
          <cell r="Y6">
            <v>65</v>
          </cell>
          <cell r="Z6">
            <v>2</v>
          </cell>
          <cell r="AA6">
            <v>0</v>
          </cell>
          <cell r="AB6">
            <v>330</v>
          </cell>
          <cell r="AC6">
            <v>650</v>
          </cell>
          <cell r="AD6">
            <v>20</v>
          </cell>
        </row>
        <row r="7">
          <cell r="P7" t="str">
            <v>AND</v>
          </cell>
          <cell r="Q7" t="str">
            <v>Andorra</v>
          </cell>
          <cell r="R7" t="str">
            <v>Europe</v>
          </cell>
          <cell r="S7" t="str">
            <v>-</v>
          </cell>
          <cell r="T7" t="str">
            <v>-</v>
          </cell>
          <cell r="U7" t="str">
            <v>-</v>
          </cell>
          <cell r="V7" t="str">
            <v>-</v>
          </cell>
          <cell r="W7">
            <v>0</v>
          </cell>
          <cell r="X7">
            <v>33</v>
          </cell>
          <cell r="Y7">
            <v>65</v>
          </cell>
          <cell r="Z7">
            <v>2</v>
          </cell>
          <cell r="AA7" t="str">
            <v>-</v>
          </cell>
          <cell r="AB7" t="str">
            <v>-</v>
          </cell>
          <cell r="AC7" t="str">
            <v>-</v>
          </cell>
          <cell r="AD7" t="str">
            <v>-</v>
          </cell>
        </row>
        <row r="8">
          <cell r="P8" t="str">
            <v>ARE</v>
          </cell>
          <cell r="Q8" t="str">
            <v>United Arab Emirates</v>
          </cell>
          <cell r="R8" t="str">
            <v>MENA</v>
          </cell>
          <cell r="S8">
            <v>13000</v>
          </cell>
          <cell r="T8">
            <v>70975</v>
          </cell>
          <cell r="U8">
            <v>0.18316308559351885</v>
          </cell>
          <cell r="V8">
            <v>1.168290993782733</v>
          </cell>
          <cell r="W8">
            <v>1</v>
          </cell>
          <cell r="X8">
            <v>20</v>
          </cell>
          <cell r="Y8">
            <v>75</v>
          </cell>
          <cell r="Z8">
            <v>4</v>
          </cell>
          <cell r="AA8">
            <v>130</v>
          </cell>
          <cell r="AB8">
            <v>2600</v>
          </cell>
          <cell r="AC8">
            <v>9750</v>
          </cell>
          <cell r="AD8">
            <v>520</v>
          </cell>
        </row>
        <row r="9">
          <cell r="P9" t="str">
            <v>ARG</v>
          </cell>
          <cell r="Q9" t="str">
            <v>Argentina</v>
          </cell>
          <cell r="R9" t="str">
            <v>LAC</v>
          </cell>
          <cell r="S9">
            <v>17252</v>
          </cell>
          <cell r="T9">
            <v>2640830.9</v>
          </cell>
          <cell r="U9">
            <v>6.5327923874262455E-3</v>
          </cell>
          <cell r="V9">
            <v>6.1861518466332139</v>
          </cell>
          <cell r="W9">
            <v>1</v>
          </cell>
          <cell r="X9">
            <v>21</v>
          </cell>
          <cell r="Y9">
            <v>75</v>
          </cell>
          <cell r="Z9">
            <v>3</v>
          </cell>
          <cell r="AA9">
            <v>172.52</v>
          </cell>
          <cell r="AB9">
            <v>3622.92</v>
          </cell>
          <cell r="AC9">
            <v>12939</v>
          </cell>
          <cell r="AD9">
            <v>517.55999999999995</v>
          </cell>
        </row>
        <row r="10">
          <cell r="P10" t="str">
            <v>ARM</v>
          </cell>
          <cell r="Q10" t="str">
            <v>Armenia</v>
          </cell>
          <cell r="R10" t="str">
            <v>Europe</v>
          </cell>
          <cell r="S10">
            <v>2200</v>
          </cell>
          <cell r="T10">
            <v>29444.579999999998</v>
          </cell>
          <cell r="U10">
            <v>7.4716637153595E-2</v>
          </cell>
          <cell r="V10">
            <v>1.8292006450906362</v>
          </cell>
          <cell r="W10">
            <v>0</v>
          </cell>
          <cell r="X10">
            <v>33</v>
          </cell>
          <cell r="Y10">
            <v>65</v>
          </cell>
          <cell r="Z10">
            <v>2</v>
          </cell>
          <cell r="AA10">
            <v>0</v>
          </cell>
          <cell r="AB10">
            <v>726</v>
          </cell>
          <cell r="AC10">
            <v>1430</v>
          </cell>
          <cell r="AD10">
            <v>44</v>
          </cell>
        </row>
        <row r="11">
          <cell r="P11" t="str">
            <v>ATG</v>
          </cell>
          <cell r="Q11" t="str">
            <v>Antigua and Barbuda</v>
          </cell>
          <cell r="R11" t="str">
            <v>LAC</v>
          </cell>
          <cell r="S11" t="str">
            <v>-</v>
          </cell>
          <cell r="T11" t="str">
            <v>-</v>
          </cell>
          <cell r="U11" t="str">
            <v>-</v>
          </cell>
          <cell r="V11" t="str">
            <v>-</v>
          </cell>
          <cell r="W11">
            <v>1</v>
          </cell>
          <cell r="X11">
            <v>21</v>
          </cell>
          <cell r="Y11">
            <v>75</v>
          </cell>
          <cell r="Z11">
            <v>3</v>
          </cell>
          <cell r="AA11" t="str">
            <v>-</v>
          </cell>
          <cell r="AB11" t="str">
            <v>-</v>
          </cell>
          <cell r="AC11" t="str">
            <v>-</v>
          </cell>
          <cell r="AD11" t="str">
            <v>-</v>
          </cell>
        </row>
        <row r="12">
          <cell r="P12" t="str">
            <v>AUS</v>
          </cell>
          <cell r="Q12" t="str">
            <v>Australia</v>
          </cell>
          <cell r="R12" t="str">
            <v>S&amp;SE Asia</v>
          </cell>
          <cell r="S12">
            <v>15100</v>
          </cell>
          <cell r="T12">
            <v>7655749.8949999996</v>
          </cell>
          <cell r="U12">
            <v>1.972373733089409E-3</v>
          </cell>
          <cell r="V12">
            <v>11.258366936468136</v>
          </cell>
          <cell r="W12">
            <v>3</v>
          </cell>
          <cell r="X12">
            <v>17</v>
          </cell>
          <cell r="Y12">
            <v>78</v>
          </cell>
          <cell r="Z12">
            <v>2</v>
          </cell>
          <cell r="AA12">
            <v>453</v>
          </cell>
          <cell r="AB12">
            <v>2567</v>
          </cell>
          <cell r="AC12">
            <v>11778</v>
          </cell>
          <cell r="AD12">
            <v>302</v>
          </cell>
        </row>
        <row r="13">
          <cell r="P13" t="str">
            <v>AUT</v>
          </cell>
          <cell r="Q13" t="str">
            <v>Austria</v>
          </cell>
          <cell r="R13" t="str">
            <v>Europe</v>
          </cell>
          <cell r="S13">
            <v>40</v>
          </cell>
          <cell r="T13">
            <v>83015.460000000006</v>
          </cell>
          <cell r="U13">
            <v>4.818379612664918E-4</v>
          </cell>
          <cell r="V13">
            <v>22.778205043418151</v>
          </cell>
          <cell r="W13">
            <v>0</v>
          </cell>
          <cell r="X13">
            <v>33</v>
          </cell>
          <cell r="Y13">
            <v>65</v>
          </cell>
          <cell r="Z13">
            <v>2</v>
          </cell>
          <cell r="AA13">
            <v>0</v>
          </cell>
          <cell r="AB13">
            <v>13.200000000000001</v>
          </cell>
          <cell r="AC13">
            <v>26</v>
          </cell>
          <cell r="AD13">
            <v>0.8</v>
          </cell>
        </row>
        <row r="14">
          <cell r="P14" t="str">
            <v>AZE</v>
          </cell>
          <cell r="Q14" t="str">
            <v>Azerbaijan</v>
          </cell>
          <cell r="R14" t="str">
            <v>Europe</v>
          </cell>
          <cell r="S14">
            <v>1000</v>
          </cell>
          <cell r="T14">
            <v>82493.25</v>
          </cell>
          <cell r="U14">
            <v>1.212220393789795E-2</v>
          </cell>
          <cell r="V14">
            <v>4.541289739710515</v>
          </cell>
          <cell r="W14">
            <v>0</v>
          </cell>
          <cell r="X14">
            <v>33</v>
          </cell>
          <cell r="Y14">
            <v>65</v>
          </cell>
          <cell r="Z14">
            <v>2</v>
          </cell>
          <cell r="AA14">
            <v>0</v>
          </cell>
          <cell r="AB14">
            <v>330</v>
          </cell>
          <cell r="AC14">
            <v>650</v>
          </cell>
          <cell r="AD14">
            <v>20</v>
          </cell>
        </row>
        <row r="15">
          <cell r="P15" t="str">
            <v>BDI</v>
          </cell>
          <cell r="Q15" t="str">
            <v>Burundi</v>
          </cell>
          <cell r="R15" t="str">
            <v>SSA</v>
          </cell>
          <cell r="S15">
            <v>192.57142857142858</v>
          </cell>
          <cell r="T15">
            <v>10775.6</v>
          </cell>
          <cell r="U15">
            <v>1.7871063195685492E-2</v>
          </cell>
          <cell r="V15">
            <v>3.7401998550197306</v>
          </cell>
          <cell r="W15">
            <v>1</v>
          </cell>
          <cell r="X15">
            <v>15</v>
          </cell>
          <cell r="Y15">
            <v>79</v>
          </cell>
          <cell r="Z15">
            <v>5</v>
          </cell>
          <cell r="AA15">
            <v>1.9257142857142859</v>
          </cell>
          <cell r="AB15">
            <v>28.885714285714286</v>
          </cell>
          <cell r="AC15">
            <v>152.13142857142859</v>
          </cell>
          <cell r="AD15">
            <v>9.6285714285714299</v>
          </cell>
        </row>
        <row r="16">
          <cell r="P16" t="str">
            <v>BEL</v>
          </cell>
          <cell r="Q16" t="str">
            <v>Belgium</v>
          </cell>
          <cell r="R16" t="str">
            <v>Europe</v>
          </cell>
          <cell r="S16">
            <v>25000</v>
          </cell>
          <cell r="T16">
            <v>30700</v>
          </cell>
          <cell r="U16">
            <v>0.81433224755700329</v>
          </cell>
          <cell r="V16">
            <v>0.55407580708780269</v>
          </cell>
          <cell r="W16">
            <v>0</v>
          </cell>
          <cell r="X16">
            <v>33</v>
          </cell>
          <cell r="Y16">
            <v>65</v>
          </cell>
          <cell r="Z16">
            <v>2</v>
          </cell>
          <cell r="AA16">
            <v>0</v>
          </cell>
          <cell r="AB16">
            <v>8250</v>
          </cell>
          <cell r="AC16">
            <v>16250</v>
          </cell>
          <cell r="AD16">
            <v>500</v>
          </cell>
        </row>
        <row r="17">
          <cell r="P17" t="str">
            <v>BEN</v>
          </cell>
          <cell r="Q17" t="str">
            <v>Benin</v>
          </cell>
          <cell r="R17" t="str">
            <v>SSA</v>
          </cell>
          <cell r="S17">
            <v>819.85714285714289</v>
          </cell>
          <cell r="T17">
            <v>79152.978600000002</v>
          </cell>
          <cell r="U17">
            <v>1.0357881122835507E-2</v>
          </cell>
          <cell r="V17">
            <v>4.9128617511047317</v>
          </cell>
          <cell r="W17">
            <v>1</v>
          </cell>
          <cell r="X17">
            <v>15</v>
          </cell>
          <cell r="Y17">
            <v>79</v>
          </cell>
          <cell r="Z17">
            <v>5</v>
          </cell>
          <cell r="AA17">
            <v>8.1985714285714284</v>
          </cell>
          <cell r="AB17">
            <v>122.97857142857143</v>
          </cell>
          <cell r="AC17">
            <v>647.68714285714293</v>
          </cell>
          <cell r="AD17">
            <v>40.992857142857147</v>
          </cell>
        </row>
        <row r="18">
          <cell r="P18" t="str">
            <v>BFA</v>
          </cell>
          <cell r="Q18" t="str">
            <v>Burkina Faso</v>
          </cell>
          <cell r="R18" t="str">
            <v>SSA</v>
          </cell>
          <cell r="S18">
            <v>1700</v>
          </cell>
          <cell r="T18">
            <v>177721.05000000002</v>
          </cell>
          <cell r="U18">
            <v>9.5655523079567657E-3</v>
          </cell>
          <cell r="V18">
            <v>5.1122840814465471</v>
          </cell>
          <cell r="W18">
            <v>1</v>
          </cell>
          <cell r="X18">
            <v>15</v>
          </cell>
          <cell r="Y18">
            <v>79</v>
          </cell>
          <cell r="Z18">
            <v>5</v>
          </cell>
          <cell r="AA18">
            <v>17</v>
          </cell>
          <cell r="AB18">
            <v>255</v>
          </cell>
          <cell r="AC18">
            <v>1343</v>
          </cell>
          <cell r="AD18">
            <v>85</v>
          </cell>
        </row>
        <row r="19">
          <cell r="P19" t="str">
            <v>BGD</v>
          </cell>
          <cell r="Q19" t="str">
            <v>Bangladesh</v>
          </cell>
          <cell r="R19" t="str">
            <v>S&amp;SE Asia</v>
          </cell>
          <cell r="S19">
            <v>30000</v>
          </cell>
          <cell r="T19">
            <v>132061.4</v>
          </cell>
          <cell r="U19">
            <v>0.22716706017049645</v>
          </cell>
          <cell r="V19">
            <v>1.0490527473233491</v>
          </cell>
          <cell r="W19">
            <v>3</v>
          </cell>
          <cell r="X19">
            <v>17</v>
          </cell>
          <cell r="Y19">
            <v>78</v>
          </cell>
          <cell r="Z19">
            <v>2</v>
          </cell>
          <cell r="AA19">
            <v>900</v>
          </cell>
          <cell r="AB19">
            <v>5100</v>
          </cell>
          <cell r="AC19">
            <v>23400</v>
          </cell>
          <cell r="AD19">
            <v>600</v>
          </cell>
        </row>
        <row r="20">
          <cell r="P20" t="str">
            <v>BGR</v>
          </cell>
          <cell r="Q20" t="str">
            <v>Bulgaria</v>
          </cell>
          <cell r="R20" t="str">
            <v>Europe</v>
          </cell>
          <cell r="S20">
            <v>12202.142857142857</v>
          </cell>
          <cell r="T20">
            <v>112007</v>
          </cell>
          <cell r="U20">
            <v>0.10894089527567792</v>
          </cell>
          <cell r="V20">
            <v>1.514867102420816</v>
          </cell>
          <cell r="W20">
            <v>0</v>
          </cell>
          <cell r="X20">
            <v>33</v>
          </cell>
          <cell r="Y20">
            <v>65</v>
          </cell>
          <cell r="Z20">
            <v>2</v>
          </cell>
          <cell r="AA20">
            <v>0</v>
          </cell>
          <cell r="AB20">
            <v>4026.707142857143</v>
          </cell>
          <cell r="AC20">
            <v>7931.3928571428569</v>
          </cell>
          <cell r="AD20">
            <v>244.04285714285714</v>
          </cell>
        </row>
        <row r="21">
          <cell r="P21" t="str">
            <v>BHR</v>
          </cell>
          <cell r="Q21" t="str">
            <v>Bahrain</v>
          </cell>
          <cell r="R21" t="str">
            <v>MENA</v>
          </cell>
          <cell r="S21">
            <v>1500</v>
          </cell>
          <cell r="T21">
            <v>695</v>
          </cell>
          <cell r="U21">
            <v>2.1582733812949639</v>
          </cell>
          <cell r="V21">
            <v>0.34034296427770228</v>
          </cell>
          <cell r="W21">
            <v>1</v>
          </cell>
          <cell r="X21">
            <v>20</v>
          </cell>
          <cell r="Y21">
            <v>75</v>
          </cell>
          <cell r="Z21">
            <v>4</v>
          </cell>
          <cell r="AA21">
            <v>15</v>
          </cell>
          <cell r="AB21">
            <v>300</v>
          </cell>
          <cell r="AC21">
            <v>1125</v>
          </cell>
          <cell r="AD21">
            <v>60</v>
          </cell>
        </row>
        <row r="22">
          <cell r="P22" t="str">
            <v>BHS</v>
          </cell>
          <cell r="Q22" t="str">
            <v>Bahamas</v>
          </cell>
          <cell r="R22" t="str">
            <v>LAC</v>
          </cell>
          <cell r="S22" t="str">
            <v>-</v>
          </cell>
          <cell r="T22" t="str">
            <v>-</v>
          </cell>
          <cell r="U22" t="str">
            <v>-</v>
          </cell>
          <cell r="V22" t="str">
            <v>-</v>
          </cell>
          <cell r="W22">
            <v>1</v>
          </cell>
          <cell r="X22">
            <v>21</v>
          </cell>
          <cell r="Y22">
            <v>75</v>
          </cell>
          <cell r="Z22">
            <v>3</v>
          </cell>
          <cell r="AA22" t="str">
            <v>-</v>
          </cell>
          <cell r="AB22" t="str">
            <v>-</v>
          </cell>
          <cell r="AC22" t="str">
            <v>-</v>
          </cell>
          <cell r="AD22" t="str">
            <v>-</v>
          </cell>
        </row>
        <row r="23">
          <cell r="P23" t="str">
            <v>BIH</v>
          </cell>
          <cell r="Q23" t="str">
            <v>Bosnia and Herzegovina</v>
          </cell>
          <cell r="R23" t="str">
            <v>Europe</v>
          </cell>
          <cell r="S23">
            <v>2109.8571428571427</v>
          </cell>
          <cell r="T23">
            <v>48517.45</v>
          </cell>
          <cell r="U23">
            <v>4.3486562934720245E-2</v>
          </cell>
          <cell r="V23">
            <v>2.397686856429269</v>
          </cell>
          <cell r="W23">
            <v>0</v>
          </cell>
          <cell r="X23">
            <v>33</v>
          </cell>
          <cell r="Y23">
            <v>65</v>
          </cell>
          <cell r="Z23">
            <v>2</v>
          </cell>
          <cell r="AA23">
            <v>0</v>
          </cell>
          <cell r="AB23">
            <v>696.25285714285712</v>
          </cell>
          <cell r="AC23">
            <v>1371.4071428571428</v>
          </cell>
          <cell r="AD23">
            <v>42.197142857142858</v>
          </cell>
        </row>
        <row r="24">
          <cell r="P24" t="str">
            <v>BLR</v>
          </cell>
          <cell r="Q24" t="str">
            <v>Belarus</v>
          </cell>
          <cell r="R24" t="str">
            <v>Europe</v>
          </cell>
          <cell r="S24">
            <v>13150.142857142857</v>
          </cell>
          <cell r="T24">
            <v>205002.27</v>
          </cell>
          <cell r="U24">
            <v>6.4146328024284105E-2</v>
          </cell>
          <cell r="V24">
            <v>1.9741679815970747</v>
          </cell>
          <cell r="W24">
            <v>0</v>
          </cell>
          <cell r="X24">
            <v>33</v>
          </cell>
          <cell r="Y24">
            <v>65</v>
          </cell>
          <cell r="Z24">
            <v>2</v>
          </cell>
          <cell r="AA24">
            <v>0</v>
          </cell>
          <cell r="AB24">
            <v>4339.5471428571427</v>
          </cell>
          <cell r="AC24">
            <v>8547.5928571428576</v>
          </cell>
          <cell r="AD24">
            <v>263.00285714285712</v>
          </cell>
        </row>
        <row r="25">
          <cell r="P25" t="str">
            <v>BLZ</v>
          </cell>
          <cell r="Q25" t="str">
            <v>Belize</v>
          </cell>
          <cell r="R25" t="str">
            <v>LAC</v>
          </cell>
          <cell r="S25">
            <v>237.42857142857142</v>
          </cell>
          <cell r="T25">
            <v>21432.6</v>
          </cell>
          <cell r="U25">
            <v>1.1077917351537911E-2</v>
          </cell>
          <cell r="V25">
            <v>4.7505177373169731</v>
          </cell>
          <cell r="W25">
            <v>1</v>
          </cell>
          <cell r="X25">
            <v>21</v>
          </cell>
          <cell r="Y25">
            <v>75</v>
          </cell>
          <cell r="Z25">
            <v>3</v>
          </cell>
          <cell r="AA25">
            <v>2.3742857142857141</v>
          </cell>
          <cell r="AB25">
            <v>49.859999999999992</v>
          </cell>
          <cell r="AC25">
            <v>178.07142857142856</v>
          </cell>
          <cell r="AD25">
            <v>7.1228571428571419</v>
          </cell>
        </row>
        <row r="26">
          <cell r="P26" t="str">
            <v>BOL</v>
          </cell>
          <cell r="Q26" t="str">
            <v>Bolivia</v>
          </cell>
          <cell r="R26" t="str">
            <v>LAC</v>
          </cell>
          <cell r="S26">
            <v>4200</v>
          </cell>
          <cell r="T26">
            <v>975048.3</v>
          </cell>
          <cell r="U26">
            <v>4.3074789218134112E-3</v>
          </cell>
          <cell r="V26">
            <v>7.6183061953241475</v>
          </cell>
          <cell r="W26">
            <v>1</v>
          </cell>
          <cell r="X26">
            <v>21</v>
          </cell>
          <cell r="Y26">
            <v>75</v>
          </cell>
          <cell r="Z26">
            <v>3</v>
          </cell>
          <cell r="AA26">
            <v>42</v>
          </cell>
          <cell r="AB26">
            <v>882</v>
          </cell>
          <cell r="AC26">
            <v>3150</v>
          </cell>
          <cell r="AD26">
            <v>126</v>
          </cell>
        </row>
        <row r="27">
          <cell r="P27" t="str">
            <v>BRA</v>
          </cell>
          <cell r="Q27" t="str">
            <v>Brazil</v>
          </cell>
          <cell r="R27" t="str">
            <v>LAC</v>
          </cell>
          <cell r="S27">
            <v>60500</v>
          </cell>
          <cell r="T27">
            <v>8080643</v>
          </cell>
          <cell r="U27">
            <v>7.4870279506222461E-3</v>
          </cell>
          <cell r="V27">
            <v>5.7785021222510169</v>
          </cell>
          <cell r="W27">
            <v>1</v>
          </cell>
          <cell r="X27">
            <v>21</v>
          </cell>
          <cell r="Y27">
            <v>75</v>
          </cell>
          <cell r="Z27">
            <v>3</v>
          </cell>
          <cell r="AA27">
            <v>605</v>
          </cell>
          <cell r="AB27">
            <v>12705</v>
          </cell>
          <cell r="AC27">
            <v>45375</v>
          </cell>
          <cell r="AD27">
            <v>1815</v>
          </cell>
        </row>
        <row r="28">
          <cell r="P28" t="str">
            <v>BRB</v>
          </cell>
          <cell r="Q28" t="str">
            <v>Barbados</v>
          </cell>
          <cell r="R28" t="str">
            <v>LAC</v>
          </cell>
          <cell r="S28">
            <v>202</v>
          </cell>
          <cell r="T28">
            <v>411.97639999999996</v>
          </cell>
          <cell r="U28">
            <v>0.4903193483898593</v>
          </cell>
          <cell r="V28">
            <v>0.7140530667802063</v>
          </cell>
          <cell r="W28">
            <v>1</v>
          </cell>
          <cell r="X28">
            <v>21</v>
          </cell>
          <cell r="Y28">
            <v>75</v>
          </cell>
          <cell r="Z28">
            <v>3</v>
          </cell>
          <cell r="AA28">
            <v>2.02</v>
          </cell>
          <cell r="AB28">
            <v>42.42</v>
          </cell>
          <cell r="AC28">
            <v>151.5</v>
          </cell>
          <cell r="AD28">
            <v>6.06</v>
          </cell>
        </row>
        <row r="29">
          <cell r="P29" t="str">
            <v>BRN</v>
          </cell>
          <cell r="Q29" t="str">
            <v>Brunei Darussalam</v>
          </cell>
          <cell r="R29" t="str">
            <v>S&amp;SE Asia</v>
          </cell>
          <cell r="S29">
            <v>500</v>
          </cell>
          <cell r="T29">
            <v>5201.1000000000004</v>
          </cell>
          <cell r="U29">
            <v>9.6133510218992135E-2</v>
          </cell>
          <cell r="V29">
            <v>1.6126220884013713</v>
          </cell>
          <cell r="W29">
            <v>3</v>
          </cell>
          <cell r="X29">
            <v>17</v>
          </cell>
          <cell r="Y29">
            <v>78</v>
          </cell>
          <cell r="Z29">
            <v>2</v>
          </cell>
          <cell r="AA29">
            <v>15</v>
          </cell>
          <cell r="AB29">
            <v>85</v>
          </cell>
          <cell r="AC29">
            <v>390</v>
          </cell>
          <cell r="AD29">
            <v>10</v>
          </cell>
        </row>
        <row r="30">
          <cell r="P30" t="str">
            <v>BTN</v>
          </cell>
          <cell r="Q30" t="str">
            <v>Bhutan</v>
          </cell>
          <cell r="R30" t="str">
            <v>S&amp;SE Asia</v>
          </cell>
          <cell r="S30">
            <v>100</v>
          </cell>
          <cell r="T30">
            <v>34887.599999999999</v>
          </cell>
          <cell r="U30">
            <v>2.8663479287769867E-3</v>
          </cell>
          <cell r="V30">
            <v>9.3391113067571911</v>
          </cell>
          <cell r="W30">
            <v>3</v>
          </cell>
          <cell r="X30">
            <v>17</v>
          </cell>
          <cell r="Y30">
            <v>78</v>
          </cell>
          <cell r="Z30">
            <v>2</v>
          </cell>
          <cell r="AA30">
            <v>3</v>
          </cell>
          <cell r="AB30">
            <v>17</v>
          </cell>
          <cell r="AC30">
            <v>78</v>
          </cell>
          <cell r="AD30">
            <v>2</v>
          </cell>
        </row>
        <row r="31">
          <cell r="P31" t="str">
            <v>BWA</v>
          </cell>
          <cell r="Q31" t="str">
            <v>Botswana</v>
          </cell>
          <cell r="R31" t="str">
            <v>SSA</v>
          </cell>
          <cell r="S31">
            <v>850</v>
          </cell>
          <cell r="T31">
            <v>491498.89999999997</v>
          </cell>
          <cell r="U31">
            <v>1.7294036670275357E-3</v>
          </cell>
          <cell r="V31">
            <v>12.023248313163959</v>
          </cell>
          <cell r="W31">
            <v>1</v>
          </cell>
          <cell r="X31">
            <v>15</v>
          </cell>
          <cell r="Y31">
            <v>79</v>
          </cell>
          <cell r="Z31">
            <v>5</v>
          </cell>
          <cell r="AA31">
            <v>8.5</v>
          </cell>
          <cell r="AB31">
            <v>127.5</v>
          </cell>
          <cell r="AC31">
            <v>671.5</v>
          </cell>
          <cell r="AD31">
            <v>42.5</v>
          </cell>
        </row>
        <row r="32">
          <cell r="P32" t="str">
            <v>CAN</v>
          </cell>
          <cell r="Q32" t="str">
            <v>Canada</v>
          </cell>
          <cell r="R32" t="str">
            <v>N America</v>
          </cell>
          <cell r="S32">
            <v>13000</v>
          </cell>
          <cell r="T32">
            <v>9941420.6099999994</v>
          </cell>
          <cell r="U32">
            <v>1.3076601936471131E-3</v>
          </cell>
          <cell r="V32">
            <v>13.826827748146828</v>
          </cell>
          <cell r="W32">
            <v>1</v>
          </cell>
          <cell r="X32">
            <v>73</v>
          </cell>
          <cell r="Y32">
            <v>25</v>
          </cell>
          <cell r="Z32">
            <v>1</v>
          </cell>
          <cell r="AA32">
            <v>130</v>
          </cell>
          <cell r="AB32">
            <v>9490</v>
          </cell>
          <cell r="AC32">
            <v>3250</v>
          </cell>
          <cell r="AD32">
            <v>130</v>
          </cell>
        </row>
        <row r="33">
          <cell r="P33" t="str">
            <v>CHE</v>
          </cell>
          <cell r="Q33" t="str">
            <v>Switzerland</v>
          </cell>
          <cell r="R33" t="str">
            <v>Europe</v>
          </cell>
          <cell r="S33">
            <v>11300</v>
          </cell>
          <cell r="T33">
            <v>40808.79</v>
          </cell>
          <cell r="U33">
            <v>0.27690112840885506</v>
          </cell>
          <cell r="V33">
            <v>0.95018384341304496</v>
          </cell>
          <cell r="W33">
            <v>0</v>
          </cell>
          <cell r="X33">
            <v>33</v>
          </cell>
          <cell r="Y33">
            <v>65</v>
          </cell>
          <cell r="Z33">
            <v>2</v>
          </cell>
          <cell r="AA33">
            <v>0</v>
          </cell>
          <cell r="AB33">
            <v>3729</v>
          </cell>
          <cell r="AC33">
            <v>7345</v>
          </cell>
          <cell r="AD33">
            <v>226</v>
          </cell>
        </row>
        <row r="34">
          <cell r="P34" t="str">
            <v>CHL</v>
          </cell>
          <cell r="Q34" t="str">
            <v>Chile</v>
          </cell>
          <cell r="R34" t="str">
            <v>LAC</v>
          </cell>
          <cell r="S34">
            <v>9148</v>
          </cell>
          <cell r="T34">
            <v>739700.28</v>
          </cell>
          <cell r="U34">
            <v>1.2367171200746334E-2</v>
          </cell>
          <cell r="V34">
            <v>4.4960881554252792</v>
          </cell>
          <cell r="W34">
            <v>1</v>
          </cell>
          <cell r="X34">
            <v>21</v>
          </cell>
          <cell r="Y34">
            <v>75</v>
          </cell>
          <cell r="Z34">
            <v>3</v>
          </cell>
          <cell r="AA34">
            <v>91.48</v>
          </cell>
          <cell r="AB34">
            <v>1921.08</v>
          </cell>
          <cell r="AC34">
            <v>6861</v>
          </cell>
          <cell r="AD34">
            <v>274.44</v>
          </cell>
        </row>
        <row r="35">
          <cell r="P35" t="str">
            <v>CHN</v>
          </cell>
          <cell r="Q35" t="str">
            <v>China</v>
          </cell>
          <cell r="R35" t="str">
            <v>NE Asia</v>
          </cell>
          <cell r="S35">
            <v>1968000</v>
          </cell>
          <cell r="T35">
            <v>9204955.7599999998</v>
          </cell>
          <cell r="U35">
            <v>0.21379787706877584</v>
          </cell>
          <cell r="V35">
            <v>1.0813550433020584</v>
          </cell>
          <cell r="W35">
            <v>0</v>
          </cell>
          <cell r="X35">
            <v>81</v>
          </cell>
          <cell r="Y35">
            <v>18</v>
          </cell>
          <cell r="Z35">
            <v>1</v>
          </cell>
          <cell r="AA35">
            <v>0</v>
          </cell>
          <cell r="AB35">
            <v>1594080</v>
          </cell>
          <cell r="AC35">
            <v>354240</v>
          </cell>
          <cell r="AD35">
            <v>19680</v>
          </cell>
        </row>
        <row r="36">
          <cell r="P36" t="str">
            <v>CIV</v>
          </cell>
          <cell r="Q36" t="str">
            <v>Cote d'Ivoire</v>
          </cell>
          <cell r="R36" t="str">
            <v>SSA</v>
          </cell>
          <cell r="S36">
            <v>4142</v>
          </cell>
          <cell r="T36">
            <v>232525.84529999996</v>
          </cell>
          <cell r="U36">
            <v>1.7813073616208465E-2</v>
          </cell>
          <cell r="V36">
            <v>3.7462829260093686</v>
          </cell>
          <cell r="W36">
            <v>1</v>
          </cell>
          <cell r="X36">
            <v>15</v>
          </cell>
          <cell r="Y36">
            <v>79</v>
          </cell>
          <cell r="Z36">
            <v>5</v>
          </cell>
          <cell r="AA36">
            <v>41.42</v>
          </cell>
          <cell r="AB36">
            <v>621.29999999999995</v>
          </cell>
          <cell r="AC36">
            <v>3272.1800000000003</v>
          </cell>
          <cell r="AD36">
            <v>207.10000000000002</v>
          </cell>
        </row>
        <row r="37">
          <cell r="P37" t="str">
            <v>CMR</v>
          </cell>
          <cell r="Q37" t="str">
            <v>Cameroon</v>
          </cell>
          <cell r="R37" t="str">
            <v>SSA</v>
          </cell>
          <cell r="S37">
            <v>3200</v>
          </cell>
          <cell r="T37">
            <v>349529.25</v>
          </cell>
          <cell r="U37">
            <v>9.1551708476472291E-3</v>
          </cell>
          <cell r="V37">
            <v>5.2256073959158087</v>
          </cell>
          <cell r="W37">
            <v>1</v>
          </cell>
          <cell r="X37">
            <v>15</v>
          </cell>
          <cell r="Y37">
            <v>79</v>
          </cell>
          <cell r="Z37">
            <v>5</v>
          </cell>
          <cell r="AA37">
            <v>32</v>
          </cell>
          <cell r="AB37">
            <v>480</v>
          </cell>
          <cell r="AC37">
            <v>2528</v>
          </cell>
          <cell r="AD37">
            <v>160</v>
          </cell>
        </row>
        <row r="38">
          <cell r="P38" t="str">
            <v>COD</v>
          </cell>
          <cell r="Q38" t="str">
            <v>Congo; Democratic Republic</v>
          </cell>
          <cell r="R38" t="str">
            <v>SSA</v>
          </cell>
          <cell r="S38">
            <v>4293</v>
          </cell>
          <cell r="T38">
            <v>1478915.9275</v>
          </cell>
          <cell r="U38">
            <v>2.9028019241479162E-3</v>
          </cell>
          <cell r="V38">
            <v>9.2802847750203235</v>
          </cell>
          <cell r="W38">
            <v>1</v>
          </cell>
          <cell r="X38">
            <v>15</v>
          </cell>
          <cell r="Y38">
            <v>79</v>
          </cell>
          <cell r="Z38">
            <v>5</v>
          </cell>
          <cell r="AA38">
            <v>42.93</v>
          </cell>
          <cell r="AB38">
            <v>643.94999999999993</v>
          </cell>
          <cell r="AC38">
            <v>3391.4700000000003</v>
          </cell>
          <cell r="AD38">
            <v>214.65</v>
          </cell>
        </row>
        <row r="39">
          <cell r="P39" t="str">
            <v>COG</v>
          </cell>
          <cell r="Q39" t="str">
            <v>Congo</v>
          </cell>
          <cell r="R39" t="str">
            <v>SSA</v>
          </cell>
          <cell r="S39">
            <v>800</v>
          </cell>
          <cell r="T39">
            <v>220416.495</v>
          </cell>
          <cell r="U39">
            <v>3.6294924297748227E-3</v>
          </cell>
          <cell r="V39">
            <v>8.2994068876938432</v>
          </cell>
          <cell r="W39">
            <v>1</v>
          </cell>
          <cell r="X39">
            <v>15</v>
          </cell>
          <cell r="Y39">
            <v>79</v>
          </cell>
          <cell r="Z39">
            <v>5</v>
          </cell>
          <cell r="AA39">
            <v>8</v>
          </cell>
          <cell r="AB39">
            <v>120</v>
          </cell>
          <cell r="AC39">
            <v>632</v>
          </cell>
          <cell r="AD39">
            <v>40</v>
          </cell>
        </row>
        <row r="40">
          <cell r="P40" t="str">
            <v>COL</v>
          </cell>
          <cell r="Q40" t="str">
            <v>Colombia</v>
          </cell>
          <cell r="R40" t="str">
            <v>LAC</v>
          </cell>
          <cell r="S40">
            <v>16351</v>
          </cell>
          <cell r="T40">
            <v>1079839.3499999999</v>
          </cell>
          <cell r="U40">
            <v>1.5142067197310417E-2</v>
          </cell>
          <cell r="V40">
            <v>4.0632862613752954</v>
          </cell>
          <cell r="W40">
            <v>1</v>
          </cell>
          <cell r="X40">
            <v>21</v>
          </cell>
          <cell r="Y40">
            <v>75</v>
          </cell>
          <cell r="Z40">
            <v>3</v>
          </cell>
          <cell r="AA40">
            <v>163.51</v>
          </cell>
          <cell r="AB40">
            <v>3433.71</v>
          </cell>
          <cell r="AC40">
            <v>12263.25</v>
          </cell>
          <cell r="AD40">
            <v>490.53</v>
          </cell>
        </row>
        <row r="41">
          <cell r="P41" t="str">
            <v>COM</v>
          </cell>
          <cell r="Q41" t="str">
            <v>Comoros</v>
          </cell>
          <cell r="R41" t="str">
            <v>SSA</v>
          </cell>
          <cell r="S41" t="str">
            <v>-</v>
          </cell>
          <cell r="T41" t="str">
            <v>-</v>
          </cell>
          <cell r="U41" t="str">
            <v>-</v>
          </cell>
          <cell r="V41" t="str">
            <v>-</v>
          </cell>
          <cell r="W41">
            <v>1</v>
          </cell>
          <cell r="X41">
            <v>15</v>
          </cell>
          <cell r="Y41">
            <v>79</v>
          </cell>
          <cell r="Z41">
            <v>5</v>
          </cell>
          <cell r="AA41" t="str">
            <v>-</v>
          </cell>
          <cell r="AB41" t="str">
            <v>-</v>
          </cell>
          <cell r="AC41" t="str">
            <v>-</v>
          </cell>
          <cell r="AD41" t="str">
            <v>-</v>
          </cell>
        </row>
        <row r="42">
          <cell r="P42" t="str">
            <v>CPV</v>
          </cell>
          <cell r="Q42" t="str">
            <v>Cabo Verde</v>
          </cell>
          <cell r="R42" t="str">
            <v>SSA</v>
          </cell>
          <cell r="S42">
            <v>282.14285714285717</v>
          </cell>
          <cell r="T42">
            <v>3124.056</v>
          </cell>
          <cell r="U42">
            <v>9.0312996035556717E-2</v>
          </cell>
          <cell r="V42">
            <v>1.663776092530467</v>
          </cell>
          <cell r="W42">
            <v>1</v>
          </cell>
          <cell r="X42">
            <v>15</v>
          </cell>
          <cell r="Y42">
            <v>79</v>
          </cell>
          <cell r="Z42">
            <v>5</v>
          </cell>
          <cell r="AA42">
            <v>2.8214285714285716</v>
          </cell>
          <cell r="AB42">
            <v>42.321428571428577</v>
          </cell>
          <cell r="AC42">
            <v>222.89285714285717</v>
          </cell>
          <cell r="AD42">
            <v>14.107142857142859</v>
          </cell>
        </row>
        <row r="43">
          <cell r="P43" t="str">
            <v>CRI</v>
          </cell>
          <cell r="Q43" t="str">
            <v>Costa Rica</v>
          </cell>
          <cell r="R43" t="str">
            <v>LAC</v>
          </cell>
          <cell r="S43">
            <v>3238</v>
          </cell>
          <cell r="T43">
            <v>48578.25</v>
          </cell>
          <cell r="U43">
            <v>6.6655344727321389E-2</v>
          </cell>
          <cell r="V43">
            <v>1.9366561303607162</v>
          </cell>
          <cell r="W43">
            <v>1</v>
          </cell>
          <cell r="X43">
            <v>21</v>
          </cell>
          <cell r="Y43">
            <v>75</v>
          </cell>
          <cell r="Z43">
            <v>3</v>
          </cell>
          <cell r="AA43">
            <v>32.380000000000003</v>
          </cell>
          <cell r="AB43">
            <v>679.98</v>
          </cell>
          <cell r="AC43">
            <v>2428.5</v>
          </cell>
          <cell r="AD43">
            <v>97.14</v>
          </cell>
        </row>
        <row r="44">
          <cell r="P44" t="str">
            <v>CYP</v>
          </cell>
          <cell r="Q44" t="str">
            <v>Cyprus</v>
          </cell>
          <cell r="R44" t="str">
            <v>Europe</v>
          </cell>
          <cell r="S44">
            <v>27074.285714285714</v>
          </cell>
          <cell r="T44">
            <v>5662.8</v>
          </cell>
          <cell r="U44">
            <v>4.7810775083502355</v>
          </cell>
          <cell r="V44">
            <v>0.22866890503523357</v>
          </cell>
          <cell r="W44">
            <v>0</v>
          </cell>
          <cell r="X44">
            <v>33</v>
          </cell>
          <cell r="Y44">
            <v>65</v>
          </cell>
          <cell r="Z44">
            <v>2</v>
          </cell>
          <cell r="AA44">
            <v>0</v>
          </cell>
          <cell r="AB44">
            <v>8934.5142857142855</v>
          </cell>
          <cell r="AC44">
            <v>17598.285714285714</v>
          </cell>
          <cell r="AD44">
            <v>541.48571428571427</v>
          </cell>
        </row>
        <row r="45">
          <cell r="P45" t="str">
            <v>CZE</v>
          </cell>
          <cell r="Q45" t="str">
            <v>Czechia</v>
          </cell>
          <cell r="R45" t="str">
            <v>Europe</v>
          </cell>
          <cell r="S45">
            <v>10200</v>
          </cell>
          <cell r="T45">
            <v>64246.770000000004</v>
          </cell>
          <cell r="U45">
            <v>0.15876284519828779</v>
          </cell>
          <cell r="V45">
            <v>1.2548608429997796</v>
          </cell>
          <cell r="W45">
            <v>0</v>
          </cell>
          <cell r="X45">
            <v>33</v>
          </cell>
          <cell r="Y45">
            <v>65</v>
          </cell>
          <cell r="Z45">
            <v>2</v>
          </cell>
          <cell r="AA45">
            <v>0</v>
          </cell>
          <cell r="AB45">
            <v>3366</v>
          </cell>
          <cell r="AC45">
            <v>6630</v>
          </cell>
          <cell r="AD45">
            <v>204</v>
          </cell>
        </row>
        <row r="46">
          <cell r="P46" t="str">
            <v>DEU</v>
          </cell>
          <cell r="Q46" t="str">
            <v>Germany</v>
          </cell>
          <cell r="R46" t="str">
            <v>Europe</v>
          </cell>
          <cell r="S46">
            <v>75474</v>
          </cell>
          <cell r="T46">
            <v>343229.3</v>
          </cell>
          <cell r="U46">
            <v>0.2198938144266821</v>
          </cell>
          <cell r="V46">
            <v>1.0662609344913641</v>
          </cell>
          <cell r="W46">
            <v>0</v>
          </cell>
          <cell r="X46">
            <v>33</v>
          </cell>
          <cell r="Y46">
            <v>65</v>
          </cell>
          <cell r="Z46">
            <v>2</v>
          </cell>
          <cell r="AA46">
            <v>0</v>
          </cell>
          <cell r="AB46">
            <v>24906.420000000002</v>
          </cell>
          <cell r="AC46">
            <v>49058.1</v>
          </cell>
          <cell r="AD46">
            <v>1509.48</v>
          </cell>
        </row>
        <row r="47">
          <cell r="P47" t="str">
            <v>DJI</v>
          </cell>
          <cell r="Q47" t="str">
            <v>Djibouti</v>
          </cell>
          <cell r="R47" t="str">
            <v>MENA</v>
          </cell>
          <cell r="S47">
            <v>110.42857142857143</v>
          </cell>
          <cell r="T47">
            <v>16885.436399999999</v>
          </cell>
          <cell r="U47">
            <v>6.5398707390572058E-3</v>
          </cell>
          <cell r="V47">
            <v>6.1828031862034303</v>
          </cell>
          <cell r="W47">
            <v>1</v>
          </cell>
          <cell r="X47">
            <v>20</v>
          </cell>
          <cell r="Y47">
            <v>75</v>
          </cell>
          <cell r="Z47">
            <v>4</v>
          </cell>
          <cell r="AA47">
            <v>1.1042857142857143</v>
          </cell>
          <cell r="AB47">
            <v>22.085714285714289</v>
          </cell>
          <cell r="AC47">
            <v>82.821428571428569</v>
          </cell>
          <cell r="AD47">
            <v>4.4171428571428573</v>
          </cell>
        </row>
        <row r="48">
          <cell r="P48" t="str">
            <v>DMA</v>
          </cell>
          <cell r="Q48" t="str">
            <v>Dominica</v>
          </cell>
          <cell r="R48" t="str">
            <v>LAC</v>
          </cell>
          <cell r="S48">
            <v>34.285714285714285</v>
          </cell>
          <cell r="T48">
            <v>717.25</v>
          </cell>
          <cell r="U48">
            <v>4.7801623263456654E-2</v>
          </cell>
          <cell r="V48">
            <v>2.2869079379517374</v>
          </cell>
          <cell r="W48">
            <v>1</v>
          </cell>
          <cell r="X48">
            <v>21</v>
          </cell>
          <cell r="Y48">
            <v>75</v>
          </cell>
          <cell r="Z48">
            <v>3</v>
          </cell>
          <cell r="AA48">
            <v>0.34285714285714286</v>
          </cell>
          <cell r="AB48">
            <v>7.1999999999999993</v>
          </cell>
          <cell r="AC48">
            <v>25.714285714285715</v>
          </cell>
          <cell r="AD48">
            <v>1.0285714285714285</v>
          </cell>
        </row>
        <row r="49">
          <cell r="P49" t="str">
            <v>DNK</v>
          </cell>
          <cell r="Q49" t="str">
            <v>Denmark</v>
          </cell>
          <cell r="R49" t="str">
            <v>Europe</v>
          </cell>
          <cell r="S49">
            <v>4105</v>
          </cell>
          <cell r="T49">
            <v>42792.959999999999</v>
          </cell>
          <cell r="U49">
            <v>9.5926993598947116E-2</v>
          </cell>
          <cell r="V49">
            <v>1.6143570234830906</v>
          </cell>
          <cell r="W49">
            <v>0</v>
          </cell>
          <cell r="X49">
            <v>33</v>
          </cell>
          <cell r="Y49">
            <v>65</v>
          </cell>
          <cell r="Z49">
            <v>2</v>
          </cell>
          <cell r="AA49">
            <v>0</v>
          </cell>
          <cell r="AB49">
            <v>1354.65</v>
          </cell>
          <cell r="AC49">
            <v>2668.25</v>
          </cell>
          <cell r="AD49">
            <v>82.100000000000009</v>
          </cell>
        </row>
        <row r="50">
          <cell r="P50" t="str">
            <v>DOM</v>
          </cell>
          <cell r="Q50" t="str">
            <v>Dominican Republic</v>
          </cell>
          <cell r="R50" t="str">
            <v>LAC</v>
          </cell>
          <cell r="S50">
            <v>5169.8571428571431</v>
          </cell>
          <cell r="T50">
            <v>47772.45</v>
          </cell>
          <cell r="U50">
            <v>0.10821837990007092</v>
          </cell>
          <cell r="V50">
            <v>1.5199156624595338</v>
          </cell>
          <cell r="W50">
            <v>1</v>
          </cell>
          <cell r="X50">
            <v>21</v>
          </cell>
          <cell r="Y50">
            <v>75</v>
          </cell>
          <cell r="Z50">
            <v>3</v>
          </cell>
          <cell r="AA50">
            <v>51.698571428571434</v>
          </cell>
          <cell r="AB50">
            <v>1085.67</v>
          </cell>
          <cell r="AC50">
            <v>3877.3928571428573</v>
          </cell>
          <cell r="AD50">
            <v>155.09571428571428</v>
          </cell>
        </row>
        <row r="51">
          <cell r="P51" t="str">
            <v>DZA</v>
          </cell>
          <cell r="Q51" t="str">
            <v>Algeria</v>
          </cell>
          <cell r="R51" t="str">
            <v>MENA</v>
          </cell>
          <cell r="S51">
            <v>19000</v>
          </cell>
          <cell r="T51">
            <v>2077244.1</v>
          </cell>
          <cell r="U51">
            <v>9.1467343679060148E-3</v>
          </cell>
          <cell r="V51">
            <v>5.2280167569094802</v>
          </cell>
          <cell r="W51">
            <v>1</v>
          </cell>
          <cell r="X51">
            <v>20</v>
          </cell>
          <cell r="Y51">
            <v>75</v>
          </cell>
          <cell r="Z51">
            <v>4</v>
          </cell>
          <cell r="AA51">
            <v>190</v>
          </cell>
          <cell r="AB51">
            <v>3800</v>
          </cell>
          <cell r="AC51">
            <v>14250</v>
          </cell>
          <cell r="AD51">
            <v>760</v>
          </cell>
        </row>
        <row r="52">
          <cell r="P52" t="str">
            <v>ECU</v>
          </cell>
          <cell r="Q52" t="str">
            <v>Ecuador</v>
          </cell>
          <cell r="R52" t="str">
            <v>LAC</v>
          </cell>
          <cell r="S52">
            <v>405</v>
          </cell>
          <cell r="T52">
            <v>243501.15</v>
          </cell>
          <cell r="U52">
            <v>1.6632364980617134E-3</v>
          </cell>
          <cell r="V52">
            <v>12.260071445625913</v>
          </cell>
          <cell r="W52">
            <v>1</v>
          </cell>
          <cell r="X52">
            <v>21</v>
          </cell>
          <cell r="Y52">
            <v>75</v>
          </cell>
          <cell r="Z52">
            <v>3</v>
          </cell>
          <cell r="AA52">
            <v>4.05</v>
          </cell>
          <cell r="AB52">
            <v>85.05</v>
          </cell>
          <cell r="AC52">
            <v>303.75</v>
          </cell>
          <cell r="AD52">
            <v>12.15</v>
          </cell>
        </row>
        <row r="53">
          <cell r="P53" t="str">
            <v>EGY</v>
          </cell>
          <cell r="Q53" t="str">
            <v>Egypt</v>
          </cell>
          <cell r="R53" t="str">
            <v>MENA</v>
          </cell>
          <cell r="S53">
            <v>22704</v>
          </cell>
          <cell r="T53">
            <v>975666.78</v>
          </cell>
          <cell r="U53">
            <v>2.3270239866114945E-2</v>
          </cell>
          <cell r="V53">
            <v>3.2777028168847084</v>
          </cell>
          <cell r="W53">
            <v>1</v>
          </cell>
          <cell r="X53">
            <v>20</v>
          </cell>
          <cell r="Y53">
            <v>75</v>
          </cell>
          <cell r="Z53">
            <v>4</v>
          </cell>
          <cell r="AA53">
            <v>227.04</v>
          </cell>
          <cell r="AB53">
            <v>4540.8</v>
          </cell>
          <cell r="AC53">
            <v>17028</v>
          </cell>
          <cell r="AD53">
            <v>908.16</v>
          </cell>
        </row>
        <row r="54">
          <cell r="P54" t="str">
            <v>ESP</v>
          </cell>
          <cell r="Q54" t="str">
            <v>Spain</v>
          </cell>
          <cell r="R54" t="str">
            <v>Europe</v>
          </cell>
          <cell r="S54">
            <v>49461</v>
          </cell>
          <cell r="T54">
            <v>504595.51199999999</v>
          </cell>
          <cell r="U54">
            <v>9.8021085847469852E-2</v>
          </cell>
          <cell r="V54">
            <v>1.5970196130059995</v>
          </cell>
          <cell r="W54">
            <v>0</v>
          </cell>
          <cell r="X54">
            <v>33</v>
          </cell>
          <cell r="Y54">
            <v>65</v>
          </cell>
          <cell r="Z54">
            <v>2</v>
          </cell>
          <cell r="AA54">
            <v>0</v>
          </cell>
          <cell r="AB54">
            <v>16322.130000000001</v>
          </cell>
          <cell r="AC54">
            <v>32149.65</v>
          </cell>
          <cell r="AD54">
            <v>989.22</v>
          </cell>
        </row>
        <row r="55">
          <cell r="P55" t="str">
            <v>EST</v>
          </cell>
          <cell r="Q55" t="str">
            <v>Estonia</v>
          </cell>
          <cell r="R55" t="str">
            <v>Europe</v>
          </cell>
          <cell r="S55">
            <v>530</v>
          </cell>
          <cell r="T55">
            <v>43237.35</v>
          </cell>
          <cell r="U55">
            <v>1.2257920524731512E-2</v>
          </cell>
          <cell r="V55">
            <v>4.5160797618171378</v>
          </cell>
          <cell r="W55">
            <v>0</v>
          </cell>
          <cell r="X55">
            <v>33</v>
          </cell>
          <cell r="Y55">
            <v>65</v>
          </cell>
          <cell r="Z55">
            <v>2</v>
          </cell>
          <cell r="AA55">
            <v>0</v>
          </cell>
          <cell r="AB55">
            <v>174.9</v>
          </cell>
          <cell r="AC55">
            <v>344.5</v>
          </cell>
          <cell r="AD55">
            <v>10.6</v>
          </cell>
        </row>
        <row r="56">
          <cell r="P56" t="str">
            <v>ETH</v>
          </cell>
          <cell r="Q56" t="str">
            <v>Ethiopia</v>
          </cell>
          <cell r="R56" t="str">
            <v>SSA</v>
          </cell>
          <cell r="S56">
            <v>6600</v>
          </cell>
          <cell r="T56">
            <v>960741.4</v>
          </cell>
          <cell r="U56">
            <v>6.8696945921139655E-3</v>
          </cell>
          <cell r="V56">
            <v>6.0325549891376617</v>
          </cell>
          <cell r="W56">
            <v>1</v>
          </cell>
          <cell r="X56">
            <v>15</v>
          </cell>
          <cell r="Y56">
            <v>79</v>
          </cell>
          <cell r="Z56">
            <v>5</v>
          </cell>
          <cell r="AA56">
            <v>66</v>
          </cell>
          <cell r="AB56">
            <v>990</v>
          </cell>
          <cell r="AC56">
            <v>5214</v>
          </cell>
          <cell r="AD56">
            <v>330</v>
          </cell>
        </row>
        <row r="57">
          <cell r="P57" t="str">
            <v>FIN</v>
          </cell>
          <cell r="Q57" t="str">
            <v>Finland</v>
          </cell>
          <cell r="R57" t="str">
            <v>Europe</v>
          </cell>
          <cell r="S57">
            <v>9576</v>
          </cell>
          <cell r="T57">
            <v>332720.19</v>
          </cell>
          <cell r="U57">
            <v>2.8780940525430693E-2</v>
          </cell>
          <cell r="V57">
            <v>2.9472536438782093</v>
          </cell>
          <cell r="W57">
            <v>0</v>
          </cell>
          <cell r="X57">
            <v>33</v>
          </cell>
          <cell r="Y57">
            <v>65</v>
          </cell>
          <cell r="Z57">
            <v>2</v>
          </cell>
          <cell r="AA57">
            <v>0</v>
          </cell>
          <cell r="AB57">
            <v>3160.08</v>
          </cell>
          <cell r="AC57">
            <v>6224.4000000000005</v>
          </cell>
          <cell r="AD57">
            <v>191.52</v>
          </cell>
        </row>
        <row r="58">
          <cell r="P58" t="str">
            <v>FJI</v>
          </cell>
          <cell r="Q58" t="str">
            <v>Fiji</v>
          </cell>
          <cell r="R58" t="str">
            <v>S&amp;SE Asia</v>
          </cell>
          <cell r="S58">
            <v>427.14285714285717</v>
          </cell>
          <cell r="T58">
            <v>17872.32</v>
          </cell>
          <cell r="U58">
            <v>2.3899687177873784E-2</v>
          </cell>
          <cell r="V58">
            <v>3.2342523030626751</v>
          </cell>
          <cell r="W58">
            <v>3</v>
          </cell>
          <cell r="X58">
            <v>17</v>
          </cell>
          <cell r="Y58">
            <v>78</v>
          </cell>
          <cell r="Z58">
            <v>2</v>
          </cell>
          <cell r="AA58">
            <v>12.814285714285715</v>
          </cell>
          <cell r="AB58">
            <v>72.614285714285728</v>
          </cell>
          <cell r="AC58">
            <v>333.17142857142858</v>
          </cell>
          <cell r="AD58">
            <v>8.5428571428571427</v>
          </cell>
        </row>
        <row r="59">
          <cell r="P59" t="str">
            <v>FRA</v>
          </cell>
          <cell r="Q59" t="str">
            <v>France</v>
          </cell>
          <cell r="R59" t="str">
            <v>Europe</v>
          </cell>
          <cell r="S59">
            <v>52298</v>
          </cell>
          <cell r="T59">
            <v>547617.73199999996</v>
          </cell>
          <cell r="U59">
            <v>9.5500925086918126E-2</v>
          </cell>
          <cell r="V59">
            <v>1.6179541678672182</v>
          </cell>
          <cell r="W59">
            <v>0</v>
          </cell>
          <cell r="X59">
            <v>33</v>
          </cell>
          <cell r="Y59">
            <v>65</v>
          </cell>
          <cell r="Z59">
            <v>2</v>
          </cell>
          <cell r="AA59">
            <v>0</v>
          </cell>
          <cell r="AB59">
            <v>17258.34</v>
          </cell>
          <cell r="AC59">
            <v>33993.700000000004</v>
          </cell>
          <cell r="AD59">
            <v>1045.96</v>
          </cell>
        </row>
        <row r="60">
          <cell r="P60" t="str">
            <v>GAB</v>
          </cell>
          <cell r="Q60" t="str">
            <v>Gabon</v>
          </cell>
          <cell r="R60" t="str">
            <v>SSA</v>
          </cell>
          <cell r="S60">
            <v>1000</v>
          </cell>
          <cell r="T60">
            <v>193467.73380000002</v>
          </cell>
          <cell r="U60">
            <v>5.1688205591624084E-3</v>
          </cell>
          <cell r="V60">
            <v>6.9546339551409888</v>
          </cell>
          <cell r="W60">
            <v>1</v>
          </cell>
          <cell r="X60">
            <v>15</v>
          </cell>
          <cell r="Y60">
            <v>79</v>
          </cell>
          <cell r="Z60">
            <v>5</v>
          </cell>
          <cell r="AA60">
            <v>10</v>
          </cell>
          <cell r="AB60">
            <v>150</v>
          </cell>
          <cell r="AC60">
            <v>790</v>
          </cell>
          <cell r="AD60">
            <v>50</v>
          </cell>
        </row>
        <row r="61">
          <cell r="P61" t="str">
            <v>GBR</v>
          </cell>
          <cell r="Q61" t="str">
            <v>United Kingdom</v>
          </cell>
          <cell r="R61" t="str">
            <v>Europe</v>
          </cell>
          <cell r="S61">
            <v>42500</v>
          </cell>
          <cell r="T61">
            <v>243957.78839999999</v>
          </cell>
          <cell r="U61">
            <v>0.17421046599387849</v>
          </cell>
          <cell r="V61">
            <v>1.1979339773617104</v>
          </cell>
          <cell r="W61">
            <v>0</v>
          </cell>
          <cell r="X61">
            <v>33</v>
          </cell>
          <cell r="Y61">
            <v>65</v>
          </cell>
          <cell r="Z61">
            <v>2</v>
          </cell>
          <cell r="AA61">
            <v>0</v>
          </cell>
          <cell r="AB61">
            <v>14025</v>
          </cell>
          <cell r="AC61">
            <v>27625</v>
          </cell>
          <cell r="AD61">
            <v>850</v>
          </cell>
        </row>
        <row r="62">
          <cell r="P62" t="str">
            <v>GEO</v>
          </cell>
          <cell r="Q62" t="str">
            <v>Georgia</v>
          </cell>
          <cell r="R62" t="str">
            <v>Europe</v>
          </cell>
          <cell r="S62">
            <v>3000</v>
          </cell>
          <cell r="T62">
            <v>62862.3</v>
          </cell>
          <cell r="U62">
            <v>4.7723357242735312E-2</v>
          </cell>
          <cell r="V62">
            <v>2.2887824274054536</v>
          </cell>
          <cell r="W62">
            <v>0</v>
          </cell>
          <cell r="X62">
            <v>33</v>
          </cell>
          <cell r="Y62">
            <v>65</v>
          </cell>
          <cell r="Z62">
            <v>2</v>
          </cell>
          <cell r="AA62">
            <v>0</v>
          </cell>
          <cell r="AB62">
            <v>990</v>
          </cell>
          <cell r="AC62">
            <v>1950</v>
          </cell>
          <cell r="AD62">
            <v>60</v>
          </cell>
        </row>
        <row r="63">
          <cell r="P63" t="str">
            <v>GHA</v>
          </cell>
          <cell r="Q63" t="str">
            <v>Ghana</v>
          </cell>
          <cell r="R63" t="str">
            <v>SSA</v>
          </cell>
          <cell r="S63">
            <v>6296</v>
          </cell>
          <cell r="T63">
            <v>202564.35</v>
          </cell>
          <cell r="U63">
            <v>3.108148102072255E-2</v>
          </cell>
          <cell r="V63">
            <v>2.8360844066694302</v>
          </cell>
          <cell r="W63">
            <v>1</v>
          </cell>
          <cell r="X63">
            <v>15</v>
          </cell>
          <cell r="Y63">
            <v>79</v>
          </cell>
          <cell r="Z63">
            <v>5</v>
          </cell>
          <cell r="AA63">
            <v>62.96</v>
          </cell>
          <cell r="AB63">
            <v>944.4</v>
          </cell>
          <cell r="AC63">
            <v>4973.84</v>
          </cell>
          <cell r="AD63">
            <v>314.8</v>
          </cell>
        </row>
        <row r="64">
          <cell r="P64" t="str">
            <v>GIN</v>
          </cell>
          <cell r="Q64" t="str">
            <v>Guinea</v>
          </cell>
          <cell r="R64" t="str">
            <v>SSA</v>
          </cell>
          <cell r="S64">
            <v>1057.5714285714287</v>
          </cell>
          <cell r="T64">
            <v>163249.584</v>
          </cell>
          <cell r="U64">
            <v>6.4782488424070268E-3</v>
          </cell>
          <cell r="V64">
            <v>6.2121393796360405</v>
          </cell>
          <cell r="W64">
            <v>1</v>
          </cell>
          <cell r="X64">
            <v>15</v>
          </cell>
          <cell r="Y64">
            <v>79</v>
          </cell>
          <cell r="Z64">
            <v>5</v>
          </cell>
          <cell r="AA64">
            <v>10.575714285714287</v>
          </cell>
          <cell r="AB64">
            <v>158.6357142857143</v>
          </cell>
          <cell r="AC64">
            <v>835.48142857142864</v>
          </cell>
          <cell r="AD64">
            <v>52.878571428571433</v>
          </cell>
        </row>
        <row r="65">
          <cell r="P65" t="str">
            <v>GMB</v>
          </cell>
          <cell r="Q65" t="str">
            <v>Gambia</v>
          </cell>
          <cell r="R65" t="str">
            <v>SSA</v>
          </cell>
          <cell r="S65">
            <v>400</v>
          </cell>
          <cell r="T65">
            <v>6222.8432000000003</v>
          </cell>
          <cell r="U65">
            <v>6.4279299211652957E-2</v>
          </cell>
          <cell r="V65">
            <v>1.9721249960385372</v>
          </cell>
          <cell r="W65">
            <v>1</v>
          </cell>
          <cell r="X65">
            <v>15</v>
          </cell>
          <cell r="Y65">
            <v>79</v>
          </cell>
          <cell r="Z65">
            <v>5</v>
          </cell>
          <cell r="AA65">
            <v>4</v>
          </cell>
          <cell r="AB65">
            <v>60</v>
          </cell>
          <cell r="AC65">
            <v>316</v>
          </cell>
          <cell r="AD65">
            <v>20</v>
          </cell>
        </row>
        <row r="66">
          <cell r="P66" t="str">
            <v>GRC</v>
          </cell>
          <cell r="Q66" t="str">
            <v>Greece</v>
          </cell>
          <cell r="R66" t="str">
            <v>Europe</v>
          </cell>
          <cell r="S66">
            <v>12000</v>
          </cell>
          <cell r="T66">
            <v>130815.63</v>
          </cell>
          <cell r="U66">
            <v>9.1732157694000324E-2</v>
          </cell>
          <cell r="V66">
            <v>1.6508560279442905</v>
          </cell>
          <cell r="W66">
            <v>0</v>
          </cell>
          <cell r="X66">
            <v>33</v>
          </cell>
          <cell r="Y66">
            <v>65</v>
          </cell>
          <cell r="Z66">
            <v>2</v>
          </cell>
          <cell r="AA66">
            <v>0</v>
          </cell>
          <cell r="AB66">
            <v>3960</v>
          </cell>
          <cell r="AC66">
            <v>7800</v>
          </cell>
          <cell r="AD66">
            <v>240</v>
          </cell>
        </row>
        <row r="67">
          <cell r="P67" t="str">
            <v>GRD</v>
          </cell>
          <cell r="Q67" t="str">
            <v>Grenada</v>
          </cell>
          <cell r="R67" t="str">
            <v>LAC</v>
          </cell>
          <cell r="S67">
            <v>37.142857142857146</v>
          </cell>
          <cell r="T67">
            <v>342</v>
          </cell>
          <cell r="U67">
            <v>0.10860484544695072</v>
          </cell>
          <cell r="V67">
            <v>1.5172089760224452</v>
          </cell>
          <cell r="W67">
            <v>1</v>
          </cell>
          <cell r="X67">
            <v>21</v>
          </cell>
          <cell r="Y67">
            <v>75</v>
          </cell>
          <cell r="Z67">
            <v>3</v>
          </cell>
          <cell r="AA67">
            <v>0.37142857142857144</v>
          </cell>
          <cell r="AB67">
            <v>7.8000000000000007</v>
          </cell>
          <cell r="AC67">
            <v>27.857142857142861</v>
          </cell>
          <cell r="AD67">
            <v>1.1142857142857143</v>
          </cell>
        </row>
        <row r="68">
          <cell r="P68" t="str">
            <v>GTM</v>
          </cell>
          <cell r="Q68" t="str">
            <v>Guatemala</v>
          </cell>
          <cell r="R68" t="str">
            <v>LAC</v>
          </cell>
          <cell r="S68">
            <v>8140.5714285714284</v>
          </cell>
          <cell r="T68">
            <v>103698.2</v>
          </cell>
          <cell r="U68">
            <v>7.8502533588542797E-2</v>
          </cell>
          <cell r="V68">
            <v>1.7845477277021768</v>
          </cell>
          <cell r="W68">
            <v>1</v>
          </cell>
          <cell r="X68">
            <v>21</v>
          </cell>
          <cell r="Y68">
            <v>75</v>
          </cell>
          <cell r="Z68">
            <v>3</v>
          </cell>
          <cell r="AA68">
            <v>81.405714285714282</v>
          </cell>
          <cell r="AB68">
            <v>1709.52</v>
          </cell>
          <cell r="AC68">
            <v>6105.4285714285716</v>
          </cell>
          <cell r="AD68">
            <v>244.21714285714285</v>
          </cell>
        </row>
        <row r="69">
          <cell r="P69" t="str">
            <v>GUY</v>
          </cell>
          <cell r="Q69" t="str">
            <v>Guyana</v>
          </cell>
          <cell r="R69" t="str">
            <v>LAC</v>
          </cell>
          <cell r="S69">
            <v>203.42857142857142</v>
          </cell>
          <cell r="T69">
            <v>109652.32979999998</v>
          </cell>
          <cell r="U69">
            <v>1.8552143105359852E-3</v>
          </cell>
          <cell r="V69">
            <v>11.608415957067672</v>
          </cell>
          <cell r="W69">
            <v>1</v>
          </cell>
          <cell r="X69">
            <v>21</v>
          </cell>
          <cell r="Y69">
            <v>75</v>
          </cell>
          <cell r="Z69">
            <v>3</v>
          </cell>
          <cell r="AA69">
            <v>2.0342857142857143</v>
          </cell>
          <cell r="AB69">
            <v>42.72</v>
          </cell>
          <cell r="AC69">
            <v>152.57142857142856</v>
          </cell>
          <cell r="AD69">
            <v>6.1028571428571423</v>
          </cell>
        </row>
        <row r="70">
          <cell r="P70" t="str">
            <v>HKG</v>
          </cell>
          <cell r="Q70" t="str">
            <v>Hong Kong; SAR China</v>
          </cell>
          <cell r="R70" t="str">
            <v>NE Asia</v>
          </cell>
          <cell r="S70">
            <v>23864.857142857141</v>
          </cell>
          <cell r="T70">
            <v>1074.1500000000001</v>
          </cell>
          <cell r="U70">
            <v>22.217434383332996</v>
          </cell>
          <cell r="V70">
            <v>0.10607744513219548</v>
          </cell>
          <cell r="W70">
            <v>0</v>
          </cell>
          <cell r="X70">
            <v>81</v>
          </cell>
          <cell r="Y70">
            <v>18</v>
          </cell>
          <cell r="Z70">
            <v>1</v>
          </cell>
          <cell r="AA70">
            <v>0</v>
          </cell>
          <cell r="AB70">
            <v>19330.534285714286</v>
          </cell>
          <cell r="AC70">
            <v>4295.6742857142854</v>
          </cell>
          <cell r="AD70">
            <v>238.64857142857142</v>
          </cell>
        </row>
        <row r="71">
          <cell r="P71" t="str">
            <v>HND</v>
          </cell>
          <cell r="Q71" t="str">
            <v>Honduras</v>
          </cell>
          <cell r="R71" t="str">
            <v>LAC</v>
          </cell>
          <cell r="S71">
            <v>1200</v>
          </cell>
          <cell r="T71">
            <v>98422.553599999999</v>
          </cell>
          <cell r="U71">
            <v>1.2192327430122683E-2</v>
          </cell>
          <cell r="V71">
            <v>4.528211420270333</v>
          </cell>
          <cell r="W71">
            <v>1</v>
          </cell>
          <cell r="X71">
            <v>21</v>
          </cell>
          <cell r="Y71">
            <v>75</v>
          </cell>
          <cell r="Z71">
            <v>3</v>
          </cell>
          <cell r="AA71">
            <v>12</v>
          </cell>
          <cell r="AB71">
            <v>252</v>
          </cell>
          <cell r="AC71">
            <v>900</v>
          </cell>
          <cell r="AD71">
            <v>36</v>
          </cell>
        </row>
        <row r="72">
          <cell r="P72" t="str">
            <v>HRV</v>
          </cell>
          <cell r="Q72" t="str">
            <v>Croatia</v>
          </cell>
          <cell r="R72" t="str">
            <v>Europe</v>
          </cell>
          <cell r="S72">
            <v>254.14285714285714</v>
          </cell>
          <cell r="T72">
            <v>56391.39</v>
          </cell>
          <cell r="U72">
            <v>4.5067670284924194E-3</v>
          </cell>
          <cell r="V72">
            <v>7.4479619653138824</v>
          </cell>
          <cell r="W72">
            <v>0</v>
          </cell>
          <cell r="X72">
            <v>33</v>
          </cell>
          <cell r="Y72">
            <v>65</v>
          </cell>
          <cell r="Z72">
            <v>2</v>
          </cell>
          <cell r="AA72">
            <v>0</v>
          </cell>
          <cell r="AB72">
            <v>83.867142857142866</v>
          </cell>
          <cell r="AC72">
            <v>165.19285714285715</v>
          </cell>
          <cell r="AD72">
            <v>5.0828571428571427</v>
          </cell>
        </row>
        <row r="73">
          <cell r="P73" t="str">
            <v>HTI</v>
          </cell>
          <cell r="Q73" t="str">
            <v>Haiti</v>
          </cell>
          <cell r="R73" t="str">
            <v>LAC</v>
          </cell>
          <cell r="S73">
            <v>490.28571428571428</v>
          </cell>
          <cell r="T73">
            <v>25745</v>
          </cell>
          <cell r="U73">
            <v>1.9043919762505895E-2</v>
          </cell>
          <cell r="V73">
            <v>3.623196038554847</v>
          </cell>
          <cell r="W73">
            <v>1</v>
          </cell>
          <cell r="X73">
            <v>21</v>
          </cell>
          <cell r="Y73">
            <v>75</v>
          </cell>
          <cell r="Z73">
            <v>3</v>
          </cell>
          <cell r="AA73">
            <v>4.902857142857143</v>
          </cell>
          <cell r="AB73">
            <v>102.96</v>
          </cell>
          <cell r="AC73">
            <v>367.71428571428572</v>
          </cell>
          <cell r="AD73">
            <v>14.708571428571428</v>
          </cell>
        </row>
        <row r="74">
          <cell r="P74" t="str">
            <v>HUN</v>
          </cell>
          <cell r="Q74" t="str">
            <v>Hungary</v>
          </cell>
          <cell r="R74" t="str">
            <v>Europe</v>
          </cell>
          <cell r="S74">
            <v>220</v>
          </cell>
          <cell r="T74">
            <v>90547.928100000005</v>
          </cell>
          <cell r="U74">
            <v>2.4296525013475156E-3</v>
          </cell>
          <cell r="V74">
            <v>10.143735645259545</v>
          </cell>
          <cell r="W74">
            <v>0</v>
          </cell>
          <cell r="X74">
            <v>33</v>
          </cell>
          <cell r="Y74">
            <v>65</v>
          </cell>
          <cell r="Z74">
            <v>2</v>
          </cell>
          <cell r="AA74">
            <v>0</v>
          </cell>
          <cell r="AB74">
            <v>72.600000000000009</v>
          </cell>
          <cell r="AC74">
            <v>143</v>
          </cell>
          <cell r="AD74">
            <v>4.4000000000000004</v>
          </cell>
        </row>
        <row r="75">
          <cell r="P75" t="str">
            <v>IDN</v>
          </cell>
          <cell r="Q75" t="str">
            <v>Indonesia</v>
          </cell>
          <cell r="R75" t="str">
            <v>S&amp;SE Asia</v>
          </cell>
          <cell r="S75">
            <v>93378</v>
          </cell>
          <cell r="T75">
            <v>1781071.4</v>
          </cell>
          <cell r="U75">
            <v>5.2427993622265794E-2</v>
          </cell>
          <cell r="V75">
            <v>2.1836769272918901</v>
          </cell>
          <cell r="W75">
            <v>3</v>
          </cell>
          <cell r="X75">
            <v>17</v>
          </cell>
          <cell r="Y75">
            <v>78</v>
          </cell>
          <cell r="Z75">
            <v>2</v>
          </cell>
          <cell r="AA75">
            <v>2801.3399999999997</v>
          </cell>
          <cell r="AB75">
            <v>15874.260000000002</v>
          </cell>
          <cell r="AC75">
            <v>72834.84</v>
          </cell>
          <cell r="AD75">
            <v>1867.56</v>
          </cell>
        </row>
        <row r="76">
          <cell r="P76" t="str">
            <v>IND</v>
          </cell>
          <cell r="Q76" t="str">
            <v>India</v>
          </cell>
          <cell r="R76" t="str">
            <v>S&amp;SE Asia</v>
          </cell>
          <cell r="S76">
            <v>461121</v>
          </cell>
          <cell r="T76">
            <v>2994955.75</v>
          </cell>
          <cell r="U76">
            <v>0.15396588079807189</v>
          </cell>
          <cell r="V76">
            <v>1.2742591445467579</v>
          </cell>
          <cell r="W76">
            <v>3</v>
          </cell>
          <cell r="X76">
            <v>17</v>
          </cell>
          <cell r="Y76">
            <v>78</v>
          </cell>
          <cell r="Z76">
            <v>2</v>
          </cell>
          <cell r="AA76">
            <v>13833.63</v>
          </cell>
          <cell r="AB76">
            <v>78390.570000000007</v>
          </cell>
          <cell r="AC76">
            <v>359674.38</v>
          </cell>
          <cell r="AD76">
            <v>9222.42</v>
          </cell>
        </row>
        <row r="77">
          <cell r="P77" t="str">
            <v>IRL</v>
          </cell>
          <cell r="Q77" t="str">
            <v>Ireland</v>
          </cell>
          <cell r="R77" t="str">
            <v>Europe</v>
          </cell>
          <cell r="S77">
            <v>4000</v>
          </cell>
          <cell r="T77">
            <v>69476.22</v>
          </cell>
          <cell r="U77">
            <v>5.7573656137308561E-2</v>
          </cell>
          <cell r="V77">
            <v>2.0838099121560969</v>
          </cell>
          <cell r="W77">
            <v>0</v>
          </cell>
          <cell r="X77">
            <v>33</v>
          </cell>
          <cell r="Y77">
            <v>65</v>
          </cell>
          <cell r="Z77">
            <v>2</v>
          </cell>
          <cell r="AA77">
            <v>0</v>
          </cell>
          <cell r="AB77">
            <v>1320</v>
          </cell>
          <cell r="AC77">
            <v>2600</v>
          </cell>
          <cell r="AD77">
            <v>80</v>
          </cell>
        </row>
        <row r="78">
          <cell r="P78" t="str">
            <v>IRN</v>
          </cell>
          <cell r="Q78" t="str">
            <v>Iran</v>
          </cell>
          <cell r="R78" t="str">
            <v>MENA</v>
          </cell>
          <cell r="S78">
            <v>37106</v>
          </cell>
          <cell r="T78">
            <v>1459457.1</v>
          </cell>
          <cell r="U78">
            <v>2.5424522584459659E-2</v>
          </cell>
          <cell r="V78">
            <v>3.1357656688556288</v>
          </cell>
          <cell r="W78">
            <v>1</v>
          </cell>
          <cell r="X78">
            <v>20</v>
          </cell>
          <cell r="Y78">
            <v>75</v>
          </cell>
          <cell r="Z78">
            <v>4</v>
          </cell>
          <cell r="AA78">
            <v>371.06</v>
          </cell>
          <cell r="AB78">
            <v>7421.2000000000007</v>
          </cell>
          <cell r="AC78">
            <v>27829.5</v>
          </cell>
          <cell r="AD78">
            <v>1484.24</v>
          </cell>
        </row>
        <row r="79">
          <cell r="P79" t="str">
            <v>IRQ</v>
          </cell>
          <cell r="Q79" t="str">
            <v>Iraq</v>
          </cell>
          <cell r="R79" t="str">
            <v>MENA</v>
          </cell>
          <cell r="S79">
            <v>14769</v>
          </cell>
          <cell r="T79">
            <v>422882.05</v>
          </cell>
          <cell r="U79">
            <v>3.492463205756783E-2</v>
          </cell>
          <cell r="V79">
            <v>2.6754946362334158</v>
          </cell>
          <cell r="W79">
            <v>1</v>
          </cell>
          <cell r="X79">
            <v>20</v>
          </cell>
          <cell r="Y79">
            <v>75</v>
          </cell>
          <cell r="Z79">
            <v>4</v>
          </cell>
          <cell r="AA79">
            <v>147.69</v>
          </cell>
          <cell r="AB79">
            <v>2953.8</v>
          </cell>
          <cell r="AC79">
            <v>11076.75</v>
          </cell>
          <cell r="AD79">
            <v>590.76</v>
          </cell>
        </row>
        <row r="80">
          <cell r="P80" t="str">
            <v>ISL</v>
          </cell>
          <cell r="Q80" t="str">
            <v>Iceland</v>
          </cell>
          <cell r="R80" t="str">
            <v>Europe</v>
          </cell>
          <cell r="S80">
            <v>1653.8571428571429</v>
          </cell>
          <cell r="T80">
            <v>101163.15</v>
          </cell>
          <cell r="U80">
            <v>1.6348414841344333E-2</v>
          </cell>
          <cell r="V80">
            <v>3.9104990041908541</v>
          </cell>
          <cell r="W80">
            <v>0</v>
          </cell>
          <cell r="X80">
            <v>33</v>
          </cell>
          <cell r="Y80">
            <v>65</v>
          </cell>
          <cell r="Z80">
            <v>2</v>
          </cell>
          <cell r="AA80">
            <v>0</v>
          </cell>
          <cell r="AB80">
            <v>545.77285714285722</v>
          </cell>
          <cell r="AC80">
            <v>1075.007142857143</v>
          </cell>
          <cell r="AD80">
            <v>33.07714285714286</v>
          </cell>
        </row>
        <row r="81">
          <cell r="P81" t="str">
            <v>ISR</v>
          </cell>
          <cell r="Q81" t="str">
            <v>Israel</v>
          </cell>
          <cell r="R81" t="str">
            <v>MENA</v>
          </cell>
          <cell r="S81">
            <v>21997.428571428572</v>
          </cell>
          <cell r="T81">
            <v>21936.42</v>
          </cell>
          <cell r="U81">
            <v>1.002781154419389</v>
          </cell>
          <cell r="V81">
            <v>0.49930615832083636</v>
          </cell>
          <cell r="W81">
            <v>1</v>
          </cell>
          <cell r="X81">
            <v>20</v>
          </cell>
          <cell r="Y81">
            <v>75</v>
          </cell>
          <cell r="Z81">
            <v>4</v>
          </cell>
          <cell r="AA81">
            <v>219.97428571428574</v>
          </cell>
          <cell r="AB81">
            <v>4399.4857142857145</v>
          </cell>
          <cell r="AC81">
            <v>16498.071428571428</v>
          </cell>
          <cell r="AD81">
            <v>879.89714285714297</v>
          </cell>
        </row>
        <row r="82">
          <cell r="P82" t="str">
            <v>ITA</v>
          </cell>
          <cell r="Q82" t="str">
            <v>Italy</v>
          </cell>
          <cell r="R82" t="str">
            <v>Europe</v>
          </cell>
          <cell r="S82">
            <v>55108</v>
          </cell>
          <cell r="T82">
            <v>297712.8</v>
          </cell>
          <cell r="U82">
            <v>0.18510457057943092</v>
          </cell>
          <cell r="V82">
            <v>1.1621479838711442</v>
          </cell>
          <cell r="W82">
            <v>0</v>
          </cell>
          <cell r="X82">
            <v>33</v>
          </cell>
          <cell r="Y82">
            <v>65</v>
          </cell>
          <cell r="Z82">
            <v>2</v>
          </cell>
          <cell r="AA82">
            <v>0</v>
          </cell>
          <cell r="AB82">
            <v>18185.64</v>
          </cell>
          <cell r="AC82">
            <v>35820.200000000004</v>
          </cell>
          <cell r="AD82">
            <v>1102.1600000000001</v>
          </cell>
        </row>
        <row r="83">
          <cell r="P83" t="str">
            <v>JAM</v>
          </cell>
          <cell r="Q83" t="str">
            <v>Jamaica</v>
          </cell>
          <cell r="R83" t="str">
            <v>LAC</v>
          </cell>
          <cell r="S83">
            <v>2521.4285714285716</v>
          </cell>
          <cell r="T83">
            <v>10443.35</v>
          </cell>
          <cell r="U83">
            <v>0.24143867355097468</v>
          </cell>
          <cell r="V83">
            <v>1.0175753690651348</v>
          </cell>
          <cell r="W83">
            <v>1</v>
          </cell>
          <cell r="X83">
            <v>21</v>
          </cell>
          <cell r="Y83">
            <v>75</v>
          </cell>
          <cell r="Z83">
            <v>3</v>
          </cell>
          <cell r="AA83">
            <v>25.214285714285715</v>
          </cell>
          <cell r="AB83">
            <v>529.5</v>
          </cell>
          <cell r="AC83">
            <v>1891.0714285714287</v>
          </cell>
          <cell r="AD83">
            <v>75.642857142857139</v>
          </cell>
        </row>
        <row r="84">
          <cell r="P84" t="str">
            <v>JOR</v>
          </cell>
          <cell r="Q84" t="str">
            <v>Jordan</v>
          </cell>
          <cell r="R84" t="str">
            <v>MENA</v>
          </cell>
          <cell r="S84">
            <v>6836</v>
          </cell>
          <cell r="T84">
            <v>88219.89</v>
          </cell>
          <cell r="U84">
            <v>7.7488194555672199E-2</v>
          </cell>
          <cell r="V84">
            <v>1.796189830762164</v>
          </cell>
          <cell r="W84">
            <v>1</v>
          </cell>
          <cell r="X84">
            <v>20</v>
          </cell>
          <cell r="Y84">
            <v>75</v>
          </cell>
          <cell r="Z84">
            <v>4</v>
          </cell>
          <cell r="AA84">
            <v>68.36</v>
          </cell>
          <cell r="AB84">
            <v>1367.2</v>
          </cell>
          <cell r="AC84">
            <v>5127</v>
          </cell>
          <cell r="AD84">
            <v>273.44</v>
          </cell>
        </row>
        <row r="85">
          <cell r="P85" t="str">
            <v>JPN</v>
          </cell>
          <cell r="Q85" t="str">
            <v>Japan</v>
          </cell>
          <cell r="R85" t="str">
            <v>SSA</v>
          </cell>
          <cell r="S85">
            <v>220000</v>
          </cell>
          <cell r="T85">
            <v>371595</v>
          </cell>
          <cell r="U85">
            <v>0.59204241176549743</v>
          </cell>
          <cell r="V85">
            <v>0.64982077948811812</v>
          </cell>
          <cell r="W85">
            <v>1</v>
          </cell>
          <cell r="X85">
            <v>15</v>
          </cell>
          <cell r="Y85">
            <v>79</v>
          </cell>
          <cell r="Z85">
            <v>5</v>
          </cell>
          <cell r="AA85">
            <v>2200</v>
          </cell>
          <cell r="AB85">
            <v>33000</v>
          </cell>
          <cell r="AC85">
            <v>173800</v>
          </cell>
          <cell r="AD85">
            <v>11000</v>
          </cell>
        </row>
        <row r="86">
          <cell r="P86" t="str">
            <v>KAZ</v>
          </cell>
          <cell r="Q86" t="str">
            <v>Kazakhstan</v>
          </cell>
          <cell r="R86" t="str">
            <v>Europe</v>
          </cell>
          <cell r="S86">
            <v>154000</v>
          </cell>
          <cell r="T86">
            <v>2621258.88</v>
          </cell>
          <cell r="U86">
            <v>5.8750397061125073E-2</v>
          </cell>
          <cell r="V86">
            <v>2.062835521705594</v>
          </cell>
          <cell r="W86">
            <v>0</v>
          </cell>
          <cell r="X86">
            <v>33</v>
          </cell>
          <cell r="Y86">
            <v>65</v>
          </cell>
          <cell r="Z86">
            <v>2</v>
          </cell>
          <cell r="AA86">
            <v>0</v>
          </cell>
          <cell r="AB86">
            <v>50820</v>
          </cell>
          <cell r="AC86">
            <v>100100</v>
          </cell>
          <cell r="AD86">
            <v>3080</v>
          </cell>
        </row>
        <row r="87">
          <cell r="P87" t="str">
            <v>KEN</v>
          </cell>
          <cell r="Q87" t="str">
            <v>Kenya</v>
          </cell>
          <cell r="R87" t="str">
            <v>SSA</v>
          </cell>
          <cell r="S87">
            <v>6629</v>
          </cell>
          <cell r="T87">
            <v>561445.7916</v>
          </cell>
          <cell r="U87">
            <v>1.1807016989313916E-2</v>
          </cell>
          <cell r="V87">
            <v>4.6015051270539526</v>
          </cell>
          <cell r="W87">
            <v>1</v>
          </cell>
          <cell r="X87">
            <v>15</v>
          </cell>
          <cell r="Y87">
            <v>79</v>
          </cell>
          <cell r="Z87">
            <v>5</v>
          </cell>
          <cell r="AA87">
            <v>66.290000000000006</v>
          </cell>
          <cell r="AB87">
            <v>994.34999999999991</v>
          </cell>
          <cell r="AC87">
            <v>5236.91</v>
          </cell>
          <cell r="AD87">
            <v>331.45000000000005</v>
          </cell>
        </row>
        <row r="88">
          <cell r="P88" t="str">
            <v>KGZ</v>
          </cell>
          <cell r="Q88" t="str">
            <v>Kyrgyzstan</v>
          </cell>
          <cell r="R88" t="str">
            <v>Europe</v>
          </cell>
          <cell r="S88">
            <v>1000</v>
          </cell>
          <cell r="T88">
            <v>179158.5</v>
          </cell>
          <cell r="U88">
            <v>5.5816497682219931E-3</v>
          </cell>
          <cell r="V88">
            <v>6.6925051363446855</v>
          </cell>
          <cell r="W88">
            <v>0</v>
          </cell>
          <cell r="X88">
            <v>33</v>
          </cell>
          <cell r="Y88">
            <v>65</v>
          </cell>
          <cell r="Z88">
            <v>2</v>
          </cell>
          <cell r="AA88">
            <v>0</v>
          </cell>
          <cell r="AB88">
            <v>330</v>
          </cell>
          <cell r="AC88">
            <v>650</v>
          </cell>
          <cell r="AD88">
            <v>20</v>
          </cell>
        </row>
        <row r="89">
          <cell r="P89" t="str">
            <v>KHM</v>
          </cell>
          <cell r="Q89" t="str">
            <v>Cambodia</v>
          </cell>
          <cell r="R89" t="str">
            <v>S&amp;SE Asia</v>
          </cell>
          <cell r="S89">
            <v>9200</v>
          </cell>
          <cell r="T89">
            <v>163290.6</v>
          </cell>
          <cell r="U89">
            <v>5.6341271328539423E-2</v>
          </cell>
          <cell r="V89">
            <v>2.1064768133585976</v>
          </cell>
          <cell r="W89">
            <v>3</v>
          </cell>
          <cell r="X89">
            <v>17</v>
          </cell>
          <cell r="Y89">
            <v>78</v>
          </cell>
          <cell r="Z89">
            <v>2</v>
          </cell>
          <cell r="AA89">
            <v>276</v>
          </cell>
          <cell r="AB89">
            <v>1564</v>
          </cell>
          <cell r="AC89">
            <v>7176</v>
          </cell>
          <cell r="AD89">
            <v>184</v>
          </cell>
        </row>
        <row r="90">
          <cell r="P90" t="str">
            <v>KIR</v>
          </cell>
          <cell r="Q90" t="str">
            <v>Kiribati</v>
          </cell>
          <cell r="R90" t="str">
            <v>S&amp;SE Asia</v>
          </cell>
          <cell r="S90" t="str">
            <v>-</v>
          </cell>
          <cell r="T90" t="str">
            <v>-</v>
          </cell>
          <cell r="U90" t="str">
            <v>-</v>
          </cell>
          <cell r="V90" t="str">
            <v>-</v>
          </cell>
          <cell r="W90">
            <v>3</v>
          </cell>
          <cell r="X90">
            <v>17</v>
          </cell>
          <cell r="Y90">
            <v>78</v>
          </cell>
          <cell r="Z90">
            <v>2</v>
          </cell>
          <cell r="AA90" t="str">
            <v>-</v>
          </cell>
          <cell r="AB90" t="str">
            <v>-</v>
          </cell>
          <cell r="AC90" t="str">
            <v>-</v>
          </cell>
          <cell r="AD90" t="str">
            <v>-</v>
          </cell>
        </row>
        <row r="91">
          <cell r="P91" t="str">
            <v>KOR</v>
          </cell>
          <cell r="Q91" t="str">
            <v>Korea; South</v>
          </cell>
          <cell r="R91" t="str">
            <v>NE Asia</v>
          </cell>
          <cell r="S91">
            <v>30000</v>
          </cell>
          <cell r="T91">
            <v>98762.4</v>
          </cell>
          <cell r="U91">
            <v>0.30375932541129014</v>
          </cell>
          <cell r="V91">
            <v>0.90720449734334985</v>
          </cell>
          <cell r="W91">
            <v>0</v>
          </cell>
          <cell r="X91">
            <v>81</v>
          </cell>
          <cell r="Y91">
            <v>18</v>
          </cell>
          <cell r="Z91">
            <v>1</v>
          </cell>
          <cell r="AA91">
            <v>0</v>
          </cell>
          <cell r="AB91">
            <v>24300</v>
          </cell>
          <cell r="AC91">
            <v>5400</v>
          </cell>
          <cell r="AD91">
            <v>300</v>
          </cell>
        </row>
        <row r="92">
          <cell r="P92" t="str">
            <v>KWT</v>
          </cell>
          <cell r="Q92" t="str">
            <v>Kuwait</v>
          </cell>
          <cell r="R92" t="str">
            <v>MENA</v>
          </cell>
          <cell r="S92">
            <v>4100</v>
          </cell>
          <cell r="T92">
            <v>17370</v>
          </cell>
          <cell r="U92">
            <v>0.23603914795624639</v>
          </cell>
          <cell r="V92">
            <v>1.0291483573632203</v>
          </cell>
          <cell r="W92">
            <v>1</v>
          </cell>
          <cell r="X92">
            <v>20</v>
          </cell>
          <cell r="Y92">
            <v>75</v>
          </cell>
          <cell r="Z92">
            <v>4</v>
          </cell>
          <cell r="AA92">
            <v>41</v>
          </cell>
          <cell r="AB92">
            <v>820</v>
          </cell>
          <cell r="AC92">
            <v>3075</v>
          </cell>
          <cell r="AD92">
            <v>164</v>
          </cell>
        </row>
        <row r="93">
          <cell r="P93" t="str">
            <v>LAO</v>
          </cell>
          <cell r="Q93" t="str">
            <v>Laos</v>
          </cell>
          <cell r="R93" t="str">
            <v>S&amp;SE Asia</v>
          </cell>
          <cell r="S93">
            <v>7374</v>
          </cell>
          <cell r="T93">
            <v>207000.9</v>
          </cell>
          <cell r="U93">
            <v>3.5623033523042656E-2</v>
          </cell>
          <cell r="V93">
            <v>2.6491378304864708</v>
          </cell>
          <cell r="W93">
            <v>3</v>
          </cell>
          <cell r="X93">
            <v>17</v>
          </cell>
          <cell r="Y93">
            <v>78</v>
          </cell>
          <cell r="Z93">
            <v>2</v>
          </cell>
          <cell r="AA93">
            <v>221.22</v>
          </cell>
          <cell r="AB93">
            <v>1253.5800000000002</v>
          </cell>
          <cell r="AC93">
            <v>5751.72</v>
          </cell>
          <cell r="AD93">
            <v>147.47999999999999</v>
          </cell>
        </row>
        <row r="94">
          <cell r="P94" t="str">
            <v>LBN</v>
          </cell>
          <cell r="Q94" t="str">
            <v>Lebanon</v>
          </cell>
          <cell r="R94" t="str">
            <v>MENA</v>
          </cell>
          <cell r="S94">
            <v>2600</v>
          </cell>
          <cell r="T94">
            <v>10136.61</v>
          </cell>
          <cell r="U94">
            <v>0.25649600803424416</v>
          </cell>
          <cell r="V94">
            <v>0.98725581206774293</v>
          </cell>
          <cell r="W94">
            <v>1</v>
          </cell>
          <cell r="X94">
            <v>20</v>
          </cell>
          <cell r="Y94">
            <v>75</v>
          </cell>
          <cell r="Z94">
            <v>4</v>
          </cell>
          <cell r="AA94">
            <v>26</v>
          </cell>
          <cell r="AB94">
            <v>520</v>
          </cell>
          <cell r="AC94">
            <v>1950</v>
          </cell>
          <cell r="AD94">
            <v>104</v>
          </cell>
        </row>
        <row r="95">
          <cell r="P95" t="str">
            <v>LBR</v>
          </cell>
          <cell r="Q95" t="str">
            <v>Liberia</v>
          </cell>
          <cell r="R95" t="str">
            <v>SSA</v>
          </cell>
          <cell r="S95">
            <v>364.42857142857144</v>
          </cell>
          <cell r="T95">
            <v>46941.779799999997</v>
          </cell>
          <cell r="U95">
            <v>7.7634161504155719E-3</v>
          </cell>
          <cell r="V95">
            <v>5.6747086763417638</v>
          </cell>
          <cell r="W95">
            <v>1</v>
          </cell>
          <cell r="X95">
            <v>15</v>
          </cell>
          <cell r="Y95">
            <v>79</v>
          </cell>
          <cell r="Z95">
            <v>5</v>
          </cell>
          <cell r="AA95">
            <v>3.6442857142857146</v>
          </cell>
          <cell r="AB95">
            <v>54.664285714285718</v>
          </cell>
          <cell r="AC95">
            <v>287.89857142857147</v>
          </cell>
          <cell r="AD95">
            <v>18.221428571428572</v>
          </cell>
        </row>
        <row r="96">
          <cell r="P96" t="str">
            <v>LBY</v>
          </cell>
          <cell r="Q96" t="str">
            <v>Libya</v>
          </cell>
          <cell r="R96" t="str">
            <v>MENA</v>
          </cell>
          <cell r="S96">
            <v>1240.4285714285713</v>
          </cell>
          <cell r="T96">
            <v>1583729</v>
          </cell>
          <cell r="U96">
            <v>7.8323284566271837E-4</v>
          </cell>
          <cell r="V96">
            <v>17.865885998994841</v>
          </cell>
          <cell r="W96">
            <v>1</v>
          </cell>
          <cell r="X96">
            <v>20</v>
          </cell>
          <cell r="Y96">
            <v>75</v>
          </cell>
          <cell r="Z96">
            <v>4</v>
          </cell>
          <cell r="AA96">
            <v>12.404285714285713</v>
          </cell>
          <cell r="AB96">
            <v>248.08571428571429</v>
          </cell>
          <cell r="AC96">
            <v>930.32142857142844</v>
          </cell>
          <cell r="AD96">
            <v>49.617142857142852</v>
          </cell>
        </row>
        <row r="97">
          <cell r="P97" t="str">
            <v>LCA</v>
          </cell>
          <cell r="Q97" t="str">
            <v>Saint Lucia</v>
          </cell>
          <cell r="R97" t="str">
            <v>LAC</v>
          </cell>
          <cell r="S97" t="str">
            <v>-</v>
          </cell>
          <cell r="T97" t="str">
            <v>-</v>
          </cell>
          <cell r="U97" t="str">
            <v>-</v>
          </cell>
          <cell r="V97" t="str">
            <v>-</v>
          </cell>
          <cell r="W97">
            <v>1</v>
          </cell>
          <cell r="X97">
            <v>21</v>
          </cell>
          <cell r="Y97">
            <v>75</v>
          </cell>
          <cell r="Z97">
            <v>3</v>
          </cell>
          <cell r="AA97" t="str">
            <v>-</v>
          </cell>
          <cell r="AB97" t="str">
            <v>-</v>
          </cell>
          <cell r="AC97" t="str">
            <v>-</v>
          </cell>
          <cell r="AD97" t="str">
            <v>-</v>
          </cell>
        </row>
        <row r="98">
          <cell r="P98" t="str">
            <v>LKA</v>
          </cell>
          <cell r="Q98" t="str">
            <v>Sri Lanka</v>
          </cell>
          <cell r="R98" t="str">
            <v>S&amp;SE Asia</v>
          </cell>
          <cell r="S98">
            <v>7500</v>
          </cell>
          <cell r="T98">
            <v>59211.9</v>
          </cell>
          <cell r="U98">
            <v>0.12666372806817547</v>
          </cell>
          <cell r="V98">
            <v>1.4048950138711433</v>
          </cell>
          <cell r="W98">
            <v>3</v>
          </cell>
          <cell r="X98">
            <v>17</v>
          </cell>
          <cell r="Y98">
            <v>78</v>
          </cell>
          <cell r="Z98">
            <v>2</v>
          </cell>
          <cell r="AA98">
            <v>225</v>
          </cell>
          <cell r="AB98">
            <v>1275</v>
          </cell>
          <cell r="AC98">
            <v>5850</v>
          </cell>
          <cell r="AD98">
            <v>150</v>
          </cell>
        </row>
        <row r="99">
          <cell r="P99" t="str">
            <v>LSO</v>
          </cell>
          <cell r="Q99" t="str">
            <v>Lesotho</v>
          </cell>
          <cell r="R99" t="str">
            <v>SSA</v>
          </cell>
          <cell r="S99">
            <v>187</v>
          </cell>
          <cell r="T99">
            <v>30536.836200000002</v>
          </cell>
          <cell r="U99">
            <v>6.1237516151067409E-3</v>
          </cell>
          <cell r="V99">
            <v>6.3894168220740779</v>
          </cell>
          <cell r="W99">
            <v>1</v>
          </cell>
          <cell r="X99">
            <v>15</v>
          </cell>
          <cell r="Y99">
            <v>79</v>
          </cell>
          <cell r="Z99">
            <v>5</v>
          </cell>
          <cell r="AA99">
            <v>1.87</v>
          </cell>
          <cell r="AB99">
            <v>28.05</v>
          </cell>
          <cell r="AC99">
            <v>147.73000000000002</v>
          </cell>
          <cell r="AD99">
            <v>9.35</v>
          </cell>
        </row>
        <row r="100">
          <cell r="P100" t="str">
            <v>LTU</v>
          </cell>
          <cell r="Q100" t="str">
            <v>Lithuania</v>
          </cell>
          <cell r="R100" t="str">
            <v>Europe</v>
          </cell>
          <cell r="S100">
            <v>1226</v>
          </cell>
          <cell r="T100">
            <v>63096.56</v>
          </cell>
          <cell r="U100">
            <v>1.9430536308160065E-2</v>
          </cell>
          <cell r="V100">
            <v>3.5869688931088466</v>
          </cell>
          <cell r="W100">
            <v>0</v>
          </cell>
          <cell r="X100">
            <v>33</v>
          </cell>
          <cell r="Y100">
            <v>65</v>
          </cell>
          <cell r="Z100">
            <v>2</v>
          </cell>
          <cell r="AA100">
            <v>0</v>
          </cell>
          <cell r="AB100">
            <v>404.58000000000004</v>
          </cell>
          <cell r="AC100">
            <v>796.9</v>
          </cell>
          <cell r="AD100">
            <v>24.52</v>
          </cell>
        </row>
        <row r="101">
          <cell r="P101" t="str">
            <v>LUX</v>
          </cell>
          <cell r="Q101" t="str">
            <v>Luxembourg</v>
          </cell>
          <cell r="R101" t="str">
            <v>Europe</v>
          </cell>
          <cell r="S101">
            <v>2449.2857142857142</v>
          </cell>
          <cell r="T101">
            <v>2560.3519999999999</v>
          </cell>
          <cell r="U101">
            <v>0.95662069679704753</v>
          </cell>
          <cell r="V101">
            <v>0.51121091497709414</v>
          </cell>
          <cell r="W101">
            <v>0</v>
          </cell>
          <cell r="X101">
            <v>33</v>
          </cell>
          <cell r="Y101">
            <v>65</v>
          </cell>
          <cell r="Z101">
            <v>2</v>
          </cell>
          <cell r="AA101">
            <v>0</v>
          </cell>
          <cell r="AB101">
            <v>808.26428571428573</v>
          </cell>
          <cell r="AC101">
            <v>1592.0357142857142</v>
          </cell>
          <cell r="AD101">
            <v>48.985714285714288</v>
          </cell>
        </row>
        <row r="102">
          <cell r="P102" t="str">
            <v>LVA</v>
          </cell>
          <cell r="Q102" t="str">
            <v>Latvia</v>
          </cell>
          <cell r="R102" t="str">
            <v>Europe</v>
          </cell>
          <cell r="S102">
            <v>879</v>
          </cell>
          <cell r="T102">
            <v>61480.2</v>
          </cell>
          <cell r="U102">
            <v>1.4297285955478349E-2</v>
          </cell>
          <cell r="V102">
            <v>4.1816068893996245</v>
          </cell>
          <cell r="W102">
            <v>0</v>
          </cell>
          <cell r="X102">
            <v>33</v>
          </cell>
          <cell r="Y102">
            <v>65</v>
          </cell>
          <cell r="Z102">
            <v>2</v>
          </cell>
          <cell r="AA102">
            <v>0</v>
          </cell>
          <cell r="AB102">
            <v>290.07</v>
          </cell>
          <cell r="AC102">
            <v>571.35</v>
          </cell>
          <cell r="AD102">
            <v>17.580000000000002</v>
          </cell>
        </row>
        <row r="103">
          <cell r="P103" t="str">
            <v>MAC</v>
          </cell>
          <cell r="Q103" t="str">
            <v>Macao; SAR China</v>
          </cell>
          <cell r="R103" t="str">
            <v>S&amp;SE Asia</v>
          </cell>
          <cell r="S103" t="str">
            <v>-</v>
          </cell>
          <cell r="T103" t="str">
            <v>-</v>
          </cell>
          <cell r="U103" t="str">
            <v>-</v>
          </cell>
          <cell r="V103" t="str">
            <v>-</v>
          </cell>
          <cell r="W103">
            <v>3</v>
          </cell>
          <cell r="X103">
            <v>17</v>
          </cell>
          <cell r="Y103">
            <v>78</v>
          </cell>
          <cell r="Z103">
            <v>2</v>
          </cell>
          <cell r="AA103" t="str">
            <v>-</v>
          </cell>
          <cell r="AB103" t="str">
            <v>-</v>
          </cell>
          <cell r="AC103" t="str">
            <v>-</v>
          </cell>
          <cell r="AD103" t="str">
            <v>-</v>
          </cell>
        </row>
        <row r="104">
          <cell r="P104" t="str">
            <v>MAR</v>
          </cell>
          <cell r="Q104" t="str">
            <v>Morocco</v>
          </cell>
          <cell r="R104" t="str">
            <v>MENA</v>
          </cell>
          <cell r="S104">
            <v>19054</v>
          </cell>
          <cell r="T104">
            <v>405913.06</v>
          </cell>
          <cell r="U104">
            <v>4.6941086349870091E-2</v>
          </cell>
          <cell r="V104">
            <v>2.3077748506310134</v>
          </cell>
          <cell r="W104">
            <v>1</v>
          </cell>
          <cell r="X104">
            <v>20</v>
          </cell>
          <cell r="Y104">
            <v>75</v>
          </cell>
          <cell r="Z104">
            <v>4</v>
          </cell>
          <cell r="AA104">
            <v>190.54</v>
          </cell>
          <cell r="AB104">
            <v>3810.8</v>
          </cell>
          <cell r="AC104">
            <v>14290.5</v>
          </cell>
          <cell r="AD104">
            <v>762.16</v>
          </cell>
        </row>
        <row r="105">
          <cell r="P105" t="str">
            <v>MDA</v>
          </cell>
          <cell r="Q105" t="str">
            <v>Moldova</v>
          </cell>
          <cell r="R105" t="str">
            <v>Europe</v>
          </cell>
          <cell r="S105">
            <v>2621.5714285714284</v>
          </cell>
          <cell r="T105">
            <v>33870.124000000003</v>
          </cell>
          <cell r="U105">
            <v>7.7400703598588194E-2</v>
          </cell>
          <cell r="V105">
            <v>1.79720471806875</v>
          </cell>
          <cell r="W105">
            <v>0</v>
          </cell>
          <cell r="X105">
            <v>33</v>
          </cell>
          <cell r="Y105">
            <v>65</v>
          </cell>
          <cell r="Z105">
            <v>2</v>
          </cell>
          <cell r="AA105">
            <v>0</v>
          </cell>
          <cell r="AB105">
            <v>865.11857142857139</v>
          </cell>
          <cell r="AC105">
            <v>1704.0214285714285</v>
          </cell>
          <cell r="AD105">
            <v>52.431428571428569</v>
          </cell>
        </row>
        <row r="106">
          <cell r="P106" t="str">
            <v>MDG</v>
          </cell>
          <cell r="Q106" t="str">
            <v>Madagascar</v>
          </cell>
          <cell r="R106" t="str">
            <v>SSA</v>
          </cell>
          <cell r="S106">
            <v>2020</v>
          </cell>
          <cell r="T106">
            <v>424720.95360000001</v>
          </cell>
          <cell r="U106">
            <v>4.7560639117947201E-3</v>
          </cell>
          <cell r="V106">
            <v>7.2501361680623315</v>
          </cell>
          <cell r="W106">
            <v>1</v>
          </cell>
          <cell r="X106">
            <v>15</v>
          </cell>
          <cell r="Y106">
            <v>79</v>
          </cell>
          <cell r="Z106">
            <v>5</v>
          </cell>
          <cell r="AA106">
            <v>20.2</v>
          </cell>
          <cell r="AB106">
            <v>303</v>
          </cell>
          <cell r="AC106">
            <v>1595.8000000000002</v>
          </cell>
          <cell r="AD106">
            <v>101</v>
          </cell>
        </row>
        <row r="107">
          <cell r="P107" t="str">
            <v>MDV</v>
          </cell>
          <cell r="Q107" t="str">
            <v>Maldives</v>
          </cell>
          <cell r="R107" t="str">
            <v>S&amp;SE Asia</v>
          </cell>
          <cell r="S107">
            <v>400</v>
          </cell>
          <cell r="T107" t="str">
            <v>-</v>
          </cell>
          <cell r="U107" t="str">
            <v>-</v>
          </cell>
          <cell r="V107" t="str">
            <v>-</v>
          </cell>
          <cell r="W107">
            <v>3</v>
          </cell>
          <cell r="X107">
            <v>17</v>
          </cell>
          <cell r="Y107">
            <v>78</v>
          </cell>
          <cell r="Z107">
            <v>2</v>
          </cell>
          <cell r="AA107">
            <v>12</v>
          </cell>
          <cell r="AB107">
            <v>68</v>
          </cell>
          <cell r="AC107">
            <v>312</v>
          </cell>
          <cell r="AD107">
            <v>8</v>
          </cell>
        </row>
        <row r="108">
          <cell r="P108" t="str">
            <v>MEX</v>
          </cell>
          <cell r="Q108" t="str">
            <v>Mexico</v>
          </cell>
          <cell r="R108" t="str">
            <v>LAC</v>
          </cell>
          <cell r="S108">
            <v>32584</v>
          </cell>
          <cell r="T108">
            <v>1892945.3</v>
          </cell>
          <cell r="U108">
            <v>1.7213386990104784E-2</v>
          </cell>
          <cell r="V108">
            <v>3.8109814778418594</v>
          </cell>
          <cell r="W108">
            <v>1</v>
          </cell>
          <cell r="X108">
            <v>21</v>
          </cell>
          <cell r="Y108">
            <v>75</v>
          </cell>
          <cell r="Z108">
            <v>3</v>
          </cell>
          <cell r="AA108">
            <v>325.84000000000003</v>
          </cell>
          <cell r="AB108">
            <v>6842.6399999999994</v>
          </cell>
          <cell r="AC108">
            <v>24438</v>
          </cell>
          <cell r="AD108">
            <v>977.52</v>
          </cell>
        </row>
        <row r="109">
          <cell r="P109" t="str">
            <v>MKD</v>
          </cell>
          <cell r="Q109" t="str">
            <v>North Macedonia</v>
          </cell>
          <cell r="R109" t="str">
            <v>Europe</v>
          </cell>
          <cell r="S109" t="str">
            <v>-</v>
          </cell>
          <cell r="T109" t="str">
            <v>-</v>
          </cell>
          <cell r="U109" t="str">
            <v>-</v>
          </cell>
          <cell r="V109" t="str">
            <v>-</v>
          </cell>
          <cell r="W109">
            <v>0</v>
          </cell>
          <cell r="X109">
            <v>33</v>
          </cell>
          <cell r="Y109">
            <v>65</v>
          </cell>
          <cell r="Z109">
            <v>2</v>
          </cell>
          <cell r="AA109" t="str">
            <v>-</v>
          </cell>
          <cell r="AB109" t="str">
            <v>-</v>
          </cell>
          <cell r="AC109" t="str">
            <v>-</v>
          </cell>
          <cell r="AD109" t="str">
            <v>-</v>
          </cell>
        </row>
        <row r="110">
          <cell r="P110" t="str">
            <v>MLI</v>
          </cell>
          <cell r="Q110" t="str">
            <v>Mali</v>
          </cell>
          <cell r="R110" t="str">
            <v>SSA</v>
          </cell>
          <cell r="S110">
            <v>1900</v>
          </cell>
          <cell r="T110">
            <v>898334.32449999999</v>
          </cell>
          <cell r="U110">
            <v>2.1150254957223334E-3</v>
          </cell>
          <cell r="V110">
            <v>10.872069021241154</v>
          </cell>
          <cell r="W110">
            <v>1</v>
          </cell>
          <cell r="X110">
            <v>15</v>
          </cell>
          <cell r="Y110">
            <v>79</v>
          </cell>
          <cell r="Z110">
            <v>5</v>
          </cell>
          <cell r="AA110">
            <v>19</v>
          </cell>
          <cell r="AB110">
            <v>285</v>
          </cell>
          <cell r="AC110">
            <v>1501</v>
          </cell>
          <cell r="AD110">
            <v>95</v>
          </cell>
        </row>
        <row r="111">
          <cell r="P111" t="str">
            <v>MLT</v>
          </cell>
          <cell r="Q111" t="str">
            <v>Malta</v>
          </cell>
          <cell r="R111" t="str">
            <v>Europe</v>
          </cell>
          <cell r="S111">
            <v>1739.4285714285713</v>
          </cell>
          <cell r="T111">
            <v>317.79000000000002</v>
          </cell>
          <cell r="U111">
            <v>5.4735157538895853</v>
          </cell>
          <cell r="V111">
            <v>0.21371589222306114</v>
          </cell>
          <cell r="W111">
            <v>0</v>
          </cell>
          <cell r="X111">
            <v>33</v>
          </cell>
          <cell r="Y111">
            <v>65</v>
          </cell>
          <cell r="Z111">
            <v>2</v>
          </cell>
          <cell r="AA111">
            <v>0</v>
          </cell>
          <cell r="AB111">
            <v>574.01142857142861</v>
          </cell>
          <cell r="AC111">
            <v>1130.6285714285714</v>
          </cell>
          <cell r="AD111">
            <v>34.78857142857143</v>
          </cell>
        </row>
        <row r="112">
          <cell r="P112" t="str">
            <v>MMR</v>
          </cell>
          <cell r="Q112" t="str">
            <v>Myanmar</v>
          </cell>
          <cell r="R112" t="str">
            <v>S&amp;SE Asia</v>
          </cell>
          <cell r="S112">
            <v>15827</v>
          </cell>
          <cell r="T112">
            <v>601669.80000000005</v>
          </cell>
          <cell r="U112">
            <v>2.6305126167209987E-2</v>
          </cell>
          <cell r="V112">
            <v>3.0828316551654011</v>
          </cell>
          <cell r="W112">
            <v>3</v>
          </cell>
          <cell r="X112">
            <v>17</v>
          </cell>
          <cell r="Y112">
            <v>78</v>
          </cell>
          <cell r="Z112">
            <v>2</v>
          </cell>
          <cell r="AA112">
            <v>474.81</v>
          </cell>
          <cell r="AB112">
            <v>2690.59</v>
          </cell>
          <cell r="AC112">
            <v>12345.060000000001</v>
          </cell>
          <cell r="AD112">
            <v>316.54000000000002</v>
          </cell>
        </row>
        <row r="113">
          <cell r="P113" t="str">
            <v>MNE</v>
          </cell>
          <cell r="Q113" t="str">
            <v>Montenegro</v>
          </cell>
          <cell r="R113" t="str">
            <v>Europe</v>
          </cell>
          <cell r="S113">
            <v>1059.8571428571429</v>
          </cell>
          <cell r="T113">
            <v>12934.949999999999</v>
          </cell>
          <cell r="U113">
            <v>8.193747504684154E-2</v>
          </cell>
          <cell r="V113">
            <v>1.7467418112346325</v>
          </cell>
          <cell r="W113">
            <v>0</v>
          </cell>
          <cell r="X113">
            <v>33</v>
          </cell>
          <cell r="Y113">
            <v>65</v>
          </cell>
          <cell r="Z113">
            <v>2</v>
          </cell>
          <cell r="AA113">
            <v>0</v>
          </cell>
          <cell r="AB113">
            <v>349.75285714285718</v>
          </cell>
          <cell r="AC113">
            <v>688.90714285714296</v>
          </cell>
          <cell r="AD113">
            <v>21.197142857142858</v>
          </cell>
        </row>
        <row r="114">
          <cell r="P114" t="str">
            <v>MNG</v>
          </cell>
          <cell r="Q114" t="str">
            <v>Mongolia</v>
          </cell>
          <cell r="R114" t="str">
            <v>NE Asia</v>
          </cell>
          <cell r="S114">
            <v>1000</v>
          </cell>
          <cell r="T114">
            <v>1489503.0999999999</v>
          </cell>
          <cell r="U114">
            <v>6.7136483301041805E-4</v>
          </cell>
          <cell r="V114">
            <v>19.297040576212716</v>
          </cell>
          <cell r="W114">
            <v>0</v>
          </cell>
          <cell r="X114">
            <v>81</v>
          </cell>
          <cell r="Y114">
            <v>18</v>
          </cell>
          <cell r="Z114">
            <v>1</v>
          </cell>
          <cell r="AA114">
            <v>0</v>
          </cell>
          <cell r="AB114">
            <v>810</v>
          </cell>
          <cell r="AC114">
            <v>180</v>
          </cell>
          <cell r="AD114">
            <v>10</v>
          </cell>
        </row>
        <row r="115">
          <cell r="P115" t="str">
            <v>MOZ</v>
          </cell>
          <cell r="Q115" t="str">
            <v>Mozambique</v>
          </cell>
          <cell r="R115" t="str">
            <v>SSA</v>
          </cell>
          <cell r="S115">
            <v>4400</v>
          </cell>
          <cell r="T115">
            <v>432966.60000000003</v>
          </cell>
          <cell r="U115">
            <v>1.016244671067006E-2</v>
          </cell>
          <cell r="V115">
            <v>4.9598765105595124</v>
          </cell>
          <cell r="W115">
            <v>1</v>
          </cell>
          <cell r="X115">
            <v>15</v>
          </cell>
          <cell r="Y115">
            <v>79</v>
          </cell>
          <cell r="Z115">
            <v>5</v>
          </cell>
          <cell r="AA115">
            <v>44</v>
          </cell>
          <cell r="AB115">
            <v>660</v>
          </cell>
          <cell r="AC115">
            <v>3476</v>
          </cell>
          <cell r="AD115">
            <v>220</v>
          </cell>
        </row>
        <row r="116">
          <cell r="P116" t="str">
            <v>MUS</v>
          </cell>
          <cell r="Q116" t="str">
            <v>Mauritius</v>
          </cell>
          <cell r="R116" t="str">
            <v>SSA</v>
          </cell>
          <cell r="S116">
            <v>1241.1428571428571</v>
          </cell>
          <cell r="T116">
            <v>1812.6000000000001</v>
          </cell>
          <cell r="U116">
            <v>0.68473069466118119</v>
          </cell>
          <cell r="V116">
            <v>0.60424088259476039</v>
          </cell>
          <cell r="W116">
            <v>1</v>
          </cell>
          <cell r="X116">
            <v>15</v>
          </cell>
          <cell r="Y116">
            <v>79</v>
          </cell>
          <cell r="Z116">
            <v>5</v>
          </cell>
          <cell r="AA116">
            <v>12.411428571428571</v>
          </cell>
          <cell r="AB116">
            <v>186.17142857142855</v>
          </cell>
          <cell r="AC116">
            <v>980.50285714285712</v>
          </cell>
          <cell r="AD116">
            <v>62.057142857142857</v>
          </cell>
        </row>
        <row r="117">
          <cell r="P117" t="str">
            <v>MWI</v>
          </cell>
          <cell r="Q117" t="str">
            <v>Malawi</v>
          </cell>
          <cell r="R117" t="str">
            <v>SSA</v>
          </cell>
          <cell r="S117">
            <v>1000</v>
          </cell>
          <cell r="T117">
            <v>31730.524500000003</v>
          </cell>
          <cell r="U117">
            <v>3.151539458479484E-2</v>
          </cell>
          <cell r="V117">
            <v>2.816492699262684</v>
          </cell>
          <cell r="W117">
            <v>1</v>
          </cell>
          <cell r="X117">
            <v>15</v>
          </cell>
          <cell r="Y117">
            <v>79</v>
          </cell>
          <cell r="Z117">
            <v>5</v>
          </cell>
          <cell r="AA117">
            <v>10</v>
          </cell>
          <cell r="AB117">
            <v>150</v>
          </cell>
          <cell r="AC117">
            <v>790</v>
          </cell>
          <cell r="AD117">
            <v>50</v>
          </cell>
        </row>
        <row r="118">
          <cell r="P118" t="str">
            <v>MYS</v>
          </cell>
          <cell r="Q118" t="str">
            <v>Malaysia</v>
          </cell>
          <cell r="R118" t="str">
            <v>S&amp;SE Asia</v>
          </cell>
          <cell r="S118">
            <v>22802</v>
          </cell>
          <cell r="T118">
            <v>312649.75</v>
          </cell>
          <cell r="U118">
            <v>7.2931451248561693E-2</v>
          </cell>
          <cell r="V118">
            <v>1.8514525088215785</v>
          </cell>
          <cell r="W118">
            <v>3</v>
          </cell>
          <cell r="X118">
            <v>17</v>
          </cell>
          <cell r="Y118">
            <v>78</v>
          </cell>
          <cell r="Z118">
            <v>2</v>
          </cell>
          <cell r="AA118">
            <v>684.06</v>
          </cell>
          <cell r="AB118">
            <v>3876.34</v>
          </cell>
          <cell r="AC118">
            <v>17785.560000000001</v>
          </cell>
          <cell r="AD118">
            <v>456.04</v>
          </cell>
        </row>
        <row r="119">
          <cell r="P119" t="str">
            <v>NAM</v>
          </cell>
          <cell r="Q119" t="str">
            <v>Namibia</v>
          </cell>
          <cell r="R119" t="str">
            <v>SSA</v>
          </cell>
          <cell r="S119">
            <v>300</v>
          </cell>
          <cell r="T119">
            <v>619023.75</v>
          </cell>
          <cell r="U119">
            <v>4.8463407098677555E-4</v>
          </cell>
          <cell r="V119">
            <v>22.712400247441924</v>
          </cell>
          <cell r="W119">
            <v>1</v>
          </cell>
          <cell r="X119">
            <v>15</v>
          </cell>
          <cell r="Y119">
            <v>79</v>
          </cell>
          <cell r="Z119">
            <v>5</v>
          </cell>
          <cell r="AA119">
            <v>3</v>
          </cell>
          <cell r="AB119">
            <v>45</v>
          </cell>
          <cell r="AC119">
            <v>237</v>
          </cell>
          <cell r="AD119">
            <v>15</v>
          </cell>
        </row>
        <row r="120">
          <cell r="P120" t="str">
            <v>NER</v>
          </cell>
          <cell r="Q120" t="str">
            <v>Niger</v>
          </cell>
          <cell r="R120" t="str">
            <v>SSA</v>
          </cell>
          <cell r="S120">
            <v>1800</v>
          </cell>
          <cell r="T120">
            <v>804067.03100000008</v>
          </cell>
          <cell r="U120">
            <v>2.2386193322233103E-3</v>
          </cell>
          <cell r="V120">
            <v>10.567685485846832</v>
          </cell>
          <cell r="W120">
            <v>1</v>
          </cell>
          <cell r="X120">
            <v>15</v>
          </cell>
          <cell r="Y120">
            <v>79</v>
          </cell>
          <cell r="Z120">
            <v>5</v>
          </cell>
          <cell r="AA120">
            <v>18</v>
          </cell>
          <cell r="AB120">
            <v>270</v>
          </cell>
          <cell r="AC120">
            <v>1422</v>
          </cell>
          <cell r="AD120">
            <v>90</v>
          </cell>
        </row>
        <row r="121">
          <cell r="P121" t="str">
            <v>NGA</v>
          </cell>
          <cell r="Q121" t="str">
            <v>Nigeria</v>
          </cell>
          <cell r="R121" t="str">
            <v>SSA</v>
          </cell>
          <cell r="S121">
            <v>29652</v>
          </cell>
          <cell r="T121">
            <v>746817.8367000001</v>
          </cell>
          <cell r="U121">
            <v>3.9704461440054406E-2</v>
          </cell>
          <cell r="V121">
            <v>2.5092870747147753</v>
          </cell>
          <cell r="W121">
            <v>1</v>
          </cell>
          <cell r="X121">
            <v>15</v>
          </cell>
          <cell r="Y121">
            <v>79</v>
          </cell>
          <cell r="Z121">
            <v>5</v>
          </cell>
          <cell r="AA121">
            <v>296.52</v>
          </cell>
          <cell r="AB121">
            <v>4447.8</v>
          </cell>
          <cell r="AC121">
            <v>23425.08</v>
          </cell>
          <cell r="AD121">
            <v>1482.6000000000001</v>
          </cell>
        </row>
        <row r="122">
          <cell r="P122" t="str">
            <v>NIC</v>
          </cell>
          <cell r="Q122" t="str">
            <v>Nicaragua</v>
          </cell>
          <cell r="R122" t="str">
            <v>LAC</v>
          </cell>
          <cell r="S122">
            <v>2229.5714285714284</v>
          </cell>
          <cell r="T122">
            <v>122459.75</v>
          </cell>
          <cell r="U122">
            <v>1.8206565247531767E-2</v>
          </cell>
          <cell r="V122">
            <v>3.7055782908557</v>
          </cell>
          <cell r="W122">
            <v>1</v>
          </cell>
          <cell r="X122">
            <v>21</v>
          </cell>
          <cell r="Y122">
            <v>75</v>
          </cell>
          <cell r="Z122">
            <v>3</v>
          </cell>
          <cell r="AA122">
            <v>22.295714285714286</v>
          </cell>
          <cell r="AB122">
            <v>468.21</v>
          </cell>
          <cell r="AC122">
            <v>1672.1785714285713</v>
          </cell>
          <cell r="AD122">
            <v>66.887142857142848</v>
          </cell>
        </row>
        <row r="123">
          <cell r="P123" t="str">
            <v>NLD</v>
          </cell>
          <cell r="Q123" t="str">
            <v>Netherlands</v>
          </cell>
          <cell r="R123" t="str">
            <v>Europe</v>
          </cell>
          <cell r="S123">
            <v>15204</v>
          </cell>
          <cell r="T123">
            <v>37498.565000000002</v>
          </cell>
          <cell r="U123">
            <v>0.40545551543105712</v>
          </cell>
          <cell r="V123">
            <v>0.78523273821856054</v>
          </cell>
          <cell r="W123">
            <v>0</v>
          </cell>
          <cell r="X123">
            <v>33</v>
          </cell>
          <cell r="Y123">
            <v>65</v>
          </cell>
          <cell r="Z123">
            <v>2</v>
          </cell>
          <cell r="AA123">
            <v>0</v>
          </cell>
          <cell r="AB123">
            <v>5017.3200000000006</v>
          </cell>
          <cell r="AC123">
            <v>9882.6</v>
          </cell>
          <cell r="AD123">
            <v>304.08</v>
          </cell>
        </row>
        <row r="124">
          <cell r="P124" t="str">
            <v>NOR</v>
          </cell>
          <cell r="Q124" t="str">
            <v>Norway</v>
          </cell>
          <cell r="R124" t="str">
            <v>Europe</v>
          </cell>
          <cell r="S124">
            <v>7035</v>
          </cell>
          <cell r="T124">
            <v>320699.61</v>
          </cell>
          <cell r="U124">
            <v>2.1936415825388751E-2</v>
          </cell>
          <cell r="V124">
            <v>3.3758813111342749</v>
          </cell>
          <cell r="W124">
            <v>0</v>
          </cell>
          <cell r="X124">
            <v>33</v>
          </cell>
          <cell r="Y124">
            <v>65</v>
          </cell>
          <cell r="Z124">
            <v>2</v>
          </cell>
          <cell r="AA124">
            <v>0</v>
          </cell>
          <cell r="AB124">
            <v>2321.5500000000002</v>
          </cell>
          <cell r="AC124">
            <v>4572.75</v>
          </cell>
          <cell r="AD124">
            <v>140.70000000000002</v>
          </cell>
        </row>
        <row r="125">
          <cell r="P125" t="str">
            <v>NPL</v>
          </cell>
          <cell r="Q125" t="str">
            <v>Nepal</v>
          </cell>
          <cell r="R125" t="str">
            <v>S&amp;SE Asia</v>
          </cell>
          <cell r="S125">
            <v>6000</v>
          </cell>
          <cell r="T125">
            <v>132897.60000000001</v>
          </cell>
          <cell r="U125">
            <v>4.514754216780438E-2</v>
          </cell>
          <cell r="V125">
            <v>2.3531680772949475</v>
          </cell>
          <cell r="W125">
            <v>3</v>
          </cell>
          <cell r="X125">
            <v>17</v>
          </cell>
          <cell r="Y125">
            <v>78</v>
          </cell>
          <cell r="Z125">
            <v>2</v>
          </cell>
          <cell r="AA125">
            <v>180</v>
          </cell>
          <cell r="AB125">
            <v>1020.0000000000001</v>
          </cell>
          <cell r="AC125">
            <v>4680</v>
          </cell>
          <cell r="AD125">
            <v>120</v>
          </cell>
        </row>
        <row r="126">
          <cell r="P126" t="str">
            <v>NRU</v>
          </cell>
          <cell r="Q126" t="str">
            <v>Nauru</v>
          </cell>
          <cell r="R126" t="str">
            <v>S&amp;SE Asia</v>
          </cell>
          <cell r="S126" t="str">
            <v>-</v>
          </cell>
          <cell r="T126" t="str">
            <v>-</v>
          </cell>
          <cell r="U126" t="str">
            <v>-</v>
          </cell>
          <cell r="V126" t="str">
            <v>-</v>
          </cell>
          <cell r="W126">
            <v>3</v>
          </cell>
          <cell r="X126">
            <v>17</v>
          </cell>
          <cell r="Y126">
            <v>78</v>
          </cell>
          <cell r="Z126">
            <v>2</v>
          </cell>
          <cell r="AA126" t="str">
            <v>-</v>
          </cell>
          <cell r="AB126" t="str">
            <v>-</v>
          </cell>
          <cell r="AC126" t="str">
            <v>-</v>
          </cell>
          <cell r="AD126" t="str">
            <v>-</v>
          </cell>
        </row>
        <row r="127">
          <cell r="P127" t="str">
            <v>NZL</v>
          </cell>
          <cell r="Q127" t="str">
            <v>New Zealand</v>
          </cell>
          <cell r="R127" t="str">
            <v>S&amp;SE Asia</v>
          </cell>
          <cell r="S127">
            <v>4000</v>
          </cell>
          <cell r="T127">
            <v>265899.15000000002</v>
          </cell>
          <cell r="U127">
            <v>1.5043297430623602E-2</v>
          </cell>
          <cell r="V127">
            <v>4.0766035955191917</v>
          </cell>
          <cell r="W127">
            <v>3</v>
          </cell>
          <cell r="X127">
            <v>17</v>
          </cell>
          <cell r="Y127">
            <v>78</v>
          </cell>
          <cell r="Z127">
            <v>2</v>
          </cell>
          <cell r="AA127">
            <v>120</v>
          </cell>
          <cell r="AB127">
            <v>680</v>
          </cell>
          <cell r="AC127">
            <v>3120</v>
          </cell>
          <cell r="AD127">
            <v>80</v>
          </cell>
        </row>
        <row r="128">
          <cell r="P128" t="str">
            <v>OMN</v>
          </cell>
          <cell r="Q128" t="str">
            <v>Oman</v>
          </cell>
          <cell r="R128" t="str">
            <v>MENA</v>
          </cell>
          <cell r="S128">
            <v>15400</v>
          </cell>
          <cell r="T128">
            <v>306206.01</v>
          </cell>
          <cell r="U128">
            <v>5.0292938404442156E-2</v>
          </cell>
          <cell r="V128">
            <v>2.2295463183603714</v>
          </cell>
          <cell r="W128">
            <v>1</v>
          </cell>
          <cell r="X128">
            <v>20</v>
          </cell>
          <cell r="Y128">
            <v>75</v>
          </cell>
          <cell r="Z128">
            <v>4</v>
          </cell>
          <cell r="AA128">
            <v>154</v>
          </cell>
          <cell r="AB128">
            <v>3080</v>
          </cell>
          <cell r="AC128">
            <v>11550</v>
          </cell>
          <cell r="AD128">
            <v>616</v>
          </cell>
        </row>
        <row r="129">
          <cell r="P129" t="str">
            <v>PAK</v>
          </cell>
          <cell r="Q129" t="str">
            <v>Pakistan</v>
          </cell>
          <cell r="R129" t="str">
            <v>MENA</v>
          </cell>
          <cell r="S129">
            <v>34300</v>
          </cell>
          <cell r="T129">
            <v>742654.79399999999</v>
          </cell>
          <cell r="U129">
            <v>4.6185657558685332E-2</v>
          </cell>
          <cell r="V129">
            <v>2.3265716873388045</v>
          </cell>
          <cell r="W129">
            <v>1</v>
          </cell>
          <cell r="X129">
            <v>20</v>
          </cell>
          <cell r="Y129">
            <v>75</v>
          </cell>
          <cell r="Z129">
            <v>4</v>
          </cell>
          <cell r="AA129">
            <v>343</v>
          </cell>
          <cell r="AB129">
            <v>6860</v>
          </cell>
          <cell r="AC129">
            <v>25725</v>
          </cell>
          <cell r="AD129">
            <v>1372</v>
          </cell>
        </row>
        <row r="130">
          <cell r="P130" t="str">
            <v>PAN</v>
          </cell>
          <cell r="Q130" t="str">
            <v>Panama</v>
          </cell>
          <cell r="R130" t="str">
            <v>LAC</v>
          </cell>
          <cell r="S130">
            <v>4790.7142857142853</v>
          </cell>
          <cell r="T130">
            <v>74534.149999999994</v>
          </cell>
          <cell r="U130">
            <v>6.4275426575794936E-2</v>
          </cell>
          <cell r="V130">
            <v>1.9721844060444143</v>
          </cell>
          <cell r="W130">
            <v>1</v>
          </cell>
          <cell r="X130">
            <v>21</v>
          </cell>
          <cell r="Y130">
            <v>75</v>
          </cell>
          <cell r="Z130">
            <v>3</v>
          </cell>
          <cell r="AA130">
            <v>47.907142857142851</v>
          </cell>
          <cell r="AB130">
            <v>1006.0499999999998</v>
          </cell>
          <cell r="AC130">
            <v>3593.0357142857138</v>
          </cell>
          <cell r="AD130">
            <v>143.72142857142856</v>
          </cell>
        </row>
        <row r="131">
          <cell r="P131" t="str">
            <v>PER</v>
          </cell>
          <cell r="Q131" t="str">
            <v>Peru</v>
          </cell>
          <cell r="R131" t="str">
            <v>LAC</v>
          </cell>
          <cell r="S131">
            <v>11202</v>
          </cell>
          <cell r="T131">
            <v>1228146.7</v>
          </cell>
          <cell r="U131">
            <v>9.1210602121065826E-3</v>
          </cell>
          <cell r="V131">
            <v>5.235369553159579</v>
          </cell>
          <cell r="W131">
            <v>1</v>
          </cell>
          <cell r="X131">
            <v>21</v>
          </cell>
          <cell r="Y131">
            <v>75</v>
          </cell>
          <cell r="Z131">
            <v>3</v>
          </cell>
          <cell r="AA131">
            <v>112.02</v>
          </cell>
          <cell r="AB131">
            <v>2352.42</v>
          </cell>
          <cell r="AC131">
            <v>8401.5</v>
          </cell>
          <cell r="AD131">
            <v>336.06</v>
          </cell>
        </row>
        <row r="132">
          <cell r="P132" t="str">
            <v>PHL</v>
          </cell>
          <cell r="Q132" t="str">
            <v>Philippines</v>
          </cell>
          <cell r="R132" t="str">
            <v>S&amp;SE Asia</v>
          </cell>
          <cell r="S132">
            <v>17850</v>
          </cell>
          <cell r="T132">
            <v>274303.5</v>
          </cell>
          <cell r="U132">
            <v>6.5073905363949053E-2</v>
          </cell>
          <cell r="V132">
            <v>1.9600473755207333</v>
          </cell>
          <cell r="W132">
            <v>3</v>
          </cell>
          <cell r="X132">
            <v>17</v>
          </cell>
          <cell r="Y132">
            <v>78</v>
          </cell>
          <cell r="Z132">
            <v>2</v>
          </cell>
          <cell r="AA132">
            <v>535.5</v>
          </cell>
          <cell r="AB132">
            <v>3034.5</v>
          </cell>
          <cell r="AC132">
            <v>13923</v>
          </cell>
          <cell r="AD132">
            <v>357</v>
          </cell>
        </row>
        <row r="133">
          <cell r="P133" t="str">
            <v>PNG</v>
          </cell>
          <cell r="Q133" t="str">
            <v>Papua New Guinea</v>
          </cell>
          <cell r="R133" t="str">
            <v>S&amp;SE Asia</v>
          </cell>
          <cell r="S133">
            <v>1500</v>
          </cell>
          <cell r="T133">
            <v>374854.5036</v>
          </cell>
          <cell r="U133">
            <v>4.0015525639799194E-3</v>
          </cell>
          <cell r="V133">
            <v>7.904160334912242</v>
          </cell>
          <cell r="W133">
            <v>3</v>
          </cell>
          <cell r="X133">
            <v>17</v>
          </cell>
          <cell r="Y133">
            <v>78</v>
          </cell>
          <cell r="Z133">
            <v>2</v>
          </cell>
          <cell r="AA133">
            <v>45</v>
          </cell>
          <cell r="AB133">
            <v>255.00000000000003</v>
          </cell>
          <cell r="AC133">
            <v>1170</v>
          </cell>
          <cell r="AD133">
            <v>30</v>
          </cell>
        </row>
        <row r="134">
          <cell r="P134" t="str">
            <v>POL</v>
          </cell>
          <cell r="Q134" t="str">
            <v>Poland</v>
          </cell>
          <cell r="R134" t="str">
            <v>Europe</v>
          </cell>
          <cell r="S134">
            <v>22000</v>
          </cell>
          <cell r="T134">
            <v>316856</v>
          </cell>
          <cell r="U134">
            <v>6.9432171080869548E-2</v>
          </cell>
          <cell r="V134">
            <v>1.8975342852334351</v>
          </cell>
          <cell r="W134">
            <v>0</v>
          </cell>
          <cell r="X134">
            <v>33</v>
          </cell>
          <cell r="Y134">
            <v>65</v>
          </cell>
          <cell r="Z134">
            <v>2</v>
          </cell>
          <cell r="AA134">
            <v>0</v>
          </cell>
          <cell r="AB134">
            <v>7260</v>
          </cell>
          <cell r="AC134">
            <v>14300</v>
          </cell>
          <cell r="AD134">
            <v>440</v>
          </cell>
        </row>
        <row r="135">
          <cell r="P135" t="str">
            <v>PRI</v>
          </cell>
          <cell r="Q135" t="str">
            <v>Puerto Rico</v>
          </cell>
          <cell r="R135" t="str">
            <v>LAC</v>
          </cell>
          <cell r="S135">
            <v>2177.7142857142858</v>
          </cell>
          <cell r="T135">
            <v>8512</v>
          </cell>
          <cell r="U135">
            <v>0.2558404940923738</v>
          </cell>
          <cell r="V135">
            <v>0.98851977527178725</v>
          </cell>
          <cell r="W135">
            <v>1</v>
          </cell>
          <cell r="X135">
            <v>21</v>
          </cell>
          <cell r="Y135">
            <v>75</v>
          </cell>
          <cell r="Z135">
            <v>3</v>
          </cell>
          <cell r="AA135">
            <v>21.777142857142859</v>
          </cell>
          <cell r="AB135">
            <v>457.32</v>
          </cell>
          <cell r="AC135">
            <v>1633.2857142857142</v>
          </cell>
          <cell r="AD135">
            <v>65.331428571428575</v>
          </cell>
        </row>
        <row r="136">
          <cell r="P136" t="str">
            <v>PRT</v>
          </cell>
          <cell r="Q136" t="str">
            <v>Portugal</v>
          </cell>
          <cell r="R136" t="str">
            <v>Europe</v>
          </cell>
          <cell r="S136">
            <v>11800</v>
          </cell>
          <cell r="T136">
            <v>87229</v>
          </cell>
          <cell r="U136">
            <v>0.13527611230210138</v>
          </cell>
          <cell r="V136">
            <v>1.3594381316920257</v>
          </cell>
          <cell r="W136">
            <v>0</v>
          </cell>
          <cell r="X136">
            <v>33</v>
          </cell>
          <cell r="Y136">
            <v>65</v>
          </cell>
          <cell r="Z136">
            <v>2</v>
          </cell>
          <cell r="AA136">
            <v>0</v>
          </cell>
          <cell r="AB136">
            <v>3894</v>
          </cell>
          <cell r="AC136">
            <v>7670</v>
          </cell>
          <cell r="AD136">
            <v>236</v>
          </cell>
        </row>
        <row r="137">
          <cell r="P137" t="str">
            <v>PRY</v>
          </cell>
          <cell r="Q137" t="str">
            <v>Paraguay</v>
          </cell>
          <cell r="R137" t="str">
            <v>LAC</v>
          </cell>
          <cell r="S137">
            <v>4250</v>
          </cell>
          <cell r="T137">
            <v>379594.35</v>
          </cell>
          <cell r="U137">
            <v>1.1196162429709505E-2</v>
          </cell>
          <cell r="V137">
            <v>4.7253655320794712</v>
          </cell>
          <cell r="W137">
            <v>1</v>
          </cell>
          <cell r="X137">
            <v>21</v>
          </cell>
          <cell r="Y137">
            <v>75</v>
          </cell>
          <cell r="Z137">
            <v>3</v>
          </cell>
          <cell r="AA137">
            <v>42.5</v>
          </cell>
          <cell r="AB137">
            <v>892.5</v>
          </cell>
          <cell r="AC137">
            <v>3187.5</v>
          </cell>
          <cell r="AD137">
            <v>127.5</v>
          </cell>
        </row>
        <row r="138">
          <cell r="P138" t="str">
            <v>QAT</v>
          </cell>
          <cell r="Q138" t="str">
            <v>Qatar</v>
          </cell>
          <cell r="R138" t="str">
            <v>MENA</v>
          </cell>
          <cell r="S138">
            <v>5000</v>
          </cell>
          <cell r="T138">
            <v>11621</v>
          </cell>
          <cell r="U138">
            <v>0.43025557180965496</v>
          </cell>
          <cell r="V138">
            <v>0.76226635764672179</v>
          </cell>
          <cell r="W138">
            <v>1</v>
          </cell>
          <cell r="X138">
            <v>20</v>
          </cell>
          <cell r="Y138">
            <v>75</v>
          </cell>
          <cell r="Z138">
            <v>4</v>
          </cell>
          <cell r="AA138">
            <v>50</v>
          </cell>
          <cell r="AB138">
            <v>1000</v>
          </cell>
          <cell r="AC138">
            <v>3750</v>
          </cell>
          <cell r="AD138">
            <v>200</v>
          </cell>
        </row>
        <row r="139">
          <cell r="P139" t="str">
            <v>ROU</v>
          </cell>
          <cell r="Q139" t="str">
            <v>Romania</v>
          </cell>
          <cell r="R139" t="str">
            <v>Europe</v>
          </cell>
          <cell r="S139">
            <v>16000</v>
          </cell>
          <cell r="T139">
            <v>238114.64700000003</v>
          </cell>
          <cell r="U139">
            <v>6.7194522477233412E-2</v>
          </cell>
          <cell r="V139">
            <v>1.9288704879734668</v>
          </cell>
          <cell r="W139">
            <v>0</v>
          </cell>
          <cell r="X139">
            <v>33</v>
          </cell>
          <cell r="Y139">
            <v>65</v>
          </cell>
          <cell r="Z139">
            <v>2</v>
          </cell>
          <cell r="AA139">
            <v>0</v>
          </cell>
          <cell r="AB139">
            <v>5280</v>
          </cell>
          <cell r="AC139">
            <v>10400</v>
          </cell>
          <cell r="AD139">
            <v>320</v>
          </cell>
        </row>
        <row r="140">
          <cell r="P140" t="str">
            <v>RUS</v>
          </cell>
          <cell r="Q140" t="str">
            <v>Russian Federation</v>
          </cell>
          <cell r="R140" t="str">
            <v>Europe</v>
          </cell>
          <cell r="S140">
            <v>126660</v>
          </cell>
          <cell r="T140">
            <v>16101896.75</v>
          </cell>
          <cell r="U140">
            <v>7.8661540293381901E-3</v>
          </cell>
          <cell r="V140">
            <v>5.6375288999473856</v>
          </cell>
          <cell r="W140">
            <v>0</v>
          </cell>
          <cell r="X140">
            <v>33</v>
          </cell>
          <cell r="Y140">
            <v>65</v>
          </cell>
          <cell r="Z140">
            <v>2</v>
          </cell>
          <cell r="AA140">
            <v>0</v>
          </cell>
          <cell r="AB140">
            <v>41797.800000000003</v>
          </cell>
          <cell r="AC140">
            <v>82329</v>
          </cell>
          <cell r="AD140">
            <v>2533.2000000000003</v>
          </cell>
        </row>
        <row r="141">
          <cell r="P141" t="str">
            <v>RWA</v>
          </cell>
          <cell r="Q141" t="str">
            <v>Rwanda</v>
          </cell>
          <cell r="R141" t="str">
            <v>SSA</v>
          </cell>
          <cell r="S141">
            <v>1300</v>
          </cell>
          <cell r="T141">
            <v>24015.05</v>
          </cell>
          <cell r="U141">
            <v>5.4132720939577474E-2</v>
          </cell>
          <cell r="V141">
            <v>2.1490181121046525</v>
          </cell>
          <cell r="W141">
            <v>1</v>
          </cell>
          <cell r="X141">
            <v>15</v>
          </cell>
          <cell r="Y141">
            <v>79</v>
          </cell>
          <cell r="Z141">
            <v>5</v>
          </cell>
          <cell r="AA141">
            <v>13</v>
          </cell>
          <cell r="AB141">
            <v>195</v>
          </cell>
          <cell r="AC141">
            <v>1027</v>
          </cell>
          <cell r="AD141">
            <v>65</v>
          </cell>
        </row>
        <row r="142">
          <cell r="P142" t="str">
            <v>SAU</v>
          </cell>
          <cell r="Q142" t="str">
            <v>Saudi Arabia</v>
          </cell>
          <cell r="R142" t="str">
            <v>MENA</v>
          </cell>
          <cell r="S142">
            <v>35500</v>
          </cell>
          <cell r="T142">
            <v>1896728.13</v>
          </cell>
          <cell r="U142">
            <v>1.871644092714542E-2</v>
          </cell>
          <cell r="V142">
            <v>3.6547558539679059</v>
          </cell>
          <cell r="W142">
            <v>1</v>
          </cell>
          <cell r="X142">
            <v>20</v>
          </cell>
          <cell r="Y142">
            <v>75</v>
          </cell>
          <cell r="Z142">
            <v>4</v>
          </cell>
          <cell r="AA142">
            <v>355</v>
          </cell>
          <cell r="AB142">
            <v>7100</v>
          </cell>
          <cell r="AC142">
            <v>26625</v>
          </cell>
          <cell r="AD142">
            <v>1420</v>
          </cell>
        </row>
        <row r="143">
          <cell r="P143" t="str">
            <v>SDN</v>
          </cell>
          <cell r="Q143" t="str">
            <v>Sudan</v>
          </cell>
          <cell r="R143" t="str">
            <v>MENA</v>
          </cell>
          <cell r="S143">
            <v>2000</v>
          </cell>
          <cell r="T143">
            <v>879867.25999999989</v>
          </cell>
          <cell r="U143">
            <v>2.2730701446943263E-3</v>
          </cell>
          <cell r="V143">
            <v>10.487297435469253</v>
          </cell>
          <cell r="W143">
            <v>1</v>
          </cell>
          <cell r="X143">
            <v>20</v>
          </cell>
          <cell r="Y143">
            <v>75</v>
          </cell>
          <cell r="Z143">
            <v>4</v>
          </cell>
          <cell r="AA143">
            <v>20</v>
          </cell>
          <cell r="AB143">
            <v>400</v>
          </cell>
          <cell r="AC143">
            <v>1500</v>
          </cell>
          <cell r="AD143">
            <v>80</v>
          </cell>
        </row>
        <row r="144">
          <cell r="P144" t="str">
            <v>SEN</v>
          </cell>
          <cell r="Q144" t="str">
            <v>Senegal</v>
          </cell>
          <cell r="R144" t="str">
            <v>SSA</v>
          </cell>
          <cell r="S144">
            <v>3151</v>
          </cell>
          <cell r="T144">
            <v>187044.55</v>
          </cell>
          <cell r="U144">
            <v>1.6846254007400911E-2</v>
          </cell>
          <cell r="V144">
            <v>3.8522843112199801</v>
          </cell>
          <cell r="W144">
            <v>1</v>
          </cell>
          <cell r="X144">
            <v>15</v>
          </cell>
          <cell r="Y144">
            <v>79</v>
          </cell>
          <cell r="Z144">
            <v>5</v>
          </cell>
          <cell r="AA144">
            <v>31.51</v>
          </cell>
          <cell r="AB144">
            <v>472.65</v>
          </cell>
          <cell r="AC144">
            <v>2489.29</v>
          </cell>
          <cell r="AD144">
            <v>157.55000000000001</v>
          </cell>
        </row>
        <row r="145">
          <cell r="P145" t="str">
            <v>SGP</v>
          </cell>
          <cell r="Q145" t="str">
            <v>Singapore</v>
          </cell>
          <cell r="R145" t="str">
            <v>S&amp;SE Asia</v>
          </cell>
          <cell r="S145">
            <v>1000</v>
          </cell>
          <cell r="T145">
            <v>676</v>
          </cell>
          <cell r="U145">
            <v>1.4792899408284024</v>
          </cell>
          <cell r="V145">
            <v>0.41109609582188933</v>
          </cell>
          <cell r="W145">
            <v>3</v>
          </cell>
          <cell r="X145">
            <v>17</v>
          </cell>
          <cell r="Y145">
            <v>78</v>
          </cell>
          <cell r="Z145">
            <v>2</v>
          </cell>
          <cell r="AA145">
            <v>30</v>
          </cell>
          <cell r="AB145">
            <v>170</v>
          </cell>
          <cell r="AC145">
            <v>780</v>
          </cell>
          <cell r="AD145">
            <v>20</v>
          </cell>
        </row>
        <row r="146">
          <cell r="P146" t="str">
            <v>SLB</v>
          </cell>
          <cell r="Q146" t="str">
            <v>Solomon Islands</v>
          </cell>
          <cell r="R146" t="str">
            <v>S&amp;SE Asia</v>
          </cell>
          <cell r="S146">
            <v>15.142857142857142</v>
          </cell>
          <cell r="T146">
            <v>25300.799999999999</v>
          </cell>
          <cell r="U146">
            <v>5.985129775681853E-4</v>
          </cell>
          <cell r="V146">
            <v>20.437756403099947</v>
          </cell>
          <cell r="W146">
            <v>3</v>
          </cell>
          <cell r="X146">
            <v>17</v>
          </cell>
          <cell r="Y146">
            <v>78</v>
          </cell>
          <cell r="Z146">
            <v>2</v>
          </cell>
          <cell r="AA146">
            <v>0.45428571428571424</v>
          </cell>
          <cell r="AB146">
            <v>2.5742857142857143</v>
          </cell>
          <cell r="AC146">
            <v>11.811428571428571</v>
          </cell>
          <cell r="AD146">
            <v>0.30285714285714288</v>
          </cell>
        </row>
        <row r="147">
          <cell r="P147" t="str">
            <v>SLE</v>
          </cell>
          <cell r="Q147" t="str">
            <v>Sierra Leone</v>
          </cell>
          <cell r="R147" t="str">
            <v>SSA</v>
          </cell>
          <cell r="S147">
            <v>237</v>
          </cell>
          <cell r="T147">
            <v>45311.499000000003</v>
          </cell>
          <cell r="U147">
            <v>5.230460373866686E-3</v>
          </cell>
          <cell r="V147">
            <v>6.9135330962842527</v>
          </cell>
          <cell r="W147">
            <v>1</v>
          </cell>
          <cell r="X147">
            <v>15</v>
          </cell>
          <cell r="Y147">
            <v>79</v>
          </cell>
          <cell r="Z147">
            <v>5</v>
          </cell>
          <cell r="AA147">
            <v>2.37</v>
          </cell>
          <cell r="AB147">
            <v>35.549999999999997</v>
          </cell>
          <cell r="AC147">
            <v>187.23000000000002</v>
          </cell>
          <cell r="AD147">
            <v>11.850000000000001</v>
          </cell>
        </row>
        <row r="148">
          <cell r="P148" t="str">
            <v>SLV</v>
          </cell>
          <cell r="Q148" t="str">
            <v>El Salvador</v>
          </cell>
          <cell r="R148" t="str">
            <v>LAC</v>
          </cell>
          <cell r="S148">
            <v>1807</v>
          </cell>
          <cell r="T148">
            <v>19380</v>
          </cell>
          <cell r="U148">
            <v>9.3240454076367385E-2</v>
          </cell>
          <cell r="V148">
            <v>1.6374491209456454</v>
          </cell>
          <cell r="W148">
            <v>1</v>
          </cell>
          <cell r="X148">
            <v>21</v>
          </cell>
          <cell r="Y148">
            <v>75</v>
          </cell>
          <cell r="Z148">
            <v>3</v>
          </cell>
          <cell r="AA148">
            <v>18.07</v>
          </cell>
          <cell r="AB148">
            <v>379.46999999999997</v>
          </cell>
          <cell r="AC148">
            <v>1355.25</v>
          </cell>
          <cell r="AD148">
            <v>54.21</v>
          </cell>
        </row>
        <row r="149">
          <cell r="P149" t="str">
            <v>SOM</v>
          </cell>
          <cell r="Q149" t="str">
            <v>Somalia</v>
          </cell>
          <cell r="R149" t="str">
            <v>SSA</v>
          </cell>
          <cell r="S149">
            <v>426.14285714285717</v>
          </cell>
          <cell r="T149">
            <v>486272.29719999997</v>
          </cell>
          <cell r="U149">
            <v>8.7634615337255778E-4</v>
          </cell>
          <cell r="V149">
            <v>16.890097709514372</v>
          </cell>
          <cell r="W149">
            <v>1</v>
          </cell>
          <cell r="X149">
            <v>15</v>
          </cell>
          <cell r="Y149">
            <v>79</v>
          </cell>
          <cell r="Z149">
            <v>5</v>
          </cell>
          <cell r="AA149">
            <v>4.2614285714285716</v>
          </cell>
          <cell r="AB149">
            <v>63.921428571428571</v>
          </cell>
          <cell r="AC149">
            <v>336.65285714285716</v>
          </cell>
          <cell r="AD149">
            <v>21.30714285714286</v>
          </cell>
        </row>
        <row r="150">
          <cell r="P150" t="str">
            <v>SRB</v>
          </cell>
          <cell r="Q150" t="str">
            <v>Serbia</v>
          </cell>
          <cell r="R150" t="str">
            <v>Europe</v>
          </cell>
          <cell r="S150">
            <v>7696.4285714285716</v>
          </cell>
          <cell r="T150">
            <v>77448.69</v>
          </cell>
          <cell r="U150">
            <v>9.9374548122486916E-2</v>
          </cell>
          <cell r="V150">
            <v>1.5861067776088715</v>
          </cell>
          <cell r="W150">
            <v>0</v>
          </cell>
          <cell r="X150">
            <v>33</v>
          </cell>
          <cell r="Y150">
            <v>65</v>
          </cell>
          <cell r="Z150">
            <v>2</v>
          </cell>
          <cell r="AA150">
            <v>0</v>
          </cell>
          <cell r="AB150">
            <v>2539.8214285714289</v>
          </cell>
          <cell r="AC150">
            <v>5002.6785714285716</v>
          </cell>
          <cell r="AD150">
            <v>153.92857142857144</v>
          </cell>
        </row>
        <row r="151">
          <cell r="P151" t="str">
            <v>SSD</v>
          </cell>
          <cell r="Q151" t="str">
            <v>South Sudan</v>
          </cell>
          <cell r="R151" t="str">
            <v>SSA</v>
          </cell>
          <cell r="S151">
            <v>250</v>
          </cell>
          <cell r="T151">
            <v>265184.24219999998</v>
          </cell>
          <cell r="U151">
            <v>9.4274078250642008E-4</v>
          </cell>
          <cell r="V151">
            <v>16.284478567028174</v>
          </cell>
          <cell r="W151">
            <v>1</v>
          </cell>
          <cell r="X151">
            <v>15</v>
          </cell>
          <cell r="Y151">
            <v>79</v>
          </cell>
          <cell r="Z151">
            <v>5</v>
          </cell>
          <cell r="AA151">
            <v>2.5</v>
          </cell>
          <cell r="AB151">
            <v>37.5</v>
          </cell>
          <cell r="AC151">
            <v>197.5</v>
          </cell>
          <cell r="AD151">
            <v>12.5</v>
          </cell>
        </row>
        <row r="152">
          <cell r="P152" t="str">
            <v>SUR</v>
          </cell>
          <cell r="Q152" t="str">
            <v>Suriname</v>
          </cell>
          <cell r="R152" t="str">
            <v>LAC</v>
          </cell>
          <cell r="S152">
            <v>627</v>
          </cell>
          <cell r="T152">
            <v>139101.85</v>
          </cell>
          <cell r="U152">
            <v>4.5074885776141722E-3</v>
          </cell>
          <cell r="V152">
            <v>7.4473658145519872</v>
          </cell>
          <cell r="W152">
            <v>1</v>
          </cell>
          <cell r="X152">
            <v>21</v>
          </cell>
          <cell r="Y152">
            <v>75</v>
          </cell>
          <cell r="Z152">
            <v>3</v>
          </cell>
          <cell r="AA152">
            <v>6.2700000000000005</v>
          </cell>
          <cell r="AB152">
            <v>131.66999999999999</v>
          </cell>
          <cell r="AC152">
            <v>470.25</v>
          </cell>
          <cell r="AD152">
            <v>18.809999999999999</v>
          </cell>
        </row>
        <row r="153">
          <cell r="P153" t="str">
            <v>SVK</v>
          </cell>
          <cell r="Q153" t="str">
            <v>Slovakia</v>
          </cell>
          <cell r="R153" t="str">
            <v>Europe</v>
          </cell>
          <cell r="S153">
            <v>8998.1428571428569</v>
          </cell>
          <cell r="T153">
            <v>47110.5</v>
          </cell>
          <cell r="U153">
            <v>0.19100079296850717</v>
          </cell>
          <cell r="V153">
            <v>1.144069529994967</v>
          </cell>
          <cell r="W153">
            <v>0</v>
          </cell>
          <cell r="X153">
            <v>33</v>
          </cell>
          <cell r="Y153">
            <v>65</v>
          </cell>
          <cell r="Z153">
            <v>2</v>
          </cell>
          <cell r="AA153">
            <v>0</v>
          </cell>
          <cell r="AB153">
            <v>2969.3871428571429</v>
          </cell>
          <cell r="AC153">
            <v>5848.7928571428574</v>
          </cell>
          <cell r="AD153">
            <v>179.96285714285713</v>
          </cell>
        </row>
        <row r="154">
          <cell r="P154" t="str">
            <v>SVN</v>
          </cell>
          <cell r="Q154" t="str">
            <v>Slovenia</v>
          </cell>
          <cell r="R154" t="str">
            <v>Europe</v>
          </cell>
          <cell r="S154">
            <v>5624.2857142857147</v>
          </cell>
          <cell r="T154">
            <v>19982</v>
          </cell>
          <cell r="U154">
            <v>0.28146760656018993</v>
          </cell>
          <cell r="V154">
            <v>0.94244452165809356</v>
          </cell>
          <cell r="W154">
            <v>0</v>
          </cell>
          <cell r="X154">
            <v>33</v>
          </cell>
          <cell r="Y154">
            <v>65</v>
          </cell>
          <cell r="Z154">
            <v>2</v>
          </cell>
          <cell r="AA154">
            <v>0</v>
          </cell>
          <cell r="AB154">
            <v>1856.014285714286</v>
          </cell>
          <cell r="AC154">
            <v>3655.7857142857147</v>
          </cell>
          <cell r="AD154">
            <v>112.48571428571429</v>
          </cell>
        </row>
        <row r="155">
          <cell r="P155" t="str">
            <v>SWE</v>
          </cell>
          <cell r="Q155" t="str">
            <v>Sweden</v>
          </cell>
          <cell r="R155" t="str">
            <v>Europe</v>
          </cell>
          <cell r="S155">
            <v>8080</v>
          </cell>
          <cell r="T155">
            <v>444701.07</v>
          </cell>
          <cell r="U155">
            <v>1.8169508789353712E-2</v>
          </cell>
          <cell r="V155">
            <v>3.7093551036067529</v>
          </cell>
          <cell r="W155">
            <v>0</v>
          </cell>
          <cell r="X155">
            <v>33</v>
          </cell>
          <cell r="Y155">
            <v>65</v>
          </cell>
          <cell r="Z155">
            <v>2</v>
          </cell>
          <cell r="AA155">
            <v>0</v>
          </cell>
          <cell r="AB155">
            <v>2666.4</v>
          </cell>
          <cell r="AC155">
            <v>5252</v>
          </cell>
          <cell r="AD155">
            <v>161.6</v>
          </cell>
        </row>
        <row r="156">
          <cell r="P156" t="str">
            <v>SWZ</v>
          </cell>
          <cell r="Q156" t="str">
            <v>Eswatini</v>
          </cell>
          <cell r="R156" t="str">
            <v>SSA</v>
          </cell>
          <cell r="S156">
            <v>269.57142857142856</v>
          </cell>
          <cell r="T156">
            <v>12103.437</v>
          </cell>
          <cell r="U156">
            <v>2.2272304021694712E-2</v>
          </cell>
          <cell r="V156">
            <v>3.3503288047830444</v>
          </cell>
          <cell r="W156">
            <v>1</v>
          </cell>
          <cell r="X156">
            <v>15</v>
          </cell>
          <cell r="Y156">
            <v>79</v>
          </cell>
          <cell r="Z156">
            <v>5</v>
          </cell>
          <cell r="AA156">
            <v>2.6957142857142857</v>
          </cell>
          <cell r="AB156">
            <v>40.435714285714283</v>
          </cell>
          <cell r="AC156">
            <v>212.96142857142857</v>
          </cell>
          <cell r="AD156">
            <v>13.478571428571428</v>
          </cell>
        </row>
        <row r="157">
          <cell r="P157" t="str">
            <v>SYC</v>
          </cell>
          <cell r="Q157" t="str">
            <v>Seychelles</v>
          </cell>
          <cell r="R157" t="str">
            <v>SSA</v>
          </cell>
          <cell r="S157">
            <v>100</v>
          </cell>
          <cell r="T157">
            <v>366.3</v>
          </cell>
          <cell r="U157">
            <v>0.27300027300027302</v>
          </cell>
          <cell r="V157">
            <v>0.95694827446419484</v>
          </cell>
          <cell r="W157">
            <v>1</v>
          </cell>
          <cell r="X157">
            <v>15</v>
          </cell>
          <cell r="Y157">
            <v>79</v>
          </cell>
          <cell r="Z157">
            <v>5</v>
          </cell>
          <cell r="AA157">
            <v>1</v>
          </cell>
          <cell r="AB157">
            <v>15</v>
          </cell>
          <cell r="AC157">
            <v>79</v>
          </cell>
          <cell r="AD157">
            <v>5</v>
          </cell>
        </row>
        <row r="158">
          <cell r="P158" t="str">
            <v>SYR</v>
          </cell>
          <cell r="Q158" t="str">
            <v>Syria</v>
          </cell>
          <cell r="R158" t="str">
            <v>MENA</v>
          </cell>
          <cell r="S158">
            <v>1774.1428571428571</v>
          </cell>
          <cell r="T158">
            <v>168282.27539999998</v>
          </cell>
          <cell r="U158">
            <v>1.0542660258935728E-2</v>
          </cell>
          <cell r="V158">
            <v>4.8696180509517131</v>
          </cell>
          <cell r="W158">
            <v>1</v>
          </cell>
          <cell r="X158">
            <v>20</v>
          </cell>
          <cell r="Y158">
            <v>75</v>
          </cell>
          <cell r="Z158">
            <v>4</v>
          </cell>
          <cell r="AA158">
            <v>17.741428571428571</v>
          </cell>
          <cell r="AB158">
            <v>354.82857142857142</v>
          </cell>
          <cell r="AC158">
            <v>1330.6071428571429</v>
          </cell>
          <cell r="AD158">
            <v>70.965714285714284</v>
          </cell>
        </row>
        <row r="159">
          <cell r="P159" t="str">
            <v>TCD</v>
          </cell>
          <cell r="Q159" t="str">
            <v>Chad</v>
          </cell>
          <cell r="R159" t="str">
            <v>SSA</v>
          </cell>
          <cell r="S159">
            <v>211.28571428571428</v>
          </cell>
          <cell r="T159">
            <v>667110.51329999999</v>
          </cell>
          <cell r="U159">
            <v>3.1671771029442457E-4</v>
          </cell>
          <cell r="V159">
            <v>28.095310091506931</v>
          </cell>
          <cell r="W159">
            <v>1</v>
          </cell>
          <cell r="X159">
            <v>15</v>
          </cell>
          <cell r="Y159">
            <v>79</v>
          </cell>
          <cell r="Z159">
            <v>5</v>
          </cell>
          <cell r="AA159">
            <v>2.112857142857143</v>
          </cell>
          <cell r="AB159">
            <v>31.69285714285714</v>
          </cell>
          <cell r="AC159">
            <v>166.91571428571427</v>
          </cell>
          <cell r="AD159">
            <v>10.564285714285715</v>
          </cell>
        </row>
        <row r="160">
          <cell r="P160" t="str">
            <v>TGO</v>
          </cell>
          <cell r="Q160" t="str">
            <v>Togo</v>
          </cell>
          <cell r="R160" t="str">
            <v>SSA</v>
          </cell>
          <cell r="S160">
            <v>933.85714285714289</v>
          </cell>
          <cell r="T160">
            <v>37866.1492</v>
          </cell>
          <cell r="U160">
            <v>2.4662057341102508E-2</v>
          </cell>
          <cell r="V160">
            <v>3.1838701899682973</v>
          </cell>
          <cell r="W160">
            <v>1</v>
          </cell>
          <cell r="X160">
            <v>15</v>
          </cell>
          <cell r="Y160">
            <v>79</v>
          </cell>
          <cell r="Z160">
            <v>5</v>
          </cell>
          <cell r="AA160">
            <v>9.338571428571429</v>
          </cell>
          <cell r="AB160">
            <v>140.07857142857142</v>
          </cell>
          <cell r="AC160">
            <v>737.74714285714288</v>
          </cell>
          <cell r="AD160">
            <v>46.69285714285715</v>
          </cell>
        </row>
        <row r="161">
          <cell r="P161" t="str">
            <v>THA</v>
          </cell>
          <cell r="Q161" t="str">
            <v>Thailand</v>
          </cell>
          <cell r="R161" t="str">
            <v>S&amp;SE Asia</v>
          </cell>
          <cell r="S161">
            <v>52483</v>
          </cell>
          <cell r="T161">
            <v>503622</v>
          </cell>
          <cell r="U161">
            <v>0.1042110948290583</v>
          </cell>
          <cell r="V161">
            <v>1.5488630706227631</v>
          </cell>
          <cell r="W161">
            <v>3</v>
          </cell>
          <cell r="X161">
            <v>17</v>
          </cell>
          <cell r="Y161">
            <v>78</v>
          </cell>
          <cell r="Z161">
            <v>2</v>
          </cell>
          <cell r="AA161">
            <v>1574.49</v>
          </cell>
          <cell r="AB161">
            <v>8922.11</v>
          </cell>
          <cell r="AC161">
            <v>40936.74</v>
          </cell>
          <cell r="AD161">
            <v>1049.6600000000001</v>
          </cell>
        </row>
        <row r="162">
          <cell r="P162" t="str">
            <v>TJK</v>
          </cell>
          <cell r="Q162" t="str">
            <v>Tajikistan</v>
          </cell>
          <cell r="R162" t="str">
            <v>Europe</v>
          </cell>
          <cell r="S162">
            <v>1000</v>
          </cell>
          <cell r="T162">
            <v>127902.6</v>
          </cell>
          <cell r="U162">
            <v>7.8184493513032572E-3</v>
          </cell>
          <cell r="V162">
            <v>5.6547015836381673</v>
          </cell>
          <cell r="W162">
            <v>0</v>
          </cell>
          <cell r="X162">
            <v>33</v>
          </cell>
          <cell r="Y162">
            <v>65</v>
          </cell>
          <cell r="Z162">
            <v>2</v>
          </cell>
          <cell r="AA162">
            <v>0</v>
          </cell>
          <cell r="AB162">
            <v>330</v>
          </cell>
          <cell r="AC162">
            <v>650</v>
          </cell>
          <cell r="AD162">
            <v>20</v>
          </cell>
        </row>
        <row r="163">
          <cell r="P163" t="str">
            <v>TKM</v>
          </cell>
          <cell r="Q163" t="str">
            <v>Turkmenistan</v>
          </cell>
          <cell r="R163" t="str">
            <v>Europe</v>
          </cell>
          <cell r="S163">
            <v>1000</v>
          </cell>
          <cell r="T163">
            <v>440848.8</v>
          </cell>
          <cell r="U163">
            <v>2.2683514166308267E-3</v>
          </cell>
          <cell r="V163">
            <v>10.49819984568783</v>
          </cell>
          <cell r="W163">
            <v>0</v>
          </cell>
          <cell r="X163">
            <v>33</v>
          </cell>
          <cell r="Y163">
            <v>65</v>
          </cell>
          <cell r="Z163">
            <v>2</v>
          </cell>
          <cell r="AA163">
            <v>0</v>
          </cell>
          <cell r="AB163">
            <v>330</v>
          </cell>
          <cell r="AC163">
            <v>650</v>
          </cell>
          <cell r="AD163">
            <v>20</v>
          </cell>
        </row>
        <row r="164">
          <cell r="P164" t="str">
            <v>TLS</v>
          </cell>
          <cell r="Q164" t="str">
            <v>Timor-Leste</v>
          </cell>
          <cell r="R164" t="str">
            <v>S&amp;SE Asia</v>
          </cell>
          <cell r="S164">
            <v>0</v>
          </cell>
          <cell r="T164">
            <v>14144.55</v>
          </cell>
          <cell r="U164">
            <v>0</v>
          </cell>
          <cell r="V164" t="str">
            <v>-</v>
          </cell>
          <cell r="W164">
            <v>3</v>
          </cell>
          <cell r="X164">
            <v>17</v>
          </cell>
          <cell r="Y164">
            <v>78</v>
          </cell>
          <cell r="Z164">
            <v>2</v>
          </cell>
          <cell r="AA164">
            <v>0</v>
          </cell>
          <cell r="AB164">
            <v>0</v>
          </cell>
          <cell r="AC164">
            <v>0</v>
          </cell>
          <cell r="AD164">
            <v>0</v>
          </cell>
        </row>
        <row r="165">
          <cell r="P165" t="str">
            <v>TON</v>
          </cell>
          <cell r="Q165" t="str">
            <v>Tonga</v>
          </cell>
          <cell r="R165" t="str">
            <v>S&amp;SE Asia</v>
          </cell>
          <cell r="S165">
            <v>8.2857142857142865</v>
          </cell>
          <cell r="T165">
            <v>639.35</v>
          </cell>
          <cell r="U165">
            <v>1.2959590655688255E-2</v>
          </cell>
          <cell r="V165">
            <v>4.3921216693781027</v>
          </cell>
          <cell r="W165">
            <v>3</v>
          </cell>
          <cell r="X165">
            <v>17</v>
          </cell>
          <cell r="Y165">
            <v>78</v>
          </cell>
          <cell r="Z165">
            <v>2</v>
          </cell>
          <cell r="AA165">
            <v>0.24857142857142858</v>
          </cell>
          <cell r="AB165">
            <v>1.4085714285714288</v>
          </cell>
          <cell r="AC165">
            <v>6.4628571428571435</v>
          </cell>
          <cell r="AD165">
            <v>0.16571428571428573</v>
          </cell>
        </row>
        <row r="166">
          <cell r="P166" t="str">
            <v>TTO</v>
          </cell>
          <cell r="Q166" t="str">
            <v>Trinidad and Tobago</v>
          </cell>
          <cell r="R166" t="str">
            <v>LAC</v>
          </cell>
          <cell r="S166">
            <v>1554.4285714285713</v>
          </cell>
          <cell r="T166">
            <v>4912.45</v>
          </cell>
          <cell r="U166">
            <v>0.31642633949018745</v>
          </cell>
          <cell r="V166">
            <v>0.88886067125049106</v>
          </cell>
          <cell r="W166">
            <v>1</v>
          </cell>
          <cell r="X166">
            <v>21</v>
          </cell>
          <cell r="Y166">
            <v>75</v>
          </cell>
          <cell r="Z166">
            <v>3</v>
          </cell>
          <cell r="AA166">
            <v>15.544285714285714</v>
          </cell>
          <cell r="AB166">
            <v>326.42999999999995</v>
          </cell>
          <cell r="AC166">
            <v>1165.8214285714284</v>
          </cell>
          <cell r="AD166">
            <v>46.632857142857141</v>
          </cell>
        </row>
        <row r="167">
          <cell r="P167" t="str">
            <v>TUN</v>
          </cell>
          <cell r="Q167" t="str">
            <v>Tunisia</v>
          </cell>
          <cell r="R167" t="str">
            <v>MENA</v>
          </cell>
          <cell r="S167">
            <v>8383</v>
          </cell>
          <cell r="T167">
            <v>150185.1</v>
          </cell>
          <cell r="U167">
            <v>5.5817787516870845E-2</v>
          </cell>
          <cell r="V167">
            <v>2.1163314958573638</v>
          </cell>
          <cell r="W167">
            <v>1</v>
          </cell>
          <cell r="X167">
            <v>20</v>
          </cell>
          <cell r="Y167">
            <v>75</v>
          </cell>
          <cell r="Z167">
            <v>4</v>
          </cell>
          <cell r="AA167">
            <v>83.83</v>
          </cell>
          <cell r="AB167">
            <v>1676.6000000000001</v>
          </cell>
          <cell r="AC167">
            <v>6287.25</v>
          </cell>
          <cell r="AD167">
            <v>335.32</v>
          </cell>
        </row>
        <row r="168">
          <cell r="P168" t="str">
            <v>TUR</v>
          </cell>
          <cell r="Q168" t="str">
            <v>Turkey</v>
          </cell>
          <cell r="R168" t="str">
            <v>Europe</v>
          </cell>
          <cell r="S168">
            <v>49032</v>
          </cell>
          <cell r="T168">
            <v>764990.94</v>
          </cell>
          <cell r="U168">
            <v>6.4094876731481301E-2</v>
          </cell>
          <cell r="V168">
            <v>1.9749601909282488</v>
          </cell>
          <cell r="W168">
            <v>0</v>
          </cell>
          <cell r="X168">
            <v>33</v>
          </cell>
          <cell r="Y168">
            <v>65</v>
          </cell>
          <cell r="Z168">
            <v>2</v>
          </cell>
          <cell r="AA168">
            <v>0</v>
          </cell>
          <cell r="AB168">
            <v>16180.560000000001</v>
          </cell>
          <cell r="AC168">
            <v>31870.799999999999</v>
          </cell>
          <cell r="AD168">
            <v>980.64</v>
          </cell>
        </row>
        <row r="169">
          <cell r="P169" t="str">
            <v>TZA</v>
          </cell>
          <cell r="Q169" t="str">
            <v>Tanzania</v>
          </cell>
          <cell r="R169" t="str">
            <v>SSA</v>
          </cell>
          <cell r="S169">
            <v>8278</v>
          </cell>
          <cell r="T169">
            <v>626450.79899999988</v>
          </cell>
          <cell r="U169">
            <v>1.3214126333966096E-2</v>
          </cell>
          <cell r="V169">
            <v>4.3496145929023502</v>
          </cell>
          <cell r="W169">
            <v>1</v>
          </cell>
          <cell r="X169">
            <v>15</v>
          </cell>
          <cell r="Y169">
            <v>79</v>
          </cell>
          <cell r="Z169">
            <v>5</v>
          </cell>
          <cell r="AA169">
            <v>82.78</v>
          </cell>
          <cell r="AB169">
            <v>1241.7</v>
          </cell>
          <cell r="AC169">
            <v>6539.62</v>
          </cell>
          <cell r="AD169">
            <v>413.90000000000003</v>
          </cell>
        </row>
        <row r="170">
          <cell r="P170" t="str">
            <v>UGA</v>
          </cell>
          <cell r="Q170" t="str">
            <v>Uganda</v>
          </cell>
          <cell r="R170" t="str">
            <v>SSA</v>
          </cell>
          <cell r="S170">
            <v>3554</v>
          </cell>
          <cell r="T170">
            <v>212686.84219999998</v>
          </cell>
          <cell r="U170">
            <v>1.6710013479150711E-2</v>
          </cell>
          <cell r="V170">
            <v>3.8679567045993464</v>
          </cell>
          <cell r="W170">
            <v>1</v>
          </cell>
          <cell r="X170">
            <v>15</v>
          </cell>
          <cell r="Y170">
            <v>79</v>
          </cell>
          <cell r="Z170">
            <v>5</v>
          </cell>
          <cell r="AA170">
            <v>35.54</v>
          </cell>
          <cell r="AB170">
            <v>533.1</v>
          </cell>
          <cell r="AC170">
            <v>2807.6600000000003</v>
          </cell>
          <cell r="AD170">
            <v>177.70000000000002</v>
          </cell>
        </row>
        <row r="171">
          <cell r="P171" t="str">
            <v>UKR</v>
          </cell>
          <cell r="Q171" t="str">
            <v>Ukraine</v>
          </cell>
          <cell r="R171" t="str">
            <v>Europe</v>
          </cell>
          <cell r="S171">
            <v>21600</v>
          </cell>
          <cell r="T171">
            <v>547475.4</v>
          </cell>
          <cell r="U171">
            <v>3.9453827514441743E-2</v>
          </cell>
          <cell r="V171">
            <v>2.5172446907945467</v>
          </cell>
          <cell r="W171">
            <v>0</v>
          </cell>
          <cell r="X171">
            <v>33</v>
          </cell>
          <cell r="Y171">
            <v>65</v>
          </cell>
          <cell r="Z171">
            <v>2</v>
          </cell>
          <cell r="AA171">
            <v>0</v>
          </cell>
          <cell r="AB171">
            <v>7128</v>
          </cell>
          <cell r="AC171">
            <v>14040</v>
          </cell>
          <cell r="AD171">
            <v>432</v>
          </cell>
        </row>
        <row r="172">
          <cell r="P172" t="str">
            <v>URY</v>
          </cell>
          <cell r="Q172" t="str">
            <v>Uruguay</v>
          </cell>
          <cell r="R172" t="str">
            <v>LAC</v>
          </cell>
          <cell r="S172">
            <v>3344.2857142857142</v>
          </cell>
          <cell r="T172">
            <v>168575.6</v>
          </cell>
          <cell r="U172">
            <v>1.9838492132228592E-2</v>
          </cell>
          <cell r="V172">
            <v>3.5498963651537645</v>
          </cell>
          <cell r="W172">
            <v>1</v>
          </cell>
          <cell r="X172">
            <v>21</v>
          </cell>
          <cell r="Y172">
            <v>75</v>
          </cell>
          <cell r="Z172">
            <v>3</v>
          </cell>
          <cell r="AA172">
            <v>33.442857142857143</v>
          </cell>
          <cell r="AB172">
            <v>702.3</v>
          </cell>
          <cell r="AC172">
            <v>2508.2142857142858</v>
          </cell>
          <cell r="AD172">
            <v>100.32857142857142</v>
          </cell>
        </row>
        <row r="173">
          <cell r="P173" t="str">
            <v>USA</v>
          </cell>
          <cell r="Q173" t="str">
            <v>United States of America</v>
          </cell>
          <cell r="R173" t="str">
            <v>N America</v>
          </cell>
          <cell r="S173">
            <v>417215</v>
          </cell>
          <cell r="T173">
            <v>9374730.75</v>
          </cell>
          <cell r="U173">
            <v>4.4504211494287446E-2</v>
          </cell>
          <cell r="V173">
            <v>2.3701151641232903</v>
          </cell>
          <cell r="W173">
            <v>1</v>
          </cell>
          <cell r="X173">
            <v>73</v>
          </cell>
          <cell r="Y173">
            <v>25</v>
          </cell>
          <cell r="Z173">
            <v>1</v>
          </cell>
          <cell r="AA173">
            <v>4172.1499999999996</v>
          </cell>
          <cell r="AB173">
            <v>304566.95</v>
          </cell>
          <cell r="AC173">
            <v>104303.75</v>
          </cell>
          <cell r="AD173">
            <v>4172.1499999999996</v>
          </cell>
        </row>
        <row r="174">
          <cell r="P174" t="str">
            <v>UZB</v>
          </cell>
          <cell r="Q174" t="str">
            <v>Uzbekistan</v>
          </cell>
          <cell r="R174" t="str">
            <v>Europe</v>
          </cell>
          <cell r="S174">
            <v>1000</v>
          </cell>
          <cell r="T174">
            <v>402835.5</v>
          </cell>
          <cell r="U174">
            <v>2.4824028666788306E-3</v>
          </cell>
          <cell r="V174">
            <v>10.03538115868052</v>
          </cell>
          <cell r="W174">
            <v>0</v>
          </cell>
          <cell r="X174">
            <v>33</v>
          </cell>
          <cell r="Y174">
            <v>65</v>
          </cell>
          <cell r="Z174">
            <v>2</v>
          </cell>
          <cell r="AA174">
            <v>0</v>
          </cell>
          <cell r="AB174">
            <v>330</v>
          </cell>
          <cell r="AC174">
            <v>650</v>
          </cell>
          <cell r="AD174">
            <v>20</v>
          </cell>
        </row>
        <row r="175">
          <cell r="P175" t="str">
            <v>VCT</v>
          </cell>
          <cell r="Q175" t="str">
            <v>Saint Vincent and the Grenadines</v>
          </cell>
          <cell r="R175" t="str">
            <v>LAC</v>
          </cell>
          <cell r="S175" t="str">
            <v>-</v>
          </cell>
          <cell r="T175" t="str">
            <v>-</v>
          </cell>
          <cell r="U175" t="str">
            <v>-</v>
          </cell>
          <cell r="V175" t="str">
            <v>-</v>
          </cell>
          <cell r="W175">
            <v>1</v>
          </cell>
          <cell r="X175">
            <v>21</v>
          </cell>
          <cell r="Y175">
            <v>75</v>
          </cell>
          <cell r="Z175">
            <v>3</v>
          </cell>
          <cell r="AA175" t="str">
            <v>-</v>
          </cell>
          <cell r="AB175" t="str">
            <v>-</v>
          </cell>
          <cell r="AC175" t="str">
            <v>-</v>
          </cell>
          <cell r="AD175" t="str">
            <v>-</v>
          </cell>
        </row>
        <row r="176">
          <cell r="P176" t="str">
            <v>VEN</v>
          </cell>
          <cell r="Q176" t="str">
            <v>Venezuela</v>
          </cell>
          <cell r="R176" t="str">
            <v>LAC</v>
          </cell>
          <cell r="S176">
            <v>9740.4285714285706</v>
          </cell>
          <cell r="T176">
            <v>866673.6</v>
          </cell>
          <cell r="U176">
            <v>1.1238866133026978E-2</v>
          </cell>
          <cell r="V176">
            <v>4.7163796320088807</v>
          </cell>
          <cell r="W176">
            <v>1</v>
          </cell>
          <cell r="X176">
            <v>21</v>
          </cell>
          <cell r="Y176">
            <v>75</v>
          </cell>
          <cell r="Z176">
            <v>3</v>
          </cell>
          <cell r="AA176">
            <v>97.404285714285706</v>
          </cell>
          <cell r="AB176">
            <v>2045.4899999999998</v>
          </cell>
          <cell r="AC176">
            <v>7305.3214285714275</v>
          </cell>
          <cell r="AD176">
            <v>292.2128571428571</v>
          </cell>
        </row>
        <row r="177">
          <cell r="P177" t="str">
            <v>VNM</v>
          </cell>
          <cell r="Q177" t="str">
            <v>Vietnam</v>
          </cell>
          <cell r="R177" t="str">
            <v>S&amp;SE Asia</v>
          </cell>
          <cell r="S177">
            <v>90000</v>
          </cell>
          <cell r="T177">
            <v>312594.64999999997</v>
          </cell>
          <cell r="U177">
            <v>0.28791279697205313</v>
          </cell>
          <cell r="V177">
            <v>0.93183607583212946</v>
          </cell>
          <cell r="W177">
            <v>3</v>
          </cell>
          <cell r="X177">
            <v>17</v>
          </cell>
          <cell r="Y177">
            <v>78</v>
          </cell>
          <cell r="Z177">
            <v>2</v>
          </cell>
          <cell r="AA177">
            <v>2700</v>
          </cell>
          <cell r="AB177">
            <v>15300.000000000002</v>
          </cell>
          <cell r="AC177">
            <v>70200</v>
          </cell>
          <cell r="AD177">
            <v>1800</v>
          </cell>
        </row>
        <row r="178">
          <cell r="P178" t="str">
            <v>VUT</v>
          </cell>
          <cell r="Q178" t="str">
            <v>Vanuatu</v>
          </cell>
          <cell r="R178" t="str">
            <v>S&amp;SE Asia</v>
          </cell>
          <cell r="S178">
            <v>69</v>
          </cell>
          <cell r="T178">
            <v>11017.294399999999</v>
          </cell>
          <cell r="U178">
            <v>6.262880657886387E-3</v>
          </cell>
          <cell r="V178">
            <v>6.3180482218271594</v>
          </cell>
          <cell r="W178">
            <v>3</v>
          </cell>
          <cell r="X178">
            <v>17</v>
          </cell>
          <cell r="Y178">
            <v>78</v>
          </cell>
          <cell r="Z178">
            <v>2</v>
          </cell>
          <cell r="AA178">
            <v>2.0699999999999998</v>
          </cell>
          <cell r="AB178">
            <v>11.73</v>
          </cell>
          <cell r="AC178">
            <v>53.82</v>
          </cell>
          <cell r="AD178">
            <v>1.3800000000000001</v>
          </cell>
        </row>
        <row r="179">
          <cell r="P179" t="str">
            <v>WSM</v>
          </cell>
          <cell r="Q179" t="str">
            <v>Samoa</v>
          </cell>
          <cell r="R179" t="str">
            <v>S&amp;SE Asia</v>
          </cell>
          <cell r="S179">
            <v>17.285714285714285</v>
          </cell>
          <cell r="T179">
            <v>2711.2999999999997</v>
          </cell>
          <cell r="U179">
            <v>6.3754340300646506E-3</v>
          </cell>
          <cell r="V179">
            <v>6.2620297451326126</v>
          </cell>
          <cell r="W179">
            <v>3</v>
          </cell>
          <cell r="X179">
            <v>17</v>
          </cell>
          <cell r="Y179">
            <v>78</v>
          </cell>
          <cell r="Z179">
            <v>2</v>
          </cell>
          <cell r="AA179">
            <v>0.51857142857142857</v>
          </cell>
          <cell r="AB179">
            <v>2.9385714285714286</v>
          </cell>
          <cell r="AC179">
            <v>13.482857142857142</v>
          </cell>
          <cell r="AD179">
            <v>0.3457142857142857</v>
          </cell>
        </row>
        <row r="180">
          <cell r="P180" t="str">
            <v>ZAF</v>
          </cell>
          <cell r="Q180" t="str">
            <v>South Africa</v>
          </cell>
          <cell r="R180" t="str">
            <v>SSA</v>
          </cell>
          <cell r="S180">
            <v>28581</v>
          </cell>
          <cell r="T180">
            <v>1213591.55</v>
          </cell>
          <cell r="U180">
            <v>2.3550757254366183E-2</v>
          </cell>
          <cell r="V180">
            <v>3.2581236799082611</v>
          </cell>
          <cell r="W180">
            <v>1</v>
          </cell>
          <cell r="X180">
            <v>15</v>
          </cell>
          <cell r="Y180">
            <v>79</v>
          </cell>
          <cell r="Z180">
            <v>5</v>
          </cell>
          <cell r="AA180">
            <v>285.81</v>
          </cell>
          <cell r="AB180">
            <v>4287.1499999999996</v>
          </cell>
          <cell r="AC180">
            <v>22578.99</v>
          </cell>
          <cell r="AD180">
            <v>1429.0500000000002</v>
          </cell>
        </row>
        <row r="181">
          <cell r="P181" t="str">
            <v>ZMB</v>
          </cell>
          <cell r="Q181" t="str">
            <v>Zambia</v>
          </cell>
          <cell r="R181" t="str">
            <v>SSA</v>
          </cell>
          <cell r="S181">
            <v>2000</v>
          </cell>
          <cell r="T181">
            <v>300196</v>
          </cell>
          <cell r="U181">
            <v>6.6623139548828095E-3</v>
          </cell>
          <cell r="V181">
            <v>6.1257244469531935</v>
          </cell>
          <cell r="W181">
            <v>1</v>
          </cell>
          <cell r="X181">
            <v>15</v>
          </cell>
          <cell r="Y181">
            <v>79</v>
          </cell>
          <cell r="Z181">
            <v>5</v>
          </cell>
          <cell r="AA181">
            <v>20</v>
          </cell>
          <cell r="AB181">
            <v>300</v>
          </cell>
          <cell r="AC181">
            <v>1580</v>
          </cell>
          <cell r="AD181">
            <v>100</v>
          </cell>
        </row>
        <row r="182">
          <cell r="P182" t="str">
            <v>ZWE</v>
          </cell>
          <cell r="Q182" t="str">
            <v>Zimbabwe</v>
          </cell>
          <cell r="R182" t="str">
            <v>SSA</v>
          </cell>
          <cell r="S182">
            <v>2700</v>
          </cell>
          <cell r="T182">
            <v>195340</v>
          </cell>
          <cell r="U182">
            <v>1.3822053854817242E-2</v>
          </cell>
          <cell r="V182">
            <v>4.252885730540739</v>
          </cell>
          <cell r="W182">
            <v>1</v>
          </cell>
          <cell r="X182">
            <v>15</v>
          </cell>
          <cell r="Y182">
            <v>79</v>
          </cell>
          <cell r="Z182">
            <v>5</v>
          </cell>
          <cell r="AA182">
            <v>27</v>
          </cell>
          <cell r="AB182">
            <v>405</v>
          </cell>
          <cell r="AC182">
            <v>2133</v>
          </cell>
          <cell r="AD182">
            <v>135</v>
          </cell>
        </row>
      </sheetData>
      <sheetData sheetId="16"/>
      <sheetData sheetId="17">
        <row r="1">
          <cell r="L1" t="str">
            <v>Planning &amp; Surveying</v>
          </cell>
          <cell r="M1" t="str">
            <v>Logistics</v>
          </cell>
          <cell r="N1" t="str">
            <v>Construction</v>
          </cell>
          <cell r="O1" t="str">
            <v>Installation</v>
          </cell>
        </row>
        <row r="2">
          <cell r="L2" t="str">
            <v>-</v>
          </cell>
          <cell r="M2" t="str">
            <v>-</v>
          </cell>
          <cell r="N2" t="str">
            <v>-</v>
          </cell>
          <cell r="O2" t="str">
            <v>-</v>
          </cell>
        </row>
        <row r="3">
          <cell r="L3">
            <v>105831.98833465576</v>
          </cell>
          <cell r="M3">
            <v>51146.771430969238</v>
          </cell>
          <cell r="N3">
            <v>51146.771430969238</v>
          </cell>
          <cell r="O3">
            <v>51146.771430969238</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Read_Me"/>
      <sheetName val="Background"/>
      <sheetName val="General_Settings"/>
      <sheetName val="Countries"/>
      <sheetName val="Demand_Settings"/>
      <sheetName val="Traffic_Example"/>
      <sheetName val="Supply_Settings"/>
      <sheetName val="Cost_Settings"/>
      <sheetName val="Site_Data"/>
      <sheetName val="Parameters"/>
      <sheetName val="Estimates"/>
      <sheetName val="Pop"/>
      <sheetName val="Pop_C"/>
      <sheetName val="Area"/>
      <sheetName val="P_Density_km2"/>
      <sheetName val="P_Growth"/>
      <sheetName val="Pop_Density_km2_2030"/>
      <sheetName val="Pop_C_2030"/>
      <sheetName val="Pop_2030"/>
      <sheetName val="Unconnected"/>
      <sheetName val="Unconnected_Users"/>
      <sheetName val="Smartphone_Users"/>
      <sheetName val="MNO_Users"/>
      <sheetName val="MNO_Active_Users_km2"/>
      <sheetName val="MNO_Data_km2"/>
      <sheetName val="OpenCelliD"/>
      <sheetName val="Coverage"/>
      <sheetName val="Backhaul"/>
      <sheetName val="Operators"/>
      <sheetName val="Pop_Coverage"/>
      <sheetName val="Pop_Coverage_4G"/>
      <sheetName val="Towers_Interim"/>
      <sheetName val="Towers"/>
      <sheetName val="Towers_km2"/>
      <sheetName val="Towers_4G"/>
      <sheetName val="Towers_4G_km2"/>
      <sheetName val="Towers_MNO"/>
      <sheetName val="Towers_MNO_km2"/>
      <sheetName val="Towers_4G_MNO"/>
      <sheetName val="Towers_4G_MNO_km2"/>
      <sheetName val="Towers_non_4G_MNO"/>
      <sheetName val="Lookup_Capacity"/>
      <sheetName val="Capacity_km2_MNO"/>
      <sheetName val="Interim_Required_Sites_MNO"/>
      <sheetName val="Interim_Required_Sites_MNO_km2"/>
      <sheetName val="Total_Required_Sites_MNO"/>
      <sheetName val="Total_Sites_MNO_km2"/>
      <sheetName val="New_MNO_4G_Sites"/>
      <sheetName val="New_Builds_MNO"/>
      <sheetName val="Upgrades_MNO"/>
      <sheetName val="Final_Capacity_Per_MNO_User"/>
      <sheetName val="Active_Site_Users"/>
      <sheetName val="Network_Site_Users"/>
      <sheetName val="Satellite"/>
      <sheetName val="Wireless_Backhaul"/>
      <sheetName val="Fiber_km"/>
      <sheetName val="Metro_and_Backbone_Fiber"/>
      <sheetName val="RAN_MNO_Capex"/>
      <sheetName val="Tower_MNO_Capex"/>
      <sheetName val="Power_MNO_Capex"/>
      <sheetName val="L_Planning_MNO_Capex"/>
      <sheetName val="L_Logistics_MNO_Capex"/>
      <sheetName val="L_Const_MNO_Capex"/>
      <sheetName val="L_Installation_MNO_Capex"/>
      <sheetName val="Labor_Cost_ICT"/>
      <sheetName val="Labor_Cost_Const"/>
      <sheetName val="Labor_Cost_Logistics"/>
      <sheetName val="BH_F_MNO_Capex"/>
      <sheetName val="BH_W_MNO_Capex"/>
      <sheetName val="BH_MNO_Capex"/>
      <sheetName val="RAN_MNO_Opex"/>
      <sheetName val="Total_RAN_MNO_Opex"/>
      <sheetName val="BH_MNO_Opex"/>
      <sheetName val="Total_BH_MNO_Opex"/>
      <sheetName val="Tower_MNO_Opex"/>
      <sheetName val="Total_Tower_MNO_Opex"/>
      <sheetName val="Power_MNO_Opex"/>
      <sheetName val="Total_Power_MNO_Opex"/>
      <sheetName val="L_Planning_MNO_Opex"/>
      <sheetName val="Total_L_Planning_MNO_Opex"/>
      <sheetName val="L_Logistics_MNO_Opex"/>
      <sheetName val="Total_L_Logistics_MNO_Opex"/>
      <sheetName val="L_Const_MNO_Opex"/>
      <sheetName val="Total_L_Const_MNO_Opex"/>
      <sheetName val="L_Installation_MNO_Opex"/>
      <sheetName val="Total_L_Installation_MNO_Opex"/>
      <sheetName val="Total_MNO_Capex_per_Site"/>
      <sheetName val="Total_MNO_Opex_per_Site"/>
      <sheetName val="Capex_Per_User_Satellite"/>
      <sheetName val="Opex_Per_User_Satellite"/>
      <sheetName val="TCO_Per_User_Satellite"/>
      <sheetName val="Total_Satellite_TCO"/>
      <sheetName val="GDP"/>
      <sheetName val="Options"/>
      <sheetName val="Context_Data"/>
      <sheetName val="Transpose"/>
      <sheetName val="Country_Context"/>
      <sheetName val="Country_Demand"/>
      <sheetName val="Income_Group_Costs"/>
      <sheetName val="Regional_Costs"/>
      <sheetName val="Cost_Comp_Per_User_All"/>
      <sheetName val="Cost_Comp"/>
      <sheetName val="Cost_Per_User_Per_Country"/>
      <sheetName val="Cost_Per_Country"/>
      <sheetName val="Cost_by_IMF_Income_Group"/>
      <sheetName val="All_Country_Metrics"/>
      <sheetName val="Cost_by_IMF_Regions"/>
      <sheetName val="Validation"/>
      <sheetName val="Capex_Per_Decile"/>
      <sheetName val="Fiber_Per_Decile"/>
      <sheetName val="Opex_Per_Decile"/>
      <sheetName val="Remote_Coverage_Per_Decile"/>
      <sheetName val="Policy_Regulation_Per_Decile"/>
      <sheetName val="ICT_Skills_Per_Decile"/>
      <sheetName val="Total_Costs"/>
      <sheetName val="Total_Cost_Per_User"/>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A1" t="str">
            <v>ISO3</v>
          </cell>
          <cell r="B1" t="str">
            <v>country_name</v>
          </cell>
        </row>
        <row r="2">
          <cell r="A2" t="str">
            <v>AFG</v>
          </cell>
          <cell r="B2" t="str">
            <v>Afghanistan</v>
          </cell>
        </row>
        <row r="3">
          <cell r="A3" t="str">
            <v>ALB</v>
          </cell>
          <cell r="B3" t="str">
            <v>Albania</v>
          </cell>
        </row>
        <row r="4">
          <cell r="A4" t="str">
            <v>DZA</v>
          </cell>
          <cell r="B4" t="str">
            <v>Algeria</v>
          </cell>
        </row>
        <row r="5">
          <cell r="A5" t="str">
            <v>AGO</v>
          </cell>
          <cell r="B5" t="str">
            <v>Angola</v>
          </cell>
        </row>
        <row r="6">
          <cell r="A6" t="str">
            <v>ARG</v>
          </cell>
          <cell r="B6" t="str">
            <v>Argentina</v>
          </cell>
        </row>
        <row r="7">
          <cell r="A7" t="str">
            <v>ARM</v>
          </cell>
          <cell r="B7" t="str">
            <v>Armenia</v>
          </cell>
        </row>
        <row r="8">
          <cell r="A8" t="str">
            <v>AUS</v>
          </cell>
          <cell r="B8" t="str">
            <v>Australia</v>
          </cell>
        </row>
        <row r="9">
          <cell r="A9" t="str">
            <v>AUT</v>
          </cell>
          <cell r="B9" t="str">
            <v>Austria</v>
          </cell>
        </row>
        <row r="10">
          <cell r="A10" t="str">
            <v>AZE</v>
          </cell>
          <cell r="B10" t="str">
            <v>Azerbaijan</v>
          </cell>
        </row>
        <row r="11">
          <cell r="A11" t="str">
            <v>BHR</v>
          </cell>
          <cell r="B11" t="str">
            <v>Bahrain</v>
          </cell>
        </row>
        <row r="12">
          <cell r="A12" t="str">
            <v>BGD</v>
          </cell>
          <cell r="B12" t="str">
            <v>Bangladesh</v>
          </cell>
        </row>
        <row r="13">
          <cell r="A13" t="str">
            <v>BRB</v>
          </cell>
          <cell r="B13" t="str">
            <v>Barbados</v>
          </cell>
        </row>
        <row r="14">
          <cell r="A14" t="str">
            <v>BLR</v>
          </cell>
          <cell r="B14" t="str">
            <v>Belarus</v>
          </cell>
        </row>
        <row r="15">
          <cell r="A15" t="str">
            <v>BEL</v>
          </cell>
          <cell r="B15" t="str">
            <v>Belgium</v>
          </cell>
        </row>
        <row r="16">
          <cell r="A16" t="str">
            <v>BLZ</v>
          </cell>
          <cell r="B16" t="str">
            <v>Belize</v>
          </cell>
        </row>
        <row r="17">
          <cell r="A17" t="str">
            <v>BEN</v>
          </cell>
          <cell r="B17" t="str">
            <v>Benin</v>
          </cell>
        </row>
        <row r="18">
          <cell r="A18" t="str">
            <v>BTN</v>
          </cell>
          <cell r="B18" t="str">
            <v>Bhutan</v>
          </cell>
        </row>
        <row r="19">
          <cell r="A19" t="str">
            <v>BOL</v>
          </cell>
          <cell r="B19" t="str">
            <v>Bolivia (Plurinational State of)</v>
          </cell>
        </row>
        <row r="20">
          <cell r="A20" t="str">
            <v>BIH</v>
          </cell>
          <cell r="B20" t="str">
            <v>Bosnia and Herzegovina</v>
          </cell>
        </row>
        <row r="21">
          <cell r="A21" t="str">
            <v>BWA</v>
          </cell>
          <cell r="B21" t="str">
            <v>Botswana</v>
          </cell>
        </row>
        <row r="22">
          <cell r="A22" t="str">
            <v>BRA</v>
          </cell>
          <cell r="B22" t="str">
            <v>Brazil</v>
          </cell>
        </row>
        <row r="23">
          <cell r="A23" t="str">
            <v>BRN</v>
          </cell>
          <cell r="B23" t="str">
            <v>Brunei Darussalam</v>
          </cell>
        </row>
        <row r="24">
          <cell r="A24" t="str">
            <v>BGR</v>
          </cell>
          <cell r="B24" t="str">
            <v>Bulgaria</v>
          </cell>
        </row>
        <row r="25">
          <cell r="A25" t="str">
            <v>BFA</v>
          </cell>
          <cell r="B25" t="str">
            <v>Burkina Faso</v>
          </cell>
        </row>
        <row r="26">
          <cell r="A26" t="str">
            <v>BDI</v>
          </cell>
          <cell r="B26" t="str">
            <v>Burundi</v>
          </cell>
        </row>
        <row r="27">
          <cell r="A27" t="str">
            <v>CPV</v>
          </cell>
          <cell r="B27" t="str">
            <v>Cabo Verde</v>
          </cell>
        </row>
        <row r="28">
          <cell r="A28" t="str">
            <v>KHM</v>
          </cell>
          <cell r="B28" t="str">
            <v>Cambodia</v>
          </cell>
        </row>
        <row r="29">
          <cell r="A29" t="str">
            <v>CMR</v>
          </cell>
          <cell r="B29" t="str">
            <v>Cameroon</v>
          </cell>
        </row>
        <row r="30">
          <cell r="A30" t="str">
            <v>CAN</v>
          </cell>
          <cell r="B30" t="str">
            <v>Canada</v>
          </cell>
        </row>
        <row r="31">
          <cell r="A31" t="str">
            <v>CAF</v>
          </cell>
          <cell r="B31" t="str">
            <v>Central African Republic (the)</v>
          </cell>
        </row>
        <row r="32">
          <cell r="A32" t="str">
            <v>TCD</v>
          </cell>
          <cell r="B32" t="str">
            <v>Chad</v>
          </cell>
        </row>
        <row r="33">
          <cell r="A33" t="str">
            <v>CHL</v>
          </cell>
          <cell r="B33" t="str">
            <v>Chile</v>
          </cell>
        </row>
        <row r="34">
          <cell r="A34" t="str">
            <v>CHN</v>
          </cell>
          <cell r="B34" t="str">
            <v>China</v>
          </cell>
        </row>
        <row r="35">
          <cell r="A35" t="str">
            <v>COL</v>
          </cell>
          <cell r="B35" t="str">
            <v>Colombia</v>
          </cell>
        </row>
        <row r="36">
          <cell r="A36" t="str">
            <v>COD</v>
          </cell>
          <cell r="B36" t="str">
            <v>Congo (the Democratic Republic of the)</v>
          </cell>
        </row>
        <row r="37">
          <cell r="A37" t="str">
            <v>COG</v>
          </cell>
          <cell r="B37" t="str">
            <v>Congo (the)</v>
          </cell>
        </row>
        <row r="38">
          <cell r="A38" t="str">
            <v>CRI</v>
          </cell>
          <cell r="B38" t="str">
            <v>Costa Rica</v>
          </cell>
        </row>
        <row r="39">
          <cell r="A39" t="str">
            <v>CIV</v>
          </cell>
          <cell r="B39" t="str">
            <v>Côte d'Ivoire</v>
          </cell>
        </row>
        <row r="40">
          <cell r="A40" t="str">
            <v>HRV</v>
          </cell>
          <cell r="B40" t="str">
            <v>Croatia</v>
          </cell>
        </row>
        <row r="41">
          <cell r="A41" t="str">
            <v>CUB</v>
          </cell>
          <cell r="B41" t="str">
            <v>Cuba</v>
          </cell>
        </row>
        <row r="42">
          <cell r="A42" t="str">
            <v>CYP</v>
          </cell>
          <cell r="B42" t="str">
            <v>Cyprus</v>
          </cell>
        </row>
        <row r="43">
          <cell r="A43" t="str">
            <v>CZE</v>
          </cell>
          <cell r="B43" t="str">
            <v>Czechia</v>
          </cell>
        </row>
        <row r="44">
          <cell r="A44" t="str">
            <v>DNK</v>
          </cell>
          <cell r="B44" t="str">
            <v>Denmark</v>
          </cell>
        </row>
        <row r="45">
          <cell r="A45" t="str">
            <v>DJI</v>
          </cell>
          <cell r="B45" t="str">
            <v>Djibouti</v>
          </cell>
        </row>
        <row r="46">
          <cell r="A46" t="str">
            <v>DMA</v>
          </cell>
          <cell r="B46" t="str">
            <v>Dominica</v>
          </cell>
        </row>
        <row r="47">
          <cell r="A47" t="str">
            <v>DOM</v>
          </cell>
          <cell r="B47" t="str">
            <v>Dominican Republic (the)</v>
          </cell>
        </row>
        <row r="48">
          <cell r="A48" t="str">
            <v>ECU</v>
          </cell>
          <cell r="B48" t="str">
            <v>Ecuador</v>
          </cell>
        </row>
        <row r="49">
          <cell r="A49" t="str">
            <v>EGY</v>
          </cell>
          <cell r="B49" t="str">
            <v>Egypt</v>
          </cell>
        </row>
        <row r="50">
          <cell r="A50" t="str">
            <v>SLV</v>
          </cell>
          <cell r="B50" t="str">
            <v>El Salvador</v>
          </cell>
        </row>
        <row r="51">
          <cell r="A51" t="str">
            <v>GNQ</v>
          </cell>
          <cell r="B51" t="str">
            <v>Equatorial Guinea</v>
          </cell>
        </row>
        <row r="52">
          <cell r="A52" t="str">
            <v>ERI</v>
          </cell>
          <cell r="B52" t="str">
            <v>Eritrea</v>
          </cell>
        </row>
        <row r="53">
          <cell r="A53" t="str">
            <v>EST</v>
          </cell>
          <cell r="B53" t="str">
            <v>Estonia</v>
          </cell>
        </row>
        <row r="54">
          <cell r="A54" t="str">
            <v>SWZ</v>
          </cell>
          <cell r="B54" t="str">
            <v>Eswatini</v>
          </cell>
        </row>
        <row r="55">
          <cell r="A55" t="str">
            <v>ETH</v>
          </cell>
          <cell r="B55" t="str">
            <v>Ethiopia</v>
          </cell>
        </row>
        <row r="56">
          <cell r="A56" t="str">
            <v>FRO</v>
          </cell>
          <cell r="B56" t="str">
            <v>Faroe Islands (the)</v>
          </cell>
        </row>
        <row r="57">
          <cell r="A57" t="str">
            <v>FJI</v>
          </cell>
          <cell r="B57" t="str">
            <v>Fiji</v>
          </cell>
        </row>
        <row r="58">
          <cell r="A58" t="str">
            <v>FIN</v>
          </cell>
          <cell r="B58" t="str">
            <v>Finland</v>
          </cell>
        </row>
        <row r="59">
          <cell r="A59" t="str">
            <v>FRA</v>
          </cell>
          <cell r="B59" t="str">
            <v>France</v>
          </cell>
        </row>
        <row r="60">
          <cell r="A60" t="str">
            <v>GUF</v>
          </cell>
          <cell r="B60" t="str">
            <v>French Guiana</v>
          </cell>
        </row>
        <row r="61">
          <cell r="A61" t="str">
            <v>GAB</v>
          </cell>
          <cell r="B61" t="str">
            <v>Gabon</v>
          </cell>
        </row>
        <row r="62">
          <cell r="A62" t="str">
            <v>GMB</v>
          </cell>
          <cell r="B62" t="str">
            <v>Gambia (the)</v>
          </cell>
        </row>
        <row r="63">
          <cell r="A63" t="str">
            <v>GEO</v>
          </cell>
          <cell r="B63" t="str">
            <v>Georgia</v>
          </cell>
        </row>
        <row r="64">
          <cell r="A64" t="str">
            <v>DEU</v>
          </cell>
          <cell r="B64" t="str">
            <v>Germany</v>
          </cell>
        </row>
        <row r="65">
          <cell r="A65" t="str">
            <v>GHA</v>
          </cell>
          <cell r="B65" t="str">
            <v>Ghana</v>
          </cell>
        </row>
        <row r="66">
          <cell r="A66" t="str">
            <v>GRC</v>
          </cell>
          <cell r="B66" t="str">
            <v>Greece</v>
          </cell>
        </row>
        <row r="67">
          <cell r="A67" t="str">
            <v>GRD</v>
          </cell>
          <cell r="B67" t="str">
            <v>Grenada</v>
          </cell>
        </row>
        <row r="68">
          <cell r="A68" t="str">
            <v>GLP</v>
          </cell>
          <cell r="B68" t="str">
            <v>Guadeloupe</v>
          </cell>
        </row>
        <row r="69">
          <cell r="A69" t="str">
            <v>GTM</v>
          </cell>
          <cell r="B69" t="str">
            <v>Guatemala</v>
          </cell>
        </row>
        <row r="70">
          <cell r="A70" t="str">
            <v>GIN</v>
          </cell>
          <cell r="B70" t="str">
            <v>Guinea</v>
          </cell>
        </row>
        <row r="71">
          <cell r="A71" t="str">
            <v>GNB</v>
          </cell>
          <cell r="B71" t="str">
            <v>Guinea-Bissau</v>
          </cell>
        </row>
        <row r="72">
          <cell r="A72" t="str">
            <v>GUY</v>
          </cell>
          <cell r="B72" t="str">
            <v>Guyana</v>
          </cell>
        </row>
        <row r="73">
          <cell r="A73" t="str">
            <v>HTI</v>
          </cell>
          <cell r="B73" t="str">
            <v>Haiti</v>
          </cell>
        </row>
        <row r="74">
          <cell r="A74" t="str">
            <v>HND</v>
          </cell>
          <cell r="B74" t="str">
            <v>Honduras</v>
          </cell>
        </row>
        <row r="75">
          <cell r="A75" t="str">
            <v>HKG</v>
          </cell>
          <cell r="B75" t="str">
            <v>Hong Kong</v>
          </cell>
        </row>
        <row r="76">
          <cell r="A76" t="str">
            <v>HUN</v>
          </cell>
          <cell r="B76" t="str">
            <v>Hungary</v>
          </cell>
        </row>
        <row r="77">
          <cell r="A77" t="str">
            <v>ISL</v>
          </cell>
          <cell r="B77" t="str">
            <v>Iceland</v>
          </cell>
        </row>
        <row r="78">
          <cell r="A78" t="str">
            <v>IND</v>
          </cell>
          <cell r="B78" t="str">
            <v>India</v>
          </cell>
        </row>
        <row r="79">
          <cell r="A79" t="str">
            <v>IDN</v>
          </cell>
          <cell r="B79" t="str">
            <v>Indonesia</v>
          </cell>
        </row>
        <row r="80">
          <cell r="A80" t="str">
            <v>IRN</v>
          </cell>
          <cell r="B80" t="str">
            <v>Iran (Islamic Republic of)</v>
          </cell>
        </row>
        <row r="81">
          <cell r="A81" t="str">
            <v>IRQ</v>
          </cell>
          <cell r="B81" t="str">
            <v>Iraq</v>
          </cell>
        </row>
        <row r="82">
          <cell r="A82" t="str">
            <v>IRL</v>
          </cell>
          <cell r="B82" t="str">
            <v>Ireland</v>
          </cell>
        </row>
        <row r="83">
          <cell r="A83" t="str">
            <v>IMN</v>
          </cell>
          <cell r="B83" t="str">
            <v>Isle of Man</v>
          </cell>
        </row>
        <row r="84">
          <cell r="A84" t="str">
            <v>ISR</v>
          </cell>
          <cell r="B84" t="str">
            <v>Israel</v>
          </cell>
        </row>
        <row r="85">
          <cell r="A85" t="str">
            <v>ITA</v>
          </cell>
          <cell r="B85" t="str">
            <v>Italy</v>
          </cell>
        </row>
        <row r="86">
          <cell r="A86" t="str">
            <v>JAM</v>
          </cell>
          <cell r="B86" t="str">
            <v>Jamaica</v>
          </cell>
        </row>
        <row r="87">
          <cell r="A87" t="str">
            <v>JPN</v>
          </cell>
          <cell r="B87" t="str">
            <v>Japan</v>
          </cell>
        </row>
        <row r="88">
          <cell r="A88" t="str">
            <v>JOR</v>
          </cell>
          <cell r="B88" t="str">
            <v>Jordan</v>
          </cell>
        </row>
        <row r="89">
          <cell r="A89" t="str">
            <v>KAZ</v>
          </cell>
          <cell r="B89" t="str">
            <v>Kazakhstan</v>
          </cell>
        </row>
        <row r="90">
          <cell r="A90" t="str">
            <v>KEN</v>
          </cell>
          <cell r="B90" t="str">
            <v>Kenya</v>
          </cell>
        </row>
        <row r="91">
          <cell r="A91" t="str">
            <v>PRK</v>
          </cell>
          <cell r="B91" t="str">
            <v>Korea (the Democratic People's Republic of)</v>
          </cell>
        </row>
        <row r="92">
          <cell r="A92" t="str">
            <v>KOR</v>
          </cell>
          <cell r="B92" t="str">
            <v>Korea (the Republic of)</v>
          </cell>
        </row>
        <row r="93">
          <cell r="A93" t="str">
            <v>KWT</v>
          </cell>
          <cell r="B93" t="str">
            <v>Kuwait</v>
          </cell>
        </row>
        <row r="94">
          <cell r="A94" t="str">
            <v>KGZ</v>
          </cell>
          <cell r="B94" t="str">
            <v>Kyrgyzstan</v>
          </cell>
        </row>
        <row r="95">
          <cell r="A95" t="str">
            <v>LAO</v>
          </cell>
          <cell r="B95" t="str">
            <v>Lao People's Democratic Republic (the)</v>
          </cell>
        </row>
        <row r="96">
          <cell r="A96" t="str">
            <v>LVA</v>
          </cell>
          <cell r="B96" t="str">
            <v>Latvia</v>
          </cell>
        </row>
        <row r="97">
          <cell r="A97" t="str">
            <v>LBN</v>
          </cell>
          <cell r="B97" t="str">
            <v>Lebanon</v>
          </cell>
        </row>
        <row r="98">
          <cell r="A98" t="str">
            <v>LSO</v>
          </cell>
          <cell r="B98" t="str">
            <v>Lesotho</v>
          </cell>
        </row>
        <row r="99">
          <cell r="A99" t="str">
            <v>LBR</v>
          </cell>
          <cell r="B99" t="str">
            <v>Liberia</v>
          </cell>
        </row>
        <row r="100">
          <cell r="A100" t="str">
            <v>LBY</v>
          </cell>
          <cell r="B100" t="str">
            <v>Libya</v>
          </cell>
        </row>
        <row r="101">
          <cell r="A101" t="str">
            <v>LTU</v>
          </cell>
          <cell r="B101" t="str">
            <v>Lithuania</v>
          </cell>
        </row>
        <row r="102">
          <cell r="A102" t="str">
            <v>LUX</v>
          </cell>
          <cell r="B102" t="str">
            <v>Luxembourg</v>
          </cell>
        </row>
        <row r="103">
          <cell r="A103" t="str">
            <v>MDG</v>
          </cell>
          <cell r="B103" t="str">
            <v>Madagascar</v>
          </cell>
        </row>
        <row r="104">
          <cell r="A104" t="str">
            <v>MWI</v>
          </cell>
          <cell r="B104" t="str">
            <v>Malawi</v>
          </cell>
        </row>
        <row r="105">
          <cell r="A105" t="str">
            <v>MYS</v>
          </cell>
          <cell r="B105" t="str">
            <v>Malaysia</v>
          </cell>
        </row>
        <row r="106">
          <cell r="A106" t="str">
            <v>MLI</v>
          </cell>
          <cell r="B106" t="str">
            <v>Mali</v>
          </cell>
        </row>
        <row r="107">
          <cell r="A107" t="str">
            <v>MLT</v>
          </cell>
          <cell r="B107" t="str">
            <v>Malta</v>
          </cell>
        </row>
        <row r="108">
          <cell r="A108" t="str">
            <v>MTQ</v>
          </cell>
          <cell r="B108" t="str">
            <v>Martinique</v>
          </cell>
        </row>
        <row r="109">
          <cell r="A109" t="str">
            <v>MRT</v>
          </cell>
          <cell r="B109" t="str">
            <v>Mauritania</v>
          </cell>
        </row>
        <row r="110">
          <cell r="A110" t="str">
            <v>MUS</v>
          </cell>
          <cell r="B110" t="str">
            <v>Mauritius</v>
          </cell>
        </row>
        <row r="111">
          <cell r="A111" t="str">
            <v>MEX</v>
          </cell>
          <cell r="B111" t="str">
            <v>Mexico</v>
          </cell>
        </row>
        <row r="112">
          <cell r="A112" t="str">
            <v>MDA</v>
          </cell>
          <cell r="B112" t="str">
            <v>Moldova (the Republic of)</v>
          </cell>
        </row>
        <row r="113">
          <cell r="A113" t="str">
            <v>MNG</v>
          </cell>
          <cell r="B113" t="str">
            <v>Mongolia</v>
          </cell>
        </row>
        <row r="114">
          <cell r="A114" t="str">
            <v>MNE</v>
          </cell>
          <cell r="B114" t="str">
            <v>Montenegro</v>
          </cell>
        </row>
        <row r="115">
          <cell r="A115" t="str">
            <v>MAR</v>
          </cell>
          <cell r="B115" t="str">
            <v>Morocco</v>
          </cell>
        </row>
        <row r="116">
          <cell r="A116" t="str">
            <v>MOZ</v>
          </cell>
          <cell r="B116" t="str">
            <v>Mozambique</v>
          </cell>
        </row>
        <row r="117">
          <cell r="A117" t="str">
            <v>MMR</v>
          </cell>
          <cell r="B117" t="str">
            <v>Myanmar</v>
          </cell>
        </row>
        <row r="118">
          <cell r="A118" t="str">
            <v>NAM</v>
          </cell>
          <cell r="B118" t="str">
            <v>Namibia</v>
          </cell>
        </row>
        <row r="119">
          <cell r="A119" t="str">
            <v>NPL</v>
          </cell>
          <cell r="B119" t="str">
            <v>Nepal</v>
          </cell>
        </row>
        <row r="120">
          <cell r="A120" t="str">
            <v>NLD</v>
          </cell>
          <cell r="B120" t="str">
            <v>Netherlands (the)</v>
          </cell>
        </row>
        <row r="121">
          <cell r="A121" t="str">
            <v>NCL</v>
          </cell>
          <cell r="B121" t="str">
            <v>New Caledonia</v>
          </cell>
        </row>
        <row r="122">
          <cell r="A122" t="str">
            <v>NZL</v>
          </cell>
          <cell r="B122" t="str">
            <v>New Zealand</v>
          </cell>
        </row>
        <row r="123">
          <cell r="A123" t="str">
            <v>NIC</v>
          </cell>
          <cell r="B123" t="str">
            <v>Nicaragua</v>
          </cell>
        </row>
        <row r="124">
          <cell r="A124" t="str">
            <v>NER</v>
          </cell>
          <cell r="B124" t="str">
            <v>Niger (the)</v>
          </cell>
        </row>
        <row r="125">
          <cell r="A125" t="str">
            <v>NGA</v>
          </cell>
          <cell r="B125" t="str">
            <v>Nigeria</v>
          </cell>
        </row>
        <row r="126">
          <cell r="A126" t="str">
            <v>NOR</v>
          </cell>
          <cell r="B126" t="str">
            <v>Norway</v>
          </cell>
        </row>
        <row r="127">
          <cell r="A127" t="str">
            <v>OMN</v>
          </cell>
          <cell r="B127" t="str">
            <v>Oman</v>
          </cell>
        </row>
        <row r="128">
          <cell r="A128" t="str">
            <v>PAK</v>
          </cell>
          <cell r="B128" t="str">
            <v>Pakistan</v>
          </cell>
        </row>
        <row r="129">
          <cell r="A129" t="str">
            <v>PSE</v>
          </cell>
          <cell r="B129" t="str">
            <v>Palestine, State of</v>
          </cell>
        </row>
        <row r="130">
          <cell r="A130" t="str">
            <v>PAN</v>
          </cell>
          <cell r="B130" t="str">
            <v>Panama</v>
          </cell>
        </row>
        <row r="131">
          <cell r="A131" t="str">
            <v>PNG</v>
          </cell>
          <cell r="B131" t="str">
            <v>Papua New Guinea</v>
          </cell>
        </row>
        <row r="132">
          <cell r="A132" t="str">
            <v>PRY</v>
          </cell>
          <cell r="B132" t="str">
            <v>Paraguay</v>
          </cell>
        </row>
        <row r="133">
          <cell r="A133" t="str">
            <v>PER</v>
          </cell>
          <cell r="B133" t="str">
            <v>Peru</v>
          </cell>
        </row>
        <row r="134">
          <cell r="A134" t="str">
            <v>PHL</v>
          </cell>
          <cell r="B134" t="str">
            <v>Philippines (the)</v>
          </cell>
        </row>
        <row r="135">
          <cell r="A135" t="str">
            <v>POL</v>
          </cell>
          <cell r="B135" t="str">
            <v>Poland</v>
          </cell>
        </row>
        <row r="136">
          <cell r="A136" t="str">
            <v>PRT</v>
          </cell>
          <cell r="B136" t="str">
            <v>Portugal</v>
          </cell>
        </row>
        <row r="137">
          <cell r="A137" t="str">
            <v>PRI</v>
          </cell>
          <cell r="B137" t="str">
            <v>Puerto Rico</v>
          </cell>
        </row>
        <row r="138">
          <cell r="A138" t="str">
            <v>QAT</v>
          </cell>
          <cell r="B138" t="str">
            <v>Qatar</v>
          </cell>
        </row>
        <row r="139">
          <cell r="A139" t="str">
            <v>REU</v>
          </cell>
          <cell r="B139" t="str">
            <v>Réunion</v>
          </cell>
        </row>
        <row r="140">
          <cell r="A140" t="str">
            <v>ROU</v>
          </cell>
          <cell r="B140" t="str">
            <v>Romania</v>
          </cell>
        </row>
        <row r="141">
          <cell r="A141" t="str">
            <v>RUS</v>
          </cell>
          <cell r="B141" t="str">
            <v>Russian Federation (the)</v>
          </cell>
        </row>
        <row r="142">
          <cell r="A142" t="str">
            <v>RWA</v>
          </cell>
          <cell r="B142" t="str">
            <v>Rwanda</v>
          </cell>
        </row>
        <row r="143">
          <cell r="A143" t="str">
            <v>WSM</v>
          </cell>
          <cell r="B143" t="str">
            <v>Samoa</v>
          </cell>
        </row>
        <row r="144">
          <cell r="A144" t="str">
            <v>SMR</v>
          </cell>
          <cell r="B144" t="str">
            <v>San Marino</v>
          </cell>
        </row>
        <row r="145">
          <cell r="A145" t="str">
            <v>SAU</v>
          </cell>
          <cell r="B145" t="str">
            <v>Saudi Arabia</v>
          </cell>
        </row>
        <row r="146">
          <cell r="A146" t="str">
            <v>SEN</v>
          </cell>
          <cell r="B146" t="str">
            <v>Senegal</v>
          </cell>
        </row>
        <row r="147">
          <cell r="A147" t="str">
            <v>SRB</v>
          </cell>
          <cell r="B147" t="str">
            <v>Serbia</v>
          </cell>
        </row>
        <row r="148">
          <cell r="A148" t="str">
            <v>SYC</v>
          </cell>
          <cell r="B148" t="str">
            <v>Seychelles</v>
          </cell>
        </row>
        <row r="149">
          <cell r="A149" t="str">
            <v>SLE</v>
          </cell>
          <cell r="B149" t="str">
            <v>Sierra Leone</v>
          </cell>
        </row>
        <row r="150">
          <cell r="A150" t="str">
            <v>SGP</v>
          </cell>
          <cell r="B150" t="str">
            <v>Singapore</v>
          </cell>
        </row>
        <row r="151">
          <cell r="A151" t="str">
            <v>SVK</v>
          </cell>
          <cell r="B151" t="str">
            <v>Slovakia</v>
          </cell>
        </row>
        <row r="152">
          <cell r="A152" t="str">
            <v>SVN</v>
          </cell>
          <cell r="B152" t="str">
            <v>Slovenia</v>
          </cell>
        </row>
        <row r="153">
          <cell r="A153" t="str">
            <v>SLB</v>
          </cell>
          <cell r="B153" t="str">
            <v>Solomon Islands</v>
          </cell>
        </row>
        <row r="154">
          <cell r="A154" t="str">
            <v>SOM</v>
          </cell>
          <cell r="B154" t="str">
            <v>Somalia</v>
          </cell>
        </row>
        <row r="155">
          <cell r="A155" t="str">
            <v>ZAF</v>
          </cell>
          <cell r="B155" t="str">
            <v>South Africa</v>
          </cell>
        </row>
        <row r="156">
          <cell r="A156" t="str">
            <v>SSD</v>
          </cell>
          <cell r="B156" t="str">
            <v>South Sudan</v>
          </cell>
        </row>
        <row r="157">
          <cell r="A157" t="str">
            <v>ESP</v>
          </cell>
          <cell r="B157" t="str">
            <v>Spain</v>
          </cell>
        </row>
        <row r="158">
          <cell r="A158" t="str">
            <v>LKA</v>
          </cell>
          <cell r="B158" t="str">
            <v>Sri Lanka</v>
          </cell>
        </row>
        <row r="159">
          <cell r="A159" t="str">
            <v>SDN</v>
          </cell>
          <cell r="B159" t="str">
            <v>Sudan (the)</v>
          </cell>
        </row>
        <row r="160">
          <cell r="A160" t="str">
            <v>SUR</v>
          </cell>
          <cell r="B160" t="str">
            <v>Suriname</v>
          </cell>
        </row>
        <row r="161">
          <cell r="A161" t="str">
            <v>SWE</v>
          </cell>
          <cell r="B161" t="str">
            <v>Sweden</v>
          </cell>
        </row>
        <row r="162">
          <cell r="A162" t="str">
            <v>CHE</v>
          </cell>
          <cell r="B162" t="str">
            <v>Switzerland</v>
          </cell>
        </row>
        <row r="163">
          <cell r="A163" t="str">
            <v>SYR</v>
          </cell>
          <cell r="B163" t="str">
            <v>Syrian Arab Republic</v>
          </cell>
        </row>
        <row r="164">
          <cell r="A164" t="str">
            <v>TWN</v>
          </cell>
          <cell r="B164" t="str">
            <v>Taiwan (Province of China)</v>
          </cell>
        </row>
        <row r="165">
          <cell r="A165" t="str">
            <v>TJK</v>
          </cell>
          <cell r="B165" t="str">
            <v>Tajikistan</v>
          </cell>
        </row>
        <row r="166">
          <cell r="A166" t="str">
            <v>TZA</v>
          </cell>
          <cell r="B166" t="str">
            <v>Tanzania</v>
          </cell>
        </row>
        <row r="167">
          <cell r="A167" t="str">
            <v>THA</v>
          </cell>
          <cell r="B167" t="str">
            <v>Thailand</v>
          </cell>
        </row>
        <row r="168">
          <cell r="A168" t="str">
            <v>TLS</v>
          </cell>
          <cell r="B168" t="str">
            <v>Timor-Leste</v>
          </cell>
        </row>
        <row r="169">
          <cell r="A169" t="str">
            <v>TGO</v>
          </cell>
          <cell r="B169" t="str">
            <v>Togo</v>
          </cell>
        </row>
        <row r="170">
          <cell r="A170" t="str">
            <v>TON</v>
          </cell>
          <cell r="B170" t="str">
            <v>Tonga</v>
          </cell>
        </row>
        <row r="171">
          <cell r="A171" t="str">
            <v>TTO</v>
          </cell>
          <cell r="B171" t="str">
            <v>Trinidad and Tobago</v>
          </cell>
        </row>
        <row r="172">
          <cell r="A172" t="str">
            <v>TUN</v>
          </cell>
          <cell r="B172" t="str">
            <v>Tunisia</v>
          </cell>
        </row>
        <row r="173">
          <cell r="A173" t="str">
            <v>TUR</v>
          </cell>
          <cell r="B173" t="str">
            <v>Turkey</v>
          </cell>
        </row>
        <row r="174">
          <cell r="A174" t="str">
            <v>TKM</v>
          </cell>
          <cell r="B174" t="str">
            <v>Turkmenistan</v>
          </cell>
        </row>
        <row r="175">
          <cell r="A175" t="str">
            <v>TUV</v>
          </cell>
          <cell r="B175" t="str">
            <v>Tuvalu</v>
          </cell>
        </row>
        <row r="176">
          <cell r="A176" t="str">
            <v>UGA</v>
          </cell>
          <cell r="B176" t="str">
            <v>Uganda</v>
          </cell>
        </row>
        <row r="177">
          <cell r="A177" t="str">
            <v>UKR</v>
          </cell>
          <cell r="B177" t="str">
            <v>Ukraine</v>
          </cell>
        </row>
        <row r="178">
          <cell r="A178" t="str">
            <v>ARE</v>
          </cell>
          <cell r="B178" t="str">
            <v>United Arab Emirates (the)</v>
          </cell>
        </row>
        <row r="179">
          <cell r="A179" t="str">
            <v>GBR</v>
          </cell>
          <cell r="B179" t="str">
            <v>United Kingdom</v>
          </cell>
        </row>
        <row r="180">
          <cell r="A180" t="str">
            <v>USA</v>
          </cell>
          <cell r="B180" t="str">
            <v>United States of America (the)</v>
          </cell>
        </row>
        <row r="181">
          <cell r="A181" t="str">
            <v>URY</v>
          </cell>
          <cell r="B181" t="str">
            <v>Uruguay</v>
          </cell>
        </row>
        <row r="182">
          <cell r="A182" t="str">
            <v>UZB</v>
          </cell>
          <cell r="B182" t="str">
            <v>Uzbekistan</v>
          </cell>
        </row>
        <row r="183">
          <cell r="A183" t="str">
            <v>VUT</v>
          </cell>
          <cell r="B183" t="str">
            <v>Vanuatu</v>
          </cell>
        </row>
        <row r="184">
          <cell r="A184" t="str">
            <v>VEN</v>
          </cell>
          <cell r="B184" t="str">
            <v>Venezuela (Bolivarian Republic of)</v>
          </cell>
        </row>
        <row r="185">
          <cell r="A185" t="str">
            <v>VNM</v>
          </cell>
          <cell r="B185" t="str">
            <v>Viet Nam</v>
          </cell>
        </row>
        <row r="186">
          <cell r="A186" t="str">
            <v>VIR</v>
          </cell>
          <cell r="B186" t="str">
            <v>Virgin Islands (U.S.)</v>
          </cell>
        </row>
        <row r="187">
          <cell r="A187" t="str">
            <v>YEM</v>
          </cell>
          <cell r="B187" t="str">
            <v>Yemen</v>
          </cell>
        </row>
        <row r="188">
          <cell r="A188" t="str">
            <v>ZMB</v>
          </cell>
          <cell r="B188" t="str">
            <v>Zambia</v>
          </cell>
        </row>
        <row r="189">
          <cell r="A189" t="str">
            <v>ZWE</v>
          </cell>
          <cell r="B189" t="str">
            <v>Zimbabwe</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A745"/>
  <sheetViews>
    <sheetView workbookViewId="0">
      <selection activeCell="C2" sqref="C2"/>
    </sheetView>
  </sheetViews>
  <sheetFormatPr defaultRowHeight="14.4" x14ac:dyDescent="0.3"/>
  <cols>
    <col min="3" max="3" width="8.88671875" customWidth="1"/>
    <col min="13" max="13" width="8.88671875" customWidth="1"/>
    <col min="21" max="21" width="15.77734375"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2022</v>
      </c>
      <c r="B2">
        <v>10</v>
      </c>
      <c r="C2" t="s">
        <v>27</v>
      </c>
      <c r="D2" t="s">
        <v>28</v>
      </c>
      <c r="E2" t="s">
        <v>29</v>
      </c>
      <c r="F2" t="s">
        <v>30</v>
      </c>
      <c r="G2" t="s">
        <v>31</v>
      </c>
      <c r="H2" t="s">
        <v>32</v>
      </c>
      <c r="I2" t="s">
        <v>33</v>
      </c>
      <c r="J2" t="s">
        <v>34</v>
      </c>
      <c r="K2" t="s">
        <v>35</v>
      </c>
      <c r="L2">
        <v>0</v>
      </c>
      <c r="M2" t="s">
        <v>36</v>
      </c>
      <c r="O2" t="s">
        <v>37</v>
      </c>
      <c r="P2" t="s">
        <v>38</v>
      </c>
      <c r="R2" t="s">
        <v>39</v>
      </c>
      <c r="S2">
        <v>11.65</v>
      </c>
      <c r="T2">
        <v>-3.4832999999999998</v>
      </c>
      <c r="U2" t="s">
        <v>40</v>
      </c>
      <c r="V2" t="s">
        <v>41</v>
      </c>
      <c r="W2" t="s">
        <v>42</v>
      </c>
      <c r="X2">
        <v>613</v>
      </c>
      <c r="Y2">
        <v>2</v>
      </c>
      <c r="Z2">
        <v>802</v>
      </c>
      <c r="AA2">
        <v>8297.2547925511299</v>
      </c>
    </row>
    <row r="3" spans="1:27" x14ac:dyDescent="0.3">
      <c r="A3">
        <v>2022</v>
      </c>
      <c r="B3">
        <v>2</v>
      </c>
      <c r="C3" t="s">
        <v>27</v>
      </c>
      <c r="D3" t="s">
        <v>43</v>
      </c>
      <c r="E3" t="s">
        <v>44</v>
      </c>
      <c r="F3" t="s">
        <v>30</v>
      </c>
      <c r="G3" t="s">
        <v>31</v>
      </c>
      <c r="H3" t="s">
        <v>32</v>
      </c>
      <c r="I3" t="s">
        <v>45</v>
      </c>
      <c r="J3" t="s">
        <v>46</v>
      </c>
      <c r="K3" t="s">
        <v>47</v>
      </c>
      <c r="L3">
        <v>0</v>
      </c>
      <c r="M3" t="s">
        <v>36</v>
      </c>
      <c r="O3" t="s">
        <v>37</v>
      </c>
      <c r="P3" t="s">
        <v>38</v>
      </c>
      <c r="Q3" t="s">
        <v>48</v>
      </c>
      <c r="R3" t="s">
        <v>39</v>
      </c>
      <c r="S3">
        <v>11.501300000000001</v>
      </c>
      <c r="T3">
        <v>0.14030000000000001</v>
      </c>
      <c r="U3" t="s">
        <v>49</v>
      </c>
      <c r="V3" t="s">
        <v>41</v>
      </c>
      <c r="W3" t="s">
        <v>42</v>
      </c>
      <c r="X3">
        <v>613</v>
      </c>
      <c r="Y3">
        <v>3</v>
      </c>
      <c r="Z3">
        <v>139</v>
      </c>
      <c r="AA3">
        <v>8971.1921051385198</v>
      </c>
    </row>
    <row r="4" spans="1:27" x14ac:dyDescent="0.3">
      <c r="A4">
        <v>2022</v>
      </c>
      <c r="B4">
        <v>2</v>
      </c>
      <c r="C4" t="s">
        <v>27</v>
      </c>
      <c r="D4" t="s">
        <v>43</v>
      </c>
      <c r="E4" t="s">
        <v>44</v>
      </c>
      <c r="F4" t="s">
        <v>30</v>
      </c>
      <c r="G4" t="s">
        <v>31</v>
      </c>
      <c r="H4" t="s">
        <v>32</v>
      </c>
      <c r="I4" t="s">
        <v>50</v>
      </c>
      <c r="J4" t="s">
        <v>51</v>
      </c>
      <c r="K4" t="s">
        <v>52</v>
      </c>
      <c r="L4">
        <v>0</v>
      </c>
      <c r="M4" t="s">
        <v>36</v>
      </c>
      <c r="O4" t="s">
        <v>37</v>
      </c>
      <c r="P4" t="s">
        <v>38</v>
      </c>
      <c r="R4" t="s">
        <v>39</v>
      </c>
      <c r="S4">
        <v>11.501300000000001</v>
      </c>
      <c r="T4">
        <v>0.14030000000000001</v>
      </c>
      <c r="U4" t="s">
        <v>49</v>
      </c>
      <c r="V4" t="s">
        <v>41</v>
      </c>
      <c r="W4" t="s">
        <v>42</v>
      </c>
      <c r="X4">
        <v>613</v>
      </c>
      <c r="Y4">
        <v>3</v>
      </c>
      <c r="Z4">
        <v>139</v>
      </c>
      <c r="AA4">
        <v>8971.1921051385198</v>
      </c>
    </row>
    <row r="5" spans="1:27" x14ac:dyDescent="0.3">
      <c r="A5">
        <v>2022</v>
      </c>
      <c r="B5">
        <v>2</v>
      </c>
      <c r="C5" t="s">
        <v>27</v>
      </c>
      <c r="D5" t="s">
        <v>43</v>
      </c>
      <c r="E5" t="s">
        <v>44</v>
      </c>
      <c r="F5" t="s">
        <v>30</v>
      </c>
      <c r="G5" t="s">
        <v>31</v>
      </c>
      <c r="H5" t="s">
        <v>32</v>
      </c>
      <c r="I5" t="s">
        <v>45</v>
      </c>
      <c r="J5" t="s">
        <v>46</v>
      </c>
      <c r="K5" t="s">
        <v>47</v>
      </c>
      <c r="L5">
        <v>0</v>
      </c>
      <c r="M5" t="s">
        <v>36</v>
      </c>
      <c r="O5" t="s">
        <v>37</v>
      </c>
      <c r="P5" t="s">
        <v>38</v>
      </c>
      <c r="Q5" t="s">
        <v>48</v>
      </c>
      <c r="R5" t="s">
        <v>39</v>
      </c>
      <c r="S5">
        <v>11.501300000000001</v>
      </c>
      <c r="T5">
        <v>0.14030000000000001</v>
      </c>
      <c r="U5" t="s">
        <v>49</v>
      </c>
      <c r="V5" t="s">
        <v>41</v>
      </c>
      <c r="W5" t="s">
        <v>53</v>
      </c>
      <c r="X5">
        <v>613</v>
      </c>
      <c r="Y5">
        <v>2</v>
      </c>
      <c r="Z5">
        <v>3003</v>
      </c>
      <c r="AA5">
        <v>9276.8384106334397</v>
      </c>
    </row>
    <row r="6" spans="1:27" x14ac:dyDescent="0.3">
      <c r="A6">
        <v>2022</v>
      </c>
      <c r="B6">
        <v>2</v>
      </c>
      <c r="C6" t="s">
        <v>27</v>
      </c>
      <c r="D6" t="s">
        <v>43</v>
      </c>
      <c r="E6" t="s">
        <v>44</v>
      </c>
      <c r="F6" t="s">
        <v>30</v>
      </c>
      <c r="G6" t="s">
        <v>31</v>
      </c>
      <c r="H6" t="s">
        <v>32</v>
      </c>
      <c r="I6" t="s">
        <v>50</v>
      </c>
      <c r="J6" t="s">
        <v>51</v>
      </c>
      <c r="K6" t="s">
        <v>52</v>
      </c>
      <c r="L6">
        <v>0</v>
      </c>
      <c r="M6" t="s">
        <v>36</v>
      </c>
      <c r="O6" t="s">
        <v>37</v>
      </c>
      <c r="P6" t="s">
        <v>38</v>
      </c>
      <c r="R6" t="s">
        <v>39</v>
      </c>
      <c r="S6">
        <v>11.501300000000001</v>
      </c>
      <c r="T6">
        <v>0.14030000000000001</v>
      </c>
      <c r="U6" t="s">
        <v>49</v>
      </c>
      <c r="V6" t="s">
        <v>41</v>
      </c>
      <c r="W6" t="s">
        <v>53</v>
      </c>
      <c r="X6">
        <v>613</v>
      </c>
      <c r="Y6">
        <v>2</v>
      </c>
      <c r="Z6">
        <v>3003</v>
      </c>
      <c r="AA6">
        <v>9276.8384106334397</v>
      </c>
    </row>
    <row r="7" spans="1:27" x14ac:dyDescent="0.3">
      <c r="A7">
        <v>2022</v>
      </c>
      <c r="B7">
        <v>11</v>
      </c>
      <c r="C7" t="s">
        <v>27</v>
      </c>
      <c r="D7" t="s">
        <v>54</v>
      </c>
      <c r="E7" t="s">
        <v>55</v>
      </c>
      <c r="F7" t="s">
        <v>30</v>
      </c>
      <c r="G7" t="s">
        <v>31</v>
      </c>
      <c r="H7" t="s">
        <v>56</v>
      </c>
      <c r="I7" t="s">
        <v>33</v>
      </c>
      <c r="J7" t="s">
        <v>34</v>
      </c>
      <c r="K7" t="s">
        <v>57</v>
      </c>
      <c r="L7">
        <v>1</v>
      </c>
      <c r="M7" t="s">
        <v>36</v>
      </c>
      <c r="O7" t="s">
        <v>37</v>
      </c>
      <c r="P7" t="s">
        <v>38</v>
      </c>
      <c r="Q7" t="s">
        <v>58</v>
      </c>
      <c r="R7" t="s">
        <v>39</v>
      </c>
      <c r="S7">
        <v>10.3116</v>
      </c>
      <c r="T7">
        <v>-3.6663999999999999</v>
      </c>
      <c r="U7" t="s">
        <v>59</v>
      </c>
      <c r="V7" t="s">
        <v>41</v>
      </c>
    </row>
    <row r="8" spans="1:27" x14ac:dyDescent="0.3">
      <c r="A8">
        <v>2022</v>
      </c>
      <c r="B8">
        <v>11</v>
      </c>
      <c r="C8" t="s">
        <v>27</v>
      </c>
      <c r="D8" t="s">
        <v>54</v>
      </c>
      <c r="E8" t="s">
        <v>55</v>
      </c>
      <c r="F8" t="s">
        <v>30</v>
      </c>
      <c r="G8" t="s">
        <v>31</v>
      </c>
      <c r="H8" t="s">
        <v>56</v>
      </c>
      <c r="I8" t="s">
        <v>33</v>
      </c>
      <c r="J8" t="s">
        <v>34</v>
      </c>
      <c r="K8" t="s">
        <v>57</v>
      </c>
      <c r="L8">
        <v>1</v>
      </c>
      <c r="M8" t="s">
        <v>36</v>
      </c>
      <c r="O8" t="s">
        <v>37</v>
      </c>
      <c r="P8" t="s">
        <v>38</v>
      </c>
      <c r="Q8" t="s">
        <v>58</v>
      </c>
      <c r="R8" t="s">
        <v>39</v>
      </c>
      <c r="S8">
        <v>10.3116</v>
      </c>
      <c r="T8">
        <v>-3.6663999999999999</v>
      </c>
      <c r="U8" t="s">
        <v>59</v>
      </c>
      <c r="V8" t="s">
        <v>41</v>
      </c>
    </row>
    <row r="9" spans="1:27" x14ac:dyDescent="0.3">
      <c r="A9">
        <v>2022</v>
      </c>
      <c r="B9">
        <v>11</v>
      </c>
      <c r="C9" t="s">
        <v>27</v>
      </c>
      <c r="D9" t="s">
        <v>54</v>
      </c>
      <c r="E9" t="s">
        <v>55</v>
      </c>
      <c r="F9" t="s">
        <v>30</v>
      </c>
      <c r="G9" t="s">
        <v>31</v>
      </c>
      <c r="H9" t="s">
        <v>56</v>
      </c>
      <c r="I9" t="s">
        <v>33</v>
      </c>
      <c r="J9" t="s">
        <v>34</v>
      </c>
      <c r="K9" t="s">
        <v>57</v>
      </c>
      <c r="L9">
        <v>1</v>
      </c>
      <c r="M9" t="s">
        <v>36</v>
      </c>
      <c r="O9" t="s">
        <v>37</v>
      </c>
      <c r="P9" t="s">
        <v>38</v>
      </c>
      <c r="Q9" t="s">
        <v>58</v>
      </c>
      <c r="R9" t="s">
        <v>39</v>
      </c>
      <c r="S9">
        <v>10.3116</v>
      </c>
      <c r="T9">
        <v>-3.6663999999999999</v>
      </c>
      <c r="U9" t="s">
        <v>59</v>
      </c>
      <c r="V9" t="s">
        <v>41</v>
      </c>
    </row>
    <row r="10" spans="1:27" x14ac:dyDescent="0.3">
      <c r="A10">
        <v>2022</v>
      </c>
      <c r="B10">
        <v>10</v>
      </c>
      <c r="C10" t="s">
        <v>27</v>
      </c>
      <c r="D10" t="s">
        <v>60</v>
      </c>
      <c r="E10" t="s">
        <v>61</v>
      </c>
      <c r="F10" t="s">
        <v>30</v>
      </c>
      <c r="G10" t="s">
        <v>31</v>
      </c>
      <c r="H10" t="s">
        <v>32</v>
      </c>
      <c r="I10" t="s">
        <v>45</v>
      </c>
      <c r="J10" t="s">
        <v>46</v>
      </c>
      <c r="K10" t="s">
        <v>62</v>
      </c>
      <c r="L10">
        <v>0</v>
      </c>
      <c r="M10" t="s">
        <v>36</v>
      </c>
      <c r="O10" t="s">
        <v>37</v>
      </c>
      <c r="P10" t="s">
        <v>38</v>
      </c>
      <c r="R10" t="s">
        <v>39</v>
      </c>
      <c r="S10">
        <v>13.548999999999999</v>
      </c>
      <c r="T10">
        <v>-2.2078000000000002</v>
      </c>
      <c r="U10" t="s">
        <v>63</v>
      </c>
      <c r="V10" t="s">
        <v>41</v>
      </c>
    </row>
    <row r="11" spans="1:27" x14ac:dyDescent="0.3">
      <c r="A11">
        <v>2022</v>
      </c>
      <c r="B11">
        <v>10</v>
      </c>
      <c r="C11" t="s">
        <v>27</v>
      </c>
      <c r="D11" t="s">
        <v>60</v>
      </c>
      <c r="E11" t="s">
        <v>61</v>
      </c>
      <c r="F11" t="s">
        <v>30</v>
      </c>
      <c r="G11" t="s">
        <v>31</v>
      </c>
      <c r="H11" t="s">
        <v>32</v>
      </c>
      <c r="I11" t="s">
        <v>45</v>
      </c>
      <c r="J11" t="s">
        <v>46</v>
      </c>
      <c r="K11" t="s">
        <v>62</v>
      </c>
      <c r="L11">
        <v>0</v>
      </c>
      <c r="M11" t="s">
        <v>36</v>
      </c>
      <c r="O11" t="s">
        <v>37</v>
      </c>
      <c r="P11" t="s">
        <v>38</v>
      </c>
      <c r="R11" t="s">
        <v>39</v>
      </c>
      <c r="S11">
        <v>13.548999999999999</v>
      </c>
      <c r="T11">
        <v>-2.2078000000000002</v>
      </c>
      <c r="U11" t="s">
        <v>63</v>
      </c>
      <c r="V11" t="s">
        <v>41</v>
      </c>
    </row>
    <row r="12" spans="1:27" x14ac:dyDescent="0.3">
      <c r="A12">
        <v>2022</v>
      </c>
      <c r="B12">
        <v>10</v>
      </c>
      <c r="C12" t="s">
        <v>27</v>
      </c>
      <c r="D12" t="s">
        <v>60</v>
      </c>
      <c r="E12" t="s">
        <v>61</v>
      </c>
      <c r="F12" t="s">
        <v>30</v>
      </c>
      <c r="G12" t="s">
        <v>31</v>
      </c>
      <c r="H12" t="s">
        <v>32</v>
      </c>
      <c r="I12" t="s">
        <v>45</v>
      </c>
      <c r="J12" t="s">
        <v>46</v>
      </c>
      <c r="K12" t="s">
        <v>62</v>
      </c>
      <c r="L12">
        <v>0</v>
      </c>
      <c r="M12" t="s">
        <v>36</v>
      </c>
      <c r="O12" t="s">
        <v>37</v>
      </c>
      <c r="P12" t="s">
        <v>38</v>
      </c>
      <c r="R12" t="s">
        <v>39</v>
      </c>
      <c r="S12">
        <v>13.548999999999999</v>
      </c>
      <c r="T12">
        <v>-2.2078000000000002</v>
      </c>
      <c r="U12" t="s">
        <v>63</v>
      </c>
      <c r="V12" t="s">
        <v>41</v>
      </c>
    </row>
    <row r="13" spans="1:27" x14ac:dyDescent="0.3">
      <c r="A13">
        <v>2022</v>
      </c>
      <c r="B13">
        <v>2</v>
      </c>
      <c r="C13" t="s">
        <v>27</v>
      </c>
      <c r="D13" t="s">
        <v>64</v>
      </c>
      <c r="E13" t="s">
        <v>65</v>
      </c>
      <c r="F13" t="s">
        <v>30</v>
      </c>
      <c r="G13" t="s">
        <v>31</v>
      </c>
      <c r="H13" t="s">
        <v>32</v>
      </c>
      <c r="I13" t="s">
        <v>66</v>
      </c>
      <c r="J13" t="s">
        <v>51</v>
      </c>
      <c r="K13" t="s">
        <v>67</v>
      </c>
      <c r="L13">
        <v>0</v>
      </c>
      <c r="M13" t="s">
        <v>36</v>
      </c>
      <c r="O13" t="s">
        <v>37</v>
      </c>
      <c r="P13" t="s">
        <v>38</v>
      </c>
      <c r="R13" t="s">
        <v>39</v>
      </c>
      <c r="S13">
        <v>12.297499999999999</v>
      </c>
      <c r="T13">
        <v>0.33860000000000001</v>
      </c>
      <c r="U13" t="s">
        <v>68</v>
      </c>
      <c r="V13" t="s">
        <v>41</v>
      </c>
      <c r="W13" t="s">
        <v>42</v>
      </c>
      <c r="X13">
        <v>613</v>
      </c>
      <c r="Y13">
        <v>2</v>
      </c>
      <c r="Z13">
        <v>503</v>
      </c>
      <c r="AA13">
        <v>256.04501424518497</v>
      </c>
    </row>
    <row r="14" spans="1:27" x14ac:dyDescent="0.3">
      <c r="A14">
        <v>2022</v>
      </c>
      <c r="B14">
        <v>2</v>
      </c>
      <c r="C14" t="s">
        <v>27</v>
      </c>
      <c r="D14" t="s">
        <v>64</v>
      </c>
      <c r="E14" t="s">
        <v>65</v>
      </c>
      <c r="F14" t="s">
        <v>30</v>
      </c>
      <c r="G14" t="s">
        <v>31</v>
      </c>
      <c r="H14" t="s">
        <v>32</v>
      </c>
      <c r="I14" t="s">
        <v>66</v>
      </c>
      <c r="J14" t="s">
        <v>51</v>
      </c>
      <c r="K14" t="s">
        <v>67</v>
      </c>
      <c r="L14">
        <v>0</v>
      </c>
      <c r="M14" t="s">
        <v>36</v>
      </c>
      <c r="O14" t="s">
        <v>37</v>
      </c>
      <c r="P14" t="s">
        <v>38</v>
      </c>
      <c r="R14" t="s">
        <v>39</v>
      </c>
      <c r="S14">
        <v>12.297499999999999</v>
      </c>
      <c r="T14">
        <v>0.33860000000000001</v>
      </c>
      <c r="U14" t="s">
        <v>68</v>
      </c>
      <c r="V14" t="s">
        <v>41</v>
      </c>
      <c r="W14" t="s">
        <v>42</v>
      </c>
      <c r="X14">
        <v>613</v>
      </c>
      <c r="Y14">
        <v>2</v>
      </c>
      <c r="Z14">
        <v>503</v>
      </c>
      <c r="AA14">
        <v>4975.5116670696098</v>
      </c>
    </row>
    <row r="15" spans="1:27" x14ac:dyDescent="0.3">
      <c r="A15">
        <v>2022</v>
      </c>
      <c r="B15">
        <v>2</v>
      </c>
      <c r="C15" t="s">
        <v>27</v>
      </c>
      <c r="D15" t="s">
        <v>64</v>
      </c>
      <c r="E15" t="s">
        <v>65</v>
      </c>
      <c r="F15" t="s">
        <v>30</v>
      </c>
      <c r="G15" t="s">
        <v>31</v>
      </c>
      <c r="H15" t="s">
        <v>32</v>
      </c>
      <c r="I15" t="s">
        <v>66</v>
      </c>
      <c r="J15" t="s">
        <v>51</v>
      </c>
      <c r="K15" t="s">
        <v>67</v>
      </c>
      <c r="L15">
        <v>0</v>
      </c>
      <c r="M15" t="s">
        <v>36</v>
      </c>
      <c r="O15" t="s">
        <v>37</v>
      </c>
      <c r="P15" t="s">
        <v>38</v>
      </c>
      <c r="R15" t="s">
        <v>39</v>
      </c>
      <c r="S15">
        <v>12.297499999999999</v>
      </c>
      <c r="T15">
        <v>0.33860000000000001</v>
      </c>
      <c r="U15" t="s">
        <v>68</v>
      </c>
      <c r="V15" t="s">
        <v>41</v>
      </c>
      <c r="W15" t="s">
        <v>42</v>
      </c>
      <c r="X15">
        <v>613</v>
      </c>
      <c r="Y15">
        <v>2</v>
      </c>
      <c r="Z15">
        <v>503</v>
      </c>
      <c r="AA15">
        <v>5394.6695213208404</v>
      </c>
    </row>
    <row r="16" spans="1:27" x14ac:dyDescent="0.3">
      <c r="A16">
        <v>2022</v>
      </c>
      <c r="B16">
        <v>7</v>
      </c>
      <c r="C16" t="s">
        <v>27</v>
      </c>
      <c r="D16" t="s">
        <v>69</v>
      </c>
      <c r="E16" t="s">
        <v>70</v>
      </c>
      <c r="F16" t="s">
        <v>30</v>
      </c>
      <c r="G16" t="s">
        <v>31</v>
      </c>
      <c r="H16" t="s">
        <v>71</v>
      </c>
      <c r="I16" t="s">
        <v>45</v>
      </c>
      <c r="J16" t="s">
        <v>46</v>
      </c>
      <c r="K16" t="s">
        <v>72</v>
      </c>
      <c r="L16">
        <v>1</v>
      </c>
      <c r="M16" t="s">
        <v>36</v>
      </c>
      <c r="O16" t="s">
        <v>37</v>
      </c>
      <c r="P16" t="s">
        <v>73</v>
      </c>
      <c r="R16" t="s">
        <v>74</v>
      </c>
      <c r="S16">
        <v>12.9648</v>
      </c>
      <c r="T16">
        <v>-0.4536</v>
      </c>
      <c r="U16" t="s">
        <v>75</v>
      </c>
      <c r="V16" t="s">
        <v>41</v>
      </c>
    </row>
    <row r="17" spans="1:27" x14ac:dyDescent="0.3">
      <c r="A17">
        <v>2022</v>
      </c>
      <c r="B17">
        <v>7</v>
      </c>
      <c r="C17" t="s">
        <v>27</v>
      </c>
      <c r="D17" t="s">
        <v>69</v>
      </c>
      <c r="E17" t="s">
        <v>70</v>
      </c>
      <c r="F17" t="s">
        <v>30</v>
      </c>
      <c r="G17" t="s">
        <v>31</v>
      </c>
      <c r="H17" t="s">
        <v>71</v>
      </c>
      <c r="I17" t="s">
        <v>45</v>
      </c>
      <c r="J17" t="s">
        <v>46</v>
      </c>
      <c r="K17" t="s">
        <v>72</v>
      </c>
      <c r="L17">
        <v>1</v>
      </c>
      <c r="M17" t="s">
        <v>36</v>
      </c>
      <c r="O17" t="s">
        <v>37</v>
      </c>
      <c r="P17" t="s">
        <v>73</v>
      </c>
      <c r="R17" t="s">
        <v>74</v>
      </c>
      <c r="S17">
        <v>12.9648</v>
      </c>
      <c r="T17">
        <v>-0.4536</v>
      </c>
      <c r="U17" t="s">
        <v>75</v>
      </c>
      <c r="V17" t="s">
        <v>41</v>
      </c>
    </row>
    <row r="18" spans="1:27" x14ac:dyDescent="0.3">
      <c r="A18">
        <v>2022</v>
      </c>
      <c r="B18">
        <v>7</v>
      </c>
      <c r="C18" t="s">
        <v>27</v>
      </c>
      <c r="D18" t="s">
        <v>69</v>
      </c>
      <c r="E18" t="s">
        <v>70</v>
      </c>
      <c r="F18" t="s">
        <v>30</v>
      </c>
      <c r="G18" t="s">
        <v>31</v>
      </c>
      <c r="H18" t="s">
        <v>71</v>
      </c>
      <c r="I18" t="s">
        <v>45</v>
      </c>
      <c r="J18" t="s">
        <v>46</v>
      </c>
      <c r="K18" t="s">
        <v>72</v>
      </c>
      <c r="L18">
        <v>1</v>
      </c>
      <c r="M18" t="s">
        <v>36</v>
      </c>
      <c r="O18" t="s">
        <v>37</v>
      </c>
      <c r="P18" t="s">
        <v>73</v>
      </c>
      <c r="R18" t="s">
        <v>74</v>
      </c>
      <c r="S18">
        <v>12.9648</v>
      </c>
      <c r="T18">
        <v>-0.4536</v>
      </c>
      <c r="U18" t="s">
        <v>75</v>
      </c>
      <c r="V18" t="s">
        <v>41</v>
      </c>
    </row>
    <row r="19" spans="1:27" x14ac:dyDescent="0.3">
      <c r="A19">
        <v>2022</v>
      </c>
      <c r="B19">
        <v>1</v>
      </c>
      <c r="C19" t="s">
        <v>27</v>
      </c>
      <c r="D19" t="s">
        <v>60</v>
      </c>
      <c r="E19" t="s">
        <v>76</v>
      </c>
      <c r="F19" t="s">
        <v>30</v>
      </c>
      <c r="G19" t="s">
        <v>31</v>
      </c>
      <c r="H19" t="s">
        <v>32</v>
      </c>
      <c r="I19" t="s">
        <v>66</v>
      </c>
      <c r="J19" t="s">
        <v>51</v>
      </c>
      <c r="K19" t="s">
        <v>77</v>
      </c>
      <c r="L19">
        <v>0</v>
      </c>
      <c r="M19" t="s">
        <v>36</v>
      </c>
      <c r="O19" t="s">
        <v>37</v>
      </c>
      <c r="P19" t="s">
        <v>38</v>
      </c>
      <c r="R19" t="s">
        <v>39</v>
      </c>
      <c r="S19">
        <v>13.7677</v>
      </c>
      <c r="T19">
        <v>-2.0710000000000002</v>
      </c>
      <c r="U19" t="s">
        <v>78</v>
      </c>
      <c r="V19" t="s">
        <v>41</v>
      </c>
      <c r="W19" t="s">
        <v>42</v>
      </c>
      <c r="X19">
        <v>613</v>
      </c>
      <c r="Y19">
        <v>2</v>
      </c>
      <c r="Z19">
        <v>305</v>
      </c>
      <c r="AA19">
        <v>7821.5452515899296</v>
      </c>
    </row>
    <row r="20" spans="1:27" x14ac:dyDescent="0.3">
      <c r="A20">
        <v>2022</v>
      </c>
      <c r="B20">
        <v>1</v>
      </c>
      <c r="C20" t="s">
        <v>27</v>
      </c>
      <c r="D20" t="s">
        <v>60</v>
      </c>
      <c r="E20" t="s">
        <v>76</v>
      </c>
      <c r="F20" t="s">
        <v>30</v>
      </c>
      <c r="G20" t="s">
        <v>31</v>
      </c>
      <c r="H20" t="s">
        <v>32</v>
      </c>
      <c r="I20" t="s">
        <v>66</v>
      </c>
      <c r="J20" t="s">
        <v>51</v>
      </c>
      <c r="K20" t="s">
        <v>77</v>
      </c>
      <c r="L20">
        <v>0</v>
      </c>
      <c r="M20" t="s">
        <v>36</v>
      </c>
      <c r="O20" t="s">
        <v>37</v>
      </c>
      <c r="P20" t="s">
        <v>38</v>
      </c>
      <c r="R20" t="s">
        <v>39</v>
      </c>
      <c r="S20">
        <v>13.7677</v>
      </c>
      <c r="T20">
        <v>-2.0710000000000002</v>
      </c>
      <c r="U20" t="s">
        <v>78</v>
      </c>
      <c r="V20" t="s">
        <v>41</v>
      </c>
      <c r="W20" t="s">
        <v>53</v>
      </c>
      <c r="X20">
        <v>613</v>
      </c>
      <c r="Y20">
        <v>2</v>
      </c>
      <c r="Z20">
        <v>3004</v>
      </c>
      <c r="AA20">
        <v>143.14285738179001</v>
      </c>
    </row>
    <row r="21" spans="1:27" x14ac:dyDescent="0.3">
      <c r="A21">
        <v>2022</v>
      </c>
      <c r="B21">
        <v>1</v>
      </c>
      <c r="C21" t="s">
        <v>27</v>
      </c>
      <c r="D21" t="s">
        <v>60</v>
      </c>
      <c r="E21" t="s">
        <v>76</v>
      </c>
      <c r="F21" t="s">
        <v>30</v>
      </c>
      <c r="G21" t="s">
        <v>31</v>
      </c>
      <c r="H21" t="s">
        <v>32</v>
      </c>
      <c r="I21" t="s">
        <v>66</v>
      </c>
      <c r="J21" t="s">
        <v>51</v>
      </c>
      <c r="K21" t="s">
        <v>77</v>
      </c>
      <c r="L21">
        <v>0</v>
      </c>
      <c r="M21" t="s">
        <v>36</v>
      </c>
      <c r="O21" t="s">
        <v>37</v>
      </c>
      <c r="P21" t="s">
        <v>38</v>
      </c>
      <c r="R21" t="s">
        <v>39</v>
      </c>
      <c r="S21">
        <v>13.7677</v>
      </c>
      <c r="T21">
        <v>-2.0710000000000002</v>
      </c>
      <c r="U21" t="s">
        <v>78</v>
      </c>
      <c r="V21" t="s">
        <v>41</v>
      </c>
      <c r="W21" t="s">
        <v>53</v>
      </c>
      <c r="X21">
        <v>613</v>
      </c>
      <c r="Y21">
        <v>2</v>
      </c>
      <c r="Z21">
        <v>3004</v>
      </c>
      <c r="AA21">
        <v>437.24947713533999</v>
      </c>
    </row>
    <row r="22" spans="1:27" x14ac:dyDescent="0.3">
      <c r="A22">
        <v>2022</v>
      </c>
      <c r="B22">
        <v>3</v>
      </c>
      <c r="C22" t="s">
        <v>27</v>
      </c>
      <c r="D22" t="s">
        <v>60</v>
      </c>
      <c r="E22" t="s">
        <v>79</v>
      </c>
      <c r="F22" t="s">
        <v>30</v>
      </c>
      <c r="G22" t="s">
        <v>31</v>
      </c>
      <c r="H22" t="s">
        <v>80</v>
      </c>
      <c r="I22" t="s">
        <v>81</v>
      </c>
      <c r="J22" t="s">
        <v>34</v>
      </c>
      <c r="K22" t="s">
        <v>82</v>
      </c>
      <c r="L22">
        <v>0</v>
      </c>
      <c r="M22" t="s">
        <v>36</v>
      </c>
      <c r="O22" t="s">
        <v>37</v>
      </c>
      <c r="S22">
        <v>13.675800000000001</v>
      </c>
      <c r="T22">
        <v>-2.3336000000000001</v>
      </c>
      <c r="U22" t="s">
        <v>83</v>
      </c>
      <c r="V22" t="s">
        <v>41</v>
      </c>
      <c r="W22" t="s">
        <v>42</v>
      </c>
      <c r="X22">
        <v>613</v>
      </c>
      <c r="Y22">
        <v>2</v>
      </c>
      <c r="Z22">
        <v>302</v>
      </c>
      <c r="AA22">
        <v>9065.2536404010498</v>
      </c>
    </row>
    <row r="23" spans="1:27" x14ac:dyDescent="0.3">
      <c r="A23">
        <v>2022</v>
      </c>
      <c r="B23">
        <v>3</v>
      </c>
      <c r="C23" t="s">
        <v>27</v>
      </c>
      <c r="D23" t="s">
        <v>60</v>
      </c>
      <c r="E23" t="s">
        <v>79</v>
      </c>
      <c r="F23" t="s">
        <v>30</v>
      </c>
      <c r="G23" t="s">
        <v>31</v>
      </c>
      <c r="H23" t="s">
        <v>80</v>
      </c>
      <c r="I23" t="s">
        <v>81</v>
      </c>
      <c r="J23" t="s">
        <v>34</v>
      </c>
      <c r="K23" t="s">
        <v>82</v>
      </c>
      <c r="L23">
        <v>0</v>
      </c>
      <c r="M23" t="s">
        <v>36</v>
      </c>
      <c r="O23" t="s">
        <v>37</v>
      </c>
      <c r="S23">
        <v>13.675800000000001</v>
      </c>
      <c r="T23">
        <v>-2.3336000000000001</v>
      </c>
      <c r="U23" t="s">
        <v>83</v>
      </c>
      <c r="V23" t="s">
        <v>41</v>
      </c>
      <c r="W23" t="s">
        <v>42</v>
      </c>
      <c r="X23">
        <v>613</v>
      </c>
      <c r="Y23">
        <v>1</v>
      </c>
      <c r="Z23">
        <v>30</v>
      </c>
      <c r="AA23">
        <v>9074.7788160851505</v>
      </c>
    </row>
    <row r="24" spans="1:27" x14ac:dyDescent="0.3">
      <c r="A24">
        <v>2022</v>
      </c>
      <c r="B24">
        <v>3</v>
      </c>
      <c r="C24" t="s">
        <v>27</v>
      </c>
      <c r="D24" t="s">
        <v>60</v>
      </c>
      <c r="E24" t="s">
        <v>79</v>
      </c>
      <c r="F24" t="s">
        <v>30</v>
      </c>
      <c r="G24" t="s">
        <v>31</v>
      </c>
      <c r="H24" t="s">
        <v>80</v>
      </c>
      <c r="I24" t="s">
        <v>81</v>
      </c>
      <c r="J24" t="s">
        <v>34</v>
      </c>
      <c r="K24" t="s">
        <v>82</v>
      </c>
      <c r="L24">
        <v>0</v>
      </c>
      <c r="M24" t="s">
        <v>36</v>
      </c>
      <c r="O24" t="s">
        <v>37</v>
      </c>
      <c r="S24">
        <v>13.675800000000001</v>
      </c>
      <c r="T24">
        <v>-2.3336000000000001</v>
      </c>
      <c r="U24" t="s">
        <v>83</v>
      </c>
      <c r="V24" t="s">
        <v>41</v>
      </c>
      <c r="W24" t="s">
        <v>42</v>
      </c>
      <c r="X24">
        <v>613</v>
      </c>
      <c r="Y24">
        <v>2</v>
      </c>
      <c r="Z24">
        <v>302</v>
      </c>
      <c r="AA24">
        <v>9086.24077530662</v>
      </c>
    </row>
    <row r="25" spans="1:27" x14ac:dyDescent="0.3">
      <c r="A25">
        <v>2022</v>
      </c>
      <c r="B25">
        <v>3</v>
      </c>
      <c r="C25" t="s">
        <v>27</v>
      </c>
      <c r="D25" t="s">
        <v>60</v>
      </c>
      <c r="E25" t="s">
        <v>79</v>
      </c>
      <c r="F25" t="s">
        <v>30</v>
      </c>
      <c r="G25" t="s">
        <v>31</v>
      </c>
      <c r="H25" t="s">
        <v>80</v>
      </c>
      <c r="I25" t="s">
        <v>81</v>
      </c>
      <c r="J25" t="s">
        <v>34</v>
      </c>
      <c r="K25" t="s">
        <v>82</v>
      </c>
      <c r="L25">
        <v>0</v>
      </c>
      <c r="M25" t="s">
        <v>36</v>
      </c>
      <c r="O25" t="s">
        <v>37</v>
      </c>
      <c r="S25">
        <v>13.675800000000001</v>
      </c>
      <c r="T25">
        <v>-2.3336000000000001</v>
      </c>
      <c r="U25" t="s">
        <v>83</v>
      </c>
      <c r="V25" t="s">
        <v>41</v>
      </c>
      <c r="W25" t="s">
        <v>53</v>
      </c>
      <c r="X25">
        <v>613</v>
      </c>
      <c r="Y25">
        <v>2</v>
      </c>
      <c r="Z25">
        <v>3003</v>
      </c>
      <c r="AA25">
        <v>8821.9321376125008</v>
      </c>
    </row>
    <row r="26" spans="1:27" x14ac:dyDescent="0.3">
      <c r="A26">
        <v>2022</v>
      </c>
      <c r="B26">
        <v>3</v>
      </c>
      <c r="C26" t="s">
        <v>27</v>
      </c>
      <c r="D26" t="s">
        <v>60</v>
      </c>
      <c r="E26" t="s">
        <v>79</v>
      </c>
      <c r="F26" t="s">
        <v>30</v>
      </c>
      <c r="G26" t="s">
        <v>31</v>
      </c>
      <c r="H26" t="s">
        <v>80</v>
      </c>
      <c r="I26" t="s">
        <v>81</v>
      </c>
      <c r="J26" t="s">
        <v>34</v>
      </c>
      <c r="K26" t="s">
        <v>82</v>
      </c>
      <c r="L26">
        <v>0</v>
      </c>
      <c r="M26" t="s">
        <v>36</v>
      </c>
      <c r="O26" t="s">
        <v>37</v>
      </c>
      <c r="S26">
        <v>13.675800000000001</v>
      </c>
      <c r="T26">
        <v>-2.3336000000000001</v>
      </c>
      <c r="U26" t="s">
        <v>83</v>
      </c>
      <c r="V26" t="s">
        <v>41</v>
      </c>
      <c r="W26" t="s">
        <v>53</v>
      </c>
      <c r="X26">
        <v>613</v>
      </c>
      <c r="Y26">
        <v>1</v>
      </c>
      <c r="Z26">
        <v>140</v>
      </c>
      <c r="AA26">
        <v>9099.7615283897194</v>
      </c>
    </row>
    <row r="27" spans="1:27" x14ac:dyDescent="0.3">
      <c r="A27">
        <v>2022</v>
      </c>
      <c r="B27">
        <v>1</v>
      </c>
      <c r="C27" t="s">
        <v>27</v>
      </c>
      <c r="D27" t="s">
        <v>60</v>
      </c>
      <c r="E27" t="s">
        <v>84</v>
      </c>
      <c r="F27" t="s">
        <v>30</v>
      </c>
      <c r="G27" t="s">
        <v>31</v>
      </c>
      <c r="H27" t="s">
        <v>32</v>
      </c>
      <c r="I27" t="s">
        <v>66</v>
      </c>
      <c r="J27" t="s">
        <v>51</v>
      </c>
      <c r="K27" t="s">
        <v>85</v>
      </c>
      <c r="L27">
        <v>0</v>
      </c>
      <c r="M27" t="s">
        <v>36</v>
      </c>
      <c r="O27" t="s">
        <v>37</v>
      </c>
      <c r="P27" t="s">
        <v>38</v>
      </c>
      <c r="R27" t="s">
        <v>39</v>
      </c>
      <c r="S27">
        <v>14.044499999999999</v>
      </c>
      <c r="T27">
        <v>-2.7585999999999999</v>
      </c>
      <c r="U27" t="s">
        <v>86</v>
      </c>
      <c r="V27" t="s">
        <v>41</v>
      </c>
    </row>
    <row r="28" spans="1:27" x14ac:dyDescent="0.3">
      <c r="A28">
        <v>2022</v>
      </c>
      <c r="B28">
        <v>1</v>
      </c>
      <c r="C28" t="s">
        <v>27</v>
      </c>
      <c r="D28" t="s">
        <v>60</v>
      </c>
      <c r="E28" t="s">
        <v>84</v>
      </c>
      <c r="F28" t="s">
        <v>30</v>
      </c>
      <c r="G28" t="s">
        <v>31</v>
      </c>
      <c r="H28" t="s">
        <v>32</v>
      </c>
      <c r="I28" t="s">
        <v>66</v>
      </c>
      <c r="J28" t="s">
        <v>51</v>
      </c>
      <c r="K28" t="s">
        <v>85</v>
      </c>
      <c r="L28">
        <v>0</v>
      </c>
      <c r="M28" t="s">
        <v>36</v>
      </c>
      <c r="O28" t="s">
        <v>37</v>
      </c>
      <c r="P28" t="s">
        <v>38</v>
      </c>
      <c r="R28" t="s">
        <v>39</v>
      </c>
      <c r="S28">
        <v>14.044499999999999</v>
      </c>
      <c r="T28">
        <v>-2.7585999999999999</v>
      </c>
      <c r="U28" t="s">
        <v>86</v>
      </c>
      <c r="V28" t="s">
        <v>41</v>
      </c>
    </row>
    <row r="29" spans="1:27" x14ac:dyDescent="0.3">
      <c r="A29">
        <v>2022</v>
      </c>
      <c r="B29">
        <v>1</v>
      </c>
      <c r="C29" t="s">
        <v>27</v>
      </c>
      <c r="D29" t="s">
        <v>60</v>
      </c>
      <c r="E29" t="s">
        <v>84</v>
      </c>
      <c r="F29" t="s">
        <v>30</v>
      </c>
      <c r="G29" t="s">
        <v>31</v>
      </c>
      <c r="H29" t="s">
        <v>32</v>
      </c>
      <c r="I29" t="s">
        <v>66</v>
      </c>
      <c r="J29" t="s">
        <v>51</v>
      </c>
      <c r="K29" t="s">
        <v>85</v>
      </c>
      <c r="L29">
        <v>0</v>
      </c>
      <c r="M29" t="s">
        <v>36</v>
      </c>
      <c r="O29" t="s">
        <v>37</v>
      </c>
      <c r="P29" t="s">
        <v>38</v>
      </c>
      <c r="R29" t="s">
        <v>39</v>
      </c>
      <c r="S29">
        <v>14.044499999999999</v>
      </c>
      <c r="T29">
        <v>-2.7585999999999999</v>
      </c>
      <c r="U29" t="s">
        <v>86</v>
      </c>
      <c r="V29" t="s">
        <v>41</v>
      </c>
    </row>
    <row r="30" spans="1:27" x14ac:dyDescent="0.3">
      <c r="A30">
        <v>2022</v>
      </c>
      <c r="B30">
        <v>10</v>
      </c>
      <c r="C30" t="s">
        <v>27</v>
      </c>
      <c r="D30" t="s">
        <v>60</v>
      </c>
      <c r="E30" t="s">
        <v>87</v>
      </c>
      <c r="F30" t="s">
        <v>30</v>
      </c>
      <c r="G30" t="s">
        <v>31</v>
      </c>
      <c r="H30" t="s">
        <v>32</v>
      </c>
      <c r="I30" t="s">
        <v>50</v>
      </c>
      <c r="J30" t="s">
        <v>51</v>
      </c>
      <c r="K30" t="s">
        <v>88</v>
      </c>
      <c r="L30">
        <v>0</v>
      </c>
      <c r="M30" t="s">
        <v>36</v>
      </c>
      <c r="O30" t="s">
        <v>37</v>
      </c>
      <c r="P30" t="s">
        <v>38</v>
      </c>
      <c r="R30" t="s">
        <v>39</v>
      </c>
      <c r="S30">
        <v>13.502000000000001</v>
      </c>
      <c r="T30">
        <v>-2.4641000000000002</v>
      </c>
      <c r="U30" t="s">
        <v>89</v>
      </c>
      <c r="V30" t="s">
        <v>41</v>
      </c>
      <c r="W30" t="s">
        <v>42</v>
      </c>
      <c r="X30">
        <v>613</v>
      </c>
      <c r="Y30">
        <v>1</v>
      </c>
      <c r="Z30">
        <v>30</v>
      </c>
      <c r="AA30">
        <v>7631.8297774657303</v>
      </c>
    </row>
    <row r="31" spans="1:27" x14ac:dyDescent="0.3">
      <c r="A31">
        <v>2022</v>
      </c>
      <c r="B31">
        <v>10</v>
      </c>
      <c r="C31" t="s">
        <v>27</v>
      </c>
      <c r="D31" t="s">
        <v>60</v>
      </c>
      <c r="E31" t="s">
        <v>87</v>
      </c>
      <c r="F31" t="s">
        <v>30</v>
      </c>
      <c r="G31" t="s">
        <v>31</v>
      </c>
      <c r="H31" t="s">
        <v>32</v>
      </c>
      <c r="I31" t="s">
        <v>50</v>
      </c>
      <c r="J31" t="s">
        <v>51</v>
      </c>
      <c r="K31" t="s">
        <v>88</v>
      </c>
      <c r="L31">
        <v>0</v>
      </c>
      <c r="M31" t="s">
        <v>36</v>
      </c>
      <c r="O31" t="s">
        <v>37</v>
      </c>
      <c r="P31" t="s">
        <v>38</v>
      </c>
      <c r="R31" t="s">
        <v>39</v>
      </c>
      <c r="S31">
        <v>13.502000000000001</v>
      </c>
      <c r="T31">
        <v>-2.4641000000000002</v>
      </c>
      <c r="U31" t="s">
        <v>89</v>
      </c>
      <c r="V31" t="s">
        <v>41</v>
      </c>
      <c r="W31" t="s">
        <v>42</v>
      </c>
      <c r="X31">
        <v>613</v>
      </c>
      <c r="Y31">
        <v>2</v>
      </c>
      <c r="Z31">
        <v>302</v>
      </c>
      <c r="AA31">
        <v>7938.85710629605</v>
      </c>
    </row>
    <row r="32" spans="1:27" x14ac:dyDescent="0.3">
      <c r="A32">
        <v>2022</v>
      </c>
      <c r="B32">
        <v>10</v>
      </c>
      <c r="C32" t="s">
        <v>27</v>
      </c>
      <c r="D32" t="s">
        <v>60</v>
      </c>
      <c r="E32" t="s">
        <v>87</v>
      </c>
      <c r="F32" t="s">
        <v>30</v>
      </c>
      <c r="G32" t="s">
        <v>31</v>
      </c>
      <c r="H32" t="s">
        <v>32</v>
      </c>
      <c r="I32" t="s">
        <v>50</v>
      </c>
      <c r="J32" t="s">
        <v>51</v>
      </c>
      <c r="K32" t="s">
        <v>88</v>
      </c>
      <c r="L32">
        <v>0</v>
      </c>
      <c r="M32" t="s">
        <v>36</v>
      </c>
      <c r="O32" t="s">
        <v>37</v>
      </c>
      <c r="P32" t="s">
        <v>38</v>
      </c>
      <c r="R32" t="s">
        <v>39</v>
      </c>
      <c r="S32">
        <v>13.502000000000001</v>
      </c>
      <c r="T32">
        <v>-2.4641000000000002</v>
      </c>
      <c r="U32" t="s">
        <v>89</v>
      </c>
      <c r="V32" t="s">
        <v>41</v>
      </c>
      <c r="W32" t="s">
        <v>42</v>
      </c>
      <c r="X32">
        <v>613</v>
      </c>
      <c r="Y32">
        <v>1</v>
      </c>
      <c r="Z32">
        <v>30</v>
      </c>
      <c r="AA32">
        <v>7948.8747652251304</v>
      </c>
    </row>
    <row r="33" spans="1:27" x14ac:dyDescent="0.3">
      <c r="A33">
        <v>2022</v>
      </c>
      <c r="B33">
        <v>10</v>
      </c>
      <c r="C33" t="s">
        <v>27</v>
      </c>
      <c r="D33" t="s">
        <v>60</v>
      </c>
      <c r="E33" t="s">
        <v>87</v>
      </c>
      <c r="F33" t="s">
        <v>30</v>
      </c>
      <c r="G33" t="s">
        <v>31</v>
      </c>
      <c r="H33" t="s">
        <v>32</v>
      </c>
      <c r="I33" t="s">
        <v>50</v>
      </c>
      <c r="J33" t="s">
        <v>51</v>
      </c>
      <c r="K33" t="s">
        <v>88</v>
      </c>
      <c r="L33">
        <v>0</v>
      </c>
      <c r="M33" t="s">
        <v>36</v>
      </c>
      <c r="O33" t="s">
        <v>37</v>
      </c>
      <c r="P33" t="s">
        <v>38</v>
      </c>
      <c r="R33" t="s">
        <v>39</v>
      </c>
      <c r="S33">
        <v>13.502000000000001</v>
      </c>
      <c r="T33">
        <v>-2.4641000000000002</v>
      </c>
      <c r="U33" t="s">
        <v>89</v>
      </c>
      <c r="V33" t="s">
        <v>41</v>
      </c>
      <c r="W33" t="s">
        <v>53</v>
      </c>
      <c r="X33">
        <v>613</v>
      </c>
      <c r="Y33">
        <v>2</v>
      </c>
      <c r="Z33">
        <v>3004</v>
      </c>
      <c r="AA33">
        <v>6941.9496156093801</v>
      </c>
    </row>
    <row r="34" spans="1:27" x14ac:dyDescent="0.3">
      <c r="A34">
        <v>2022</v>
      </c>
      <c r="B34">
        <v>10</v>
      </c>
      <c r="C34" t="s">
        <v>27</v>
      </c>
      <c r="D34" t="s">
        <v>60</v>
      </c>
      <c r="E34" t="s">
        <v>87</v>
      </c>
      <c r="F34" t="s">
        <v>30</v>
      </c>
      <c r="G34" t="s">
        <v>31</v>
      </c>
      <c r="H34" t="s">
        <v>32</v>
      </c>
      <c r="I34" t="s">
        <v>50</v>
      </c>
      <c r="J34" t="s">
        <v>51</v>
      </c>
      <c r="K34" t="s">
        <v>88</v>
      </c>
      <c r="L34">
        <v>0</v>
      </c>
      <c r="M34" t="s">
        <v>36</v>
      </c>
      <c r="O34" t="s">
        <v>37</v>
      </c>
      <c r="P34" t="s">
        <v>38</v>
      </c>
      <c r="R34" t="s">
        <v>39</v>
      </c>
      <c r="S34">
        <v>13.502000000000001</v>
      </c>
      <c r="T34">
        <v>-2.4641000000000002</v>
      </c>
      <c r="U34" t="s">
        <v>89</v>
      </c>
      <c r="V34" t="s">
        <v>41</v>
      </c>
      <c r="W34" t="s">
        <v>53</v>
      </c>
      <c r="X34">
        <v>613</v>
      </c>
      <c r="Y34">
        <v>1</v>
      </c>
      <c r="Z34">
        <v>140</v>
      </c>
      <c r="AA34">
        <v>7938.85710629605</v>
      </c>
    </row>
    <row r="35" spans="1:27" x14ac:dyDescent="0.3">
      <c r="A35">
        <v>2022</v>
      </c>
      <c r="B35">
        <v>10</v>
      </c>
      <c r="C35" t="s">
        <v>27</v>
      </c>
      <c r="D35" t="s">
        <v>60</v>
      </c>
      <c r="E35" t="s">
        <v>87</v>
      </c>
      <c r="F35" t="s">
        <v>30</v>
      </c>
      <c r="G35" t="s">
        <v>31</v>
      </c>
      <c r="H35" t="s">
        <v>32</v>
      </c>
      <c r="I35" t="s">
        <v>50</v>
      </c>
      <c r="J35" t="s">
        <v>51</v>
      </c>
      <c r="K35" t="s">
        <v>88</v>
      </c>
      <c r="L35">
        <v>0</v>
      </c>
      <c r="M35" t="s">
        <v>36</v>
      </c>
      <c r="O35" t="s">
        <v>37</v>
      </c>
      <c r="P35" t="s">
        <v>38</v>
      </c>
      <c r="R35" t="s">
        <v>39</v>
      </c>
      <c r="S35">
        <v>13.502000000000001</v>
      </c>
      <c r="T35">
        <v>-2.4641000000000002</v>
      </c>
      <c r="U35" t="s">
        <v>89</v>
      </c>
      <c r="V35" t="s">
        <v>41</v>
      </c>
      <c r="W35" t="s">
        <v>53</v>
      </c>
      <c r="X35">
        <v>613</v>
      </c>
      <c r="Y35">
        <v>1</v>
      </c>
      <c r="Z35">
        <v>140</v>
      </c>
      <c r="AA35">
        <v>8011.4484522681796</v>
      </c>
    </row>
    <row r="36" spans="1:27" x14ac:dyDescent="0.3">
      <c r="A36">
        <v>2021</v>
      </c>
      <c r="B36">
        <v>5</v>
      </c>
      <c r="C36" t="s">
        <v>90</v>
      </c>
      <c r="D36" t="s">
        <v>91</v>
      </c>
      <c r="E36" t="s">
        <v>92</v>
      </c>
      <c r="F36" t="s">
        <v>30</v>
      </c>
      <c r="G36" t="s">
        <v>31</v>
      </c>
      <c r="H36" t="s">
        <v>32</v>
      </c>
      <c r="I36" t="s">
        <v>45</v>
      </c>
      <c r="J36" t="s">
        <v>46</v>
      </c>
      <c r="K36" t="s">
        <v>93</v>
      </c>
      <c r="L36">
        <v>0</v>
      </c>
      <c r="M36" t="s">
        <v>94</v>
      </c>
      <c r="O36" t="s">
        <v>37</v>
      </c>
      <c r="P36" t="s">
        <v>95</v>
      </c>
      <c r="R36" t="s">
        <v>39</v>
      </c>
      <c r="S36">
        <v>13.9931</v>
      </c>
      <c r="T36">
        <v>0.4199</v>
      </c>
      <c r="U36" t="s">
        <v>96</v>
      </c>
      <c r="V36" t="s">
        <v>41</v>
      </c>
    </row>
    <row r="37" spans="1:27" x14ac:dyDescent="0.3">
      <c r="A37">
        <v>2021</v>
      </c>
      <c r="B37">
        <v>5</v>
      </c>
      <c r="C37" t="s">
        <v>90</v>
      </c>
      <c r="D37" t="s">
        <v>91</v>
      </c>
      <c r="E37" t="s">
        <v>92</v>
      </c>
      <c r="F37" t="s">
        <v>30</v>
      </c>
      <c r="G37" t="s">
        <v>31</v>
      </c>
      <c r="H37" t="s">
        <v>32</v>
      </c>
      <c r="I37" t="s">
        <v>45</v>
      </c>
      <c r="J37" t="s">
        <v>46</v>
      </c>
      <c r="K37" t="s">
        <v>93</v>
      </c>
      <c r="L37">
        <v>0</v>
      </c>
      <c r="M37" t="s">
        <v>94</v>
      </c>
      <c r="O37" t="s">
        <v>37</v>
      </c>
      <c r="P37" t="s">
        <v>95</v>
      </c>
      <c r="R37" t="s">
        <v>39</v>
      </c>
      <c r="S37">
        <v>13.9931</v>
      </c>
      <c r="T37">
        <v>0.4199</v>
      </c>
      <c r="U37" t="s">
        <v>96</v>
      </c>
      <c r="V37" t="s">
        <v>41</v>
      </c>
    </row>
    <row r="38" spans="1:27" x14ac:dyDescent="0.3">
      <c r="A38">
        <v>2021</v>
      </c>
      <c r="B38">
        <v>5</v>
      </c>
      <c r="C38" t="s">
        <v>90</v>
      </c>
      <c r="D38" t="s">
        <v>91</v>
      </c>
      <c r="E38" t="s">
        <v>92</v>
      </c>
      <c r="F38" t="s">
        <v>30</v>
      </c>
      <c r="G38" t="s">
        <v>31</v>
      </c>
      <c r="H38" t="s">
        <v>32</v>
      </c>
      <c r="I38" t="s">
        <v>45</v>
      </c>
      <c r="J38" t="s">
        <v>46</v>
      </c>
      <c r="K38" t="s">
        <v>93</v>
      </c>
      <c r="L38">
        <v>0</v>
      </c>
      <c r="M38" t="s">
        <v>94</v>
      </c>
      <c r="O38" t="s">
        <v>37</v>
      </c>
      <c r="P38" t="s">
        <v>95</v>
      </c>
      <c r="R38" t="s">
        <v>39</v>
      </c>
      <c r="S38">
        <v>13.9931</v>
      </c>
      <c r="T38">
        <v>0.4199</v>
      </c>
      <c r="U38" t="s">
        <v>96</v>
      </c>
      <c r="V38" t="s">
        <v>41</v>
      </c>
    </row>
    <row r="39" spans="1:27" x14ac:dyDescent="0.3">
      <c r="A39">
        <v>2022</v>
      </c>
      <c r="B39">
        <v>2</v>
      </c>
      <c r="C39" t="s">
        <v>27</v>
      </c>
      <c r="D39" t="s">
        <v>64</v>
      </c>
      <c r="E39" t="s">
        <v>97</v>
      </c>
      <c r="F39" t="s">
        <v>30</v>
      </c>
      <c r="G39" t="s">
        <v>98</v>
      </c>
      <c r="H39" t="s">
        <v>32</v>
      </c>
      <c r="I39" t="s">
        <v>99</v>
      </c>
      <c r="J39" t="s">
        <v>99</v>
      </c>
      <c r="K39" t="s">
        <v>100</v>
      </c>
      <c r="L39">
        <v>0</v>
      </c>
      <c r="M39" t="s">
        <v>36</v>
      </c>
      <c r="O39" t="s">
        <v>37</v>
      </c>
      <c r="P39" t="s">
        <v>38</v>
      </c>
      <c r="R39" t="s">
        <v>39</v>
      </c>
      <c r="S39">
        <v>11.081099999999999</v>
      </c>
      <c r="T39">
        <v>0.72330000000000005</v>
      </c>
      <c r="U39" t="s">
        <v>101</v>
      </c>
      <c r="V39" t="s">
        <v>41</v>
      </c>
      <c r="W39" t="s">
        <v>42</v>
      </c>
      <c r="X39">
        <v>613</v>
      </c>
      <c r="Y39">
        <v>2</v>
      </c>
      <c r="Z39">
        <v>503</v>
      </c>
      <c r="AA39">
        <v>81.612370187408303</v>
      </c>
    </row>
    <row r="40" spans="1:27" x14ac:dyDescent="0.3">
      <c r="A40">
        <v>2022</v>
      </c>
      <c r="B40">
        <v>2</v>
      </c>
      <c r="C40" t="s">
        <v>27</v>
      </c>
      <c r="D40" t="s">
        <v>64</v>
      </c>
      <c r="E40" t="s">
        <v>97</v>
      </c>
      <c r="F40" t="s">
        <v>30</v>
      </c>
      <c r="G40" t="s">
        <v>98</v>
      </c>
      <c r="H40" t="s">
        <v>32</v>
      </c>
      <c r="I40" t="s">
        <v>99</v>
      </c>
      <c r="J40" t="s">
        <v>99</v>
      </c>
      <c r="K40" t="s">
        <v>100</v>
      </c>
      <c r="L40">
        <v>0</v>
      </c>
      <c r="M40" t="s">
        <v>36</v>
      </c>
      <c r="O40" t="s">
        <v>37</v>
      </c>
      <c r="P40" t="s">
        <v>38</v>
      </c>
      <c r="R40" t="s">
        <v>39</v>
      </c>
      <c r="S40">
        <v>11.081099999999999</v>
      </c>
      <c r="T40">
        <v>0.72330000000000005</v>
      </c>
      <c r="U40" t="s">
        <v>101</v>
      </c>
      <c r="V40" t="s">
        <v>41</v>
      </c>
      <c r="W40" t="s">
        <v>42</v>
      </c>
      <c r="X40">
        <v>613</v>
      </c>
      <c r="Y40">
        <v>2</v>
      </c>
      <c r="Z40">
        <v>503</v>
      </c>
      <c r="AA40">
        <v>81.612370187408303</v>
      </c>
    </row>
    <row r="41" spans="1:27" x14ac:dyDescent="0.3">
      <c r="A41">
        <v>2022</v>
      </c>
      <c r="B41">
        <v>2</v>
      </c>
      <c r="C41" t="s">
        <v>27</v>
      </c>
      <c r="D41" t="s">
        <v>64</v>
      </c>
      <c r="E41" t="s">
        <v>97</v>
      </c>
      <c r="F41" t="s">
        <v>30</v>
      </c>
      <c r="G41" t="s">
        <v>98</v>
      </c>
      <c r="H41" t="s">
        <v>32</v>
      </c>
      <c r="I41" t="s">
        <v>99</v>
      </c>
      <c r="J41" t="s">
        <v>99</v>
      </c>
      <c r="K41" t="s">
        <v>100</v>
      </c>
      <c r="L41">
        <v>0</v>
      </c>
      <c r="M41" t="s">
        <v>36</v>
      </c>
      <c r="O41" t="s">
        <v>37</v>
      </c>
      <c r="P41" t="s">
        <v>38</v>
      </c>
      <c r="R41" t="s">
        <v>39</v>
      </c>
      <c r="S41">
        <v>11.081099999999999</v>
      </c>
      <c r="T41">
        <v>0.72330000000000005</v>
      </c>
      <c r="U41" t="s">
        <v>101</v>
      </c>
      <c r="V41" t="s">
        <v>41</v>
      </c>
      <c r="W41" t="s">
        <v>42</v>
      </c>
      <c r="X41">
        <v>613</v>
      </c>
      <c r="Y41">
        <v>1</v>
      </c>
      <c r="Z41">
        <v>26</v>
      </c>
      <c r="AA41">
        <v>3164.94792058455</v>
      </c>
    </row>
    <row r="42" spans="1:27" x14ac:dyDescent="0.3">
      <c r="A42">
        <v>2022</v>
      </c>
      <c r="B42">
        <v>2</v>
      </c>
      <c r="C42" t="s">
        <v>27</v>
      </c>
      <c r="D42" t="s">
        <v>64</v>
      </c>
      <c r="E42" t="s">
        <v>102</v>
      </c>
      <c r="F42" t="s">
        <v>30</v>
      </c>
      <c r="G42" t="s">
        <v>31</v>
      </c>
      <c r="H42" t="s">
        <v>56</v>
      </c>
      <c r="I42" t="s">
        <v>45</v>
      </c>
      <c r="J42" t="s">
        <v>46</v>
      </c>
      <c r="K42" t="s">
        <v>103</v>
      </c>
      <c r="L42">
        <v>0</v>
      </c>
      <c r="M42" t="s">
        <v>36</v>
      </c>
      <c r="O42" t="s">
        <v>37</v>
      </c>
      <c r="P42" t="s">
        <v>38</v>
      </c>
      <c r="Q42" t="s">
        <v>104</v>
      </c>
      <c r="R42" t="s">
        <v>39</v>
      </c>
      <c r="S42">
        <v>12.062099999999999</v>
      </c>
      <c r="T42">
        <v>0.43309999999999998</v>
      </c>
      <c r="U42" t="s">
        <v>105</v>
      </c>
      <c r="V42" t="s">
        <v>41</v>
      </c>
      <c r="W42" t="s">
        <v>42</v>
      </c>
      <c r="X42">
        <v>613</v>
      </c>
      <c r="Y42">
        <v>1</v>
      </c>
      <c r="Z42">
        <v>26</v>
      </c>
      <c r="AA42">
        <v>747.10403031343299</v>
      </c>
    </row>
    <row r="43" spans="1:27" x14ac:dyDescent="0.3">
      <c r="A43">
        <v>2022</v>
      </c>
      <c r="B43">
        <v>2</v>
      </c>
      <c r="C43" t="s">
        <v>27</v>
      </c>
      <c r="D43" t="s">
        <v>64</v>
      </c>
      <c r="E43" t="s">
        <v>102</v>
      </c>
      <c r="F43" t="s">
        <v>30</v>
      </c>
      <c r="G43" t="s">
        <v>31</v>
      </c>
      <c r="H43" t="s">
        <v>56</v>
      </c>
      <c r="I43" t="s">
        <v>45</v>
      </c>
      <c r="J43" t="s">
        <v>46</v>
      </c>
      <c r="K43" t="s">
        <v>103</v>
      </c>
      <c r="L43">
        <v>0</v>
      </c>
      <c r="M43" t="s">
        <v>36</v>
      </c>
      <c r="O43" t="s">
        <v>37</v>
      </c>
      <c r="P43" t="s">
        <v>38</v>
      </c>
      <c r="Q43" t="s">
        <v>104</v>
      </c>
      <c r="R43" t="s">
        <v>39</v>
      </c>
      <c r="S43">
        <v>12.062099999999999</v>
      </c>
      <c r="T43">
        <v>0.43309999999999998</v>
      </c>
      <c r="U43" t="s">
        <v>105</v>
      </c>
      <c r="V43" t="s">
        <v>41</v>
      </c>
      <c r="W43" t="s">
        <v>42</v>
      </c>
      <c r="X43">
        <v>613</v>
      </c>
      <c r="Y43">
        <v>1</v>
      </c>
      <c r="Z43">
        <v>26</v>
      </c>
      <c r="AA43">
        <v>2147.3718052703498</v>
      </c>
    </row>
    <row r="44" spans="1:27" x14ac:dyDescent="0.3">
      <c r="A44">
        <v>2022</v>
      </c>
      <c r="B44">
        <v>2</v>
      </c>
      <c r="C44" t="s">
        <v>27</v>
      </c>
      <c r="D44" t="s">
        <v>64</v>
      </c>
      <c r="E44" t="s">
        <v>102</v>
      </c>
      <c r="F44" t="s">
        <v>30</v>
      </c>
      <c r="G44" t="s">
        <v>31</v>
      </c>
      <c r="H44" t="s">
        <v>56</v>
      </c>
      <c r="I44" t="s">
        <v>45</v>
      </c>
      <c r="J44" t="s">
        <v>46</v>
      </c>
      <c r="K44" t="s">
        <v>103</v>
      </c>
      <c r="L44">
        <v>0</v>
      </c>
      <c r="M44" t="s">
        <v>36</v>
      </c>
      <c r="O44" t="s">
        <v>37</v>
      </c>
      <c r="P44" t="s">
        <v>38</v>
      </c>
      <c r="Q44" t="s">
        <v>104</v>
      </c>
      <c r="R44" t="s">
        <v>39</v>
      </c>
      <c r="S44">
        <v>12.062099999999999</v>
      </c>
      <c r="T44">
        <v>0.43309999999999998</v>
      </c>
      <c r="U44" t="s">
        <v>105</v>
      </c>
      <c r="V44" t="s">
        <v>41</v>
      </c>
      <c r="W44" t="s">
        <v>42</v>
      </c>
      <c r="X44">
        <v>613</v>
      </c>
      <c r="Y44">
        <v>1</v>
      </c>
      <c r="Z44">
        <v>26</v>
      </c>
      <c r="AA44">
        <v>4461.4031315900802</v>
      </c>
    </row>
    <row r="45" spans="1:27" x14ac:dyDescent="0.3">
      <c r="A45">
        <v>2022</v>
      </c>
      <c r="B45">
        <v>2</v>
      </c>
      <c r="C45" t="s">
        <v>27</v>
      </c>
      <c r="D45" t="s">
        <v>64</v>
      </c>
      <c r="E45" t="s">
        <v>102</v>
      </c>
      <c r="F45" t="s">
        <v>30</v>
      </c>
      <c r="G45" t="s">
        <v>31</v>
      </c>
      <c r="H45" t="s">
        <v>56</v>
      </c>
      <c r="I45" t="s">
        <v>45</v>
      </c>
      <c r="J45" t="s">
        <v>46</v>
      </c>
      <c r="K45" t="s">
        <v>103</v>
      </c>
      <c r="L45">
        <v>0</v>
      </c>
      <c r="M45" t="s">
        <v>36</v>
      </c>
      <c r="O45" t="s">
        <v>37</v>
      </c>
      <c r="P45" t="s">
        <v>38</v>
      </c>
      <c r="Q45" t="s">
        <v>104</v>
      </c>
      <c r="R45" t="s">
        <v>39</v>
      </c>
      <c r="S45">
        <v>12.062099999999999</v>
      </c>
      <c r="T45">
        <v>0.43309999999999998</v>
      </c>
      <c r="U45" t="s">
        <v>105</v>
      </c>
      <c r="V45" t="s">
        <v>41</v>
      </c>
      <c r="W45" t="s">
        <v>53</v>
      </c>
      <c r="X45">
        <v>613</v>
      </c>
      <c r="Y45">
        <v>2</v>
      </c>
      <c r="Z45">
        <v>3003</v>
      </c>
      <c r="AA45">
        <v>5042.5244807541403</v>
      </c>
    </row>
    <row r="46" spans="1:27" x14ac:dyDescent="0.3">
      <c r="A46">
        <v>2022</v>
      </c>
      <c r="B46">
        <v>2</v>
      </c>
      <c r="C46" t="s">
        <v>27</v>
      </c>
      <c r="D46" t="s">
        <v>64</v>
      </c>
      <c r="E46" t="s">
        <v>102</v>
      </c>
      <c r="F46" t="s">
        <v>30</v>
      </c>
      <c r="G46" t="s">
        <v>31</v>
      </c>
      <c r="H46" t="s">
        <v>56</v>
      </c>
      <c r="I46" t="s">
        <v>45</v>
      </c>
      <c r="J46" t="s">
        <v>46</v>
      </c>
      <c r="K46" t="s">
        <v>103</v>
      </c>
      <c r="L46">
        <v>0</v>
      </c>
      <c r="M46" t="s">
        <v>36</v>
      </c>
      <c r="O46" t="s">
        <v>37</v>
      </c>
      <c r="P46" t="s">
        <v>38</v>
      </c>
      <c r="Q46" t="s">
        <v>104</v>
      </c>
      <c r="R46" t="s">
        <v>39</v>
      </c>
      <c r="S46">
        <v>12.062099999999999</v>
      </c>
      <c r="T46">
        <v>0.43309999999999998</v>
      </c>
      <c r="U46" t="s">
        <v>105</v>
      </c>
      <c r="V46" t="s">
        <v>41</v>
      </c>
      <c r="W46" t="s">
        <v>53</v>
      </c>
      <c r="X46">
        <v>613</v>
      </c>
      <c r="Y46">
        <v>2</v>
      </c>
      <c r="Z46">
        <v>3001</v>
      </c>
      <c r="AA46">
        <v>6097.1277882575196</v>
      </c>
    </row>
    <row r="47" spans="1:27" x14ac:dyDescent="0.3">
      <c r="A47">
        <v>2022</v>
      </c>
      <c r="B47">
        <v>2</v>
      </c>
      <c r="C47" t="s">
        <v>27</v>
      </c>
      <c r="D47" t="s">
        <v>64</v>
      </c>
      <c r="E47" t="s">
        <v>102</v>
      </c>
      <c r="F47" t="s">
        <v>30</v>
      </c>
      <c r="G47" t="s">
        <v>31</v>
      </c>
      <c r="H47" t="s">
        <v>56</v>
      </c>
      <c r="I47" t="s">
        <v>45</v>
      </c>
      <c r="J47" t="s">
        <v>46</v>
      </c>
      <c r="K47" t="s">
        <v>103</v>
      </c>
      <c r="L47">
        <v>0</v>
      </c>
      <c r="M47" t="s">
        <v>36</v>
      </c>
      <c r="O47" t="s">
        <v>37</v>
      </c>
      <c r="P47" t="s">
        <v>38</v>
      </c>
      <c r="Q47" t="s">
        <v>104</v>
      </c>
      <c r="R47" t="s">
        <v>39</v>
      </c>
      <c r="S47">
        <v>12.062099999999999</v>
      </c>
      <c r="T47">
        <v>0.43309999999999998</v>
      </c>
      <c r="U47" t="s">
        <v>105</v>
      </c>
      <c r="V47" t="s">
        <v>41</v>
      </c>
      <c r="W47" t="s">
        <v>53</v>
      </c>
      <c r="X47">
        <v>613</v>
      </c>
      <c r="Y47">
        <v>1</v>
      </c>
      <c r="Z47">
        <v>140</v>
      </c>
      <c r="AA47">
        <v>6347.4892069508796</v>
      </c>
    </row>
    <row r="48" spans="1:27" x14ac:dyDescent="0.3">
      <c r="A48">
        <v>2022</v>
      </c>
      <c r="B48">
        <v>1</v>
      </c>
      <c r="C48" t="s">
        <v>27</v>
      </c>
      <c r="D48" t="s">
        <v>60</v>
      </c>
      <c r="E48" t="s">
        <v>106</v>
      </c>
      <c r="F48" t="s">
        <v>30</v>
      </c>
      <c r="G48" t="s">
        <v>31</v>
      </c>
      <c r="H48" t="s">
        <v>32</v>
      </c>
      <c r="I48" t="s">
        <v>66</v>
      </c>
      <c r="J48" t="s">
        <v>51</v>
      </c>
      <c r="K48" t="s">
        <v>107</v>
      </c>
      <c r="L48">
        <v>0</v>
      </c>
      <c r="M48" t="s">
        <v>36</v>
      </c>
      <c r="O48" t="s">
        <v>37</v>
      </c>
      <c r="P48" t="s">
        <v>38</v>
      </c>
      <c r="R48" t="s">
        <v>39</v>
      </c>
      <c r="S48">
        <v>13.6128</v>
      </c>
      <c r="T48">
        <v>-2.7605</v>
      </c>
      <c r="U48" t="s">
        <v>108</v>
      </c>
      <c r="V48" t="s">
        <v>41</v>
      </c>
    </row>
    <row r="49" spans="1:22" x14ac:dyDescent="0.3">
      <c r="A49">
        <v>2022</v>
      </c>
      <c r="B49">
        <v>1</v>
      </c>
      <c r="C49" t="s">
        <v>27</v>
      </c>
      <c r="D49" t="s">
        <v>60</v>
      </c>
      <c r="E49" t="s">
        <v>106</v>
      </c>
      <c r="F49" t="s">
        <v>30</v>
      </c>
      <c r="G49" t="s">
        <v>31</v>
      </c>
      <c r="H49" t="s">
        <v>32</v>
      </c>
      <c r="I49" t="s">
        <v>66</v>
      </c>
      <c r="J49" t="s">
        <v>51</v>
      </c>
      <c r="K49" t="s">
        <v>107</v>
      </c>
      <c r="L49">
        <v>0</v>
      </c>
      <c r="M49" t="s">
        <v>36</v>
      </c>
      <c r="O49" t="s">
        <v>37</v>
      </c>
      <c r="P49" t="s">
        <v>38</v>
      </c>
      <c r="R49" t="s">
        <v>39</v>
      </c>
      <c r="S49">
        <v>13.6128</v>
      </c>
      <c r="T49">
        <v>-2.7605</v>
      </c>
      <c r="U49" t="s">
        <v>108</v>
      </c>
      <c r="V49" t="s">
        <v>41</v>
      </c>
    </row>
    <row r="50" spans="1:22" x14ac:dyDescent="0.3">
      <c r="A50">
        <v>2022</v>
      </c>
      <c r="B50">
        <v>1</v>
      </c>
      <c r="C50" t="s">
        <v>27</v>
      </c>
      <c r="D50" t="s">
        <v>60</v>
      </c>
      <c r="E50" t="s">
        <v>106</v>
      </c>
      <c r="F50" t="s">
        <v>30</v>
      </c>
      <c r="G50" t="s">
        <v>31</v>
      </c>
      <c r="H50" t="s">
        <v>32</v>
      </c>
      <c r="I50" t="s">
        <v>66</v>
      </c>
      <c r="J50" t="s">
        <v>51</v>
      </c>
      <c r="K50" t="s">
        <v>107</v>
      </c>
      <c r="L50">
        <v>0</v>
      </c>
      <c r="M50" t="s">
        <v>36</v>
      </c>
      <c r="O50" t="s">
        <v>37</v>
      </c>
      <c r="P50" t="s">
        <v>38</v>
      </c>
      <c r="R50" t="s">
        <v>39</v>
      </c>
      <c r="S50">
        <v>13.6128</v>
      </c>
      <c r="T50">
        <v>-2.7605</v>
      </c>
      <c r="U50" t="s">
        <v>108</v>
      </c>
      <c r="V50" t="s">
        <v>41</v>
      </c>
    </row>
    <row r="51" spans="1:22" x14ac:dyDescent="0.3">
      <c r="A51">
        <v>2022</v>
      </c>
      <c r="B51">
        <v>10</v>
      </c>
      <c r="C51" t="s">
        <v>27</v>
      </c>
      <c r="D51" t="s">
        <v>69</v>
      </c>
      <c r="E51" t="s">
        <v>109</v>
      </c>
      <c r="F51" t="s">
        <v>30</v>
      </c>
      <c r="G51" t="s">
        <v>31</v>
      </c>
      <c r="H51" t="s">
        <v>32</v>
      </c>
      <c r="I51" t="s">
        <v>45</v>
      </c>
      <c r="J51" t="s">
        <v>46</v>
      </c>
      <c r="K51" t="s">
        <v>110</v>
      </c>
      <c r="L51">
        <v>0</v>
      </c>
      <c r="M51" t="s">
        <v>36</v>
      </c>
      <c r="O51" t="s">
        <v>37</v>
      </c>
      <c r="P51" t="s">
        <v>38</v>
      </c>
      <c r="R51" t="s">
        <v>39</v>
      </c>
      <c r="S51">
        <v>13.6334</v>
      </c>
      <c r="T51">
        <v>-0.57579999999999998</v>
      </c>
      <c r="U51" t="s">
        <v>111</v>
      </c>
      <c r="V51" t="s">
        <v>41</v>
      </c>
    </row>
    <row r="52" spans="1:22" x14ac:dyDescent="0.3">
      <c r="A52">
        <v>2022</v>
      </c>
      <c r="B52">
        <v>10</v>
      </c>
      <c r="C52" t="s">
        <v>27</v>
      </c>
      <c r="D52" t="s">
        <v>69</v>
      </c>
      <c r="E52" t="s">
        <v>109</v>
      </c>
      <c r="F52" t="s">
        <v>30</v>
      </c>
      <c r="G52" t="s">
        <v>31</v>
      </c>
      <c r="H52" t="s">
        <v>32</v>
      </c>
      <c r="I52" t="s">
        <v>45</v>
      </c>
      <c r="J52" t="s">
        <v>46</v>
      </c>
      <c r="K52" t="s">
        <v>110</v>
      </c>
      <c r="L52">
        <v>0</v>
      </c>
      <c r="M52" t="s">
        <v>36</v>
      </c>
      <c r="O52" t="s">
        <v>37</v>
      </c>
      <c r="P52" t="s">
        <v>38</v>
      </c>
      <c r="R52" t="s">
        <v>39</v>
      </c>
      <c r="S52">
        <v>13.6334</v>
      </c>
      <c r="T52">
        <v>-0.57579999999999998</v>
      </c>
      <c r="U52" t="s">
        <v>111</v>
      </c>
      <c r="V52" t="s">
        <v>41</v>
      </c>
    </row>
    <row r="53" spans="1:22" x14ac:dyDescent="0.3">
      <c r="A53">
        <v>2022</v>
      </c>
      <c r="B53">
        <v>10</v>
      </c>
      <c r="C53" t="s">
        <v>27</v>
      </c>
      <c r="D53" t="s">
        <v>69</v>
      </c>
      <c r="E53" t="s">
        <v>109</v>
      </c>
      <c r="F53" t="s">
        <v>30</v>
      </c>
      <c r="G53" t="s">
        <v>31</v>
      </c>
      <c r="H53" t="s">
        <v>32</v>
      </c>
      <c r="I53" t="s">
        <v>45</v>
      </c>
      <c r="J53" t="s">
        <v>46</v>
      </c>
      <c r="K53" t="s">
        <v>110</v>
      </c>
      <c r="L53">
        <v>0</v>
      </c>
      <c r="M53" t="s">
        <v>36</v>
      </c>
      <c r="O53" t="s">
        <v>37</v>
      </c>
      <c r="P53" t="s">
        <v>38</v>
      </c>
      <c r="R53" t="s">
        <v>39</v>
      </c>
      <c r="S53">
        <v>13.6334</v>
      </c>
      <c r="T53">
        <v>-0.57579999999999998</v>
      </c>
      <c r="U53" t="s">
        <v>111</v>
      </c>
      <c r="V53" t="s">
        <v>41</v>
      </c>
    </row>
    <row r="54" spans="1:22" x14ac:dyDescent="0.3">
      <c r="A54">
        <v>2022</v>
      </c>
      <c r="B54">
        <v>1</v>
      </c>
      <c r="C54" t="s">
        <v>27</v>
      </c>
      <c r="D54" t="s">
        <v>60</v>
      </c>
      <c r="E54" t="s">
        <v>112</v>
      </c>
      <c r="F54" t="s">
        <v>30</v>
      </c>
      <c r="G54" t="s">
        <v>31</v>
      </c>
      <c r="H54" t="s">
        <v>80</v>
      </c>
      <c r="I54" t="s">
        <v>81</v>
      </c>
      <c r="J54" t="s">
        <v>34</v>
      </c>
      <c r="K54" t="s">
        <v>113</v>
      </c>
      <c r="L54">
        <v>0</v>
      </c>
      <c r="M54" t="s">
        <v>36</v>
      </c>
      <c r="O54" t="s">
        <v>37</v>
      </c>
      <c r="S54">
        <v>13.7202</v>
      </c>
      <c r="T54">
        <v>-2.5234999999999999</v>
      </c>
      <c r="U54" t="s">
        <v>114</v>
      </c>
      <c r="V54" t="s">
        <v>41</v>
      </c>
    </row>
    <row r="55" spans="1:22" x14ac:dyDescent="0.3">
      <c r="A55">
        <v>2022</v>
      </c>
      <c r="B55">
        <v>1</v>
      </c>
      <c r="C55" t="s">
        <v>27</v>
      </c>
      <c r="D55" t="s">
        <v>60</v>
      </c>
      <c r="E55" t="s">
        <v>112</v>
      </c>
      <c r="F55" t="s">
        <v>30</v>
      </c>
      <c r="G55" t="s">
        <v>31</v>
      </c>
      <c r="H55" t="s">
        <v>80</v>
      </c>
      <c r="I55" t="s">
        <v>81</v>
      </c>
      <c r="J55" t="s">
        <v>34</v>
      </c>
      <c r="K55" t="s">
        <v>113</v>
      </c>
      <c r="L55">
        <v>0</v>
      </c>
      <c r="M55" t="s">
        <v>36</v>
      </c>
      <c r="O55" t="s">
        <v>37</v>
      </c>
      <c r="S55">
        <v>13.7202</v>
      </c>
      <c r="T55">
        <v>-2.5234999999999999</v>
      </c>
      <c r="U55" t="s">
        <v>114</v>
      </c>
      <c r="V55" t="s">
        <v>41</v>
      </c>
    </row>
    <row r="56" spans="1:22" x14ac:dyDescent="0.3">
      <c r="A56">
        <v>2022</v>
      </c>
      <c r="B56">
        <v>1</v>
      </c>
      <c r="C56" t="s">
        <v>27</v>
      </c>
      <c r="D56" t="s">
        <v>60</v>
      </c>
      <c r="E56" t="s">
        <v>112</v>
      </c>
      <c r="F56" t="s">
        <v>30</v>
      </c>
      <c r="G56" t="s">
        <v>31</v>
      </c>
      <c r="H56" t="s">
        <v>80</v>
      </c>
      <c r="I56" t="s">
        <v>81</v>
      </c>
      <c r="J56" t="s">
        <v>34</v>
      </c>
      <c r="K56" t="s">
        <v>113</v>
      </c>
      <c r="L56">
        <v>0</v>
      </c>
      <c r="M56" t="s">
        <v>36</v>
      </c>
      <c r="O56" t="s">
        <v>37</v>
      </c>
      <c r="S56">
        <v>13.7202</v>
      </c>
      <c r="T56">
        <v>-2.5234999999999999</v>
      </c>
      <c r="U56" t="s">
        <v>114</v>
      </c>
      <c r="V56" t="s">
        <v>41</v>
      </c>
    </row>
    <row r="57" spans="1:22" x14ac:dyDescent="0.3">
      <c r="A57">
        <v>2021</v>
      </c>
      <c r="B57">
        <v>2</v>
      </c>
      <c r="C57" t="s">
        <v>27</v>
      </c>
      <c r="D57" t="s">
        <v>115</v>
      </c>
      <c r="E57" t="s">
        <v>116</v>
      </c>
      <c r="F57" t="s">
        <v>30</v>
      </c>
      <c r="G57" t="s">
        <v>31</v>
      </c>
      <c r="H57" t="s">
        <v>32</v>
      </c>
      <c r="I57" t="s">
        <v>117</v>
      </c>
      <c r="J57" t="s">
        <v>51</v>
      </c>
      <c r="K57" t="s">
        <v>118</v>
      </c>
      <c r="L57">
        <v>0</v>
      </c>
      <c r="M57" t="s">
        <v>36</v>
      </c>
      <c r="O57" t="s">
        <v>37</v>
      </c>
      <c r="P57" t="s">
        <v>38</v>
      </c>
      <c r="R57" t="s">
        <v>39</v>
      </c>
      <c r="S57">
        <v>14.0664</v>
      </c>
      <c r="T57">
        <v>-1.4817</v>
      </c>
      <c r="U57" t="s">
        <v>119</v>
      </c>
      <c r="V57" t="s">
        <v>41</v>
      </c>
    </row>
    <row r="58" spans="1:22" x14ac:dyDescent="0.3">
      <c r="A58">
        <v>2021</v>
      </c>
      <c r="B58">
        <v>2</v>
      </c>
      <c r="C58" t="s">
        <v>27</v>
      </c>
      <c r="D58" t="s">
        <v>115</v>
      </c>
      <c r="E58" t="s">
        <v>116</v>
      </c>
      <c r="F58" t="s">
        <v>30</v>
      </c>
      <c r="G58" t="s">
        <v>31</v>
      </c>
      <c r="H58" t="s">
        <v>32</v>
      </c>
      <c r="I58" t="s">
        <v>117</v>
      </c>
      <c r="J58" t="s">
        <v>51</v>
      </c>
      <c r="K58" t="s">
        <v>118</v>
      </c>
      <c r="L58">
        <v>0</v>
      </c>
      <c r="M58" t="s">
        <v>36</v>
      </c>
      <c r="O58" t="s">
        <v>37</v>
      </c>
      <c r="P58" t="s">
        <v>38</v>
      </c>
      <c r="R58" t="s">
        <v>39</v>
      </c>
      <c r="S58">
        <v>14.0664</v>
      </c>
      <c r="T58">
        <v>-1.4817</v>
      </c>
      <c r="U58" t="s">
        <v>119</v>
      </c>
      <c r="V58" t="s">
        <v>41</v>
      </c>
    </row>
    <row r="59" spans="1:22" x14ac:dyDescent="0.3">
      <c r="A59">
        <v>2021</v>
      </c>
      <c r="B59">
        <v>2</v>
      </c>
      <c r="C59" t="s">
        <v>27</v>
      </c>
      <c r="D59" t="s">
        <v>115</v>
      </c>
      <c r="E59" t="s">
        <v>116</v>
      </c>
      <c r="F59" t="s">
        <v>30</v>
      </c>
      <c r="G59" t="s">
        <v>31</v>
      </c>
      <c r="H59" t="s">
        <v>32</v>
      </c>
      <c r="I59" t="s">
        <v>117</v>
      </c>
      <c r="J59" t="s">
        <v>51</v>
      </c>
      <c r="K59" t="s">
        <v>118</v>
      </c>
      <c r="L59">
        <v>0</v>
      </c>
      <c r="M59" t="s">
        <v>36</v>
      </c>
      <c r="O59" t="s">
        <v>37</v>
      </c>
      <c r="P59" t="s">
        <v>38</v>
      </c>
      <c r="R59" t="s">
        <v>39</v>
      </c>
      <c r="S59">
        <v>14.0664</v>
      </c>
      <c r="T59">
        <v>-1.4817</v>
      </c>
      <c r="U59" t="s">
        <v>119</v>
      </c>
      <c r="V59" t="s">
        <v>41</v>
      </c>
    </row>
    <row r="60" spans="1:22" x14ac:dyDescent="0.3">
      <c r="A60">
        <v>2022</v>
      </c>
      <c r="B60">
        <v>2</v>
      </c>
      <c r="C60" t="s">
        <v>27</v>
      </c>
      <c r="D60" t="s">
        <v>120</v>
      </c>
      <c r="E60" t="s">
        <v>121</v>
      </c>
      <c r="F60" t="s">
        <v>30</v>
      </c>
      <c r="G60" t="s">
        <v>31</v>
      </c>
      <c r="H60" t="s">
        <v>32</v>
      </c>
      <c r="I60" t="s">
        <v>66</v>
      </c>
      <c r="J60" t="s">
        <v>51</v>
      </c>
      <c r="K60" t="s">
        <v>122</v>
      </c>
      <c r="L60">
        <v>0</v>
      </c>
      <c r="M60" t="s">
        <v>36</v>
      </c>
      <c r="O60" t="s">
        <v>37</v>
      </c>
      <c r="P60" t="s">
        <v>38</v>
      </c>
      <c r="R60" t="s">
        <v>39</v>
      </c>
      <c r="S60">
        <v>12.6004</v>
      </c>
      <c r="T60">
        <v>-3.472</v>
      </c>
      <c r="U60" t="s">
        <v>123</v>
      </c>
      <c r="V60" t="s">
        <v>41</v>
      </c>
    </row>
    <row r="61" spans="1:22" x14ac:dyDescent="0.3">
      <c r="A61">
        <v>2022</v>
      </c>
      <c r="B61">
        <v>2</v>
      </c>
      <c r="C61" t="s">
        <v>27</v>
      </c>
      <c r="D61" t="s">
        <v>120</v>
      </c>
      <c r="E61" t="s">
        <v>121</v>
      </c>
      <c r="F61" t="s">
        <v>30</v>
      </c>
      <c r="G61" t="s">
        <v>31</v>
      </c>
      <c r="H61" t="s">
        <v>32</v>
      </c>
      <c r="I61" t="s">
        <v>66</v>
      </c>
      <c r="J61" t="s">
        <v>51</v>
      </c>
      <c r="K61" t="s">
        <v>122</v>
      </c>
      <c r="L61">
        <v>0</v>
      </c>
      <c r="M61" t="s">
        <v>36</v>
      </c>
      <c r="O61" t="s">
        <v>37</v>
      </c>
      <c r="P61" t="s">
        <v>38</v>
      </c>
      <c r="R61" t="s">
        <v>39</v>
      </c>
      <c r="S61">
        <v>12.6004</v>
      </c>
      <c r="T61">
        <v>-3.472</v>
      </c>
      <c r="U61" t="s">
        <v>123</v>
      </c>
      <c r="V61" t="s">
        <v>41</v>
      </c>
    </row>
    <row r="62" spans="1:22" x14ac:dyDescent="0.3">
      <c r="A62">
        <v>2022</v>
      </c>
      <c r="B62">
        <v>2</v>
      </c>
      <c r="C62" t="s">
        <v>27</v>
      </c>
      <c r="D62" t="s">
        <v>120</v>
      </c>
      <c r="E62" t="s">
        <v>121</v>
      </c>
      <c r="F62" t="s">
        <v>30</v>
      </c>
      <c r="G62" t="s">
        <v>31</v>
      </c>
      <c r="H62" t="s">
        <v>32</v>
      </c>
      <c r="I62" t="s">
        <v>66</v>
      </c>
      <c r="J62" t="s">
        <v>51</v>
      </c>
      <c r="K62" t="s">
        <v>122</v>
      </c>
      <c r="L62">
        <v>0</v>
      </c>
      <c r="M62" t="s">
        <v>36</v>
      </c>
      <c r="O62" t="s">
        <v>37</v>
      </c>
      <c r="P62" t="s">
        <v>38</v>
      </c>
      <c r="R62" t="s">
        <v>39</v>
      </c>
      <c r="S62">
        <v>12.6004</v>
      </c>
      <c r="T62">
        <v>-3.472</v>
      </c>
      <c r="U62" t="s">
        <v>123</v>
      </c>
      <c r="V62" t="s">
        <v>41</v>
      </c>
    </row>
    <row r="63" spans="1:22" x14ac:dyDescent="0.3">
      <c r="A63">
        <v>2022</v>
      </c>
      <c r="B63">
        <v>7</v>
      </c>
      <c r="C63" t="s">
        <v>27</v>
      </c>
      <c r="D63" t="s">
        <v>64</v>
      </c>
      <c r="E63" t="s">
        <v>124</v>
      </c>
      <c r="F63" t="s">
        <v>30</v>
      </c>
      <c r="G63" t="s">
        <v>31</v>
      </c>
      <c r="H63" t="s">
        <v>32</v>
      </c>
      <c r="I63" t="s">
        <v>66</v>
      </c>
      <c r="J63" t="s">
        <v>51</v>
      </c>
      <c r="K63" t="s">
        <v>125</v>
      </c>
      <c r="L63">
        <v>0</v>
      </c>
      <c r="M63" t="s">
        <v>36</v>
      </c>
      <c r="O63" t="s">
        <v>37</v>
      </c>
      <c r="P63" t="s">
        <v>38</v>
      </c>
      <c r="R63" t="s">
        <v>39</v>
      </c>
      <c r="S63">
        <v>11.702999999999999</v>
      </c>
      <c r="T63">
        <v>0.505</v>
      </c>
      <c r="U63" t="s">
        <v>126</v>
      </c>
      <c r="V63" t="s">
        <v>41</v>
      </c>
    </row>
    <row r="64" spans="1:22" x14ac:dyDescent="0.3">
      <c r="A64">
        <v>2022</v>
      </c>
      <c r="B64">
        <v>7</v>
      </c>
      <c r="C64" t="s">
        <v>27</v>
      </c>
      <c r="D64" t="s">
        <v>64</v>
      </c>
      <c r="E64" t="s">
        <v>124</v>
      </c>
      <c r="F64" t="s">
        <v>30</v>
      </c>
      <c r="G64" t="s">
        <v>31</v>
      </c>
      <c r="H64" t="s">
        <v>32</v>
      </c>
      <c r="I64" t="s">
        <v>66</v>
      </c>
      <c r="J64" t="s">
        <v>51</v>
      </c>
      <c r="K64" t="s">
        <v>125</v>
      </c>
      <c r="L64">
        <v>0</v>
      </c>
      <c r="M64" t="s">
        <v>36</v>
      </c>
      <c r="O64" t="s">
        <v>37</v>
      </c>
      <c r="P64" t="s">
        <v>38</v>
      </c>
      <c r="R64" t="s">
        <v>39</v>
      </c>
      <c r="S64">
        <v>11.702999999999999</v>
      </c>
      <c r="T64">
        <v>0.505</v>
      </c>
      <c r="U64" t="s">
        <v>126</v>
      </c>
      <c r="V64" t="s">
        <v>41</v>
      </c>
    </row>
    <row r="65" spans="1:27" x14ac:dyDescent="0.3">
      <c r="A65">
        <v>2022</v>
      </c>
      <c r="B65">
        <v>7</v>
      </c>
      <c r="C65" t="s">
        <v>27</v>
      </c>
      <c r="D65" t="s">
        <v>64</v>
      </c>
      <c r="E65" t="s">
        <v>124</v>
      </c>
      <c r="F65" t="s">
        <v>30</v>
      </c>
      <c r="G65" t="s">
        <v>31</v>
      </c>
      <c r="H65" t="s">
        <v>32</v>
      </c>
      <c r="I65" t="s">
        <v>66</v>
      </c>
      <c r="J65" t="s">
        <v>51</v>
      </c>
      <c r="K65" t="s">
        <v>125</v>
      </c>
      <c r="L65">
        <v>0</v>
      </c>
      <c r="M65" t="s">
        <v>36</v>
      </c>
      <c r="O65" t="s">
        <v>37</v>
      </c>
      <c r="P65" t="s">
        <v>38</v>
      </c>
      <c r="R65" t="s">
        <v>39</v>
      </c>
      <c r="S65">
        <v>11.702999999999999</v>
      </c>
      <c r="T65">
        <v>0.505</v>
      </c>
      <c r="U65" t="s">
        <v>126</v>
      </c>
      <c r="V65" t="s">
        <v>41</v>
      </c>
    </row>
    <row r="66" spans="1:27" x14ac:dyDescent="0.3">
      <c r="A66">
        <v>2022</v>
      </c>
      <c r="B66">
        <v>10</v>
      </c>
      <c r="C66" t="s">
        <v>27</v>
      </c>
      <c r="D66" t="s">
        <v>60</v>
      </c>
      <c r="E66" t="s">
        <v>127</v>
      </c>
      <c r="F66" t="s">
        <v>30</v>
      </c>
      <c r="G66" t="s">
        <v>31</v>
      </c>
      <c r="H66" t="s">
        <v>32</v>
      </c>
      <c r="I66" t="s">
        <v>45</v>
      </c>
      <c r="J66" t="s">
        <v>128</v>
      </c>
      <c r="K66" t="s">
        <v>129</v>
      </c>
      <c r="L66">
        <v>0</v>
      </c>
      <c r="M66" t="s">
        <v>36</v>
      </c>
      <c r="O66" t="s">
        <v>37</v>
      </c>
      <c r="P66" t="s">
        <v>38</v>
      </c>
      <c r="R66" t="s">
        <v>39</v>
      </c>
      <c r="S66">
        <v>13.3857</v>
      </c>
      <c r="T66">
        <v>-2.3475999999999999</v>
      </c>
      <c r="U66" t="s">
        <v>130</v>
      </c>
      <c r="V66" t="s">
        <v>41</v>
      </c>
      <c r="W66" t="s">
        <v>42</v>
      </c>
      <c r="X66">
        <v>613</v>
      </c>
      <c r="Y66">
        <v>1</v>
      </c>
      <c r="Z66">
        <v>30</v>
      </c>
      <c r="AA66">
        <v>3613.29328798805</v>
      </c>
    </row>
    <row r="67" spans="1:27" x14ac:dyDescent="0.3">
      <c r="A67">
        <v>2022</v>
      </c>
      <c r="B67">
        <v>10</v>
      </c>
      <c r="C67" t="s">
        <v>27</v>
      </c>
      <c r="D67" t="s">
        <v>60</v>
      </c>
      <c r="E67" t="s">
        <v>127</v>
      </c>
      <c r="F67" t="s">
        <v>30</v>
      </c>
      <c r="G67" t="s">
        <v>31</v>
      </c>
      <c r="H67" t="s">
        <v>32</v>
      </c>
      <c r="I67" t="s">
        <v>45</v>
      </c>
      <c r="J67" t="s">
        <v>128</v>
      </c>
      <c r="K67" t="s">
        <v>129</v>
      </c>
      <c r="L67">
        <v>0</v>
      </c>
      <c r="M67" t="s">
        <v>36</v>
      </c>
      <c r="O67" t="s">
        <v>37</v>
      </c>
      <c r="P67" t="s">
        <v>38</v>
      </c>
      <c r="R67" t="s">
        <v>39</v>
      </c>
      <c r="S67">
        <v>13.3857</v>
      </c>
      <c r="T67">
        <v>-2.3475999999999999</v>
      </c>
      <c r="U67" t="s">
        <v>130</v>
      </c>
      <c r="V67" t="s">
        <v>41</v>
      </c>
      <c r="W67" t="s">
        <v>42</v>
      </c>
      <c r="X67">
        <v>613</v>
      </c>
      <c r="Y67">
        <v>1</v>
      </c>
      <c r="Z67">
        <v>30</v>
      </c>
      <c r="AA67">
        <v>3928.7356999124199</v>
      </c>
    </row>
    <row r="68" spans="1:27" x14ac:dyDescent="0.3">
      <c r="A68">
        <v>2022</v>
      </c>
      <c r="B68">
        <v>10</v>
      </c>
      <c r="C68" t="s">
        <v>27</v>
      </c>
      <c r="D68" t="s">
        <v>60</v>
      </c>
      <c r="E68" t="s">
        <v>127</v>
      </c>
      <c r="F68" t="s">
        <v>30</v>
      </c>
      <c r="G68" t="s">
        <v>31</v>
      </c>
      <c r="H68" t="s">
        <v>32</v>
      </c>
      <c r="I68" t="s">
        <v>45</v>
      </c>
      <c r="J68" t="s">
        <v>128</v>
      </c>
      <c r="K68" t="s">
        <v>129</v>
      </c>
      <c r="L68">
        <v>0</v>
      </c>
      <c r="M68" t="s">
        <v>36</v>
      </c>
      <c r="O68" t="s">
        <v>37</v>
      </c>
      <c r="P68" t="s">
        <v>38</v>
      </c>
      <c r="R68" t="s">
        <v>39</v>
      </c>
      <c r="S68">
        <v>13.3857</v>
      </c>
      <c r="T68">
        <v>-2.3475999999999999</v>
      </c>
      <c r="U68" t="s">
        <v>130</v>
      </c>
      <c r="V68" t="s">
        <v>41</v>
      </c>
      <c r="W68" t="s">
        <v>42</v>
      </c>
      <c r="X68">
        <v>613</v>
      </c>
      <c r="Y68">
        <v>1</v>
      </c>
      <c r="Z68">
        <v>30</v>
      </c>
      <c r="AA68">
        <v>4754.3002442216002</v>
      </c>
    </row>
    <row r="69" spans="1:27" x14ac:dyDescent="0.3">
      <c r="A69">
        <v>2021</v>
      </c>
      <c r="B69">
        <v>8</v>
      </c>
      <c r="C69" t="s">
        <v>27</v>
      </c>
      <c r="D69" t="s">
        <v>115</v>
      </c>
      <c r="E69" t="s">
        <v>131</v>
      </c>
      <c r="F69" t="s">
        <v>30</v>
      </c>
      <c r="G69" t="s">
        <v>31</v>
      </c>
      <c r="H69" t="s">
        <v>32</v>
      </c>
      <c r="I69" t="s">
        <v>50</v>
      </c>
      <c r="J69" t="s">
        <v>51</v>
      </c>
      <c r="K69" t="s">
        <v>132</v>
      </c>
      <c r="L69">
        <v>0</v>
      </c>
      <c r="M69" t="s">
        <v>36</v>
      </c>
      <c r="O69" t="s">
        <v>37</v>
      </c>
      <c r="P69" t="s">
        <v>38</v>
      </c>
      <c r="R69" t="s">
        <v>39</v>
      </c>
      <c r="S69">
        <v>13.164999999999999</v>
      </c>
      <c r="T69">
        <v>0.63900000000000001</v>
      </c>
      <c r="U69" t="s">
        <v>133</v>
      </c>
      <c r="V69" t="s">
        <v>41</v>
      </c>
    </row>
    <row r="70" spans="1:27" x14ac:dyDescent="0.3">
      <c r="A70">
        <v>2021</v>
      </c>
      <c r="B70">
        <v>8</v>
      </c>
      <c r="C70" t="s">
        <v>27</v>
      </c>
      <c r="D70" t="s">
        <v>115</v>
      </c>
      <c r="E70" t="s">
        <v>131</v>
      </c>
      <c r="F70" t="s">
        <v>30</v>
      </c>
      <c r="G70" t="s">
        <v>31</v>
      </c>
      <c r="H70" t="s">
        <v>32</v>
      </c>
      <c r="I70" t="s">
        <v>50</v>
      </c>
      <c r="J70" t="s">
        <v>51</v>
      </c>
      <c r="K70" t="s">
        <v>132</v>
      </c>
      <c r="L70">
        <v>0</v>
      </c>
      <c r="M70" t="s">
        <v>36</v>
      </c>
      <c r="O70" t="s">
        <v>37</v>
      </c>
      <c r="P70" t="s">
        <v>38</v>
      </c>
      <c r="R70" t="s">
        <v>39</v>
      </c>
      <c r="S70">
        <v>13.164999999999999</v>
      </c>
      <c r="T70">
        <v>0.63900000000000001</v>
      </c>
      <c r="U70" t="s">
        <v>133</v>
      </c>
      <c r="V70" t="s">
        <v>41</v>
      </c>
    </row>
    <row r="71" spans="1:27" x14ac:dyDescent="0.3">
      <c r="A71">
        <v>2021</v>
      </c>
      <c r="B71">
        <v>8</v>
      </c>
      <c r="C71" t="s">
        <v>27</v>
      </c>
      <c r="D71" t="s">
        <v>115</v>
      </c>
      <c r="E71" t="s">
        <v>131</v>
      </c>
      <c r="F71" t="s">
        <v>30</v>
      </c>
      <c r="G71" t="s">
        <v>31</v>
      </c>
      <c r="H71" t="s">
        <v>32</v>
      </c>
      <c r="I71" t="s">
        <v>50</v>
      </c>
      <c r="J71" t="s">
        <v>51</v>
      </c>
      <c r="K71" t="s">
        <v>132</v>
      </c>
      <c r="L71">
        <v>0</v>
      </c>
      <c r="M71" t="s">
        <v>36</v>
      </c>
      <c r="O71" t="s">
        <v>37</v>
      </c>
      <c r="P71" t="s">
        <v>38</v>
      </c>
      <c r="R71" t="s">
        <v>39</v>
      </c>
      <c r="S71">
        <v>13.164999999999999</v>
      </c>
      <c r="T71">
        <v>0.63900000000000001</v>
      </c>
      <c r="U71" t="s">
        <v>133</v>
      </c>
      <c r="V71" t="s">
        <v>41</v>
      </c>
    </row>
    <row r="72" spans="1:27" x14ac:dyDescent="0.3">
      <c r="A72">
        <v>2022</v>
      </c>
      <c r="B72">
        <v>10</v>
      </c>
      <c r="C72" t="s">
        <v>27</v>
      </c>
      <c r="D72" t="s">
        <v>54</v>
      </c>
      <c r="E72" t="s">
        <v>134</v>
      </c>
      <c r="F72" t="s">
        <v>30</v>
      </c>
      <c r="G72" t="s">
        <v>31</v>
      </c>
      <c r="H72" t="s">
        <v>32</v>
      </c>
      <c r="I72" t="s">
        <v>50</v>
      </c>
      <c r="J72" t="s">
        <v>51</v>
      </c>
      <c r="K72" t="s">
        <v>135</v>
      </c>
      <c r="L72">
        <v>0</v>
      </c>
      <c r="M72" t="s">
        <v>36</v>
      </c>
      <c r="O72" t="s">
        <v>37</v>
      </c>
      <c r="P72" t="s">
        <v>38</v>
      </c>
      <c r="R72" t="s">
        <v>39</v>
      </c>
      <c r="S72">
        <v>11.134399999999999</v>
      </c>
      <c r="T72">
        <v>-3.4779</v>
      </c>
      <c r="U72" t="s">
        <v>136</v>
      </c>
      <c r="V72" t="s">
        <v>41</v>
      </c>
    </row>
    <row r="73" spans="1:27" x14ac:dyDescent="0.3">
      <c r="A73">
        <v>2022</v>
      </c>
      <c r="B73">
        <v>10</v>
      </c>
      <c r="C73" t="s">
        <v>27</v>
      </c>
      <c r="D73" t="s">
        <v>54</v>
      </c>
      <c r="E73" t="s">
        <v>134</v>
      </c>
      <c r="F73" t="s">
        <v>30</v>
      </c>
      <c r="G73" t="s">
        <v>31</v>
      </c>
      <c r="H73" t="s">
        <v>32</v>
      </c>
      <c r="I73" t="s">
        <v>50</v>
      </c>
      <c r="J73" t="s">
        <v>51</v>
      </c>
      <c r="K73" t="s">
        <v>135</v>
      </c>
      <c r="L73">
        <v>0</v>
      </c>
      <c r="M73" t="s">
        <v>36</v>
      </c>
      <c r="O73" t="s">
        <v>37</v>
      </c>
      <c r="P73" t="s">
        <v>38</v>
      </c>
      <c r="R73" t="s">
        <v>39</v>
      </c>
      <c r="S73">
        <v>11.134399999999999</v>
      </c>
      <c r="T73">
        <v>-3.4779</v>
      </c>
      <c r="U73" t="s">
        <v>136</v>
      </c>
      <c r="V73" t="s">
        <v>41</v>
      </c>
    </row>
    <row r="74" spans="1:27" x14ac:dyDescent="0.3">
      <c r="A74">
        <v>2022</v>
      </c>
      <c r="B74">
        <v>10</v>
      </c>
      <c r="C74" t="s">
        <v>27</v>
      </c>
      <c r="D74" t="s">
        <v>54</v>
      </c>
      <c r="E74" t="s">
        <v>134</v>
      </c>
      <c r="F74" t="s">
        <v>30</v>
      </c>
      <c r="G74" t="s">
        <v>31</v>
      </c>
      <c r="H74" t="s">
        <v>32</v>
      </c>
      <c r="I74" t="s">
        <v>50</v>
      </c>
      <c r="J74" t="s">
        <v>51</v>
      </c>
      <c r="K74" t="s">
        <v>135</v>
      </c>
      <c r="L74">
        <v>0</v>
      </c>
      <c r="M74" t="s">
        <v>36</v>
      </c>
      <c r="O74" t="s">
        <v>37</v>
      </c>
      <c r="P74" t="s">
        <v>38</v>
      </c>
      <c r="R74" t="s">
        <v>39</v>
      </c>
      <c r="S74">
        <v>11.134399999999999</v>
      </c>
      <c r="T74">
        <v>-3.4779</v>
      </c>
      <c r="U74" t="s">
        <v>136</v>
      </c>
      <c r="V74" t="s">
        <v>41</v>
      </c>
    </row>
    <row r="75" spans="1:27" x14ac:dyDescent="0.3">
      <c r="A75">
        <v>2019</v>
      </c>
      <c r="B75">
        <v>12</v>
      </c>
      <c r="C75" t="s">
        <v>27</v>
      </c>
      <c r="D75" t="s">
        <v>60</v>
      </c>
      <c r="E75" t="s">
        <v>137</v>
      </c>
      <c r="F75" t="s">
        <v>30</v>
      </c>
      <c r="G75" t="s">
        <v>138</v>
      </c>
      <c r="H75" t="s">
        <v>80</v>
      </c>
      <c r="I75" t="s">
        <v>81</v>
      </c>
      <c r="J75" t="s">
        <v>34</v>
      </c>
      <c r="K75" t="s">
        <v>139</v>
      </c>
      <c r="L75">
        <v>0</v>
      </c>
      <c r="M75" t="s">
        <v>36</v>
      </c>
      <c r="O75" t="s">
        <v>37</v>
      </c>
      <c r="S75">
        <v>13.8826</v>
      </c>
      <c r="T75">
        <v>-1.9551000000000001</v>
      </c>
      <c r="U75" t="s">
        <v>140</v>
      </c>
      <c r="V75" t="s">
        <v>41</v>
      </c>
    </row>
    <row r="76" spans="1:27" x14ac:dyDescent="0.3">
      <c r="A76">
        <v>2019</v>
      </c>
      <c r="B76">
        <v>12</v>
      </c>
      <c r="C76" t="s">
        <v>27</v>
      </c>
      <c r="D76" t="s">
        <v>60</v>
      </c>
      <c r="E76" t="s">
        <v>137</v>
      </c>
      <c r="F76" t="s">
        <v>30</v>
      </c>
      <c r="G76" t="s">
        <v>138</v>
      </c>
      <c r="H76" t="s">
        <v>80</v>
      </c>
      <c r="I76" t="s">
        <v>81</v>
      </c>
      <c r="J76" t="s">
        <v>34</v>
      </c>
      <c r="K76" t="s">
        <v>139</v>
      </c>
      <c r="L76">
        <v>0</v>
      </c>
      <c r="M76" t="s">
        <v>36</v>
      </c>
      <c r="O76" t="s">
        <v>37</v>
      </c>
      <c r="S76">
        <v>13.8826</v>
      </c>
      <c r="T76">
        <v>-1.9551000000000001</v>
      </c>
      <c r="U76" t="s">
        <v>140</v>
      </c>
      <c r="V76" t="s">
        <v>41</v>
      </c>
    </row>
    <row r="77" spans="1:27" x14ac:dyDescent="0.3">
      <c r="A77">
        <v>2019</v>
      </c>
      <c r="B77">
        <v>12</v>
      </c>
      <c r="C77" t="s">
        <v>27</v>
      </c>
      <c r="D77" t="s">
        <v>60</v>
      </c>
      <c r="E77" t="s">
        <v>137</v>
      </c>
      <c r="F77" t="s">
        <v>30</v>
      </c>
      <c r="G77" t="s">
        <v>138</v>
      </c>
      <c r="H77" t="s">
        <v>80</v>
      </c>
      <c r="I77" t="s">
        <v>81</v>
      </c>
      <c r="J77" t="s">
        <v>34</v>
      </c>
      <c r="K77" t="s">
        <v>139</v>
      </c>
      <c r="L77">
        <v>0</v>
      </c>
      <c r="M77" t="s">
        <v>36</v>
      </c>
      <c r="O77" t="s">
        <v>37</v>
      </c>
      <c r="S77">
        <v>13.8826</v>
      </c>
      <c r="T77">
        <v>-1.9551000000000001</v>
      </c>
      <c r="U77" t="s">
        <v>140</v>
      </c>
      <c r="V77" t="s">
        <v>41</v>
      </c>
    </row>
    <row r="78" spans="1:27" x14ac:dyDescent="0.3">
      <c r="A78">
        <v>2022</v>
      </c>
      <c r="B78">
        <v>1</v>
      </c>
      <c r="C78" t="s">
        <v>27</v>
      </c>
      <c r="D78" t="s">
        <v>115</v>
      </c>
      <c r="E78" t="s">
        <v>141</v>
      </c>
      <c r="F78" t="s">
        <v>30</v>
      </c>
      <c r="G78" t="s">
        <v>31</v>
      </c>
      <c r="H78" t="s">
        <v>80</v>
      </c>
      <c r="I78" t="s">
        <v>81</v>
      </c>
      <c r="J78" t="s">
        <v>34</v>
      </c>
      <c r="K78" t="s">
        <v>142</v>
      </c>
      <c r="L78">
        <v>0</v>
      </c>
      <c r="M78" t="s">
        <v>36</v>
      </c>
      <c r="O78" t="s">
        <v>37</v>
      </c>
      <c r="S78">
        <v>14.6008</v>
      </c>
      <c r="T78">
        <v>-0.71899999999999997</v>
      </c>
      <c r="U78" t="s">
        <v>143</v>
      </c>
      <c r="V78" t="s">
        <v>41</v>
      </c>
    </row>
    <row r="79" spans="1:27" x14ac:dyDescent="0.3">
      <c r="A79">
        <v>2022</v>
      </c>
      <c r="B79">
        <v>1</v>
      </c>
      <c r="C79" t="s">
        <v>27</v>
      </c>
      <c r="D79" t="s">
        <v>115</v>
      </c>
      <c r="E79" t="s">
        <v>141</v>
      </c>
      <c r="F79" t="s">
        <v>30</v>
      </c>
      <c r="G79" t="s">
        <v>31</v>
      </c>
      <c r="H79" t="s">
        <v>80</v>
      </c>
      <c r="I79" t="s">
        <v>81</v>
      </c>
      <c r="J79" t="s">
        <v>34</v>
      </c>
      <c r="K79" t="s">
        <v>142</v>
      </c>
      <c r="L79">
        <v>0</v>
      </c>
      <c r="M79" t="s">
        <v>36</v>
      </c>
      <c r="O79" t="s">
        <v>37</v>
      </c>
      <c r="S79">
        <v>14.6008</v>
      </c>
      <c r="T79">
        <v>-0.71899999999999997</v>
      </c>
      <c r="U79" t="s">
        <v>143</v>
      </c>
      <c r="V79" t="s">
        <v>41</v>
      </c>
    </row>
    <row r="80" spans="1:27" x14ac:dyDescent="0.3">
      <c r="A80">
        <v>2022</v>
      </c>
      <c r="B80">
        <v>1</v>
      </c>
      <c r="C80" t="s">
        <v>27</v>
      </c>
      <c r="D80" t="s">
        <v>115</v>
      </c>
      <c r="E80" t="s">
        <v>141</v>
      </c>
      <c r="F80" t="s">
        <v>30</v>
      </c>
      <c r="G80" t="s">
        <v>31</v>
      </c>
      <c r="H80" t="s">
        <v>80</v>
      </c>
      <c r="I80" t="s">
        <v>81</v>
      </c>
      <c r="J80" t="s">
        <v>34</v>
      </c>
      <c r="K80" t="s">
        <v>142</v>
      </c>
      <c r="L80">
        <v>0</v>
      </c>
      <c r="M80" t="s">
        <v>36</v>
      </c>
      <c r="O80" t="s">
        <v>37</v>
      </c>
      <c r="S80">
        <v>14.6008</v>
      </c>
      <c r="T80">
        <v>-0.71899999999999997</v>
      </c>
      <c r="U80" t="s">
        <v>143</v>
      </c>
      <c r="V80" t="s">
        <v>41</v>
      </c>
    </row>
    <row r="81" spans="1:27" x14ac:dyDescent="0.3">
      <c r="A81">
        <v>2022</v>
      </c>
      <c r="B81">
        <v>12</v>
      </c>
      <c r="C81" t="s">
        <v>27</v>
      </c>
      <c r="D81" t="s">
        <v>64</v>
      </c>
      <c r="E81" t="s">
        <v>144</v>
      </c>
      <c r="F81" t="s">
        <v>30</v>
      </c>
      <c r="G81" t="s">
        <v>31</v>
      </c>
      <c r="H81" t="s">
        <v>32</v>
      </c>
      <c r="I81" t="s">
        <v>66</v>
      </c>
      <c r="J81" t="s">
        <v>51</v>
      </c>
      <c r="K81" t="s">
        <v>145</v>
      </c>
      <c r="L81">
        <v>0</v>
      </c>
      <c r="M81" t="s">
        <v>36</v>
      </c>
      <c r="O81" t="s">
        <v>37</v>
      </c>
      <c r="P81" t="s">
        <v>38</v>
      </c>
      <c r="R81" t="s">
        <v>39</v>
      </c>
      <c r="S81">
        <v>11.8606</v>
      </c>
      <c r="T81">
        <v>1.6992</v>
      </c>
      <c r="U81" t="s">
        <v>146</v>
      </c>
      <c r="V81" t="s">
        <v>41</v>
      </c>
    </row>
    <row r="82" spans="1:27" x14ac:dyDescent="0.3">
      <c r="A82">
        <v>2022</v>
      </c>
      <c r="B82">
        <v>12</v>
      </c>
      <c r="C82" t="s">
        <v>27</v>
      </c>
      <c r="D82" t="s">
        <v>64</v>
      </c>
      <c r="E82" t="s">
        <v>144</v>
      </c>
      <c r="F82" t="s">
        <v>30</v>
      </c>
      <c r="G82" t="s">
        <v>31</v>
      </c>
      <c r="H82" t="s">
        <v>32</v>
      </c>
      <c r="I82" t="s">
        <v>66</v>
      </c>
      <c r="J82" t="s">
        <v>51</v>
      </c>
      <c r="K82" t="s">
        <v>145</v>
      </c>
      <c r="L82">
        <v>0</v>
      </c>
      <c r="M82" t="s">
        <v>36</v>
      </c>
      <c r="O82" t="s">
        <v>37</v>
      </c>
      <c r="P82" t="s">
        <v>38</v>
      </c>
      <c r="R82" t="s">
        <v>39</v>
      </c>
      <c r="S82">
        <v>11.8606</v>
      </c>
      <c r="T82">
        <v>1.6992</v>
      </c>
      <c r="U82" t="s">
        <v>146</v>
      </c>
      <c r="V82" t="s">
        <v>41</v>
      </c>
    </row>
    <row r="83" spans="1:27" x14ac:dyDescent="0.3">
      <c r="A83">
        <v>2022</v>
      </c>
      <c r="B83">
        <v>12</v>
      </c>
      <c r="C83" t="s">
        <v>27</v>
      </c>
      <c r="D83" t="s">
        <v>64</v>
      </c>
      <c r="E83" t="s">
        <v>144</v>
      </c>
      <c r="F83" t="s">
        <v>30</v>
      </c>
      <c r="G83" t="s">
        <v>31</v>
      </c>
      <c r="H83" t="s">
        <v>32</v>
      </c>
      <c r="I83" t="s">
        <v>66</v>
      </c>
      <c r="J83" t="s">
        <v>51</v>
      </c>
      <c r="K83" t="s">
        <v>145</v>
      </c>
      <c r="L83">
        <v>0</v>
      </c>
      <c r="M83" t="s">
        <v>36</v>
      </c>
      <c r="O83" t="s">
        <v>37</v>
      </c>
      <c r="P83" t="s">
        <v>38</v>
      </c>
      <c r="R83" t="s">
        <v>39</v>
      </c>
      <c r="S83">
        <v>11.8606</v>
      </c>
      <c r="T83">
        <v>1.6992</v>
      </c>
      <c r="U83" t="s">
        <v>146</v>
      </c>
      <c r="V83" t="s">
        <v>41</v>
      </c>
    </row>
    <row r="84" spans="1:27" x14ac:dyDescent="0.3">
      <c r="A84">
        <v>2023</v>
      </c>
      <c r="B84">
        <v>3</v>
      </c>
      <c r="C84" t="s">
        <v>27</v>
      </c>
      <c r="D84" t="s">
        <v>69</v>
      </c>
      <c r="E84" t="s">
        <v>147</v>
      </c>
      <c r="F84" t="s">
        <v>30</v>
      </c>
      <c r="G84" t="s">
        <v>148</v>
      </c>
      <c r="H84" t="s">
        <v>32</v>
      </c>
      <c r="I84" t="s">
        <v>50</v>
      </c>
      <c r="J84" t="s">
        <v>51</v>
      </c>
      <c r="K84" t="s">
        <v>149</v>
      </c>
      <c r="L84">
        <v>0</v>
      </c>
      <c r="M84" t="s">
        <v>36</v>
      </c>
      <c r="O84" t="s">
        <v>37</v>
      </c>
      <c r="P84" t="s">
        <v>38</v>
      </c>
      <c r="R84" t="s">
        <v>39</v>
      </c>
      <c r="S84">
        <v>12.7226</v>
      </c>
      <c r="T84">
        <v>-0.5413</v>
      </c>
      <c r="U84" t="s">
        <v>150</v>
      </c>
      <c r="V84" t="s">
        <v>41</v>
      </c>
      <c r="W84" t="s">
        <v>42</v>
      </c>
      <c r="X84">
        <v>613</v>
      </c>
      <c r="Y84">
        <v>1</v>
      </c>
      <c r="Z84">
        <v>18</v>
      </c>
      <c r="AA84">
        <v>8828.0621081385707</v>
      </c>
    </row>
    <row r="85" spans="1:27" x14ac:dyDescent="0.3">
      <c r="A85">
        <v>2023</v>
      </c>
      <c r="B85">
        <v>3</v>
      </c>
      <c r="C85" t="s">
        <v>27</v>
      </c>
      <c r="D85" t="s">
        <v>69</v>
      </c>
      <c r="E85" t="s">
        <v>147</v>
      </c>
      <c r="F85" t="s">
        <v>30</v>
      </c>
      <c r="G85" t="s">
        <v>148</v>
      </c>
      <c r="H85" t="s">
        <v>32</v>
      </c>
      <c r="I85" t="s">
        <v>50</v>
      </c>
      <c r="J85" t="s">
        <v>51</v>
      </c>
      <c r="K85" t="s">
        <v>149</v>
      </c>
      <c r="L85">
        <v>0</v>
      </c>
      <c r="M85" t="s">
        <v>36</v>
      </c>
      <c r="O85" t="s">
        <v>37</v>
      </c>
      <c r="P85" t="s">
        <v>38</v>
      </c>
      <c r="R85" t="s">
        <v>39</v>
      </c>
      <c r="S85">
        <v>12.7226</v>
      </c>
      <c r="T85">
        <v>-0.5413</v>
      </c>
      <c r="U85" t="s">
        <v>150</v>
      </c>
      <c r="V85" t="s">
        <v>41</v>
      </c>
      <c r="W85" t="s">
        <v>42</v>
      </c>
      <c r="X85">
        <v>613</v>
      </c>
      <c r="Y85">
        <v>1</v>
      </c>
      <c r="Z85">
        <v>18</v>
      </c>
      <c r="AA85">
        <v>8828.0621081385707</v>
      </c>
    </row>
    <row r="86" spans="1:27" x14ac:dyDescent="0.3">
      <c r="A86">
        <v>2023</v>
      </c>
      <c r="B86">
        <v>3</v>
      </c>
      <c r="C86" t="s">
        <v>27</v>
      </c>
      <c r="D86" t="s">
        <v>69</v>
      </c>
      <c r="E86" t="s">
        <v>147</v>
      </c>
      <c r="F86" t="s">
        <v>30</v>
      </c>
      <c r="G86" t="s">
        <v>148</v>
      </c>
      <c r="H86" t="s">
        <v>32</v>
      </c>
      <c r="I86" t="s">
        <v>50</v>
      </c>
      <c r="J86" t="s">
        <v>51</v>
      </c>
      <c r="K86" t="s">
        <v>149</v>
      </c>
      <c r="L86">
        <v>0</v>
      </c>
      <c r="M86" t="s">
        <v>36</v>
      </c>
      <c r="O86" t="s">
        <v>37</v>
      </c>
      <c r="P86" t="s">
        <v>38</v>
      </c>
      <c r="R86" t="s">
        <v>39</v>
      </c>
      <c r="S86">
        <v>12.7226</v>
      </c>
      <c r="T86">
        <v>-0.5413</v>
      </c>
      <c r="U86" t="s">
        <v>150</v>
      </c>
      <c r="V86" t="s">
        <v>41</v>
      </c>
      <c r="W86" t="s">
        <v>42</v>
      </c>
      <c r="X86">
        <v>613</v>
      </c>
      <c r="Y86">
        <v>2</v>
      </c>
      <c r="Z86">
        <v>301</v>
      </c>
      <c r="AA86">
        <v>9841.1745247871495</v>
      </c>
    </row>
    <row r="87" spans="1:27" x14ac:dyDescent="0.3">
      <c r="A87">
        <v>2023</v>
      </c>
      <c r="B87">
        <v>3</v>
      </c>
      <c r="C87" t="s">
        <v>27</v>
      </c>
      <c r="D87" t="s">
        <v>69</v>
      </c>
      <c r="E87" t="s">
        <v>147</v>
      </c>
      <c r="F87" t="s">
        <v>30</v>
      </c>
      <c r="G87" t="s">
        <v>148</v>
      </c>
      <c r="H87" t="s">
        <v>32</v>
      </c>
      <c r="I87" t="s">
        <v>50</v>
      </c>
      <c r="J87" t="s">
        <v>51</v>
      </c>
      <c r="K87" t="s">
        <v>149</v>
      </c>
      <c r="L87">
        <v>0</v>
      </c>
      <c r="M87" t="s">
        <v>36</v>
      </c>
      <c r="O87" t="s">
        <v>37</v>
      </c>
      <c r="P87" t="s">
        <v>38</v>
      </c>
      <c r="R87" t="s">
        <v>39</v>
      </c>
      <c r="S87">
        <v>12.7226</v>
      </c>
      <c r="T87">
        <v>-0.5413</v>
      </c>
      <c r="U87" t="s">
        <v>150</v>
      </c>
      <c r="V87" t="s">
        <v>41</v>
      </c>
      <c r="W87" t="s">
        <v>53</v>
      </c>
      <c r="X87">
        <v>613</v>
      </c>
      <c r="Y87">
        <v>1</v>
      </c>
      <c r="Z87">
        <v>140</v>
      </c>
      <c r="AA87">
        <v>7271.31598861162</v>
      </c>
    </row>
    <row r="88" spans="1:27" x14ac:dyDescent="0.3">
      <c r="A88">
        <v>2023</v>
      </c>
      <c r="B88">
        <v>3</v>
      </c>
      <c r="C88" t="s">
        <v>27</v>
      </c>
      <c r="D88" t="s">
        <v>69</v>
      </c>
      <c r="E88" t="s">
        <v>147</v>
      </c>
      <c r="F88" t="s">
        <v>30</v>
      </c>
      <c r="G88" t="s">
        <v>148</v>
      </c>
      <c r="H88" t="s">
        <v>32</v>
      </c>
      <c r="I88" t="s">
        <v>50</v>
      </c>
      <c r="J88" t="s">
        <v>51</v>
      </c>
      <c r="K88" t="s">
        <v>149</v>
      </c>
      <c r="L88">
        <v>0</v>
      </c>
      <c r="M88" t="s">
        <v>36</v>
      </c>
      <c r="O88" t="s">
        <v>37</v>
      </c>
      <c r="P88" t="s">
        <v>38</v>
      </c>
      <c r="R88" t="s">
        <v>39</v>
      </c>
      <c r="S88">
        <v>12.7226</v>
      </c>
      <c r="T88">
        <v>-0.5413</v>
      </c>
      <c r="U88" t="s">
        <v>150</v>
      </c>
      <c r="V88" t="s">
        <v>41</v>
      </c>
      <c r="W88" t="s">
        <v>53</v>
      </c>
      <c r="X88">
        <v>613</v>
      </c>
      <c r="Y88">
        <v>1</v>
      </c>
      <c r="Z88">
        <v>140</v>
      </c>
      <c r="AA88">
        <v>7331.6105192139903</v>
      </c>
    </row>
    <row r="89" spans="1:27" x14ac:dyDescent="0.3">
      <c r="A89">
        <v>2023</v>
      </c>
      <c r="B89">
        <v>3</v>
      </c>
      <c r="C89" t="s">
        <v>27</v>
      </c>
      <c r="D89" t="s">
        <v>69</v>
      </c>
      <c r="E89" t="s">
        <v>147</v>
      </c>
      <c r="F89" t="s">
        <v>30</v>
      </c>
      <c r="G89" t="s">
        <v>148</v>
      </c>
      <c r="H89" t="s">
        <v>32</v>
      </c>
      <c r="I89" t="s">
        <v>50</v>
      </c>
      <c r="J89" t="s">
        <v>51</v>
      </c>
      <c r="K89" t="s">
        <v>149</v>
      </c>
      <c r="L89">
        <v>0</v>
      </c>
      <c r="M89" t="s">
        <v>36</v>
      </c>
      <c r="O89" t="s">
        <v>37</v>
      </c>
      <c r="P89" t="s">
        <v>38</v>
      </c>
      <c r="R89" t="s">
        <v>39</v>
      </c>
      <c r="S89">
        <v>12.7226</v>
      </c>
      <c r="T89">
        <v>-0.5413</v>
      </c>
      <c r="U89" t="s">
        <v>150</v>
      </c>
      <c r="V89" t="s">
        <v>41</v>
      </c>
      <c r="W89" t="s">
        <v>53</v>
      </c>
      <c r="X89">
        <v>613</v>
      </c>
      <c r="Y89">
        <v>2</v>
      </c>
      <c r="Z89">
        <v>3003</v>
      </c>
      <c r="AA89">
        <v>8502.7913692993006</v>
      </c>
    </row>
    <row r="90" spans="1:27" x14ac:dyDescent="0.3">
      <c r="A90">
        <v>2022</v>
      </c>
      <c r="B90">
        <v>10</v>
      </c>
      <c r="C90" t="s">
        <v>27</v>
      </c>
      <c r="D90" t="s">
        <v>69</v>
      </c>
      <c r="E90" t="s">
        <v>151</v>
      </c>
      <c r="F90" t="s">
        <v>30</v>
      </c>
      <c r="G90" t="s">
        <v>31</v>
      </c>
      <c r="H90" t="s">
        <v>32</v>
      </c>
      <c r="I90" t="s">
        <v>45</v>
      </c>
      <c r="J90" t="s">
        <v>46</v>
      </c>
      <c r="K90" t="s">
        <v>152</v>
      </c>
      <c r="L90">
        <v>0</v>
      </c>
      <c r="M90" t="s">
        <v>36</v>
      </c>
      <c r="O90" t="s">
        <v>37</v>
      </c>
      <c r="P90" t="s">
        <v>38</v>
      </c>
      <c r="R90" t="s">
        <v>39</v>
      </c>
      <c r="S90">
        <v>12.8521</v>
      </c>
      <c r="T90">
        <v>-0.37469999999999998</v>
      </c>
      <c r="U90" t="s">
        <v>153</v>
      </c>
      <c r="V90" t="s">
        <v>41</v>
      </c>
    </row>
    <row r="91" spans="1:27" x14ac:dyDescent="0.3">
      <c r="A91">
        <v>2022</v>
      </c>
      <c r="B91">
        <v>10</v>
      </c>
      <c r="C91" t="s">
        <v>27</v>
      </c>
      <c r="D91" t="s">
        <v>69</v>
      </c>
      <c r="E91" t="s">
        <v>151</v>
      </c>
      <c r="F91" t="s">
        <v>30</v>
      </c>
      <c r="G91" t="s">
        <v>31</v>
      </c>
      <c r="H91" t="s">
        <v>32</v>
      </c>
      <c r="I91" t="s">
        <v>45</v>
      </c>
      <c r="J91" t="s">
        <v>46</v>
      </c>
      <c r="K91" t="s">
        <v>152</v>
      </c>
      <c r="L91">
        <v>0</v>
      </c>
      <c r="M91" t="s">
        <v>36</v>
      </c>
      <c r="O91" t="s">
        <v>37</v>
      </c>
      <c r="P91" t="s">
        <v>38</v>
      </c>
      <c r="R91" t="s">
        <v>39</v>
      </c>
      <c r="S91">
        <v>12.8521</v>
      </c>
      <c r="T91">
        <v>-0.37469999999999998</v>
      </c>
      <c r="U91" t="s">
        <v>153</v>
      </c>
      <c r="V91" t="s">
        <v>41</v>
      </c>
    </row>
    <row r="92" spans="1:27" x14ac:dyDescent="0.3">
      <c r="A92">
        <v>2022</v>
      </c>
      <c r="B92">
        <v>10</v>
      </c>
      <c r="C92" t="s">
        <v>27</v>
      </c>
      <c r="D92" t="s">
        <v>69</v>
      </c>
      <c r="E92" t="s">
        <v>151</v>
      </c>
      <c r="F92" t="s">
        <v>30</v>
      </c>
      <c r="G92" t="s">
        <v>31</v>
      </c>
      <c r="H92" t="s">
        <v>32</v>
      </c>
      <c r="I92" t="s">
        <v>45</v>
      </c>
      <c r="J92" t="s">
        <v>46</v>
      </c>
      <c r="K92" t="s">
        <v>152</v>
      </c>
      <c r="L92">
        <v>0</v>
      </c>
      <c r="M92" t="s">
        <v>36</v>
      </c>
      <c r="O92" t="s">
        <v>37</v>
      </c>
      <c r="P92" t="s">
        <v>38</v>
      </c>
      <c r="R92" t="s">
        <v>39</v>
      </c>
      <c r="S92">
        <v>12.8521</v>
      </c>
      <c r="T92">
        <v>-0.37469999999999998</v>
      </c>
      <c r="U92" t="s">
        <v>153</v>
      </c>
      <c r="V92" t="s">
        <v>41</v>
      </c>
    </row>
    <row r="93" spans="1:27" x14ac:dyDescent="0.3">
      <c r="A93">
        <v>2022</v>
      </c>
      <c r="B93">
        <v>10</v>
      </c>
      <c r="C93" t="s">
        <v>27</v>
      </c>
      <c r="D93" t="s">
        <v>64</v>
      </c>
      <c r="E93" t="s">
        <v>154</v>
      </c>
      <c r="F93" t="s">
        <v>30</v>
      </c>
      <c r="G93" t="s">
        <v>148</v>
      </c>
      <c r="H93" t="s">
        <v>32</v>
      </c>
      <c r="I93" t="s">
        <v>33</v>
      </c>
      <c r="J93" t="s">
        <v>34</v>
      </c>
      <c r="K93" t="s">
        <v>155</v>
      </c>
      <c r="L93">
        <v>0</v>
      </c>
      <c r="M93" t="s">
        <v>36</v>
      </c>
      <c r="O93" t="s">
        <v>37</v>
      </c>
      <c r="P93" t="s">
        <v>38</v>
      </c>
      <c r="R93" t="s">
        <v>39</v>
      </c>
      <c r="S93">
        <v>12.934799999999999</v>
      </c>
      <c r="T93">
        <v>-0.23300000000000001</v>
      </c>
      <c r="U93" t="s">
        <v>156</v>
      </c>
      <c r="V93" t="s">
        <v>41</v>
      </c>
    </row>
    <row r="94" spans="1:27" x14ac:dyDescent="0.3">
      <c r="A94">
        <v>2022</v>
      </c>
      <c r="B94">
        <v>10</v>
      </c>
      <c r="C94" t="s">
        <v>27</v>
      </c>
      <c r="D94" t="s">
        <v>64</v>
      </c>
      <c r="E94" t="s">
        <v>154</v>
      </c>
      <c r="F94" t="s">
        <v>30</v>
      </c>
      <c r="G94" t="s">
        <v>148</v>
      </c>
      <c r="H94" t="s">
        <v>32</v>
      </c>
      <c r="I94" t="s">
        <v>33</v>
      </c>
      <c r="J94" t="s">
        <v>34</v>
      </c>
      <c r="K94" t="s">
        <v>155</v>
      </c>
      <c r="L94">
        <v>0</v>
      </c>
      <c r="M94" t="s">
        <v>36</v>
      </c>
      <c r="O94" t="s">
        <v>37</v>
      </c>
      <c r="P94" t="s">
        <v>38</v>
      </c>
      <c r="R94" t="s">
        <v>39</v>
      </c>
      <c r="S94">
        <v>12.934799999999999</v>
      </c>
      <c r="T94">
        <v>-0.23300000000000001</v>
      </c>
      <c r="U94" t="s">
        <v>156</v>
      </c>
      <c r="V94" t="s">
        <v>41</v>
      </c>
    </row>
    <row r="95" spans="1:27" x14ac:dyDescent="0.3">
      <c r="A95">
        <v>2022</v>
      </c>
      <c r="B95">
        <v>10</v>
      </c>
      <c r="C95" t="s">
        <v>27</v>
      </c>
      <c r="D95" t="s">
        <v>64</v>
      </c>
      <c r="E95" t="s">
        <v>154</v>
      </c>
      <c r="F95" t="s">
        <v>30</v>
      </c>
      <c r="G95" t="s">
        <v>148</v>
      </c>
      <c r="H95" t="s">
        <v>32</v>
      </c>
      <c r="I95" t="s">
        <v>33</v>
      </c>
      <c r="J95" t="s">
        <v>34</v>
      </c>
      <c r="K95" t="s">
        <v>155</v>
      </c>
      <c r="L95">
        <v>0</v>
      </c>
      <c r="M95" t="s">
        <v>36</v>
      </c>
      <c r="O95" t="s">
        <v>37</v>
      </c>
      <c r="P95" t="s">
        <v>38</v>
      </c>
      <c r="R95" t="s">
        <v>39</v>
      </c>
      <c r="S95">
        <v>12.934799999999999</v>
      </c>
      <c r="T95">
        <v>-0.23300000000000001</v>
      </c>
      <c r="U95" t="s">
        <v>156</v>
      </c>
      <c r="V95" t="s">
        <v>41</v>
      </c>
    </row>
    <row r="96" spans="1:27" x14ac:dyDescent="0.3">
      <c r="A96">
        <v>2022</v>
      </c>
      <c r="B96">
        <v>5</v>
      </c>
      <c r="C96" t="s">
        <v>27</v>
      </c>
      <c r="D96" t="s">
        <v>64</v>
      </c>
      <c r="E96" t="s">
        <v>157</v>
      </c>
      <c r="F96" t="s">
        <v>30</v>
      </c>
      <c r="G96" t="s">
        <v>31</v>
      </c>
      <c r="H96" t="s">
        <v>32</v>
      </c>
      <c r="I96" t="s">
        <v>33</v>
      </c>
      <c r="J96" t="s">
        <v>34</v>
      </c>
      <c r="K96" t="s">
        <v>158</v>
      </c>
      <c r="L96">
        <v>0</v>
      </c>
      <c r="M96" t="s">
        <v>36</v>
      </c>
      <c r="O96" t="s">
        <v>37</v>
      </c>
      <c r="P96" t="s">
        <v>38</v>
      </c>
      <c r="R96" t="s">
        <v>39</v>
      </c>
      <c r="S96">
        <v>13.2583</v>
      </c>
      <c r="T96">
        <v>-0.21310000000000001</v>
      </c>
      <c r="U96" t="s">
        <v>159</v>
      </c>
      <c r="V96" t="s">
        <v>41</v>
      </c>
      <c r="W96" t="s">
        <v>53</v>
      </c>
      <c r="X96">
        <v>613</v>
      </c>
      <c r="Y96">
        <v>2</v>
      </c>
      <c r="Z96">
        <v>3003</v>
      </c>
      <c r="AA96">
        <v>256.50260512048402</v>
      </c>
    </row>
    <row r="97" spans="1:27" x14ac:dyDescent="0.3">
      <c r="A97">
        <v>2022</v>
      </c>
      <c r="B97">
        <v>5</v>
      </c>
      <c r="C97" t="s">
        <v>27</v>
      </c>
      <c r="D97" t="s">
        <v>64</v>
      </c>
      <c r="E97" t="s">
        <v>157</v>
      </c>
      <c r="F97" t="s">
        <v>30</v>
      </c>
      <c r="G97" t="s">
        <v>31</v>
      </c>
      <c r="H97" t="s">
        <v>32</v>
      </c>
      <c r="I97" t="s">
        <v>33</v>
      </c>
      <c r="J97" t="s">
        <v>34</v>
      </c>
      <c r="K97" t="s">
        <v>158</v>
      </c>
      <c r="L97">
        <v>0</v>
      </c>
      <c r="M97" t="s">
        <v>36</v>
      </c>
      <c r="O97" t="s">
        <v>37</v>
      </c>
      <c r="P97" t="s">
        <v>38</v>
      </c>
      <c r="R97" t="s">
        <v>39</v>
      </c>
      <c r="S97">
        <v>13.2583</v>
      </c>
      <c r="T97">
        <v>-0.21310000000000001</v>
      </c>
      <c r="U97" t="s">
        <v>159</v>
      </c>
      <c r="V97" t="s">
        <v>41</v>
      </c>
      <c r="W97" t="s">
        <v>53</v>
      </c>
      <c r="X97">
        <v>613</v>
      </c>
      <c r="Y97">
        <v>2</v>
      </c>
      <c r="Z97">
        <v>3003</v>
      </c>
      <c r="AA97">
        <v>432.60444267353699</v>
      </c>
    </row>
    <row r="98" spans="1:27" x14ac:dyDescent="0.3">
      <c r="A98">
        <v>2022</v>
      </c>
      <c r="B98">
        <v>1</v>
      </c>
      <c r="C98" t="s">
        <v>27</v>
      </c>
      <c r="D98" t="s">
        <v>69</v>
      </c>
      <c r="E98" t="s">
        <v>160</v>
      </c>
      <c r="F98" t="s">
        <v>30</v>
      </c>
      <c r="G98" t="s">
        <v>31</v>
      </c>
      <c r="H98" t="s">
        <v>32</v>
      </c>
      <c r="I98" t="s">
        <v>45</v>
      </c>
      <c r="J98" t="s">
        <v>46</v>
      </c>
      <c r="K98" t="s">
        <v>161</v>
      </c>
      <c r="L98">
        <v>0</v>
      </c>
      <c r="M98" t="s">
        <v>36</v>
      </c>
      <c r="O98" t="s">
        <v>37</v>
      </c>
      <c r="P98" t="s">
        <v>38</v>
      </c>
      <c r="Q98" t="s">
        <v>162</v>
      </c>
      <c r="R98" t="s">
        <v>39</v>
      </c>
      <c r="S98">
        <v>13.2438</v>
      </c>
      <c r="T98">
        <v>-1.0308999999999999</v>
      </c>
      <c r="U98" t="s">
        <v>163</v>
      </c>
      <c r="V98" t="s">
        <v>41</v>
      </c>
    </row>
    <row r="99" spans="1:27" x14ac:dyDescent="0.3">
      <c r="A99">
        <v>2022</v>
      </c>
      <c r="B99">
        <v>1</v>
      </c>
      <c r="C99" t="s">
        <v>27</v>
      </c>
      <c r="D99" t="s">
        <v>69</v>
      </c>
      <c r="E99" t="s">
        <v>160</v>
      </c>
      <c r="F99" t="s">
        <v>30</v>
      </c>
      <c r="G99" t="s">
        <v>31</v>
      </c>
      <c r="H99" t="s">
        <v>32</v>
      </c>
      <c r="I99" t="s">
        <v>45</v>
      </c>
      <c r="J99" t="s">
        <v>46</v>
      </c>
      <c r="K99" t="s">
        <v>161</v>
      </c>
      <c r="L99">
        <v>0</v>
      </c>
      <c r="M99" t="s">
        <v>36</v>
      </c>
      <c r="O99" t="s">
        <v>37</v>
      </c>
      <c r="P99" t="s">
        <v>38</v>
      </c>
      <c r="Q99" t="s">
        <v>162</v>
      </c>
      <c r="R99" t="s">
        <v>39</v>
      </c>
      <c r="S99">
        <v>13.2438</v>
      </c>
      <c r="T99">
        <v>-1.0308999999999999</v>
      </c>
      <c r="U99" t="s">
        <v>163</v>
      </c>
      <c r="V99" t="s">
        <v>41</v>
      </c>
    </row>
    <row r="100" spans="1:27" x14ac:dyDescent="0.3">
      <c r="A100">
        <v>2022</v>
      </c>
      <c r="B100">
        <v>1</v>
      </c>
      <c r="C100" t="s">
        <v>27</v>
      </c>
      <c r="D100" t="s">
        <v>69</v>
      </c>
      <c r="E100" t="s">
        <v>160</v>
      </c>
      <c r="F100" t="s">
        <v>30</v>
      </c>
      <c r="G100" t="s">
        <v>31</v>
      </c>
      <c r="H100" t="s">
        <v>32</v>
      </c>
      <c r="I100" t="s">
        <v>45</v>
      </c>
      <c r="J100" t="s">
        <v>46</v>
      </c>
      <c r="K100" t="s">
        <v>161</v>
      </c>
      <c r="L100">
        <v>0</v>
      </c>
      <c r="M100" t="s">
        <v>36</v>
      </c>
      <c r="O100" t="s">
        <v>37</v>
      </c>
      <c r="P100" t="s">
        <v>38</v>
      </c>
      <c r="Q100" t="s">
        <v>162</v>
      </c>
      <c r="R100" t="s">
        <v>39</v>
      </c>
      <c r="S100">
        <v>13.2438</v>
      </c>
      <c r="T100">
        <v>-1.0308999999999999</v>
      </c>
      <c r="U100" t="s">
        <v>163</v>
      </c>
      <c r="V100" t="s">
        <v>41</v>
      </c>
    </row>
    <row r="101" spans="1:27" x14ac:dyDescent="0.3">
      <c r="A101">
        <v>2022</v>
      </c>
      <c r="B101">
        <v>10</v>
      </c>
      <c r="C101" t="s">
        <v>27</v>
      </c>
      <c r="D101" t="s">
        <v>164</v>
      </c>
      <c r="E101" t="s">
        <v>165</v>
      </c>
      <c r="F101" t="s">
        <v>30</v>
      </c>
      <c r="G101" t="s">
        <v>31</v>
      </c>
      <c r="H101" t="s">
        <v>32</v>
      </c>
      <c r="I101" t="s">
        <v>66</v>
      </c>
      <c r="J101" t="s">
        <v>51</v>
      </c>
      <c r="K101" t="s">
        <v>166</v>
      </c>
      <c r="L101">
        <v>0</v>
      </c>
      <c r="M101" t="s">
        <v>36</v>
      </c>
      <c r="O101" t="s">
        <v>37</v>
      </c>
      <c r="P101" t="s">
        <v>38</v>
      </c>
      <c r="R101" t="s">
        <v>39</v>
      </c>
      <c r="S101">
        <v>9.9499999999999993</v>
      </c>
      <c r="T101">
        <v>-4.6833</v>
      </c>
      <c r="U101" t="s">
        <v>167</v>
      </c>
      <c r="V101" t="s">
        <v>41</v>
      </c>
    </row>
    <row r="102" spans="1:27" x14ac:dyDescent="0.3">
      <c r="A102">
        <v>2022</v>
      </c>
      <c r="B102">
        <v>10</v>
      </c>
      <c r="C102" t="s">
        <v>27</v>
      </c>
      <c r="D102" t="s">
        <v>164</v>
      </c>
      <c r="E102" t="s">
        <v>165</v>
      </c>
      <c r="F102" t="s">
        <v>30</v>
      </c>
      <c r="G102" t="s">
        <v>31</v>
      </c>
      <c r="H102" t="s">
        <v>32</v>
      </c>
      <c r="I102" t="s">
        <v>66</v>
      </c>
      <c r="J102" t="s">
        <v>51</v>
      </c>
      <c r="K102" t="s">
        <v>166</v>
      </c>
      <c r="L102">
        <v>0</v>
      </c>
      <c r="M102" t="s">
        <v>36</v>
      </c>
      <c r="O102" t="s">
        <v>37</v>
      </c>
      <c r="P102" t="s">
        <v>38</v>
      </c>
      <c r="R102" t="s">
        <v>39</v>
      </c>
      <c r="S102">
        <v>9.9499999999999993</v>
      </c>
      <c r="T102">
        <v>-4.6833</v>
      </c>
      <c r="U102" t="s">
        <v>167</v>
      </c>
      <c r="V102" t="s">
        <v>41</v>
      </c>
    </row>
    <row r="103" spans="1:27" x14ac:dyDescent="0.3">
      <c r="A103">
        <v>2022</v>
      </c>
      <c r="B103">
        <v>10</v>
      </c>
      <c r="C103" t="s">
        <v>27</v>
      </c>
      <c r="D103" t="s">
        <v>164</v>
      </c>
      <c r="E103" t="s">
        <v>165</v>
      </c>
      <c r="F103" t="s">
        <v>30</v>
      </c>
      <c r="G103" t="s">
        <v>31</v>
      </c>
      <c r="H103" t="s">
        <v>32</v>
      </c>
      <c r="I103" t="s">
        <v>66</v>
      </c>
      <c r="J103" t="s">
        <v>51</v>
      </c>
      <c r="K103" t="s">
        <v>166</v>
      </c>
      <c r="L103">
        <v>0</v>
      </c>
      <c r="M103" t="s">
        <v>36</v>
      </c>
      <c r="O103" t="s">
        <v>37</v>
      </c>
      <c r="P103" t="s">
        <v>38</v>
      </c>
      <c r="R103" t="s">
        <v>39</v>
      </c>
      <c r="S103">
        <v>9.9499999999999993</v>
      </c>
      <c r="T103">
        <v>-4.6833</v>
      </c>
      <c r="U103" t="s">
        <v>167</v>
      </c>
      <c r="V103" t="s">
        <v>41</v>
      </c>
    </row>
    <row r="104" spans="1:27" x14ac:dyDescent="0.3">
      <c r="A104">
        <v>2023</v>
      </c>
      <c r="B104">
        <v>2</v>
      </c>
      <c r="C104" t="s">
        <v>27</v>
      </c>
      <c r="D104" t="s">
        <v>69</v>
      </c>
      <c r="E104" t="s">
        <v>168</v>
      </c>
      <c r="F104" t="s">
        <v>30</v>
      </c>
      <c r="G104" t="s">
        <v>148</v>
      </c>
      <c r="H104" t="s">
        <v>32</v>
      </c>
      <c r="I104" t="s">
        <v>50</v>
      </c>
      <c r="J104" t="s">
        <v>51</v>
      </c>
      <c r="K104" t="s">
        <v>169</v>
      </c>
      <c r="L104">
        <v>0</v>
      </c>
      <c r="M104" t="s">
        <v>36</v>
      </c>
      <c r="O104" t="s">
        <v>37</v>
      </c>
      <c r="P104" t="s">
        <v>38</v>
      </c>
      <c r="Q104" t="s">
        <v>170</v>
      </c>
      <c r="R104" t="s">
        <v>39</v>
      </c>
      <c r="S104">
        <v>12.9876</v>
      </c>
      <c r="T104">
        <v>-1.3441000000000001</v>
      </c>
      <c r="U104" t="s">
        <v>171</v>
      </c>
      <c r="V104" t="s">
        <v>41</v>
      </c>
    </row>
    <row r="105" spans="1:27" x14ac:dyDescent="0.3">
      <c r="A105">
        <v>2023</v>
      </c>
      <c r="B105">
        <v>2</v>
      </c>
      <c r="C105" t="s">
        <v>27</v>
      </c>
      <c r="D105" t="s">
        <v>69</v>
      </c>
      <c r="E105" t="s">
        <v>168</v>
      </c>
      <c r="F105" t="s">
        <v>30</v>
      </c>
      <c r="G105" t="s">
        <v>148</v>
      </c>
      <c r="H105" t="s">
        <v>32</v>
      </c>
      <c r="I105" t="s">
        <v>50</v>
      </c>
      <c r="J105" t="s">
        <v>51</v>
      </c>
      <c r="K105" t="s">
        <v>169</v>
      </c>
      <c r="L105">
        <v>0</v>
      </c>
      <c r="M105" t="s">
        <v>36</v>
      </c>
      <c r="O105" t="s">
        <v>37</v>
      </c>
      <c r="P105" t="s">
        <v>38</v>
      </c>
      <c r="Q105" t="s">
        <v>170</v>
      </c>
      <c r="R105" t="s">
        <v>39</v>
      </c>
      <c r="S105">
        <v>12.9876</v>
      </c>
      <c r="T105">
        <v>-1.3441000000000001</v>
      </c>
      <c r="U105" t="s">
        <v>171</v>
      </c>
      <c r="V105" t="s">
        <v>41</v>
      </c>
    </row>
    <row r="106" spans="1:27" x14ac:dyDescent="0.3">
      <c r="A106">
        <v>2023</v>
      </c>
      <c r="B106">
        <v>2</v>
      </c>
      <c r="C106" t="s">
        <v>27</v>
      </c>
      <c r="D106" t="s">
        <v>69</v>
      </c>
      <c r="E106" t="s">
        <v>168</v>
      </c>
      <c r="F106" t="s">
        <v>30</v>
      </c>
      <c r="G106" t="s">
        <v>148</v>
      </c>
      <c r="H106" t="s">
        <v>32</v>
      </c>
      <c r="I106" t="s">
        <v>50</v>
      </c>
      <c r="J106" t="s">
        <v>51</v>
      </c>
      <c r="K106" t="s">
        <v>169</v>
      </c>
      <c r="L106">
        <v>0</v>
      </c>
      <c r="M106" t="s">
        <v>36</v>
      </c>
      <c r="O106" t="s">
        <v>37</v>
      </c>
      <c r="P106" t="s">
        <v>38</v>
      </c>
      <c r="Q106" t="s">
        <v>170</v>
      </c>
      <c r="R106" t="s">
        <v>39</v>
      </c>
      <c r="S106">
        <v>12.9876</v>
      </c>
      <c r="T106">
        <v>-1.3441000000000001</v>
      </c>
      <c r="U106" t="s">
        <v>171</v>
      </c>
      <c r="V106" t="s">
        <v>41</v>
      </c>
    </row>
    <row r="107" spans="1:27" x14ac:dyDescent="0.3">
      <c r="A107">
        <v>2022</v>
      </c>
      <c r="B107">
        <v>5</v>
      </c>
      <c r="C107" t="s">
        <v>27</v>
      </c>
      <c r="D107" t="s">
        <v>64</v>
      </c>
      <c r="E107" t="s">
        <v>172</v>
      </c>
      <c r="F107" t="s">
        <v>30</v>
      </c>
      <c r="G107" t="s">
        <v>31</v>
      </c>
      <c r="H107" t="s">
        <v>32</v>
      </c>
      <c r="I107" t="s">
        <v>33</v>
      </c>
      <c r="J107" t="s">
        <v>34</v>
      </c>
      <c r="K107" t="s">
        <v>173</v>
      </c>
      <c r="L107">
        <v>0</v>
      </c>
      <c r="M107" t="s">
        <v>36</v>
      </c>
      <c r="O107" t="s">
        <v>37</v>
      </c>
      <c r="P107" t="s">
        <v>38</v>
      </c>
      <c r="R107" t="s">
        <v>39</v>
      </c>
      <c r="S107">
        <v>13.4072</v>
      </c>
      <c r="T107">
        <v>-0.1363</v>
      </c>
      <c r="U107" t="s">
        <v>174</v>
      </c>
      <c r="V107" t="s">
        <v>41</v>
      </c>
    </row>
    <row r="108" spans="1:27" x14ac:dyDescent="0.3">
      <c r="A108">
        <v>2022</v>
      </c>
      <c r="B108">
        <v>5</v>
      </c>
      <c r="C108" t="s">
        <v>27</v>
      </c>
      <c r="D108" t="s">
        <v>64</v>
      </c>
      <c r="E108" t="s">
        <v>172</v>
      </c>
      <c r="F108" t="s">
        <v>30</v>
      </c>
      <c r="G108" t="s">
        <v>31</v>
      </c>
      <c r="H108" t="s">
        <v>32</v>
      </c>
      <c r="I108" t="s">
        <v>33</v>
      </c>
      <c r="J108" t="s">
        <v>34</v>
      </c>
      <c r="K108" t="s">
        <v>173</v>
      </c>
      <c r="L108">
        <v>0</v>
      </c>
      <c r="M108" t="s">
        <v>36</v>
      </c>
      <c r="O108" t="s">
        <v>37</v>
      </c>
      <c r="P108" t="s">
        <v>38</v>
      </c>
      <c r="R108" t="s">
        <v>39</v>
      </c>
      <c r="S108">
        <v>13.4072</v>
      </c>
      <c r="T108">
        <v>-0.1363</v>
      </c>
      <c r="U108" t="s">
        <v>174</v>
      </c>
      <c r="V108" t="s">
        <v>41</v>
      </c>
    </row>
    <row r="109" spans="1:27" x14ac:dyDescent="0.3">
      <c r="A109">
        <v>2022</v>
      </c>
      <c r="B109">
        <v>5</v>
      </c>
      <c r="C109" t="s">
        <v>27</v>
      </c>
      <c r="D109" t="s">
        <v>64</v>
      </c>
      <c r="E109" t="s">
        <v>172</v>
      </c>
      <c r="F109" t="s">
        <v>30</v>
      </c>
      <c r="G109" t="s">
        <v>31</v>
      </c>
      <c r="H109" t="s">
        <v>32</v>
      </c>
      <c r="I109" t="s">
        <v>33</v>
      </c>
      <c r="J109" t="s">
        <v>34</v>
      </c>
      <c r="K109" t="s">
        <v>173</v>
      </c>
      <c r="L109">
        <v>0</v>
      </c>
      <c r="M109" t="s">
        <v>36</v>
      </c>
      <c r="O109" t="s">
        <v>37</v>
      </c>
      <c r="P109" t="s">
        <v>38</v>
      </c>
      <c r="R109" t="s">
        <v>39</v>
      </c>
      <c r="S109">
        <v>13.4072</v>
      </c>
      <c r="T109">
        <v>-0.1363</v>
      </c>
      <c r="U109" t="s">
        <v>174</v>
      </c>
      <c r="V109" t="s">
        <v>41</v>
      </c>
    </row>
    <row r="110" spans="1:27" x14ac:dyDescent="0.3">
      <c r="A110">
        <v>2022</v>
      </c>
      <c r="B110">
        <v>5</v>
      </c>
      <c r="C110" t="s">
        <v>27</v>
      </c>
      <c r="D110" t="s">
        <v>64</v>
      </c>
      <c r="E110" t="s">
        <v>172</v>
      </c>
      <c r="F110" t="s">
        <v>30</v>
      </c>
      <c r="G110" t="s">
        <v>31</v>
      </c>
      <c r="H110" t="s">
        <v>32</v>
      </c>
      <c r="I110" t="s">
        <v>66</v>
      </c>
      <c r="J110" t="s">
        <v>51</v>
      </c>
      <c r="K110" t="s">
        <v>175</v>
      </c>
      <c r="L110">
        <v>0</v>
      </c>
      <c r="M110" t="s">
        <v>36</v>
      </c>
      <c r="O110" t="s">
        <v>37</v>
      </c>
      <c r="P110" t="s">
        <v>38</v>
      </c>
      <c r="Q110" t="s">
        <v>176</v>
      </c>
      <c r="R110" t="s">
        <v>39</v>
      </c>
      <c r="S110">
        <v>13.4072</v>
      </c>
      <c r="T110">
        <v>-0.1363</v>
      </c>
      <c r="U110" t="s">
        <v>174</v>
      </c>
      <c r="V110" t="s">
        <v>41</v>
      </c>
    </row>
    <row r="111" spans="1:27" x14ac:dyDescent="0.3">
      <c r="A111">
        <v>2022</v>
      </c>
      <c r="B111">
        <v>5</v>
      </c>
      <c r="C111" t="s">
        <v>27</v>
      </c>
      <c r="D111" t="s">
        <v>64</v>
      </c>
      <c r="E111" t="s">
        <v>172</v>
      </c>
      <c r="F111" t="s">
        <v>30</v>
      </c>
      <c r="G111" t="s">
        <v>31</v>
      </c>
      <c r="H111" t="s">
        <v>32</v>
      </c>
      <c r="I111" t="s">
        <v>66</v>
      </c>
      <c r="J111" t="s">
        <v>51</v>
      </c>
      <c r="K111" t="s">
        <v>175</v>
      </c>
      <c r="L111">
        <v>0</v>
      </c>
      <c r="M111" t="s">
        <v>36</v>
      </c>
      <c r="O111" t="s">
        <v>37</v>
      </c>
      <c r="P111" t="s">
        <v>38</v>
      </c>
      <c r="Q111" t="s">
        <v>176</v>
      </c>
      <c r="R111" t="s">
        <v>39</v>
      </c>
      <c r="S111">
        <v>13.4072</v>
      </c>
      <c r="T111">
        <v>-0.1363</v>
      </c>
      <c r="U111" t="s">
        <v>174</v>
      </c>
      <c r="V111" t="s">
        <v>41</v>
      </c>
    </row>
    <row r="112" spans="1:27" x14ac:dyDescent="0.3">
      <c r="A112">
        <v>2022</v>
      </c>
      <c r="B112">
        <v>5</v>
      </c>
      <c r="C112" t="s">
        <v>27</v>
      </c>
      <c r="D112" t="s">
        <v>64</v>
      </c>
      <c r="E112" t="s">
        <v>172</v>
      </c>
      <c r="F112" t="s">
        <v>30</v>
      </c>
      <c r="G112" t="s">
        <v>31</v>
      </c>
      <c r="H112" t="s">
        <v>32</v>
      </c>
      <c r="I112" t="s">
        <v>66</v>
      </c>
      <c r="J112" t="s">
        <v>51</v>
      </c>
      <c r="K112" t="s">
        <v>175</v>
      </c>
      <c r="L112">
        <v>0</v>
      </c>
      <c r="M112" t="s">
        <v>36</v>
      </c>
      <c r="O112" t="s">
        <v>37</v>
      </c>
      <c r="P112" t="s">
        <v>38</v>
      </c>
      <c r="Q112" t="s">
        <v>176</v>
      </c>
      <c r="R112" t="s">
        <v>39</v>
      </c>
      <c r="S112">
        <v>13.4072</v>
      </c>
      <c r="T112">
        <v>-0.1363</v>
      </c>
      <c r="U112" t="s">
        <v>174</v>
      </c>
      <c r="V112" t="s">
        <v>41</v>
      </c>
    </row>
    <row r="113" spans="1:27" x14ac:dyDescent="0.3">
      <c r="A113">
        <v>2022</v>
      </c>
      <c r="B113">
        <v>1</v>
      </c>
      <c r="C113" t="s">
        <v>27</v>
      </c>
      <c r="D113" t="s">
        <v>69</v>
      </c>
      <c r="E113" t="s">
        <v>177</v>
      </c>
      <c r="F113" t="s">
        <v>30</v>
      </c>
      <c r="G113" t="s">
        <v>31</v>
      </c>
      <c r="H113" t="s">
        <v>32</v>
      </c>
      <c r="I113" t="s">
        <v>33</v>
      </c>
      <c r="J113" t="s">
        <v>34</v>
      </c>
      <c r="K113" t="s">
        <v>178</v>
      </c>
      <c r="L113">
        <v>0</v>
      </c>
      <c r="M113" t="s">
        <v>36</v>
      </c>
      <c r="O113" t="s">
        <v>37</v>
      </c>
      <c r="P113" t="s">
        <v>38</v>
      </c>
      <c r="Q113" t="s">
        <v>162</v>
      </c>
      <c r="R113" t="s">
        <v>39</v>
      </c>
      <c r="S113">
        <v>13.241400000000001</v>
      </c>
      <c r="T113">
        <v>-0.72760000000000002</v>
      </c>
      <c r="U113" t="s">
        <v>179</v>
      </c>
      <c r="V113" t="s">
        <v>41</v>
      </c>
      <c r="W113" t="s">
        <v>42</v>
      </c>
      <c r="X113">
        <v>613</v>
      </c>
      <c r="Y113">
        <v>2</v>
      </c>
      <c r="Z113">
        <v>301</v>
      </c>
      <c r="AA113">
        <v>7832.1941713181004</v>
      </c>
    </row>
    <row r="114" spans="1:27" x14ac:dyDescent="0.3">
      <c r="A114">
        <v>2022</v>
      </c>
      <c r="B114">
        <v>1</v>
      </c>
      <c r="C114" t="s">
        <v>27</v>
      </c>
      <c r="D114" t="s">
        <v>69</v>
      </c>
      <c r="E114" t="s">
        <v>177</v>
      </c>
      <c r="F114" t="s">
        <v>30</v>
      </c>
      <c r="G114" t="s">
        <v>31</v>
      </c>
      <c r="H114" t="s">
        <v>32</v>
      </c>
      <c r="I114" t="s">
        <v>33</v>
      </c>
      <c r="J114" t="s">
        <v>34</v>
      </c>
      <c r="K114" t="s">
        <v>178</v>
      </c>
      <c r="L114">
        <v>0</v>
      </c>
      <c r="M114" t="s">
        <v>36</v>
      </c>
      <c r="O114" t="s">
        <v>37</v>
      </c>
      <c r="P114" t="s">
        <v>38</v>
      </c>
      <c r="Q114" t="s">
        <v>162</v>
      </c>
      <c r="R114" t="s">
        <v>39</v>
      </c>
      <c r="S114">
        <v>13.241400000000001</v>
      </c>
      <c r="T114">
        <v>-0.72760000000000002</v>
      </c>
      <c r="U114" t="s">
        <v>179</v>
      </c>
      <c r="V114" t="s">
        <v>41</v>
      </c>
      <c r="W114" t="s">
        <v>42</v>
      </c>
      <c r="X114">
        <v>613</v>
      </c>
      <c r="Y114">
        <v>2</v>
      </c>
      <c r="Z114">
        <v>301</v>
      </c>
      <c r="AA114">
        <v>7832.1941713181004</v>
      </c>
    </row>
    <row r="115" spans="1:27" x14ac:dyDescent="0.3">
      <c r="A115">
        <v>2022</v>
      </c>
      <c r="B115">
        <v>1</v>
      </c>
      <c r="C115" t="s">
        <v>27</v>
      </c>
      <c r="D115" t="s">
        <v>69</v>
      </c>
      <c r="E115" t="s">
        <v>177</v>
      </c>
      <c r="F115" t="s">
        <v>30</v>
      </c>
      <c r="G115" t="s">
        <v>31</v>
      </c>
      <c r="H115" t="s">
        <v>32</v>
      </c>
      <c r="I115" t="s">
        <v>33</v>
      </c>
      <c r="J115" t="s">
        <v>34</v>
      </c>
      <c r="K115" t="s">
        <v>178</v>
      </c>
      <c r="L115">
        <v>0</v>
      </c>
      <c r="M115" t="s">
        <v>36</v>
      </c>
      <c r="O115" t="s">
        <v>37</v>
      </c>
      <c r="P115" t="s">
        <v>38</v>
      </c>
      <c r="Q115" t="s">
        <v>162</v>
      </c>
      <c r="R115" t="s">
        <v>39</v>
      </c>
      <c r="S115">
        <v>13.241400000000001</v>
      </c>
      <c r="T115">
        <v>-0.72760000000000002</v>
      </c>
      <c r="U115" t="s">
        <v>179</v>
      </c>
      <c r="V115" t="s">
        <v>41</v>
      </c>
      <c r="W115" t="s">
        <v>42</v>
      </c>
      <c r="X115">
        <v>613</v>
      </c>
      <c r="Y115">
        <v>2</v>
      </c>
      <c r="Z115">
        <v>301</v>
      </c>
      <c r="AA115">
        <v>9285.3574448466698</v>
      </c>
    </row>
    <row r="116" spans="1:27" x14ac:dyDescent="0.3">
      <c r="A116">
        <v>2022</v>
      </c>
      <c r="B116">
        <v>10</v>
      </c>
      <c r="C116" t="s">
        <v>27</v>
      </c>
      <c r="D116" t="s">
        <v>64</v>
      </c>
      <c r="E116" t="s">
        <v>180</v>
      </c>
      <c r="F116" t="s">
        <v>30</v>
      </c>
      <c r="G116" t="s">
        <v>148</v>
      </c>
      <c r="H116" t="s">
        <v>32</v>
      </c>
      <c r="I116" t="s">
        <v>33</v>
      </c>
      <c r="J116" t="s">
        <v>34</v>
      </c>
      <c r="K116" t="s">
        <v>181</v>
      </c>
      <c r="L116">
        <v>0</v>
      </c>
      <c r="M116" t="s">
        <v>36</v>
      </c>
      <c r="O116" t="s">
        <v>37</v>
      </c>
      <c r="P116" t="s">
        <v>38</v>
      </c>
      <c r="R116" t="s">
        <v>39</v>
      </c>
      <c r="S116">
        <v>12.9818</v>
      </c>
      <c r="T116">
        <v>-0.23499999999999999</v>
      </c>
      <c r="U116" t="s">
        <v>182</v>
      </c>
      <c r="V116" t="s">
        <v>41</v>
      </c>
      <c r="W116" t="s">
        <v>42</v>
      </c>
      <c r="X116">
        <v>613</v>
      </c>
      <c r="Y116">
        <v>1</v>
      </c>
      <c r="Z116">
        <v>18</v>
      </c>
      <c r="AA116">
        <v>9726.5135975808298</v>
      </c>
    </row>
    <row r="117" spans="1:27" x14ac:dyDescent="0.3">
      <c r="A117">
        <v>2022</v>
      </c>
      <c r="B117">
        <v>10</v>
      </c>
      <c r="C117" t="s">
        <v>27</v>
      </c>
      <c r="D117" t="s">
        <v>64</v>
      </c>
      <c r="E117" t="s">
        <v>180</v>
      </c>
      <c r="F117" t="s">
        <v>30</v>
      </c>
      <c r="G117" t="s">
        <v>148</v>
      </c>
      <c r="H117" t="s">
        <v>32</v>
      </c>
      <c r="I117" t="s">
        <v>33</v>
      </c>
      <c r="J117" t="s">
        <v>34</v>
      </c>
      <c r="K117" t="s">
        <v>181</v>
      </c>
      <c r="L117">
        <v>0</v>
      </c>
      <c r="M117" t="s">
        <v>36</v>
      </c>
      <c r="O117" t="s">
        <v>37</v>
      </c>
      <c r="P117" t="s">
        <v>38</v>
      </c>
      <c r="R117" t="s">
        <v>39</v>
      </c>
      <c r="S117">
        <v>12.9818</v>
      </c>
      <c r="T117">
        <v>-0.23499999999999999</v>
      </c>
      <c r="U117" t="s">
        <v>182</v>
      </c>
      <c r="V117" t="s">
        <v>41</v>
      </c>
      <c r="W117" t="s">
        <v>42</v>
      </c>
      <c r="X117">
        <v>613</v>
      </c>
      <c r="Y117">
        <v>1</v>
      </c>
      <c r="Z117">
        <v>18</v>
      </c>
      <c r="AA117">
        <v>9726.5135975808298</v>
      </c>
    </row>
    <row r="118" spans="1:27" x14ac:dyDescent="0.3">
      <c r="A118">
        <v>2022</v>
      </c>
      <c r="B118">
        <v>10</v>
      </c>
      <c r="C118" t="s">
        <v>27</v>
      </c>
      <c r="D118" t="s">
        <v>64</v>
      </c>
      <c r="E118" t="s">
        <v>180</v>
      </c>
      <c r="F118" t="s">
        <v>30</v>
      </c>
      <c r="G118" t="s">
        <v>148</v>
      </c>
      <c r="H118" t="s">
        <v>32</v>
      </c>
      <c r="I118" t="s">
        <v>33</v>
      </c>
      <c r="J118" t="s">
        <v>34</v>
      </c>
      <c r="K118" t="s">
        <v>181</v>
      </c>
      <c r="L118">
        <v>0</v>
      </c>
      <c r="M118" t="s">
        <v>36</v>
      </c>
      <c r="O118" t="s">
        <v>37</v>
      </c>
      <c r="P118" t="s">
        <v>38</v>
      </c>
      <c r="R118" t="s">
        <v>39</v>
      </c>
      <c r="S118">
        <v>12.9818</v>
      </c>
      <c r="T118">
        <v>-0.23499999999999999</v>
      </c>
      <c r="U118" t="s">
        <v>182</v>
      </c>
      <c r="V118" t="s">
        <v>41</v>
      </c>
      <c r="W118" t="s">
        <v>42</v>
      </c>
      <c r="X118">
        <v>613</v>
      </c>
      <c r="Y118">
        <v>1</v>
      </c>
      <c r="Z118">
        <v>18</v>
      </c>
      <c r="AA118">
        <v>9726.5135975808298</v>
      </c>
    </row>
    <row r="119" spans="1:27" x14ac:dyDescent="0.3">
      <c r="A119">
        <v>2021</v>
      </c>
      <c r="B119">
        <v>9</v>
      </c>
      <c r="C119" t="s">
        <v>27</v>
      </c>
      <c r="D119" t="s">
        <v>120</v>
      </c>
      <c r="E119" t="s">
        <v>183</v>
      </c>
      <c r="F119" t="s">
        <v>30</v>
      </c>
      <c r="G119" t="s">
        <v>31</v>
      </c>
      <c r="H119" t="s">
        <v>32</v>
      </c>
      <c r="I119" t="s">
        <v>45</v>
      </c>
      <c r="J119" t="s">
        <v>46</v>
      </c>
      <c r="K119" t="s">
        <v>184</v>
      </c>
      <c r="L119">
        <v>0</v>
      </c>
      <c r="M119" t="s">
        <v>185</v>
      </c>
      <c r="O119" t="s">
        <v>186</v>
      </c>
      <c r="P119" t="s">
        <v>38</v>
      </c>
      <c r="R119" t="s">
        <v>39</v>
      </c>
      <c r="S119">
        <v>12.0593</v>
      </c>
      <c r="T119">
        <v>-4.0780000000000003</v>
      </c>
      <c r="U119" t="s">
        <v>187</v>
      </c>
      <c r="V119" t="s">
        <v>41</v>
      </c>
    </row>
    <row r="120" spans="1:27" x14ac:dyDescent="0.3">
      <c r="A120">
        <v>2021</v>
      </c>
      <c r="B120">
        <v>9</v>
      </c>
      <c r="C120" t="s">
        <v>27</v>
      </c>
      <c r="D120" t="s">
        <v>120</v>
      </c>
      <c r="E120" t="s">
        <v>183</v>
      </c>
      <c r="F120" t="s">
        <v>30</v>
      </c>
      <c r="G120" t="s">
        <v>31</v>
      </c>
      <c r="H120" t="s">
        <v>32</v>
      </c>
      <c r="I120" t="s">
        <v>45</v>
      </c>
      <c r="J120" t="s">
        <v>46</v>
      </c>
      <c r="K120" t="s">
        <v>184</v>
      </c>
      <c r="L120">
        <v>0</v>
      </c>
      <c r="M120" t="s">
        <v>185</v>
      </c>
      <c r="O120" t="s">
        <v>186</v>
      </c>
      <c r="P120" t="s">
        <v>38</v>
      </c>
      <c r="R120" t="s">
        <v>39</v>
      </c>
      <c r="S120">
        <v>12.0593</v>
      </c>
      <c r="T120">
        <v>-4.0780000000000003</v>
      </c>
      <c r="U120" t="s">
        <v>187</v>
      </c>
      <c r="V120" t="s">
        <v>41</v>
      </c>
    </row>
    <row r="121" spans="1:27" x14ac:dyDescent="0.3">
      <c r="A121">
        <v>2021</v>
      </c>
      <c r="B121">
        <v>9</v>
      </c>
      <c r="C121" t="s">
        <v>27</v>
      </c>
      <c r="D121" t="s">
        <v>120</v>
      </c>
      <c r="E121" t="s">
        <v>183</v>
      </c>
      <c r="F121" t="s">
        <v>30</v>
      </c>
      <c r="G121" t="s">
        <v>31</v>
      </c>
      <c r="H121" t="s">
        <v>32</v>
      </c>
      <c r="I121" t="s">
        <v>45</v>
      </c>
      <c r="J121" t="s">
        <v>46</v>
      </c>
      <c r="K121" t="s">
        <v>184</v>
      </c>
      <c r="L121">
        <v>0</v>
      </c>
      <c r="M121" t="s">
        <v>185</v>
      </c>
      <c r="O121" t="s">
        <v>186</v>
      </c>
      <c r="P121" t="s">
        <v>38</v>
      </c>
      <c r="R121" t="s">
        <v>39</v>
      </c>
      <c r="S121">
        <v>12.0593</v>
      </c>
      <c r="T121">
        <v>-4.0780000000000003</v>
      </c>
      <c r="U121" t="s">
        <v>187</v>
      </c>
      <c r="V121" t="s">
        <v>41</v>
      </c>
    </row>
    <row r="122" spans="1:27" x14ac:dyDescent="0.3">
      <c r="A122">
        <v>2022</v>
      </c>
      <c r="B122">
        <v>1</v>
      </c>
      <c r="C122" t="s">
        <v>27</v>
      </c>
      <c r="D122" t="s">
        <v>69</v>
      </c>
      <c r="E122" t="s">
        <v>188</v>
      </c>
      <c r="F122" t="s">
        <v>30</v>
      </c>
      <c r="G122" t="s">
        <v>31</v>
      </c>
      <c r="H122" t="s">
        <v>71</v>
      </c>
      <c r="I122" t="s">
        <v>45</v>
      </c>
      <c r="J122" t="s">
        <v>46</v>
      </c>
      <c r="K122" t="s">
        <v>189</v>
      </c>
      <c r="L122">
        <v>9</v>
      </c>
      <c r="M122" t="s">
        <v>36</v>
      </c>
      <c r="O122" t="s">
        <v>37</v>
      </c>
      <c r="P122" t="s">
        <v>58</v>
      </c>
      <c r="Q122" t="s">
        <v>190</v>
      </c>
      <c r="R122" t="s">
        <v>191</v>
      </c>
      <c r="S122">
        <v>13.8317</v>
      </c>
      <c r="T122">
        <v>-1.6082000000000001</v>
      </c>
      <c r="U122" t="s">
        <v>192</v>
      </c>
      <c r="V122" t="s">
        <v>41</v>
      </c>
    </row>
    <row r="123" spans="1:27" x14ac:dyDescent="0.3">
      <c r="A123">
        <v>2022</v>
      </c>
      <c r="B123">
        <v>1</v>
      </c>
      <c r="C123" t="s">
        <v>27</v>
      </c>
      <c r="D123" t="s">
        <v>69</v>
      </c>
      <c r="E123" t="s">
        <v>188</v>
      </c>
      <c r="F123" t="s">
        <v>30</v>
      </c>
      <c r="G123" t="s">
        <v>31</v>
      </c>
      <c r="H123" t="s">
        <v>71</v>
      </c>
      <c r="I123" t="s">
        <v>45</v>
      </c>
      <c r="J123" t="s">
        <v>46</v>
      </c>
      <c r="K123" t="s">
        <v>189</v>
      </c>
      <c r="L123">
        <v>9</v>
      </c>
      <c r="M123" t="s">
        <v>36</v>
      </c>
      <c r="O123" t="s">
        <v>37</v>
      </c>
      <c r="P123" t="s">
        <v>58</v>
      </c>
      <c r="Q123" t="s">
        <v>190</v>
      </c>
      <c r="R123" t="s">
        <v>191</v>
      </c>
      <c r="S123">
        <v>13.8317</v>
      </c>
      <c r="T123">
        <v>-1.6082000000000001</v>
      </c>
      <c r="U123" t="s">
        <v>192</v>
      </c>
      <c r="V123" t="s">
        <v>41</v>
      </c>
    </row>
    <row r="124" spans="1:27" x14ac:dyDescent="0.3">
      <c r="A124">
        <v>2022</v>
      </c>
      <c r="B124">
        <v>1</v>
      </c>
      <c r="C124" t="s">
        <v>27</v>
      </c>
      <c r="D124" t="s">
        <v>69</v>
      </c>
      <c r="E124" t="s">
        <v>188</v>
      </c>
      <c r="F124" t="s">
        <v>30</v>
      </c>
      <c r="G124" t="s">
        <v>31</v>
      </c>
      <c r="H124" t="s">
        <v>71</v>
      </c>
      <c r="I124" t="s">
        <v>45</v>
      </c>
      <c r="J124" t="s">
        <v>46</v>
      </c>
      <c r="K124" t="s">
        <v>189</v>
      </c>
      <c r="L124">
        <v>9</v>
      </c>
      <c r="M124" t="s">
        <v>36</v>
      </c>
      <c r="O124" t="s">
        <v>37</v>
      </c>
      <c r="P124" t="s">
        <v>58</v>
      </c>
      <c r="Q124" t="s">
        <v>190</v>
      </c>
      <c r="R124" t="s">
        <v>191</v>
      </c>
      <c r="S124">
        <v>13.8317</v>
      </c>
      <c r="T124">
        <v>-1.6082000000000001</v>
      </c>
      <c r="U124" t="s">
        <v>192</v>
      </c>
      <c r="V124" t="s">
        <v>41</v>
      </c>
    </row>
    <row r="125" spans="1:27" x14ac:dyDescent="0.3">
      <c r="A125">
        <v>2022</v>
      </c>
      <c r="B125">
        <v>11</v>
      </c>
      <c r="C125" t="s">
        <v>27</v>
      </c>
      <c r="D125" t="s">
        <v>28</v>
      </c>
      <c r="E125" t="s">
        <v>193</v>
      </c>
      <c r="F125" t="s">
        <v>30</v>
      </c>
      <c r="G125" t="s">
        <v>148</v>
      </c>
      <c r="H125" t="s">
        <v>32</v>
      </c>
      <c r="I125" t="s">
        <v>45</v>
      </c>
      <c r="J125" t="s">
        <v>46</v>
      </c>
      <c r="K125" t="s">
        <v>194</v>
      </c>
      <c r="L125">
        <v>0</v>
      </c>
      <c r="M125" t="s">
        <v>36</v>
      </c>
      <c r="O125" t="s">
        <v>37</v>
      </c>
      <c r="P125" t="s">
        <v>38</v>
      </c>
      <c r="Q125" t="s">
        <v>48</v>
      </c>
      <c r="R125" t="s">
        <v>39</v>
      </c>
      <c r="S125">
        <v>11.7248</v>
      </c>
      <c r="T125">
        <v>-4.5103999999999997</v>
      </c>
      <c r="U125" t="s">
        <v>195</v>
      </c>
      <c r="V125" t="s">
        <v>41</v>
      </c>
    </row>
    <row r="126" spans="1:27" x14ac:dyDescent="0.3">
      <c r="A126">
        <v>2022</v>
      </c>
      <c r="B126">
        <v>11</v>
      </c>
      <c r="C126" t="s">
        <v>27</v>
      </c>
      <c r="D126" t="s">
        <v>28</v>
      </c>
      <c r="E126" t="s">
        <v>193</v>
      </c>
      <c r="F126" t="s">
        <v>30</v>
      </c>
      <c r="G126" t="s">
        <v>148</v>
      </c>
      <c r="H126" t="s">
        <v>32</v>
      </c>
      <c r="I126" t="s">
        <v>45</v>
      </c>
      <c r="J126" t="s">
        <v>46</v>
      </c>
      <c r="K126" t="s">
        <v>194</v>
      </c>
      <c r="L126">
        <v>0</v>
      </c>
      <c r="M126" t="s">
        <v>36</v>
      </c>
      <c r="O126" t="s">
        <v>37</v>
      </c>
      <c r="P126" t="s">
        <v>38</v>
      </c>
      <c r="Q126" t="s">
        <v>48</v>
      </c>
      <c r="R126" t="s">
        <v>39</v>
      </c>
      <c r="S126">
        <v>11.7248</v>
      </c>
      <c r="T126">
        <v>-4.5103999999999997</v>
      </c>
      <c r="U126" t="s">
        <v>195</v>
      </c>
      <c r="V126" t="s">
        <v>41</v>
      </c>
    </row>
    <row r="127" spans="1:27" x14ac:dyDescent="0.3">
      <c r="A127">
        <v>2022</v>
      </c>
      <c r="B127">
        <v>11</v>
      </c>
      <c r="C127" t="s">
        <v>27</v>
      </c>
      <c r="D127" t="s">
        <v>28</v>
      </c>
      <c r="E127" t="s">
        <v>193</v>
      </c>
      <c r="F127" t="s">
        <v>30</v>
      </c>
      <c r="G127" t="s">
        <v>148</v>
      </c>
      <c r="H127" t="s">
        <v>32</v>
      </c>
      <c r="I127" t="s">
        <v>45</v>
      </c>
      <c r="J127" t="s">
        <v>46</v>
      </c>
      <c r="K127" t="s">
        <v>194</v>
      </c>
      <c r="L127">
        <v>0</v>
      </c>
      <c r="M127" t="s">
        <v>36</v>
      </c>
      <c r="O127" t="s">
        <v>37</v>
      </c>
      <c r="P127" t="s">
        <v>38</v>
      </c>
      <c r="Q127" t="s">
        <v>48</v>
      </c>
      <c r="R127" t="s">
        <v>39</v>
      </c>
      <c r="S127">
        <v>11.7248</v>
      </c>
      <c r="T127">
        <v>-4.5103999999999997</v>
      </c>
      <c r="U127" t="s">
        <v>195</v>
      </c>
      <c r="V127" t="s">
        <v>41</v>
      </c>
    </row>
    <row r="128" spans="1:27" x14ac:dyDescent="0.3">
      <c r="A128">
        <v>2022</v>
      </c>
      <c r="B128">
        <v>10</v>
      </c>
      <c r="C128" t="s">
        <v>27</v>
      </c>
      <c r="D128" t="s">
        <v>120</v>
      </c>
      <c r="E128" t="s">
        <v>196</v>
      </c>
      <c r="F128" t="s">
        <v>30</v>
      </c>
      <c r="G128" t="s">
        <v>31</v>
      </c>
      <c r="H128" t="s">
        <v>32</v>
      </c>
      <c r="I128" t="s">
        <v>45</v>
      </c>
      <c r="J128" t="s">
        <v>46</v>
      </c>
      <c r="K128" t="s">
        <v>197</v>
      </c>
      <c r="L128">
        <v>0</v>
      </c>
      <c r="M128" t="s">
        <v>36</v>
      </c>
      <c r="O128" t="s">
        <v>37</v>
      </c>
      <c r="P128" t="s">
        <v>38</v>
      </c>
      <c r="R128" t="s">
        <v>39</v>
      </c>
      <c r="S128">
        <v>13.0725</v>
      </c>
      <c r="T128">
        <v>-3.0693999999999999</v>
      </c>
      <c r="U128" t="s">
        <v>198</v>
      </c>
      <c r="V128" t="s">
        <v>41</v>
      </c>
      <c r="W128" t="s">
        <v>53</v>
      </c>
      <c r="X128">
        <v>613</v>
      </c>
      <c r="Y128">
        <v>1</v>
      </c>
      <c r="Z128">
        <v>140</v>
      </c>
      <c r="AA128">
        <v>473.85220838887</v>
      </c>
    </row>
    <row r="129" spans="1:27" x14ac:dyDescent="0.3">
      <c r="A129">
        <v>2022</v>
      </c>
      <c r="B129">
        <v>10</v>
      </c>
      <c r="C129" t="s">
        <v>27</v>
      </c>
      <c r="D129" t="s">
        <v>120</v>
      </c>
      <c r="E129" t="s">
        <v>196</v>
      </c>
      <c r="F129" t="s">
        <v>30</v>
      </c>
      <c r="G129" t="s">
        <v>31</v>
      </c>
      <c r="H129" t="s">
        <v>32</v>
      </c>
      <c r="I129" t="s">
        <v>45</v>
      </c>
      <c r="J129" t="s">
        <v>46</v>
      </c>
      <c r="K129" t="s">
        <v>197</v>
      </c>
      <c r="L129">
        <v>0</v>
      </c>
      <c r="M129" t="s">
        <v>36</v>
      </c>
      <c r="O129" t="s">
        <v>37</v>
      </c>
      <c r="P129" t="s">
        <v>38</v>
      </c>
      <c r="R129" t="s">
        <v>39</v>
      </c>
      <c r="S129">
        <v>13.0725</v>
      </c>
      <c r="T129">
        <v>-3.0693999999999999</v>
      </c>
      <c r="U129" t="s">
        <v>198</v>
      </c>
      <c r="V129" t="s">
        <v>41</v>
      </c>
      <c r="W129" t="s">
        <v>53</v>
      </c>
      <c r="X129">
        <v>613</v>
      </c>
      <c r="Y129">
        <v>1</v>
      </c>
      <c r="Z129">
        <v>140</v>
      </c>
      <c r="AA129">
        <v>688.57781848020704</v>
      </c>
    </row>
    <row r="130" spans="1:27" x14ac:dyDescent="0.3">
      <c r="A130">
        <v>2022</v>
      </c>
      <c r="B130">
        <v>10</v>
      </c>
      <c r="C130" t="s">
        <v>27</v>
      </c>
      <c r="D130" t="s">
        <v>120</v>
      </c>
      <c r="E130" t="s">
        <v>196</v>
      </c>
      <c r="F130" t="s">
        <v>30</v>
      </c>
      <c r="G130" t="s">
        <v>31</v>
      </c>
      <c r="H130" t="s">
        <v>32</v>
      </c>
      <c r="I130" t="s">
        <v>45</v>
      </c>
      <c r="J130" t="s">
        <v>46</v>
      </c>
      <c r="K130" t="s">
        <v>197</v>
      </c>
      <c r="L130">
        <v>0</v>
      </c>
      <c r="M130" t="s">
        <v>36</v>
      </c>
      <c r="O130" t="s">
        <v>37</v>
      </c>
      <c r="P130" t="s">
        <v>38</v>
      </c>
      <c r="R130" t="s">
        <v>39</v>
      </c>
      <c r="S130">
        <v>13.0725</v>
      </c>
      <c r="T130">
        <v>-3.0693999999999999</v>
      </c>
      <c r="U130" t="s">
        <v>198</v>
      </c>
      <c r="V130" t="s">
        <v>41</v>
      </c>
      <c r="W130" t="s">
        <v>53</v>
      </c>
      <c r="X130">
        <v>613</v>
      </c>
      <c r="Y130">
        <v>2</v>
      </c>
      <c r="Z130">
        <v>3004</v>
      </c>
      <c r="AA130">
        <v>1027.83192365577</v>
      </c>
    </row>
    <row r="131" spans="1:27" x14ac:dyDescent="0.3">
      <c r="A131">
        <v>2022</v>
      </c>
      <c r="B131">
        <v>3</v>
      </c>
      <c r="C131" t="s">
        <v>27</v>
      </c>
      <c r="D131" t="s">
        <v>120</v>
      </c>
      <c r="E131" t="s">
        <v>199</v>
      </c>
      <c r="F131" t="s">
        <v>30</v>
      </c>
      <c r="G131" t="s">
        <v>31</v>
      </c>
      <c r="H131" t="s">
        <v>32</v>
      </c>
      <c r="I131" t="s">
        <v>45</v>
      </c>
      <c r="J131" t="s">
        <v>46</v>
      </c>
      <c r="K131" t="s">
        <v>200</v>
      </c>
      <c r="L131">
        <v>0</v>
      </c>
      <c r="M131" t="s">
        <v>36</v>
      </c>
      <c r="O131" t="s">
        <v>37</v>
      </c>
      <c r="P131" t="s">
        <v>38</v>
      </c>
      <c r="R131" t="s">
        <v>39</v>
      </c>
      <c r="S131">
        <v>13.1271</v>
      </c>
      <c r="T131">
        <v>-2.8146</v>
      </c>
      <c r="U131" t="s">
        <v>201</v>
      </c>
      <c r="V131" t="s">
        <v>41</v>
      </c>
    </row>
    <row r="132" spans="1:27" x14ac:dyDescent="0.3">
      <c r="A132">
        <v>2022</v>
      </c>
      <c r="B132">
        <v>3</v>
      </c>
      <c r="C132" t="s">
        <v>27</v>
      </c>
      <c r="D132" t="s">
        <v>120</v>
      </c>
      <c r="E132" t="s">
        <v>199</v>
      </c>
      <c r="F132" t="s">
        <v>30</v>
      </c>
      <c r="G132" t="s">
        <v>31</v>
      </c>
      <c r="H132" t="s">
        <v>32</v>
      </c>
      <c r="I132" t="s">
        <v>45</v>
      </c>
      <c r="J132" t="s">
        <v>46</v>
      </c>
      <c r="K132" t="s">
        <v>200</v>
      </c>
      <c r="L132">
        <v>0</v>
      </c>
      <c r="M132" t="s">
        <v>36</v>
      </c>
      <c r="O132" t="s">
        <v>37</v>
      </c>
      <c r="P132" t="s">
        <v>38</v>
      </c>
      <c r="R132" t="s">
        <v>39</v>
      </c>
      <c r="S132">
        <v>13.1271</v>
      </c>
      <c r="T132">
        <v>-2.8146</v>
      </c>
      <c r="U132" t="s">
        <v>201</v>
      </c>
      <c r="V132" t="s">
        <v>41</v>
      </c>
    </row>
    <row r="133" spans="1:27" x14ac:dyDescent="0.3">
      <c r="A133">
        <v>2022</v>
      </c>
      <c r="B133">
        <v>3</v>
      </c>
      <c r="C133" t="s">
        <v>27</v>
      </c>
      <c r="D133" t="s">
        <v>120</v>
      </c>
      <c r="E133" t="s">
        <v>199</v>
      </c>
      <c r="F133" t="s">
        <v>30</v>
      </c>
      <c r="G133" t="s">
        <v>31</v>
      </c>
      <c r="H133" t="s">
        <v>32</v>
      </c>
      <c r="I133" t="s">
        <v>45</v>
      </c>
      <c r="J133" t="s">
        <v>46</v>
      </c>
      <c r="K133" t="s">
        <v>200</v>
      </c>
      <c r="L133">
        <v>0</v>
      </c>
      <c r="M133" t="s">
        <v>36</v>
      </c>
      <c r="O133" t="s">
        <v>37</v>
      </c>
      <c r="P133" t="s">
        <v>38</v>
      </c>
      <c r="R133" t="s">
        <v>39</v>
      </c>
      <c r="S133">
        <v>13.1271</v>
      </c>
      <c r="T133">
        <v>-2.8146</v>
      </c>
      <c r="U133" t="s">
        <v>201</v>
      </c>
      <c r="V133" t="s">
        <v>41</v>
      </c>
    </row>
    <row r="134" spans="1:27" x14ac:dyDescent="0.3">
      <c r="A134">
        <v>2022</v>
      </c>
      <c r="B134">
        <v>8</v>
      </c>
      <c r="C134" t="s">
        <v>27</v>
      </c>
      <c r="D134" t="s">
        <v>43</v>
      </c>
      <c r="E134" t="s">
        <v>202</v>
      </c>
      <c r="F134" t="s">
        <v>30</v>
      </c>
      <c r="G134" t="s">
        <v>31</v>
      </c>
      <c r="H134" t="s">
        <v>32</v>
      </c>
      <c r="I134" t="s">
        <v>45</v>
      </c>
      <c r="J134" t="s">
        <v>46</v>
      </c>
      <c r="K134" t="s">
        <v>203</v>
      </c>
      <c r="L134">
        <v>0</v>
      </c>
      <c r="M134" t="s">
        <v>36</v>
      </c>
      <c r="O134" t="s">
        <v>37</v>
      </c>
      <c r="P134" t="s">
        <v>38</v>
      </c>
      <c r="R134" t="s">
        <v>39</v>
      </c>
      <c r="S134">
        <v>12.25</v>
      </c>
      <c r="T134">
        <v>-0.1167</v>
      </c>
      <c r="U134" t="s">
        <v>204</v>
      </c>
      <c r="V134" t="s">
        <v>41</v>
      </c>
      <c r="W134" t="s">
        <v>42</v>
      </c>
      <c r="X134">
        <v>613</v>
      </c>
      <c r="Y134">
        <v>2</v>
      </c>
      <c r="Z134">
        <v>503</v>
      </c>
      <c r="AA134">
        <v>9761.6907932558406</v>
      </c>
    </row>
    <row r="135" spans="1:27" x14ac:dyDescent="0.3">
      <c r="A135">
        <v>2022</v>
      </c>
      <c r="B135">
        <v>8</v>
      </c>
      <c r="C135" t="s">
        <v>27</v>
      </c>
      <c r="D135" t="s">
        <v>43</v>
      </c>
      <c r="E135" t="s">
        <v>202</v>
      </c>
      <c r="F135" t="s">
        <v>30</v>
      </c>
      <c r="G135" t="s">
        <v>31</v>
      </c>
      <c r="H135" t="s">
        <v>32</v>
      </c>
      <c r="I135" t="s">
        <v>45</v>
      </c>
      <c r="J135" t="s">
        <v>46</v>
      </c>
      <c r="K135" t="s">
        <v>203</v>
      </c>
      <c r="L135">
        <v>0</v>
      </c>
      <c r="M135" t="s">
        <v>36</v>
      </c>
      <c r="O135" t="s">
        <v>37</v>
      </c>
      <c r="P135" t="s">
        <v>38</v>
      </c>
      <c r="R135" t="s">
        <v>39</v>
      </c>
      <c r="S135">
        <v>12.25</v>
      </c>
      <c r="T135">
        <v>-0.1167</v>
      </c>
      <c r="U135" t="s">
        <v>204</v>
      </c>
      <c r="V135" t="s">
        <v>41</v>
      </c>
      <c r="W135" t="s">
        <v>42</v>
      </c>
      <c r="X135">
        <v>613</v>
      </c>
      <c r="Y135">
        <v>2</v>
      </c>
      <c r="Z135">
        <v>503</v>
      </c>
      <c r="AA135">
        <v>9793.0529296616896</v>
      </c>
    </row>
    <row r="136" spans="1:27" x14ac:dyDescent="0.3">
      <c r="A136">
        <v>2023</v>
      </c>
      <c r="B136">
        <v>2</v>
      </c>
      <c r="C136" t="s">
        <v>27</v>
      </c>
      <c r="D136" t="s">
        <v>64</v>
      </c>
      <c r="E136" t="s">
        <v>205</v>
      </c>
      <c r="F136" t="s">
        <v>30</v>
      </c>
      <c r="G136" t="s">
        <v>148</v>
      </c>
      <c r="H136" t="s">
        <v>206</v>
      </c>
      <c r="I136" t="s">
        <v>45</v>
      </c>
      <c r="J136" t="s">
        <v>46</v>
      </c>
      <c r="K136" t="s">
        <v>207</v>
      </c>
      <c r="L136">
        <v>65</v>
      </c>
      <c r="M136" t="s">
        <v>36</v>
      </c>
      <c r="O136" t="s">
        <v>37</v>
      </c>
      <c r="P136" t="s">
        <v>58</v>
      </c>
      <c r="R136" t="s">
        <v>191</v>
      </c>
      <c r="S136">
        <v>11.933299999999999</v>
      </c>
      <c r="T136">
        <v>1.6167</v>
      </c>
      <c r="U136" t="s">
        <v>208</v>
      </c>
      <c r="V136" t="s">
        <v>41</v>
      </c>
    </row>
    <row r="137" spans="1:27" x14ac:dyDescent="0.3">
      <c r="A137">
        <v>2023</v>
      </c>
      <c r="B137">
        <v>2</v>
      </c>
      <c r="C137" t="s">
        <v>27</v>
      </c>
      <c r="D137" t="s">
        <v>64</v>
      </c>
      <c r="E137" t="s">
        <v>205</v>
      </c>
      <c r="F137" t="s">
        <v>30</v>
      </c>
      <c r="G137" t="s">
        <v>148</v>
      </c>
      <c r="H137" t="s">
        <v>206</v>
      </c>
      <c r="I137" t="s">
        <v>45</v>
      </c>
      <c r="J137" t="s">
        <v>46</v>
      </c>
      <c r="K137" t="s">
        <v>207</v>
      </c>
      <c r="L137">
        <v>65</v>
      </c>
      <c r="M137" t="s">
        <v>36</v>
      </c>
      <c r="O137" t="s">
        <v>37</v>
      </c>
      <c r="P137" t="s">
        <v>58</v>
      </c>
      <c r="R137" t="s">
        <v>191</v>
      </c>
      <c r="S137">
        <v>11.933299999999999</v>
      </c>
      <c r="T137">
        <v>1.6167</v>
      </c>
      <c r="U137" t="s">
        <v>208</v>
      </c>
      <c r="V137" t="s">
        <v>41</v>
      </c>
    </row>
    <row r="138" spans="1:27" x14ac:dyDescent="0.3">
      <c r="A138">
        <v>2023</v>
      </c>
      <c r="B138">
        <v>2</v>
      </c>
      <c r="C138" t="s">
        <v>27</v>
      </c>
      <c r="D138" t="s">
        <v>64</v>
      </c>
      <c r="E138" t="s">
        <v>205</v>
      </c>
      <c r="F138" t="s">
        <v>30</v>
      </c>
      <c r="G138" t="s">
        <v>148</v>
      </c>
      <c r="H138" t="s">
        <v>206</v>
      </c>
      <c r="I138" t="s">
        <v>45</v>
      </c>
      <c r="J138" t="s">
        <v>46</v>
      </c>
      <c r="K138" t="s">
        <v>207</v>
      </c>
      <c r="L138">
        <v>65</v>
      </c>
      <c r="M138" t="s">
        <v>36</v>
      </c>
      <c r="O138" t="s">
        <v>37</v>
      </c>
      <c r="P138" t="s">
        <v>58</v>
      </c>
      <c r="R138" t="s">
        <v>191</v>
      </c>
      <c r="S138">
        <v>11.933299999999999</v>
      </c>
      <c r="T138">
        <v>1.6167</v>
      </c>
      <c r="U138" t="s">
        <v>208</v>
      </c>
      <c r="V138" t="s">
        <v>41</v>
      </c>
    </row>
    <row r="139" spans="1:27" x14ac:dyDescent="0.3">
      <c r="A139">
        <v>2023</v>
      </c>
      <c r="B139">
        <v>3</v>
      </c>
      <c r="C139" t="s">
        <v>27</v>
      </c>
      <c r="D139" t="s">
        <v>120</v>
      </c>
      <c r="E139" t="s">
        <v>209</v>
      </c>
      <c r="F139" t="s">
        <v>30</v>
      </c>
      <c r="G139" t="s">
        <v>31</v>
      </c>
      <c r="H139" t="s">
        <v>32</v>
      </c>
      <c r="I139" t="s">
        <v>33</v>
      </c>
      <c r="J139" t="s">
        <v>34</v>
      </c>
      <c r="K139" t="s">
        <v>210</v>
      </c>
      <c r="L139">
        <v>0</v>
      </c>
      <c r="M139" t="s">
        <v>36</v>
      </c>
      <c r="O139" t="s">
        <v>37</v>
      </c>
      <c r="P139" t="s">
        <v>38</v>
      </c>
      <c r="R139" t="s">
        <v>39</v>
      </c>
      <c r="S139">
        <v>11.9633</v>
      </c>
      <c r="T139">
        <v>-3.7090000000000001</v>
      </c>
      <c r="U139" t="s">
        <v>211</v>
      </c>
      <c r="V139" t="s">
        <v>41</v>
      </c>
      <c r="W139" t="s">
        <v>42</v>
      </c>
      <c r="X139">
        <v>613</v>
      </c>
      <c r="Y139">
        <v>2</v>
      </c>
      <c r="Z139">
        <v>802</v>
      </c>
      <c r="AA139">
        <v>8797.79724723242</v>
      </c>
    </row>
    <row r="140" spans="1:27" x14ac:dyDescent="0.3">
      <c r="A140">
        <v>2023</v>
      </c>
      <c r="B140">
        <v>3</v>
      </c>
      <c r="C140" t="s">
        <v>27</v>
      </c>
      <c r="D140" t="s">
        <v>120</v>
      </c>
      <c r="E140" t="s">
        <v>209</v>
      </c>
      <c r="F140" t="s">
        <v>30</v>
      </c>
      <c r="G140" t="s">
        <v>31</v>
      </c>
      <c r="H140" t="s">
        <v>32</v>
      </c>
      <c r="I140" t="s">
        <v>33</v>
      </c>
      <c r="J140" t="s">
        <v>34</v>
      </c>
      <c r="K140" t="s">
        <v>210</v>
      </c>
      <c r="L140">
        <v>0</v>
      </c>
      <c r="M140" t="s">
        <v>36</v>
      </c>
      <c r="O140" t="s">
        <v>37</v>
      </c>
      <c r="P140" t="s">
        <v>38</v>
      </c>
      <c r="R140" t="s">
        <v>39</v>
      </c>
      <c r="S140">
        <v>11.9633</v>
      </c>
      <c r="T140">
        <v>-3.7090000000000001</v>
      </c>
      <c r="U140" t="s">
        <v>211</v>
      </c>
      <c r="V140" t="s">
        <v>41</v>
      </c>
      <c r="W140" t="s">
        <v>42</v>
      </c>
      <c r="X140">
        <v>613</v>
      </c>
      <c r="Y140">
        <v>2</v>
      </c>
      <c r="Z140">
        <v>802</v>
      </c>
      <c r="AA140">
        <v>8872.6966619206996</v>
      </c>
    </row>
    <row r="141" spans="1:27" x14ac:dyDescent="0.3">
      <c r="A141">
        <v>2023</v>
      </c>
      <c r="B141">
        <v>3</v>
      </c>
      <c r="C141" t="s">
        <v>27</v>
      </c>
      <c r="D141" t="s">
        <v>120</v>
      </c>
      <c r="E141" t="s">
        <v>209</v>
      </c>
      <c r="F141" t="s">
        <v>30</v>
      </c>
      <c r="G141" t="s">
        <v>31</v>
      </c>
      <c r="H141" t="s">
        <v>32</v>
      </c>
      <c r="I141" t="s">
        <v>33</v>
      </c>
      <c r="J141" t="s">
        <v>34</v>
      </c>
      <c r="K141" t="s">
        <v>210</v>
      </c>
      <c r="L141">
        <v>0</v>
      </c>
      <c r="M141" t="s">
        <v>36</v>
      </c>
      <c r="O141" t="s">
        <v>37</v>
      </c>
      <c r="P141" t="s">
        <v>38</v>
      </c>
      <c r="R141" t="s">
        <v>39</v>
      </c>
      <c r="S141">
        <v>11.9633</v>
      </c>
      <c r="T141">
        <v>-3.7090000000000001</v>
      </c>
      <c r="U141" t="s">
        <v>211</v>
      </c>
      <c r="V141" t="s">
        <v>41</v>
      </c>
      <c r="W141" t="s">
        <v>42</v>
      </c>
      <c r="X141">
        <v>613</v>
      </c>
      <c r="Y141">
        <v>2</v>
      </c>
      <c r="Z141">
        <v>802</v>
      </c>
      <c r="AA141">
        <v>9729.8521305853501</v>
      </c>
    </row>
    <row r="142" spans="1:27" x14ac:dyDescent="0.3">
      <c r="A142">
        <v>2022</v>
      </c>
      <c r="B142">
        <v>11</v>
      </c>
      <c r="C142" t="s">
        <v>27</v>
      </c>
      <c r="D142" t="s">
        <v>60</v>
      </c>
      <c r="E142" t="s">
        <v>212</v>
      </c>
      <c r="F142" t="s">
        <v>30</v>
      </c>
      <c r="G142" t="s">
        <v>31</v>
      </c>
      <c r="H142" t="s">
        <v>32</v>
      </c>
      <c r="I142" t="s">
        <v>117</v>
      </c>
      <c r="J142" t="s">
        <v>51</v>
      </c>
      <c r="K142" t="s">
        <v>213</v>
      </c>
      <c r="L142">
        <v>0</v>
      </c>
      <c r="M142" t="s">
        <v>36</v>
      </c>
      <c r="O142" t="s">
        <v>37</v>
      </c>
      <c r="P142" t="s">
        <v>38</v>
      </c>
      <c r="Q142" t="s">
        <v>48</v>
      </c>
      <c r="R142" t="s">
        <v>39</v>
      </c>
      <c r="S142">
        <v>13.0281</v>
      </c>
      <c r="T142">
        <v>-2.5621999999999998</v>
      </c>
      <c r="U142" t="s">
        <v>214</v>
      </c>
      <c r="V142" t="s">
        <v>41</v>
      </c>
      <c r="W142" t="s">
        <v>42</v>
      </c>
      <c r="X142">
        <v>613</v>
      </c>
      <c r="Y142">
        <v>1</v>
      </c>
      <c r="Z142">
        <v>30</v>
      </c>
      <c r="AA142">
        <v>9752.68566817393</v>
      </c>
    </row>
    <row r="143" spans="1:27" x14ac:dyDescent="0.3">
      <c r="A143">
        <v>2022</v>
      </c>
      <c r="B143">
        <v>10</v>
      </c>
      <c r="C143" t="s">
        <v>27</v>
      </c>
      <c r="D143" t="s">
        <v>60</v>
      </c>
      <c r="E143" t="s">
        <v>212</v>
      </c>
      <c r="F143" t="s">
        <v>30</v>
      </c>
      <c r="G143" t="s">
        <v>31</v>
      </c>
      <c r="H143" t="s">
        <v>32</v>
      </c>
      <c r="I143" t="s">
        <v>45</v>
      </c>
      <c r="J143" t="s">
        <v>46</v>
      </c>
      <c r="K143" t="s">
        <v>215</v>
      </c>
      <c r="L143">
        <v>0</v>
      </c>
      <c r="M143" t="s">
        <v>36</v>
      </c>
      <c r="O143" t="s">
        <v>37</v>
      </c>
      <c r="P143" t="s">
        <v>38</v>
      </c>
      <c r="R143" t="s">
        <v>39</v>
      </c>
      <c r="S143">
        <v>13.0281</v>
      </c>
      <c r="T143">
        <v>-2.5621999999999998</v>
      </c>
      <c r="U143" t="s">
        <v>214</v>
      </c>
      <c r="V143" t="s">
        <v>41</v>
      </c>
      <c r="W143" t="s">
        <v>42</v>
      </c>
      <c r="X143">
        <v>613</v>
      </c>
      <c r="Y143">
        <v>1</v>
      </c>
      <c r="Z143">
        <v>30</v>
      </c>
      <c r="AA143">
        <v>9752.68566817393</v>
      </c>
    </row>
    <row r="144" spans="1:27" x14ac:dyDescent="0.3">
      <c r="A144">
        <v>2022</v>
      </c>
      <c r="B144">
        <v>2</v>
      </c>
      <c r="C144" t="s">
        <v>27</v>
      </c>
      <c r="D144" t="s">
        <v>64</v>
      </c>
      <c r="E144" t="s">
        <v>216</v>
      </c>
      <c r="F144" t="s">
        <v>30</v>
      </c>
      <c r="G144" t="s">
        <v>31</v>
      </c>
      <c r="H144" t="s">
        <v>32</v>
      </c>
      <c r="I144" t="s">
        <v>45</v>
      </c>
      <c r="J144" t="s">
        <v>46</v>
      </c>
      <c r="K144" t="s">
        <v>217</v>
      </c>
      <c r="L144">
        <v>0</v>
      </c>
      <c r="M144" t="s">
        <v>36</v>
      </c>
      <c r="O144" t="s">
        <v>37</v>
      </c>
      <c r="P144" t="s">
        <v>38</v>
      </c>
      <c r="R144" t="s">
        <v>39</v>
      </c>
      <c r="S144">
        <v>12.542299999999999</v>
      </c>
      <c r="T144">
        <v>1.5620000000000001</v>
      </c>
      <c r="U144" t="s">
        <v>218</v>
      </c>
      <c r="V144" t="s">
        <v>41</v>
      </c>
      <c r="W144" t="s">
        <v>42</v>
      </c>
      <c r="X144">
        <v>613</v>
      </c>
      <c r="Y144">
        <v>2</v>
      </c>
      <c r="Z144">
        <v>503</v>
      </c>
      <c r="AA144">
        <v>8652.38133253265</v>
      </c>
    </row>
    <row r="145" spans="1:27" x14ac:dyDescent="0.3">
      <c r="A145">
        <v>2022</v>
      </c>
      <c r="B145">
        <v>2</v>
      </c>
      <c r="C145" t="s">
        <v>27</v>
      </c>
      <c r="D145" t="s">
        <v>64</v>
      </c>
      <c r="E145" t="s">
        <v>216</v>
      </c>
      <c r="F145" t="s">
        <v>30</v>
      </c>
      <c r="G145" t="s">
        <v>31</v>
      </c>
      <c r="H145" t="s">
        <v>32</v>
      </c>
      <c r="I145" t="s">
        <v>45</v>
      </c>
      <c r="J145" t="s">
        <v>46</v>
      </c>
      <c r="K145" t="s">
        <v>217</v>
      </c>
      <c r="L145">
        <v>0</v>
      </c>
      <c r="M145" t="s">
        <v>36</v>
      </c>
      <c r="O145" t="s">
        <v>37</v>
      </c>
      <c r="P145" t="s">
        <v>38</v>
      </c>
      <c r="R145" t="s">
        <v>39</v>
      </c>
      <c r="S145">
        <v>12.542299999999999</v>
      </c>
      <c r="T145">
        <v>1.5620000000000001</v>
      </c>
      <c r="U145" t="s">
        <v>218</v>
      </c>
      <c r="V145" t="s">
        <v>41</v>
      </c>
      <c r="W145" t="s">
        <v>42</v>
      </c>
      <c r="X145">
        <v>613</v>
      </c>
      <c r="Y145">
        <v>1</v>
      </c>
      <c r="Z145">
        <v>27</v>
      </c>
      <c r="AA145">
        <v>9650.1732963348095</v>
      </c>
    </row>
    <row r="146" spans="1:27" x14ac:dyDescent="0.3">
      <c r="A146">
        <v>2022</v>
      </c>
      <c r="B146">
        <v>2</v>
      </c>
      <c r="C146" t="s">
        <v>27</v>
      </c>
      <c r="D146" t="s">
        <v>64</v>
      </c>
      <c r="E146" t="s">
        <v>216</v>
      </c>
      <c r="F146" t="s">
        <v>30</v>
      </c>
      <c r="G146" t="s">
        <v>31</v>
      </c>
      <c r="H146" t="s">
        <v>32</v>
      </c>
      <c r="I146" t="s">
        <v>45</v>
      </c>
      <c r="J146" t="s">
        <v>46</v>
      </c>
      <c r="K146" t="s">
        <v>217</v>
      </c>
      <c r="L146">
        <v>0</v>
      </c>
      <c r="M146" t="s">
        <v>36</v>
      </c>
      <c r="O146" t="s">
        <v>37</v>
      </c>
      <c r="P146" t="s">
        <v>38</v>
      </c>
      <c r="R146" t="s">
        <v>39</v>
      </c>
      <c r="S146">
        <v>12.542299999999999</v>
      </c>
      <c r="T146">
        <v>1.5620000000000001</v>
      </c>
      <c r="U146" t="s">
        <v>218</v>
      </c>
      <c r="V146" t="s">
        <v>41</v>
      </c>
      <c r="W146" t="s">
        <v>42</v>
      </c>
      <c r="X146">
        <v>613</v>
      </c>
      <c r="Y146">
        <v>1</v>
      </c>
      <c r="Z146">
        <v>27</v>
      </c>
      <c r="AA146">
        <v>9745.1566473966905</v>
      </c>
    </row>
    <row r="147" spans="1:27" x14ac:dyDescent="0.3">
      <c r="A147">
        <v>2022</v>
      </c>
      <c r="B147">
        <v>2</v>
      </c>
      <c r="C147" t="s">
        <v>27</v>
      </c>
      <c r="D147" t="s">
        <v>120</v>
      </c>
      <c r="E147" t="s">
        <v>219</v>
      </c>
      <c r="F147" t="s">
        <v>30</v>
      </c>
      <c r="G147" t="s">
        <v>31</v>
      </c>
      <c r="H147" t="s">
        <v>32</v>
      </c>
      <c r="I147" t="s">
        <v>66</v>
      </c>
      <c r="J147" t="s">
        <v>51</v>
      </c>
      <c r="K147" t="s">
        <v>220</v>
      </c>
      <c r="L147">
        <v>0</v>
      </c>
      <c r="M147" t="s">
        <v>36</v>
      </c>
      <c r="O147" t="s">
        <v>37</v>
      </c>
      <c r="P147" t="s">
        <v>38</v>
      </c>
      <c r="R147" t="s">
        <v>39</v>
      </c>
      <c r="S147">
        <v>12.9833</v>
      </c>
      <c r="T147">
        <v>-3.4087999999999998</v>
      </c>
      <c r="U147" t="s">
        <v>221</v>
      </c>
      <c r="V147" t="s">
        <v>41</v>
      </c>
    </row>
    <row r="148" spans="1:27" x14ac:dyDescent="0.3">
      <c r="A148">
        <v>2022</v>
      </c>
      <c r="B148">
        <v>2</v>
      </c>
      <c r="C148" t="s">
        <v>27</v>
      </c>
      <c r="D148" t="s">
        <v>120</v>
      </c>
      <c r="E148" t="s">
        <v>219</v>
      </c>
      <c r="F148" t="s">
        <v>30</v>
      </c>
      <c r="G148" t="s">
        <v>31</v>
      </c>
      <c r="H148" t="s">
        <v>32</v>
      </c>
      <c r="I148" t="s">
        <v>66</v>
      </c>
      <c r="J148" t="s">
        <v>51</v>
      </c>
      <c r="K148" t="s">
        <v>220</v>
      </c>
      <c r="L148">
        <v>0</v>
      </c>
      <c r="M148" t="s">
        <v>36</v>
      </c>
      <c r="O148" t="s">
        <v>37</v>
      </c>
      <c r="P148" t="s">
        <v>38</v>
      </c>
      <c r="R148" t="s">
        <v>39</v>
      </c>
      <c r="S148">
        <v>12.9833</v>
      </c>
      <c r="T148">
        <v>-3.4087999999999998</v>
      </c>
      <c r="U148" t="s">
        <v>221</v>
      </c>
      <c r="V148" t="s">
        <v>41</v>
      </c>
    </row>
    <row r="149" spans="1:27" x14ac:dyDescent="0.3">
      <c r="A149">
        <v>2022</v>
      </c>
      <c r="B149">
        <v>2</v>
      </c>
      <c r="C149" t="s">
        <v>27</v>
      </c>
      <c r="D149" t="s">
        <v>120</v>
      </c>
      <c r="E149" t="s">
        <v>219</v>
      </c>
      <c r="F149" t="s">
        <v>30</v>
      </c>
      <c r="G149" t="s">
        <v>31</v>
      </c>
      <c r="H149" t="s">
        <v>32</v>
      </c>
      <c r="I149" t="s">
        <v>66</v>
      </c>
      <c r="J149" t="s">
        <v>51</v>
      </c>
      <c r="K149" t="s">
        <v>220</v>
      </c>
      <c r="L149">
        <v>0</v>
      </c>
      <c r="M149" t="s">
        <v>36</v>
      </c>
      <c r="O149" t="s">
        <v>37</v>
      </c>
      <c r="P149" t="s">
        <v>38</v>
      </c>
      <c r="R149" t="s">
        <v>39</v>
      </c>
      <c r="S149">
        <v>12.9833</v>
      </c>
      <c r="T149">
        <v>-3.4087999999999998</v>
      </c>
      <c r="U149" t="s">
        <v>221</v>
      </c>
      <c r="V149" t="s">
        <v>41</v>
      </c>
    </row>
    <row r="150" spans="1:27" x14ac:dyDescent="0.3">
      <c r="A150">
        <v>2022</v>
      </c>
      <c r="B150">
        <v>1</v>
      </c>
      <c r="C150" t="s">
        <v>27</v>
      </c>
      <c r="D150" t="s">
        <v>120</v>
      </c>
      <c r="E150" t="s">
        <v>222</v>
      </c>
      <c r="F150" t="s">
        <v>30</v>
      </c>
      <c r="G150" t="s">
        <v>31</v>
      </c>
      <c r="H150" t="s">
        <v>32</v>
      </c>
      <c r="I150" t="s">
        <v>45</v>
      </c>
      <c r="J150" t="s">
        <v>46</v>
      </c>
      <c r="K150" t="s">
        <v>223</v>
      </c>
      <c r="L150">
        <v>0</v>
      </c>
      <c r="M150" t="s">
        <v>36</v>
      </c>
      <c r="O150" t="s">
        <v>37</v>
      </c>
      <c r="P150" t="s">
        <v>38</v>
      </c>
      <c r="R150" t="s">
        <v>39</v>
      </c>
      <c r="S150">
        <v>13.007</v>
      </c>
      <c r="T150">
        <v>-3.956</v>
      </c>
      <c r="U150" t="s">
        <v>224</v>
      </c>
      <c r="V150" t="s">
        <v>41</v>
      </c>
    </row>
    <row r="151" spans="1:27" x14ac:dyDescent="0.3">
      <c r="A151">
        <v>2022</v>
      </c>
      <c r="B151">
        <v>1</v>
      </c>
      <c r="C151" t="s">
        <v>27</v>
      </c>
      <c r="D151" t="s">
        <v>120</v>
      </c>
      <c r="E151" t="s">
        <v>222</v>
      </c>
      <c r="F151" t="s">
        <v>30</v>
      </c>
      <c r="G151" t="s">
        <v>31</v>
      </c>
      <c r="H151" t="s">
        <v>32</v>
      </c>
      <c r="I151" t="s">
        <v>45</v>
      </c>
      <c r="J151" t="s">
        <v>46</v>
      </c>
      <c r="K151" t="s">
        <v>223</v>
      </c>
      <c r="L151">
        <v>0</v>
      </c>
      <c r="M151" t="s">
        <v>36</v>
      </c>
      <c r="O151" t="s">
        <v>37</v>
      </c>
      <c r="P151" t="s">
        <v>38</v>
      </c>
      <c r="R151" t="s">
        <v>39</v>
      </c>
      <c r="S151">
        <v>13.007</v>
      </c>
      <c r="T151">
        <v>-3.956</v>
      </c>
      <c r="U151" t="s">
        <v>224</v>
      </c>
      <c r="V151" t="s">
        <v>41</v>
      </c>
    </row>
    <row r="152" spans="1:27" x14ac:dyDescent="0.3">
      <c r="A152">
        <v>2022</v>
      </c>
      <c r="B152">
        <v>1</v>
      </c>
      <c r="C152" t="s">
        <v>27</v>
      </c>
      <c r="D152" t="s">
        <v>120</v>
      </c>
      <c r="E152" t="s">
        <v>222</v>
      </c>
      <c r="F152" t="s">
        <v>30</v>
      </c>
      <c r="G152" t="s">
        <v>31</v>
      </c>
      <c r="H152" t="s">
        <v>32</v>
      </c>
      <c r="I152" t="s">
        <v>45</v>
      </c>
      <c r="J152" t="s">
        <v>46</v>
      </c>
      <c r="K152" t="s">
        <v>223</v>
      </c>
      <c r="L152">
        <v>0</v>
      </c>
      <c r="M152" t="s">
        <v>36</v>
      </c>
      <c r="O152" t="s">
        <v>37</v>
      </c>
      <c r="P152" t="s">
        <v>38</v>
      </c>
      <c r="R152" t="s">
        <v>39</v>
      </c>
      <c r="S152">
        <v>13.007</v>
      </c>
      <c r="T152">
        <v>-3.956</v>
      </c>
      <c r="U152" t="s">
        <v>224</v>
      </c>
      <c r="V152" t="s">
        <v>41</v>
      </c>
    </row>
    <row r="153" spans="1:27" x14ac:dyDescent="0.3">
      <c r="A153">
        <v>2022</v>
      </c>
      <c r="B153">
        <v>2</v>
      </c>
      <c r="C153" t="s">
        <v>27</v>
      </c>
      <c r="D153" t="s">
        <v>43</v>
      </c>
      <c r="E153" t="s">
        <v>225</v>
      </c>
      <c r="F153" t="s">
        <v>30</v>
      </c>
      <c r="G153" t="s">
        <v>226</v>
      </c>
      <c r="H153" t="s">
        <v>32</v>
      </c>
      <c r="I153" t="s">
        <v>45</v>
      </c>
      <c r="J153" t="s">
        <v>46</v>
      </c>
      <c r="K153" t="s">
        <v>227</v>
      </c>
      <c r="L153">
        <v>0</v>
      </c>
      <c r="M153" t="s">
        <v>36</v>
      </c>
      <c r="O153" t="s">
        <v>37</v>
      </c>
      <c r="P153" t="s">
        <v>38</v>
      </c>
      <c r="R153" t="s">
        <v>39</v>
      </c>
      <c r="S153">
        <v>11.339399999999999</v>
      </c>
      <c r="T153">
        <v>-5.6899999999999999E-2</v>
      </c>
      <c r="U153" t="s">
        <v>228</v>
      </c>
      <c r="V153" t="s">
        <v>41</v>
      </c>
    </row>
    <row r="154" spans="1:27" x14ac:dyDescent="0.3">
      <c r="A154">
        <v>2022</v>
      </c>
      <c r="B154">
        <v>2</v>
      </c>
      <c r="C154" t="s">
        <v>27</v>
      </c>
      <c r="D154" t="s">
        <v>43</v>
      </c>
      <c r="E154" t="s">
        <v>225</v>
      </c>
      <c r="F154" t="s">
        <v>30</v>
      </c>
      <c r="G154" t="s">
        <v>226</v>
      </c>
      <c r="H154" t="s">
        <v>32</v>
      </c>
      <c r="I154" t="s">
        <v>45</v>
      </c>
      <c r="J154" t="s">
        <v>46</v>
      </c>
      <c r="K154" t="s">
        <v>227</v>
      </c>
      <c r="L154">
        <v>0</v>
      </c>
      <c r="M154" t="s">
        <v>36</v>
      </c>
      <c r="O154" t="s">
        <v>37</v>
      </c>
      <c r="P154" t="s">
        <v>38</v>
      </c>
      <c r="R154" t="s">
        <v>39</v>
      </c>
      <c r="S154">
        <v>11.339399999999999</v>
      </c>
      <c r="T154">
        <v>-5.6899999999999999E-2</v>
      </c>
      <c r="U154" t="s">
        <v>228</v>
      </c>
      <c r="V154" t="s">
        <v>41</v>
      </c>
    </row>
    <row r="155" spans="1:27" x14ac:dyDescent="0.3">
      <c r="A155">
        <v>2022</v>
      </c>
      <c r="B155">
        <v>2</v>
      </c>
      <c r="C155" t="s">
        <v>27</v>
      </c>
      <c r="D155" t="s">
        <v>43</v>
      </c>
      <c r="E155" t="s">
        <v>225</v>
      </c>
      <c r="F155" t="s">
        <v>30</v>
      </c>
      <c r="G155" t="s">
        <v>226</v>
      </c>
      <c r="H155" t="s">
        <v>32</v>
      </c>
      <c r="I155" t="s">
        <v>45</v>
      </c>
      <c r="J155" t="s">
        <v>46</v>
      </c>
      <c r="K155" t="s">
        <v>227</v>
      </c>
      <c r="L155">
        <v>0</v>
      </c>
      <c r="M155" t="s">
        <v>36</v>
      </c>
      <c r="O155" t="s">
        <v>37</v>
      </c>
      <c r="P155" t="s">
        <v>38</v>
      </c>
      <c r="R155" t="s">
        <v>39</v>
      </c>
      <c r="S155">
        <v>11.339399999999999</v>
      </c>
      <c r="T155">
        <v>-5.6899999999999999E-2</v>
      </c>
      <c r="U155" t="s">
        <v>228</v>
      </c>
      <c r="V155" t="s">
        <v>41</v>
      </c>
    </row>
    <row r="156" spans="1:27" x14ac:dyDescent="0.3">
      <c r="A156">
        <v>2023</v>
      </c>
      <c r="B156">
        <v>2</v>
      </c>
      <c r="C156" t="s">
        <v>27</v>
      </c>
      <c r="D156" t="s">
        <v>64</v>
      </c>
      <c r="E156" t="s">
        <v>229</v>
      </c>
      <c r="F156" t="s">
        <v>30</v>
      </c>
      <c r="G156" t="s">
        <v>148</v>
      </c>
      <c r="H156" t="s">
        <v>32</v>
      </c>
      <c r="I156" t="s">
        <v>50</v>
      </c>
      <c r="J156" t="s">
        <v>51</v>
      </c>
      <c r="K156" t="s">
        <v>230</v>
      </c>
      <c r="L156">
        <v>0</v>
      </c>
      <c r="M156" t="s">
        <v>36</v>
      </c>
      <c r="O156" t="s">
        <v>37</v>
      </c>
      <c r="P156" t="s">
        <v>231</v>
      </c>
      <c r="R156" t="s">
        <v>74</v>
      </c>
      <c r="S156">
        <v>12.7097</v>
      </c>
      <c r="T156">
        <v>-0.13109999999999999</v>
      </c>
      <c r="U156" t="s">
        <v>232</v>
      </c>
      <c r="V156" t="s">
        <v>41</v>
      </c>
      <c r="W156" t="s">
        <v>42</v>
      </c>
      <c r="X156">
        <v>613</v>
      </c>
      <c r="Y156">
        <v>1</v>
      </c>
      <c r="Z156">
        <v>18</v>
      </c>
      <c r="AA156">
        <v>928.04934735102995</v>
      </c>
    </row>
    <row r="157" spans="1:27" x14ac:dyDescent="0.3">
      <c r="A157">
        <v>2023</v>
      </c>
      <c r="B157">
        <v>2</v>
      </c>
      <c r="C157" t="s">
        <v>27</v>
      </c>
      <c r="D157" t="s">
        <v>64</v>
      </c>
      <c r="E157" t="s">
        <v>229</v>
      </c>
      <c r="F157" t="s">
        <v>30</v>
      </c>
      <c r="G157" t="s">
        <v>148</v>
      </c>
      <c r="H157" t="s">
        <v>32</v>
      </c>
      <c r="I157" t="s">
        <v>50</v>
      </c>
      <c r="J157" t="s">
        <v>51</v>
      </c>
      <c r="K157" t="s">
        <v>230</v>
      </c>
      <c r="L157">
        <v>0</v>
      </c>
      <c r="M157" t="s">
        <v>36</v>
      </c>
      <c r="O157" t="s">
        <v>37</v>
      </c>
      <c r="P157" t="s">
        <v>231</v>
      </c>
      <c r="R157" t="s">
        <v>74</v>
      </c>
      <c r="S157">
        <v>12.7097</v>
      </c>
      <c r="T157">
        <v>-0.13109999999999999</v>
      </c>
      <c r="U157" t="s">
        <v>232</v>
      </c>
      <c r="V157" t="s">
        <v>41</v>
      </c>
      <c r="W157" t="s">
        <v>42</v>
      </c>
      <c r="X157">
        <v>613</v>
      </c>
      <c r="Y157">
        <v>1</v>
      </c>
      <c r="Z157">
        <v>18</v>
      </c>
      <c r="AA157">
        <v>2930.5994996785198</v>
      </c>
    </row>
    <row r="158" spans="1:27" x14ac:dyDescent="0.3">
      <c r="A158">
        <v>2023</v>
      </c>
      <c r="B158">
        <v>2</v>
      </c>
      <c r="C158" t="s">
        <v>27</v>
      </c>
      <c r="D158" t="s">
        <v>64</v>
      </c>
      <c r="E158" t="s">
        <v>229</v>
      </c>
      <c r="F158" t="s">
        <v>30</v>
      </c>
      <c r="G158" t="s">
        <v>148</v>
      </c>
      <c r="H158" t="s">
        <v>32</v>
      </c>
      <c r="I158" t="s">
        <v>50</v>
      </c>
      <c r="J158" t="s">
        <v>51</v>
      </c>
      <c r="K158" t="s">
        <v>230</v>
      </c>
      <c r="L158">
        <v>0</v>
      </c>
      <c r="M158" t="s">
        <v>36</v>
      </c>
      <c r="O158" t="s">
        <v>37</v>
      </c>
      <c r="P158" t="s">
        <v>231</v>
      </c>
      <c r="R158" t="s">
        <v>74</v>
      </c>
      <c r="S158">
        <v>12.7097</v>
      </c>
      <c r="T158">
        <v>-0.13109999999999999</v>
      </c>
      <c r="U158" t="s">
        <v>232</v>
      </c>
      <c r="V158" t="s">
        <v>41</v>
      </c>
      <c r="W158" t="s">
        <v>42</v>
      </c>
      <c r="X158">
        <v>613</v>
      </c>
      <c r="Y158">
        <v>1</v>
      </c>
      <c r="Z158">
        <v>18</v>
      </c>
      <c r="AA158">
        <v>3232.6385121857002</v>
      </c>
    </row>
    <row r="159" spans="1:27" x14ac:dyDescent="0.3">
      <c r="A159">
        <v>2023</v>
      </c>
      <c r="B159">
        <v>2</v>
      </c>
      <c r="C159" t="s">
        <v>27</v>
      </c>
      <c r="D159" t="s">
        <v>64</v>
      </c>
      <c r="E159" t="s">
        <v>229</v>
      </c>
      <c r="F159" t="s">
        <v>30</v>
      </c>
      <c r="G159" t="s">
        <v>148</v>
      </c>
      <c r="H159" t="s">
        <v>32</v>
      </c>
      <c r="I159" t="s">
        <v>50</v>
      </c>
      <c r="J159" t="s">
        <v>51</v>
      </c>
      <c r="K159" t="s">
        <v>230</v>
      </c>
      <c r="L159">
        <v>0</v>
      </c>
      <c r="M159" t="s">
        <v>36</v>
      </c>
      <c r="O159" t="s">
        <v>37</v>
      </c>
      <c r="P159" t="s">
        <v>231</v>
      </c>
      <c r="R159" t="s">
        <v>74</v>
      </c>
      <c r="S159">
        <v>12.7097</v>
      </c>
      <c r="T159">
        <v>-0.13109999999999999</v>
      </c>
      <c r="U159" t="s">
        <v>232</v>
      </c>
      <c r="V159" t="s">
        <v>41</v>
      </c>
      <c r="W159" t="s">
        <v>53</v>
      </c>
      <c r="X159">
        <v>613</v>
      </c>
      <c r="Y159">
        <v>2</v>
      </c>
      <c r="Z159">
        <v>3003</v>
      </c>
      <c r="AA159">
        <v>9140.9338788304594</v>
      </c>
    </row>
    <row r="160" spans="1:27" x14ac:dyDescent="0.3">
      <c r="A160">
        <v>2022</v>
      </c>
      <c r="B160">
        <v>12</v>
      </c>
      <c r="C160" t="s">
        <v>27</v>
      </c>
      <c r="D160" t="s">
        <v>233</v>
      </c>
      <c r="E160" t="s">
        <v>234</v>
      </c>
      <c r="F160" t="s">
        <v>30</v>
      </c>
      <c r="G160" t="s">
        <v>31</v>
      </c>
      <c r="H160" t="s">
        <v>32</v>
      </c>
      <c r="I160" t="s">
        <v>66</v>
      </c>
      <c r="J160" t="s">
        <v>51</v>
      </c>
      <c r="K160" t="s">
        <v>235</v>
      </c>
      <c r="L160">
        <v>0</v>
      </c>
      <c r="M160" t="s">
        <v>36</v>
      </c>
      <c r="O160" t="s">
        <v>37</v>
      </c>
      <c r="P160" t="s">
        <v>38</v>
      </c>
      <c r="R160" t="s">
        <v>39</v>
      </c>
      <c r="S160">
        <v>12.2066</v>
      </c>
      <c r="T160">
        <v>-2.8227000000000002</v>
      </c>
      <c r="U160" t="s">
        <v>236</v>
      </c>
      <c r="V160" t="s">
        <v>41</v>
      </c>
    </row>
    <row r="161" spans="1:27" x14ac:dyDescent="0.3">
      <c r="A161">
        <v>2022</v>
      </c>
      <c r="B161">
        <v>12</v>
      </c>
      <c r="C161" t="s">
        <v>27</v>
      </c>
      <c r="D161" t="s">
        <v>233</v>
      </c>
      <c r="E161" t="s">
        <v>234</v>
      </c>
      <c r="F161" t="s">
        <v>30</v>
      </c>
      <c r="G161" t="s">
        <v>31</v>
      </c>
      <c r="H161" t="s">
        <v>32</v>
      </c>
      <c r="I161" t="s">
        <v>66</v>
      </c>
      <c r="J161" t="s">
        <v>51</v>
      </c>
      <c r="K161" t="s">
        <v>235</v>
      </c>
      <c r="L161">
        <v>0</v>
      </c>
      <c r="M161" t="s">
        <v>36</v>
      </c>
      <c r="O161" t="s">
        <v>37</v>
      </c>
      <c r="P161" t="s">
        <v>38</v>
      </c>
      <c r="R161" t="s">
        <v>39</v>
      </c>
      <c r="S161">
        <v>12.2066</v>
      </c>
      <c r="T161">
        <v>-2.8227000000000002</v>
      </c>
      <c r="U161" t="s">
        <v>236</v>
      </c>
      <c r="V161" t="s">
        <v>41</v>
      </c>
    </row>
    <row r="162" spans="1:27" x14ac:dyDescent="0.3">
      <c r="A162">
        <v>2022</v>
      </c>
      <c r="B162">
        <v>12</v>
      </c>
      <c r="C162" t="s">
        <v>27</v>
      </c>
      <c r="D162" t="s">
        <v>233</v>
      </c>
      <c r="E162" t="s">
        <v>234</v>
      </c>
      <c r="F162" t="s">
        <v>30</v>
      </c>
      <c r="G162" t="s">
        <v>31</v>
      </c>
      <c r="H162" t="s">
        <v>32</v>
      </c>
      <c r="I162" t="s">
        <v>66</v>
      </c>
      <c r="J162" t="s">
        <v>51</v>
      </c>
      <c r="K162" t="s">
        <v>235</v>
      </c>
      <c r="L162">
        <v>0</v>
      </c>
      <c r="M162" t="s">
        <v>36</v>
      </c>
      <c r="O162" t="s">
        <v>37</v>
      </c>
      <c r="P162" t="s">
        <v>38</v>
      </c>
      <c r="R162" t="s">
        <v>39</v>
      </c>
      <c r="S162">
        <v>12.2066</v>
      </c>
      <c r="T162">
        <v>-2.8227000000000002</v>
      </c>
      <c r="U162" t="s">
        <v>236</v>
      </c>
      <c r="V162" t="s">
        <v>41</v>
      </c>
    </row>
    <row r="163" spans="1:27" x14ac:dyDescent="0.3">
      <c r="A163">
        <v>2022</v>
      </c>
      <c r="B163">
        <v>11</v>
      </c>
      <c r="C163" t="s">
        <v>27</v>
      </c>
      <c r="D163" t="s">
        <v>28</v>
      </c>
      <c r="E163" t="s">
        <v>237</v>
      </c>
      <c r="F163" t="s">
        <v>30</v>
      </c>
      <c r="G163" t="s">
        <v>148</v>
      </c>
      <c r="H163" t="s">
        <v>32</v>
      </c>
      <c r="I163" t="s">
        <v>45</v>
      </c>
      <c r="J163" t="s">
        <v>46</v>
      </c>
      <c r="K163" t="s">
        <v>238</v>
      </c>
      <c r="L163">
        <v>0</v>
      </c>
      <c r="M163" t="s">
        <v>36</v>
      </c>
      <c r="O163" t="s">
        <v>37</v>
      </c>
      <c r="P163" t="s">
        <v>38</v>
      </c>
      <c r="Q163" t="s">
        <v>231</v>
      </c>
      <c r="R163" t="s">
        <v>39</v>
      </c>
      <c r="S163">
        <v>11.6172</v>
      </c>
      <c r="T163">
        <v>-4.7977999999999996</v>
      </c>
      <c r="U163" t="s">
        <v>239</v>
      </c>
      <c r="V163" t="s">
        <v>41</v>
      </c>
    </row>
    <row r="164" spans="1:27" x14ac:dyDescent="0.3">
      <c r="A164">
        <v>2022</v>
      </c>
      <c r="B164">
        <v>11</v>
      </c>
      <c r="C164" t="s">
        <v>27</v>
      </c>
      <c r="D164" t="s">
        <v>28</v>
      </c>
      <c r="E164" t="s">
        <v>237</v>
      </c>
      <c r="F164" t="s">
        <v>30</v>
      </c>
      <c r="G164" t="s">
        <v>148</v>
      </c>
      <c r="H164" t="s">
        <v>32</v>
      </c>
      <c r="I164" t="s">
        <v>45</v>
      </c>
      <c r="J164" t="s">
        <v>46</v>
      </c>
      <c r="K164" t="s">
        <v>238</v>
      </c>
      <c r="L164">
        <v>0</v>
      </c>
      <c r="M164" t="s">
        <v>36</v>
      </c>
      <c r="O164" t="s">
        <v>37</v>
      </c>
      <c r="P164" t="s">
        <v>38</v>
      </c>
      <c r="Q164" t="s">
        <v>231</v>
      </c>
      <c r="R164" t="s">
        <v>39</v>
      </c>
      <c r="S164">
        <v>11.6172</v>
      </c>
      <c r="T164">
        <v>-4.7977999999999996</v>
      </c>
      <c r="U164" t="s">
        <v>239</v>
      </c>
      <c r="V164" t="s">
        <v>41</v>
      </c>
    </row>
    <row r="165" spans="1:27" x14ac:dyDescent="0.3">
      <c r="A165">
        <v>2022</v>
      </c>
      <c r="B165">
        <v>11</v>
      </c>
      <c r="C165" t="s">
        <v>27</v>
      </c>
      <c r="D165" t="s">
        <v>28</v>
      </c>
      <c r="E165" t="s">
        <v>237</v>
      </c>
      <c r="F165" t="s">
        <v>30</v>
      </c>
      <c r="G165" t="s">
        <v>148</v>
      </c>
      <c r="H165" t="s">
        <v>32</v>
      </c>
      <c r="I165" t="s">
        <v>45</v>
      </c>
      <c r="J165" t="s">
        <v>46</v>
      </c>
      <c r="K165" t="s">
        <v>238</v>
      </c>
      <c r="L165">
        <v>0</v>
      </c>
      <c r="M165" t="s">
        <v>36</v>
      </c>
      <c r="O165" t="s">
        <v>37</v>
      </c>
      <c r="P165" t="s">
        <v>38</v>
      </c>
      <c r="Q165" t="s">
        <v>231</v>
      </c>
      <c r="R165" t="s">
        <v>39</v>
      </c>
      <c r="S165">
        <v>11.6172</v>
      </c>
      <c r="T165">
        <v>-4.7977999999999996</v>
      </c>
      <c r="U165" t="s">
        <v>239</v>
      </c>
      <c r="V165" t="s">
        <v>41</v>
      </c>
    </row>
    <row r="166" spans="1:27" x14ac:dyDescent="0.3">
      <c r="A166">
        <v>2022</v>
      </c>
      <c r="B166">
        <v>3</v>
      </c>
      <c r="C166" t="s">
        <v>27</v>
      </c>
      <c r="D166" t="s">
        <v>64</v>
      </c>
      <c r="E166" t="s">
        <v>240</v>
      </c>
      <c r="F166" t="s">
        <v>30</v>
      </c>
      <c r="G166" t="s">
        <v>31</v>
      </c>
      <c r="H166" t="s">
        <v>32</v>
      </c>
      <c r="I166" t="s">
        <v>45</v>
      </c>
      <c r="J166" t="s">
        <v>46</v>
      </c>
      <c r="K166" t="s">
        <v>241</v>
      </c>
      <c r="L166">
        <v>0</v>
      </c>
      <c r="M166" t="s">
        <v>36</v>
      </c>
      <c r="O166" t="s">
        <v>37</v>
      </c>
      <c r="P166" t="s">
        <v>38</v>
      </c>
      <c r="R166" t="s">
        <v>39</v>
      </c>
      <c r="S166">
        <v>12.05</v>
      </c>
      <c r="T166">
        <v>0.78300000000000003</v>
      </c>
      <c r="U166" t="s">
        <v>242</v>
      </c>
      <c r="V166" t="s">
        <v>41</v>
      </c>
      <c r="W166" t="s">
        <v>42</v>
      </c>
      <c r="X166">
        <v>613</v>
      </c>
      <c r="Y166">
        <v>1</v>
      </c>
      <c r="Z166">
        <v>26</v>
      </c>
      <c r="AA166">
        <v>2857.04466804393</v>
      </c>
    </row>
    <row r="167" spans="1:27" x14ac:dyDescent="0.3">
      <c r="A167">
        <v>2022</v>
      </c>
      <c r="B167">
        <v>3</v>
      </c>
      <c r="C167" t="s">
        <v>27</v>
      </c>
      <c r="D167" t="s">
        <v>64</v>
      </c>
      <c r="E167" t="s">
        <v>240</v>
      </c>
      <c r="F167" t="s">
        <v>30</v>
      </c>
      <c r="G167" t="s">
        <v>31</v>
      </c>
      <c r="H167" t="s">
        <v>32</v>
      </c>
      <c r="I167" t="s">
        <v>45</v>
      </c>
      <c r="J167" t="s">
        <v>46</v>
      </c>
      <c r="K167" t="s">
        <v>241</v>
      </c>
      <c r="L167">
        <v>0</v>
      </c>
      <c r="M167" t="s">
        <v>36</v>
      </c>
      <c r="O167" t="s">
        <v>37</v>
      </c>
      <c r="P167" t="s">
        <v>38</v>
      </c>
      <c r="R167" t="s">
        <v>39</v>
      </c>
      <c r="S167">
        <v>12.05</v>
      </c>
      <c r="T167">
        <v>0.78300000000000003</v>
      </c>
      <c r="U167" t="s">
        <v>242</v>
      </c>
      <c r="V167" t="s">
        <v>41</v>
      </c>
      <c r="W167" t="s">
        <v>42</v>
      </c>
      <c r="X167">
        <v>613</v>
      </c>
      <c r="Y167">
        <v>2</v>
      </c>
      <c r="Z167">
        <v>503</v>
      </c>
      <c r="AA167">
        <v>3728.51570421925</v>
      </c>
    </row>
    <row r="168" spans="1:27" x14ac:dyDescent="0.3">
      <c r="A168">
        <v>2022</v>
      </c>
      <c r="B168">
        <v>3</v>
      </c>
      <c r="C168" t="s">
        <v>27</v>
      </c>
      <c r="D168" t="s">
        <v>64</v>
      </c>
      <c r="E168" t="s">
        <v>240</v>
      </c>
      <c r="F168" t="s">
        <v>30</v>
      </c>
      <c r="G168" t="s">
        <v>31</v>
      </c>
      <c r="H168" t="s">
        <v>32</v>
      </c>
      <c r="I168" t="s">
        <v>45</v>
      </c>
      <c r="J168" t="s">
        <v>46</v>
      </c>
      <c r="K168" t="s">
        <v>241</v>
      </c>
      <c r="L168">
        <v>0</v>
      </c>
      <c r="M168" t="s">
        <v>36</v>
      </c>
      <c r="O168" t="s">
        <v>37</v>
      </c>
      <c r="P168" t="s">
        <v>38</v>
      </c>
      <c r="R168" t="s">
        <v>39</v>
      </c>
      <c r="S168">
        <v>12.05</v>
      </c>
      <c r="T168">
        <v>0.78300000000000003</v>
      </c>
      <c r="U168" t="s">
        <v>242</v>
      </c>
      <c r="V168" t="s">
        <v>41</v>
      </c>
      <c r="W168" t="s">
        <v>42</v>
      </c>
      <c r="X168">
        <v>613</v>
      </c>
      <c r="Y168">
        <v>2</v>
      </c>
      <c r="Z168">
        <v>503</v>
      </c>
      <c r="AA168">
        <v>4165.6483241421001</v>
      </c>
    </row>
    <row r="169" spans="1:27" x14ac:dyDescent="0.3">
      <c r="A169">
        <v>2022</v>
      </c>
      <c r="B169">
        <v>2</v>
      </c>
      <c r="C169" t="s">
        <v>27</v>
      </c>
      <c r="D169" t="s">
        <v>64</v>
      </c>
      <c r="E169" t="s">
        <v>243</v>
      </c>
      <c r="F169" t="s">
        <v>30</v>
      </c>
      <c r="G169" t="s">
        <v>31</v>
      </c>
      <c r="H169" t="s">
        <v>32</v>
      </c>
      <c r="I169" t="s">
        <v>33</v>
      </c>
      <c r="J169" t="s">
        <v>34</v>
      </c>
      <c r="K169" t="s">
        <v>244</v>
      </c>
      <c r="L169">
        <v>0</v>
      </c>
      <c r="M169" t="s">
        <v>36</v>
      </c>
      <c r="O169" t="s">
        <v>37</v>
      </c>
      <c r="P169" t="s">
        <v>38</v>
      </c>
      <c r="R169" t="s">
        <v>39</v>
      </c>
      <c r="S169">
        <v>12.403700000000001</v>
      </c>
      <c r="T169">
        <v>1.3169</v>
      </c>
      <c r="U169" t="s">
        <v>245</v>
      </c>
      <c r="V169" t="s">
        <v>41</v>
      </c>
      <c r="W169" t="s">
        <v>42</v>
      </c>
      <c r="X169">
        <v>613</v>
      </c>
      <c r="Y169">
        <v>1</v>
      </c>
      <c r="Z169">
        <v>27</v>
      </c>
      <c r="AA169">
        <v>1005.70633587593</v>
      </c>
    </row>
    <row r="170" spans="1:27" x14ac:dyDescent="0.3">
      <c r="A170">
        <v>2022</v>
      </c>
      <c r="B170">
        <v>2</v>
      </c>
      <c r="C170" t="s">
        <v>27</v>
      </c>
      <c r="D170" t="s">
        <v>64</v>
      </c>
      <c r="E170" t="s">
        <v>243</v>
      </c>
      <c r="F170" t="s">
        <v>30</v>
      </c>
      <c r="G170" t="s">
        <v>31</v>
      </c>
      <c r="H170" t="s">
        <v>32</v>
      </c>
      <c r="I170" t="s">
        <v>33</v>
      </c>
      <c r="J170" t="s">
        <v>34</v>
      </c>
      <c r="K170" t="s">
        <v>244</v>
      </c>
      <c r="L170">
        <v>0</v>
      </c>
      <c r="M170" t="s">
        <v>36</v>
      </c>
      <c r="O170" t="s">
        <v>37</v>
      </c>
      <c r="P170" t="s">
        <v>38</v>
      </c>
      <c r="R170" t="s">
        <v>39</v>
      </c>
      <c r="S170">
        <v>12.403700000000001</v>
      </c>
      <c r="T170">
        <v>1.3169</v>
      </c>
      <c r="U170" t="s">
        <v>245</v>
      </c>
      <c r="V170" t="s">
        <v>41</v>
      </c>
      <c r="W170" t="s">
        <v>42</v>
      </c>
      <c r="X170">
        <v>613</v>
      </c>
      <c r="Y170">
        <v>1</v>
      </c>
      <c r="Z170">
        <v>27</v>
      </c>
      <c r="AA170">
        <v>1005.70633587593</v>
      </c>
    </row>
    <row r="171" spans="1:27" x14ac:dyDescent="0.3">
      <c r="A171">
        <v>2022</v>
      </c>
      <c r="B171">
        <v>2</v>
      </c>
      <c r="C171" t="s">
        <v>27</v>
      </c>
      <c r="D171" t="s">
        <v>64</v>
      </c>
      <c r="E171" t="s">
        <v>243</v>
      </c>
      <c r="F171" t="s">
        <v>30</v>
      </c>
      <c r="G171" t="s">
        <v>31</v>
      </c>
      <c r="H171" t="s">
        <v>32</v>
      </c>
      <c r="I171" t="s">
        <v>33</v>
      </c>
      <c r="J171" t="s">
        <v>34</v>
      </c>
      <c r="K171" t="s">
        <v>244</v>
      </c>
      <c r="L171">
        <v>0</v>
      </c>
      <c r="M171" t="s">
        <v>36</v>
      </c>
      <c r="O171" t="s">
        <v>37</v>
      </c>
      <c r="P171" t="s">
        <v>38</v>
      </c>
      <c r="R171" t="s">
        <v>39</v>
      </c>
      <c r="S171">
        <v>12.403700000000001</v>
      </c>
      <c r="T171">
        <v>1.3169</v>
      </c>
      <c r="U171" t="s">
        <v>245</v>
      </c>
      <c r="V171" t="s">
        <v>41</v>
      </c>
      <c r="W171" t="s">
        <v>42</v>
      </c>
      <c r="X171">
        <v>613</v>
      </c>
      <c r="Y171">
        <v>1</v>
      </c>
      <c r="Z171">
        <v>27</v>
      </c>
      <c r="AA171">
        <v>1005.70633587593</v>
      </c>
    </row>
    <row r="172" spans="1:27" x14ac:dyDescent="0.3">
      <c r="A172">
        <v>2022</v>
      </c>
      <c r="B172">
        <v>12</v>
      </c>
      <c r="C172" t="s">
        <v>27</v>
      </c>
      <c r="D172" t="s">
        <v>233</v>
      </c>
      <c r="E172" t="s">
        <v>246</v>
      </c>
      <c r="F172" t="s">
        <v>30</v>
      </c>
      <c r="G172" t="s">
        <v>148</v>
      </c>
      <c r="H172" t="s">
        <v>32</v>
      </c>
      <c r="I172" t="s">
        <v>45</v>
      </c>
      <c r="J172" t="s">
        <v>46</v>
      </c>
      <c r="K172" t="s">
        <v>247</v>
      </c>
      <c r="L172">
        <v>0</v>
      </c>
      <c r="M172" t="s">
        <v>36</v>
      </c>
      <c r="O172" t="s">
        <v>37</v>
      </c>
      <c r="P172" t="s">
        <v>38</v>
      </c>
      <c r="R172" t="s">
        <v>39</v>
      </c>
      <c r="S172">
        <v>12.3781</v>
      </c>
      <c r="T172">
        <v>-2.7263000000000002</v>
      </c>
      <c r="U172" t="s">
        <v>248</v>
      </c>
      <c r="V172" t="s">
        <v>41</v>
      </c>
      <c r="W172" t="s">
        <v>42</v>
      </c>
      <c r="X172">
        <v>613</v>
      </c>
      <c r="Y172">
        <v>1</v>
      </c>
      <c r="Z172">
        <v>38</v>
      </c>
      <c r="AA172">
        <v>8261.0204698103098</v>
      </c>
    </row>
    <row r="173" spans="1:27" x14ac:dyDescent="0.3">
      <c r="A173">
        <v>2022</v>
      </c>
      <c r="B173">
        <v>12</v>
      </c>
      <c r="C173" t="s">
        <v>27</v>
      </c>
      <c r="D173" t="s">
        <v>233</v>
      </c>
      <c r="E173" t="s">
        <v>246</v>
      </c>
      <c r="F173" t="s">
        <v>30</v>
      </c>
      <c r="G173" t="s">
        <v>148</v>
      </c>
      <c r="H173" t="s">
        <v>32</v>
      </c>
      <c r="I173" t="s">
        <v>45</v>
      </c>
      <c r="J173" t="s">
        <v>46</v>
      </c>
      <c r="K173" t="s">
        <v>247</v>
      </c>
      <c r="L173">
        <v>0</v>
      </c>
      <c r="M173" t="s">
        <v>36</v>
      </c>
      <c r="O173" t="s">
        <v>37</v>
      </c>
      <c r="P173" t="s">
        <v>38</v>
      </c>
      <c r="R173" t="s">
        <v>39</v>
      </c>
      <c r="S173">
        <v>12.3781</v>
      </c>
      <c r="T173">
        <v>-2.7263000000000002</v>
      </c>
      <c r="U173" t="s">
        <v>248</v>
      </c>
      <c r="V173" t="s">
        <v>41</v>
      </c>
      <c r="W173" t="s">
        <v>42</v>
      </c>
      <c r="X173">
        <v>613</v>
      </c>
      <c r="Y173">
        <v>1</v>
      </c>
      <c r="Z173">
        <v>38</v>
      </c>
      <c r="AA173">
        <v>8595.4777420215105</v>
      </c>
    </row>
    <row r="174" spans="1:27" x14ac:dyDescent="0.3">
      <c r="A174">
        <v>2022</v>
      </c>
      <c r="B174">
        <v>12</v>
      </c>
      <c r="C174" t="s">
        <v>27</v>
      </c>
      <c r="D174" t="s">
        <v>233</v>
      </c>
      <c r="E174" t="s">
        <v>246</v>
      </c>
      <c r="F174" t="s">
        <v>30</v>
      </c>
      <c r="G174" t="s">
        <v>148</v>
      </c>
      <c r="H174" t="s">
        <v>32</v>
      </c>
      <c r="I174" t="s">
        <v>45</v>
      </c>
      <c r="J174" t="s">
        <v>46</v>
      </c>
      <c r="K174" t="s">
        <v>247</v>
      </c>
      <c r="L174">
        <v>0</v>
      </c>
      <c r="M174" t="s">
        <v>36</v>
      </c>
      <c r="O174" t="s">
        <v>37</v>
      </c>
      <c r="P174" t="s">
        <v>38</v>
      </c>
      <c r="R174" t="s">
        <v>39</v>
      </c>
      <c r="S174">
        <v>12.3781</v>
      </c>
      <c r="T174">
        <v>-2.7263000000000002</v>
      </c>
      <c r="U174" t="s">
        <v>248</v>
      </c>
      <c r="V174" t="s">
        <v>41</v>
      </c>
      <c r="W174" t="s">
        <v>42</v>
      </c>
      <c r="X174">
        <v>613</v>
      </c>
      <c r="Y174">
        <v>3</v>
      </c>
      <c r="Z174">
        <v>230</v>
      </c>
      <c r="AA174">
        <v>8886.3592720557608</v>
      </c>
    </row>
    <row r="175" spans="1:27" x14ac:dyDescent="0.3">
      <c r="A175">
        <v>2022</v>
      </c>
      <c r="B175">
        <v>9</v>
      </c>
      <c r="C175" t="s">
        <v>27</v>
      </c>
      <c r="D175" t="s">
        <v>120</v>
      </c>
      <c r="E175" t="s">
        <v>249</v>
      </c>
      <c r="F175" t="s">
        <v>30</v>
      </c>
      <c r="G175" t="s">
        <v>148</v>
      </c>
      <c r="H175" t="s">
        <v>32</v>
      </c>
      <c r="I175" t="s">
        <v>33</v>
      </c>
      <c r="J175" t="s">
        <v>34</v>
      </c>
      <c r="K175" t="s">
        <v>250</v>
      </c>
      <c r="L175">
        <v>0</v>
      </c>
      <c r="M175" t="s">
        <v>36</v>
      </c>
      <c r="O175" t="s">
        <v>37</v>
      </c>
      <c r="P175" t="s">
        <v>38</v>
      </c>
      <c r="R175" t="s">
        <v>39</v>
      </c>
      <c r="S175">
        <v>11.7638</v>
      </c>
      <c r="T175">
        <v>-4.4580000000000002</v>
      </c>
      <c r="U175" t="s">
        <v>251</v>
      </c>
      <c r="V175" t="s">
        <v>41</v>
      </c>
    </row>
    <row r="176" spans="1:27" x14ac:dyDescent="0.3">
      <c r="A176">
        <v>2022</v>
      </c>
      <c r="B176">
        <v>9</v>
      </c>
      <c r="C176" t="s">
        <v>27</v>
      </c>
      <c r="D176" t="s">
        <v>120</v>
      </c>
      <c r="E176" t="s">
        <v>249</v>
      </c>
      <c r="F176" t="s">
        <v>30</v>
      </c>
      <c r="G176" t="s">
        <v>148</v>
      </c>
      <c r="H176" t="s">
        <v>32</v>
      </c>
      <c r="I176" t="s">
        <v>33</v>
      </c>
      <c r="J176" t="s">
        <v>34</v>
      </c>
      <c r="K176" t="s">
        <v>250</v>
      </c>
      <c r="L176">
        <v>0</v>
      </c>
      <c r="M176" t="s">
        <v>36</v>
      </c>
      <c r="O176" t="s">
        <v>37</v>
      </c>
      <c r="P176" t="s">
        <v>38</v>
      </c>
      <c r="R176" t="s">
        <v>39</v>
      </c>
      <c r="S176">
        <v>11.7638</v>
      </c>
      <c r="T176">
        <v>-4.4580000000000002</v>
      </c>
      <c r="U176" t="s">
        <v>251</v>
      </c>
      <c r="V176" t="s">
        <v>41</v>
      </c>
    </row>
    <row r="177" spans="1:27" x14ac:dyDescent="0.3">
      <c r="A177">
        <v>2022</v>
      </c>
      <c r="B177">
        <v>9</v>
      </c>
      <c r="C177" t="s">
        <v>27</v>
      </c>
      <c r="D177" t="s">
        <v>120</v>
      </c>
      <c r="E177" t="s">
        <v>249</v>
      </c>
      <c r="F177" t="s">
        <v>30</v>
      </c>
      <c r="G177" t="s">
        <v>148</v>
      </c>
      <c r="H177" t="s">
        <v>32</v>
      </c>
      <c r="I177" t="s">
        <v>33</v>
      </c>
      <c r="J177" t="s">
        <v>34</v>
      </c>
      <c r="K177" t="s">
        <v>250</v>
      </c>
      <c r="L177">
        <v>0</v>
      </c>
      <c r="M177" t="s">
        <v>36</v>
      </c>
      <c r="O177" t="s">
        <v>37</v>
      </c>
      <c r="P177" t="s">
        <v>38</v>
      </c>
      <c r="R177" t="s">
        <v>39</v>
      </c>
      <c r="S177">
        <v>11.7638</v>
      </c>
      <c r="T177">
        <v>-4.4580000000000002</v>
      </c>
      <c r="U177" t="s">
        <v>251</v>
      </c>
      <c r="V177" t="s">
        <v>41</v>
      </c>
    </row>
    <row r="178" spans="1:27" x14ac:dyDescent="0.3">
      <c r="A178">
        <v>2022</v>
      </c>
      <c r="B178">
        <v>3</v>
      </c>
      <c r="C178" t="s">
        <v>27</v>
      </c>
      <c r="D178" t="s">
        <v>64</v>
      </c>
      <c r="E178" t="s">
        <v>252</v>
      </c>
      <c r="F178" t="s">
        <v>30</v>
      </c>
      <c r="G178" t="s">
        <v>31</v>
      </c>
      <c r="H178" t="s">
        <v>32</v>
      </c>
      <c r="I178" t="s">
        <v>45</v>
      </c>
      <c r="J178" t="s">
        <v>46</v>
      </c>
      <c r="K178" t="s">
        <v>253</v>
      </c>
      <c r="L178">
        <v>0</v>
      </c>
      <c r="M178" t="s">
        <v>36</v>
      </c>
      <c r="O178" t="s">
        <v>37</v>
      </c>
      <c r="P178" t="s">
        <v>38</v>
      </c>
      <c r="Q178" t="s">
        <v>162</v>
      </c>
      <c r="R178" t="s">
        <v>39</v>
      </c>
      <c r="S178">
        <v>11.7302</v>
      </c>
      <c r="T178">
        <v>1.7693000000000001</v>
      </c>
      <c r="U178" t="s">
        <v>254</v>
      </c>
      <c r="V178" t="s">
        <v>41</v>
      </c>
    </row>
    <row r="179" spans="1:27" x14ac:dyDescent="0.3">
      <c r="A179">
        <v>2022</v>
      </c>
      <c r="B179">
        <v>3</v>
      </c>
      <c r="C179" t="s">
        <v>27</v>
      </c>
      <c r="D179" t="s">
        <v>64</v>
      </c>
      <c r="E179" t="s">
        <v>252</v>
      </c>
      <c r="F179" t="s">
        <v>30</v>
      </c>
      <c r="G179" t="s">
        <v>31</v>
      </c>
      <c r="H179" t="s">
        <v>32</v>
      </c>
      <c r="I179" t="s">
        <v>45</v>
      </c>
      <c r="J179" t="s">
        <v>46</v>
      </c>
      <c r="K179" t="s">
        <v>253</v>
      </c>
      <c r="L179">
        <v>0</v>
      </c>
      <c r="M179" t="s">
        <v>36</v>
      </c>
      <c r="O179" t="s">
        <v>37</v>
      </c>
      <c r="P179" t="s">
        <v>38</v>
      </c>
      <c r="Q179" t="s">
        <v>162</v>
      </c>
      <c r="R179" t="s">
        <v>39</v>
      </c>
      <c r="S179">
        <v>11.7302</v>
      </c>
      <c r="T179">
        <v>1.7693000000000001</v>
      </c>
      <c r="U179" t="s">
        <v>254</v>
      </c>
      <c r="V179" t="s">
        <v>41</v>
      </c>
    </row>
    <row r="180" spans="1:27" x14ac:dyDescent="0.3">
      <c r="A180">
        <v>2022</v>
      </c>
      <c r="B180">
        <v>3</v>
      </c>
      <c r="C180" t="s">
        <v>27</v>
      </c>
      <c r="D180" t="s">
        <v>64</v>
      </c>
      <c r="E180" t="s">
        <v>252</v>
      </c>
      <c r="F180" t="s">
        <v>30</v>
      </c>
      <c r="G180" t="s">
        <v>31</v>
      </c>
      <c r="H180" t="s">
        <v>32</v>
      </c>
      <c r="I180" t="s">
        <v>45</v>
      </c>
      <c r="J180" t="s">
        <v>46</v>
      </c>
      <c r="K180" t="s">
        <v>253</v>
      </c>
      <c r="L180">
        <v>0</v>
      </c>
      <c r="M180" t="s">
        <v>36</v>
      </c>
      <c r="O180" t="s">
        <v>37</v>
      </c>
      <c r="P180" t="s">
        <v>38</v>
      </c>
      <c r="Q180" t="s">
        <v>162</v>
      </c>
      <c r="R180" t="s">
        <v>39</v>
      </c>
      <c r="S180">
        <v>11.7302</v>
      </c>
      <c r="T180">
        <v>1.7693000000000001</v>
      </c>
      <c r="U180" t="s">
        <v>254</v>
      </c>
      <c r="V180" t="s">
        <v>41</v>
      </c>
    </row>
    <row r="181" spans="1:27" x14ac:dyDescent="0.3">
      <c r="A181">
        <v>2022</v>
      </c>
      <c r="B181">
        <v>12</v>
      </c>
      <c r="C181" t="s">
        <v>27</v>
      </c>
      <c r="D181" t="s">
        <v>43</v>
      </c>
      <c r="E181" t="s">
        <v>255</v>
      </c>
      <c r="F181" t="s">
        <v>30</v>
      </c>
      <c r="G181" t="s">
        <v>31</v>
      </c>
      <c r="H181" t="s">
        <v>256</v>
      </c>
      <c r="I181" t="s">
        <v>66</v>
      </c>
      <c r="J181" t="s">
        <v>51</v>
      </c>
      <c r="K181" t="s">
        <v>257</v>
      </c>
      <c r="L181">
        <v>0</v>
      </c>
      <c r="M181" t="s">
        <v>36</v>
      </c>
      <c r="O181" t="s">
        <v>37</v>
      </c>
      <c r="P181" t="s">
        <v>38</v>
      </c>
      <c r="Q181" t="s">
        <v>162</v>
      </c>
      <c r="R181" t="s">
        <v>39</v>
      </c>
      <c r="S181">
        <v>11.284599999999999</v>
      </c>
      <c r="T181">
        <v>-0.68289999999999995</v>
      </c>
      <c r="U181" t="s">
        <v>258</v>
      </c>
      <c r="V181" t="s">
        <v>41</v>
      </c>
      <c r="W181" t="s">
        <v>42</v>
      </c>
      <c r="X181">
        <v>613</v>
      </c>
      <c r="Y181">
        <v>1</v>
      </c>
      <c r="Z181">
        <v>14</v>
      </c>
      <c r="AA181">
        <v>2426.5728074949602</v>
      </c>
    </row>
    <row r="182" spans="1:27" x14ac:dyDescent="0.3">
      <c r="A182">
        <v>2022</v>
      </c>
      <c r="B182">
        <v>12</v>
      </c>
      <c r="C182" t="s">
        <v>27</v>
      </c>
      <c r="D182" t="s">
        <v>43</v>
      </c>
      <c r="E182" t="s">
        <v>255</v>
      </c>
      <c r="F182" t="s">
        <v>30</v>
      </c>
      <c r="G182" t="s">
        <v>31</v>
      </c>
      <c r="H182" t="s">
        <v>256</v>
      </c>
      <c r="I182" t="s">
        <v>66</v>
      </c>
      <c r="J182" t="s">
        <v>51</v>
      </c>
      <c r="K182" t="s">
        <v>257</v>
      </c>
      <c r="L182">
        <v>0</v>
      </c>
      <c r="M182" t="s">
        <v>36</v>
      </c>
      <c r="O182" t="s">
        <v>37</v>
      </c>
      <c r="P182" t="s">
        <v>38</v>
      </c>
      <c r="Q182" t="s">
        <v>162</v>
      </c>
      <c r="R182" t="s">
        <v>39</v>
      </c>
      <c r="S182">
        <v>11.284599999999999</v>
      </c>
      <c r="T182">
        <v>-0.68289999999999995</v>
      </c>
      <c r="U182" t="s">
        <v>258</v>
      </c>
      <c r="V182" t="s">
        <v>41</v>
      </c>
      <c r="W182" t="s">
        <v>42</v>
      </c>
      <c r="X182">
        <v>613</v>
      </c>
      <c r="Y182">
        <v>1</v>
      </c>
      <c r="Z182">
        <v>14</v>
      </c>
      <c r="AA182">
        <v>2426.5728074949602</v>
      </c>
    </row>
    <row r="183" spans="1:27" x14ac:dyDescent="0.3">
      <c r="A183">
        <v>2022</v>
      </c>
      <c r="B183">
        <v>12</v>
      </c>
      <c r="C183" t="s">
        <v>27</v>
      </c>
      <c r="D183" t="s">
        <v>43</v>
      </c>
      <c r="E183" t="s">
        <v>255</v>
      </c>
      <c r="F183" t="s">
        <v>30</v>
      </c>
      <c r="G183" t="s">
        <v>31</v>
      </c>
      <c r="H183" t="s">
        <v>256</v>
      </c>
      <c r="I183" t="s">
        <v>66</v>
      </c>
      <c r="J183" t="s">
        <v>51</v>
      </c>
      <c r="K183" t="s">
        <v>257</v>
      </c>
      <c r="L183">
        <v>0</v>
      </c>
      <c r="M183" t="s">
        <v>36</v>
      </c>
      <c r="O183" t="s">
        <v>37</v>
      </c>
      <c r="P183" t="s">
        <v>38</v>
      </c>
      <c r="Q183" t="s">
        <v>162</v>
      </c>
      <c r="R183" t="s">
        <v>39</v>
      </c>
      <c r="S183">
        <v>11.284599999999999</v>
      </c>
      <c r="T183">
        <v>-0.68289999999999995</v>
      </c>
      <c r="U183" t="s">
        <v>258</v>
      </c>
      <c r="V183" t="s">
        <v>41</v>
      </c>
      <c r="W183" t="s">
        <v>42</v>
      </c>
      <c r="X183">
        <v>613</v>
      </c>
      <c r="Y183">
        <v>1</v>
      </c>
      <c r="Z183">
        <v>51</v>
      </c>
      <c r="AA183">
        <v>3487.5243669184201</v>
      </c>
    </row>
    <row r="184" spans="1:27" x14ac:dyDescent="0.3">
      <c r="A184">
        <v>2022</v>
      </c>
      <c r="B184">
        <v>10</v>
      </c>
      <c r="C184" t="s">
        <v>27</v>
      </c>
      <c r="D184" t="s">
        <v>28</v>
      </c>
      <c r="E184" t="s">
        <v>259</v>
      </c>
      <c r="F184" t="s">
        <v>30</v>
      </c>
      <c r="G184" t="s">
        <v>31</v>
      </c>
      <c r="H184" t="s">
        <v>32</v>
      </c>
      <c r="I184" t="s">
        <v>45</v>
      </c>
      <c r="J184" t="s">
        <v>46</v>
      </c>
      <c r="K184" t="s">
        <v>260</v>
      </c>
      <c r="L184">
        <v>0</v>
      </c>
      <c r="M184" t="s">
        <v>36</v>
      </c>
      <c r="O184" t="s">
        <v>37</v>
      </c>
      <c r="P184" t="s">
        <v>38</v>
      </c>
      <c r="R184" t="s">
        <v>39</v>
      </c>
      <c r="S184">
        <v>11.2982</v>
      </c>
      <c r="T184">
        <v>-3.5350000000000001</v>
      </c>
      <c r="U184" t="s">
        <v>261</v>
      </c>
      <c r="V184" t="s">
        <v>41</v>
      </c>
    </row>
    <row r="185" spans="1:27" x14ac:dyDescent="0.3">
      <c r="A185">
        <v>2022</v>
      </c>
      <c r="B185">
        <v>10</v>
      </c>
      <c r="C185" t="s">
        <v>27</v>
      </c>
      <c r="D185" t="s">
        <v>28</v>
      </c>
      <c r="E185" t="s">
        <v>259</v>
      </c>
      <c r="F185" t="s">
        <v>30</v>
      </c>
      <c r="G185" t="s">
        <v>31</v>
      </c>
      <c r="H185" t="s">
        <v>32</v>
      </c>
      <c r="I185" t="s">
        <v>45</v>
      </c>
      <c r="J185" t="s">
        <v>46</v>
      </c>
      <c r="K185" t="s">
        <v>260</v>
      </c>
      <c r="L185">
        <v>0</v>
      </c>
      <c r="M185" t="s">
        <v>36</v>
      </c>
      <c r="O185" t="s">
        <v>37</v>
      </c>
      <c r="P185" t="s">
        <v>38</v>
      </c>
      <c r="R185" t="s">
        <v>39</v>
      </c>
      <c r="S185">
        <v>11.2982</v>
      </c>
      <c r="T185">
        <v>-3.5350000000000001</v>
      </c>
      <c r="U185" t="s">
        <v>261</v>
      </c>
      <c r="V185" t="s">
        <v>41</v>
      </c>
    </row>
    <row r="186" spans="1:27" x14ac:dyDescent="0.3">
      <c r="A186">
        <v>2022</v>
      </c>
      <c r="B186">
        <v>10</v>
      </c>
      <c r="C186" t="s">
        <v>27</v>
      </c>
      <c r="D186" t="s">
        <v>28</v>
      </c>
      <c r="E186" t="s">
        <v>259</v>
      </c>
      <c r="F186" t="s">
        <v>30</v>
      </c>
      <c r="G186" t="s">
        <v>31</v>
      </c>
      <c r="H186" t="s">
        <v>32</v>
      </c>
      <c r="I186" t="s">
        <v>45</v>
      </c>
      <c r="J186" t="s">
        <v>46</v>
      </c>
      <c r="K186" t="s">
        <v>260</v>
      </c>
      <c r="L186">
        <v>0</v>
      </c>
      <c r="M186" t="s">
        <v>36</v>
      </c>
      <c r="O186" t="s">
        <v>37</v>
      </c>
      <c r="P186" t="s">
        <v>38</v>
      </c>
      <c r="R186" t="s">
        <v>39</v>
      </c>
      <c r="S186">
        <v>11.2982</v>
      </c>
      <c r="T186">
        <v>-3.5350000000000001</v>
      </c>
      <c r="U186" t="s">
        <v>261</v>
      </c>
      <c r="V186" t="s">
        <v>41</v>
      </c>
    </row>
    <row r="187" spans="1:27" x14ac:dyDescent="0.3">
      <c r="A187">
        <v>2022</v>
      </c>
      <c r="B187">
        <v>2</v>
      </c>
      <c r="C187" t="s">
        <v>27</v>
      </c>
      <c r="D187" t="s">
        <v>120</v>
      </c>
      <c r="E187" t="s">
        <v>262</v>
      </c>
      <c r="F187" t="s">
        <v>30</v>
      </c>
      <c r="G187" t="s">
        <v>31</v>
      </c>
      <c r="H187" t="s">
        <v>32</v>
      </c>
      <c r="I187" t="s">
        <v>45</v>
      </c>
      <c r="J187" t="s">
        <v>46</v>
      </c>
      <c r="K187" t="s">
        <v>263</v>
      </c>
      <c r="L187">
        <v>0</v>
      </c>
      <c r="M187" t="s">
        <v>36</v>
      </c>
      <c r="O187" t="s">
        <v>37</v>
      </c>
      <c r="P187" t="s">
        <v>38</v>
      </c>
      <c r="R187" t="s">
        <v>39</v>
      </c>
      <c r="S187">
        <v>13.315</v>
      </c>
      <c r="T187">
        <v>-2.9112</v>
      </c>
      <c r="U187" t="s">
        <v>264</v>
      </c>
      <c r="V187" t="s">
        <v>41</v>
      </c>
    </row>
    <row r="188" spans="1:27" x14ac:dyDescent="0.3">
      <c r="A188">
        <v>2022</v>
      </c>
      <c r="B188">
        <v>2</v>
      </c>
      <c r="C188" t="s">
        <v>27</v>
      </c>
      <c r="D188" t="s">
        <v>120</v>
      </c>
      <c r="E188" t="s">
        <v>262</v>
      </c>
      <c r="F188" t="s">
        <v>30</v>
      </c>
      <c r="G188" t="s">
        <v>31</v>
      </c>
      <c r="H188" t="s">
        <v>32</v>
      </c>
      <c r="I188" t="s">
        <v>45</v>
      </c>
      <c r="J188" t="s">
        <v>46</v>
      </c>
      <c r="K188" t="s">
        <v>263</v>
      </c>
      <c r="L188">
        <v>0</v>
      </c>
      <c r="M188" t="s">
        <v>36</v>
      </c>
      <c r="O188" t="s">
        <v>37</v>
      </c>
      <c r="P188" t="s">
        <v>38</v>
      </c>
      <c r="R188" t="s">
        <v>39</v>
      </c>
      <c r="S188">
        <v>13.315</v>
      </c>
      <c r="T188">
        <v>-2.9112</v>
      </c>
      <c r="U188" t="s">
        <v>264</v>
      </c>
      <c r="V188" t="s">
        <v>41</v>
      </c>
    </row>
    <row r="189" spans="1:27" x14ac:dyDescent="0.3">
      <c r="A189">
        <v>2022</v>
      </c>
      <c r="B189">
        <v>2</v>
      </c>
      <c r="C189" t="s">
        <v>27</v>
      </c>
      <c r="D189" t="s">
        <v>120</v>
      </c>
      <c r="E189" t="s">
        <v>262</v>
      </c>
      <c r="F189" t="s">
        <v>30</v>
      </c>
      <c r="G189" t="s">
        <v>31</v>
      </c>
      <c r="H189" t="s">
        <v>32</v>
      </c>
      <c r="I189" t="s">
        <v>45</v>
      </c>
      <c r="J189" t="s">
        <v>46</v>
      </c>
      <c r="K189" t="s">
        <v>263</v>
      </c>
      <c r="L189">
        <v>0</v>
      </c>
      <c r="M189" t="s">
        <v>36</v>
      </c>
      <c r="O189" t="s">
        <v>37</v>
      </c>
      <c r="P189" t="s">
        <v>38</v>
      </c>
      <c r="R189" t="s">
        <v>39</v>
      </c>
      <c r="S189">
        <v>13.315</v>
      </c>
      <c r="T189">
        <v>-2.9112</v>
      </c>
      <c r="U189" t="s">
        <v>264</v>
      </c>
      <c r="V189" t="s">
        <v>41</v>
      </c>
    </row>
    <row r="190" spans="1:27" x14ac:dyDescent="0.3">
      <c r="A190">
        <v>2023</v>
      </c>
      <c r="B190">
        <v>3</v>
      </c>
      <c r="C190" t="s">
        <v>27</v>
      </c>
      <c r="D190" t="s">
        <v>120</v>
      </c>
      <c r="E190" t="s">
        <v>265</v>
      </c>
      <c r="F190" t="s">
        <v>30</v>
      </c>
      <c r="G190" t="s">
        <v>31</v>
      </c>
      <c r="H190" t="s">
        <v>32</v>
      </c>
      <c r="I190" t="s">
        <v>33</v>
      </c>
      <c r="J190" t="s">
        <v>34</v>
      </c>
      <c r="K190" t="s">
        <v>266</v>
      </c>
      <c r="L190">
        <v>0</v>
      </c>
      <c r="M190" t="s">
        <v>36</v>
      </c>
      <c r="O190" t="s">
        <v>37</v>
      </c>
      <c r="P190" t="s">
        <v>38</v>
      </c>
      <c r="R190" t="s">
        <v>39</v>
      </c>
      <c r="S190">
        <v>12.020300000000001</v>
      </c>
      <c r="T190">
        <v>-3.6246999999999998</v>
      </c>
      <c r="U190" t="s">
        <v>267</v>
      </c>
      <c r="V190" t="s">
        <v>41</v>
      </c>
    </row>
    <row r="191" spans="1:27" x14ac:dyDescent="0.3">
      <c r="A191">
        <v>2023</v>
      </c>
      <c r="B191">
        <v>3</v>
      </c>
      <c r="C191" t="s">
        <v>27</v>
      </c>
      <c r="D191" t="s">
        <v>120</v>
      </c>
      <c r="E191" t="s">
        <v>265</v>
      </c>
      <c r="F191" t="s">
        <v>30</v>
      </c>
      <c r="G191" t="s">
        <v>31</v>
      </c>
      <c r="H191" t="s">
        <v>32</v>
      </c>
      <c r="I191" t="s">
        <v>33</v>
      </c>
      <c r="J191" t="s">
        <v>34</v>
      </c>
      <c r="K191" t="s">
        <v>266</v>
      </c>
      <c r="L191">
        <v>0</v>
      </c>
      <c r="M191" t="s">
        <v>36</v>
      </c>
      <c r="O191" t="s">
        <v>37</v>
      </c>
      <c r="P191" t="s">
        <v>38</v>
      </c>
      <c r="R191" t="s">
        <v>39</v>
      </c>
      <c r="S191">
        <v>12.020300000000001</v>
      </c>
      <c r="T191">
        <v>-3.6246999999999998</v>
      </c>
      <c r="U191" t="s">
        <v>267</v>
      </c>
      <c r="V191" t="s">
        <v>41</v>
      </c>
    </row>
    <row r="192" spans="1:27" x14ac:dyDescent="0.3">
      <c r="A192">
        <v>2023</v>
      </c>
      <c r="B192">
        <v>3</v>
      </c>
      <c r="C192" t="s">
        <v>27</v>
      </c>
      <c r="D192" t="s">
        <v>120</v>
      </c>
      <c r="E192" t="s">
        <v>265</v>
      </c>
      <c r="F192" t="s">
        <v>30</v>
      </c>
      <c r="G192" t="s">
        <v>31</v>
      </c>
      <c r="H192" t="s">
        <v>32</v>
      </c>
      <c r="I192" t="s">
        <v>33</v>
      </c>
      <c r="J192" t="s">
        <v>34</v>
      </c>
      <c r="K192" t="s">
        <v>266</v>
      </c>
      <c r="L192">
        <v>0</v>
      </c>
      <c r="M192" t="s">
        <v>36</v>
      </c>
      <c r="O192" t="s">
        <v>37</v>
      </c>
      <c r="P192" t="s">
        <v>38</v>
      </c>
      <c r="R192" t="s">
        <v>39</v>
      </c>
      <c r="S192">
        <v>12.020300000000001</v>
      </c>
      <c r="T192">
        <v>-3.6246999999999998</v>
      </c>
      <c r="U192" t="s">
        <v>267</v>
      </c>
      <c r="V192" t="s">
        <v>41</v>
      </c>
    </row>
    <row r="193" spans="1:27" x14ac:dyDescent="0.3">
      <c r="A193">
        <v>2022</v>
      </c>
      <c r="B193">
        <v>12</v>
      </c>
      <c r="C193" t="s">
        <v>27</v>
      </c>
      <c r="D193" t="s">
        <v>233</v>
      </c>
      <c r="E193" t="s">
        <v>268</v>
      </c>
      <c r="F193" t="s">
        <v>30</v>
      </c>
      <c r="G193" t="s">
        <v>148</v>
      </c>
      <c r="H193" t="s">
        <v>56</v>
      </c>
      <c r="I193" t="s">
        <v>45</v>
      </c>
      <c r="J193" t="s">
        <v>46</v>
      </c>
      <c r="K193" t="s">
        <v>269</v>
      </c>
      <c r="L193">
        <v>1</v>
      </c>
      <c r="M193" t="s">
        <v>36</v>
      </c>
      <c r="O193" t="s">
        <v>37</v>
      </c>
      <c r="P193" t="s">
        <v>38</v>
      </c>
      <c r="R193" t="s">
        <v>39</v>
      </c>
      <c r="S193">
        <v>12.452</v>
      </c>
      <c r="T193">
        <v>-2.6909000000000001</v>
      </c>
      <c r="U193" t="s">
        <v>270</v>
      </c>
      <c r="V193" t="s">
        <v>41</v>
      </c>
      <c r="W193" t="s">
        <v>42</v>
      </c>
      <c r="X193">
        <v>613</v>
      </c>
      <c r="Y193">
        <v>1</v>
      </c>
      <c r="Z193">
        <v>38</v>
      </c>
      <c r="AA193">
        <v>884.97357343020201</v>
      </c>
    </row>
    <row r="194" spans="1:27" x14ac:dyDescent="0.3">
      <c r="A194">
        <v>2022</v>
      </c>
      <c r="B194">
        <v>12</v>
      </c>
      <c r="C194" t="s">
        <v>27</v>
      </c>
      <c r="D194" t="s">
        <v>233</v>
      </c>
      <c r="E194" t="s">
        <v>268</v>
      </c>
      <c r="F194" t="s">
        <v>30</v>
      </c>
      <c r="G194" t="s">
        <v>148</v>
      </c>
      <c r="H194" t="s">
        <v>32</v>
      </c>
      <c r="I194" t="s">
        <v>45</v>
      </c>
      <c r="J194" t="s">
        <v>46</v>
      </c>
      <c r="K194" t="s">
        <v>271</v>
      </c>
      <c r="L194">
        <v>0</v>
      </c>
      <c r="M194" t="s">
        <v>36</v>
      </c>
      <c r="O194" t="s">
        <v>37</v>
      </c>
      <c r="P194" t="s">
        <v>38</v>
      </c>
      <c r="R194" t="s">
        <v>39</v>
      </c>
      <c r="S194">
        <v>12.452</v>
      </c>
      <c r="T194">
        <v>-2.6909000000000001</v>
      </c>
      <c r="U194" t="s">
        <v>270</v>
      </c>
      <c r="V194" t="s">
        <v>41</v>
      </c>
      <c r="W194" t="s">
        <v>42</v>
      </c>
      <c r="X194">
        <v>613</v>
      </c>
      <c r="Y194">
        <v>1</v>
      </c>
      <c r="Z194">
        <v>38</v>
      </c>
      <c r="AA194">
        <v>884.97357343020201</v>
      </c>
    </row>
    <row r="195" spans="1:27" x14ac:dyDescent="0.3">
      <c r="A195">
        <v>2022</v>
      </c>
      <c r="B195">
        <v>12</v>
      </c>
      <c r="C195" t="s">
        <v>27</v>
      </c>
      <c r="D195" t="s">
        <v>233</v>
      </c>
      <c r="E195" t="s">
        <v>268</v>
      </c>
      <c r="F195" t="s">
        <v>30</v>
      </c>
      <c r="G195" t="s">
        <v>148</v>
      </c>
      <c r="H195" t="s">
        <v>56</v>
      </c>
      <c r="I195" t="s">
        <v>45</v>
      </c>
      <c r="J195" t="s">
        <v>46</v>
      </c>
      <c r="K195" t="s">
        <v>269</v>
      </c>
      <c r="L195">
        <v>1</v>
      </c>
      <c r="M195" t="s">
        <v>36</v>
      </c>
      <c r="O195" t="s">
        <v>37</v>
      </c>
      <c r="P195" t="s">
        <v>38</v>
      </c>
      <c r="R195" t="s">
        <v>39</v>
      </c>
      <c r="S195">
        <v>12.452</v>
      </c>
      <c r="T195">
        <v>-2.6909000000000001</v>
      </c>
      <c r="U195" t="s">
        <v>270</v>
      </c>
      <c r="V195" t="s">
        <v>41</v>
      </c>
      <c r="W195" t="s">
        <v>42</v>
      </c>
      <c r="X195">
        <v>613</v>
      </c>
      <c r="Y195">
        <v>1</v>
      </c>
      <c r="Z195">
        <v>38</v>
      </c>
      <c r="AA195">
        <v>1848.27580298005</v>
      </c>
    </row>
    <row r="196" spans="1:27" x14ac:dyDescent="0.3">
      <c r="A196">
        <v>2022</v>
      </c>
      <c r="B196">
        <v>10</v>
      </c>
      <c r="C196" t="s">
        <v>27</v>
      </c>
      <c r="D196" t="s">
        <v>28</v>
      </c>
      <c r="E196" t="s">
        <v>272</v>
      </c>
      <c r="F196" t="s">
        <v>30</v>
      </c>
      <c r="G196" t="s">
        <v>148</v>
      </c>
      <c r="H196" t="s">
        <v>32</v>
      </c>
      <c r="I196" t="s">
        <v>45</v>
      </c>
      <c r="J196" t="s">
        <v>46</v>
      </c>
      <c r="K196" t="s">
        <v>273</v>
      </c>
      <c r="L196">
        <v>0</v>
      </c>
      <c r="M196" t="s">
        <v>36</v>
      </c>
      <c r="O196" t="s">
        <v>37</v>
      </c>
      <c r="P196" t="s">
        <v>38</v>
      </c>
      <c r="R196" t="s">
        <v>39</v>
      </c>
      <c r="S196">
        <v>11.509600000000001</v>
      </c>
      <c r="T196">
        <v>-3.3957999999999999</v>
      </c>
      <c r="U196" t="s">
        <v>274</v>
      </c>
      <c r="V196" t="s">
        <v>41</v>
      </c>
      <c r="W196" t="s">
        <v>42</v>
      </c>
      <c r="X196">
        <v>613</v>
      </c>
      <c r="Y196">
        <v>1</v>
      </c>
      <c r="Z196">
        <v>20</v>
      </c>
      <c r="AA196">
        <v>3159.6682641826701</v>
      </c>
    </row>
    <row r="197" spans="1:27" x14ac:dyDescent="0.3">
      <c r="A197">
        <v>2022</v>
      </c>
      <c r="B197">
        <v>10</v>
      </c>
      <c r="C197" t="s">
        <v>27</v>
      </c>
      <c r="D197" t="s">
        <v>28</v>
      </c>
      <c r="E197" t="s">
        <v>272</v>
      </c>
      <c r="F197" t="s">
        <v>30</v>
      </c>
      <c r="G197" t="s">
        <v>148</v>
      </c>
      <c r="H197" t="s">
        <v>32</v>
      </c>
      <c r="I197" t="s">
        <v>45</v>
      </c>
      <c r="J197" t="s">
        <v>46</v>
      </c>
      <c r="K197" t="s">
        <v>273</v>
      </c>
      <c r="L197">
        <v>0</v>
      </c>
      <c r="M197" t="s">
        <v>36</v>
      </c>
      <c r="O197" t="s">
        <v>37</v>
      </c>
      <c r="P197" t="s">
        <v>38</v>
      </c>
      <c r="R197" t="s">
        <v>39</v>
      </c>
      <c r="S197">
        <v>11.509600000000001</v>
      </c>
      <c r="T197">
        <v>-3.3957999999999999</v>
      </c>
      <c r="U197" t="s">
        <v>274</v>
      </c>
      <c r="V197" t="s">
        <v>41</v>
      </c>
      <c r="W197" t="s">
        <v>42</v>
      </c>
      <c r="X197">
        <v>613</v>
      </c>
      <c r="Y197">
        <v>2</v>
      </c>
      <c r="Z197">
        <v>802</v>
      </c>
      <c r="AA197">
        <v>4467.9986090666698</v>
      </c>
    </row>
    <row r="198" spans="1:27" x14ac:dyDescent="0.3">
      <c r="A198">
        <v>2022</v>
      </c>
      <c r="B198">
        <v>10</v>
      </c>
      <c r="C198" t="s">
        <v>27</v>
      </c>
      <c r="D198" t="s">
        <v>28</v>
      </c>
      <c r="E198" t="s">
        <v>272</v>
      </c>
      <c r="F198" t="s">
        <v>30</v>
      </c>
      <c r="G198" t="s">
        <v>148</v>
      </c>
      <c r="H198" t="s">
        <v>32</v>
      </c>
      <c r="I198" t="s">
        <v>45</v>
      </c>
      <c r="J198" t="s">
        <v>46</v>
      </c>
      <c r="K198" t="s">
        <v>273</v>
      </c>
      <c r="L198">
        <v>0</v>
      </c>
      <c r="M198" t="s">
        <v>36</v>
      </c>
      <c r="O198" t="s">
        <v>37</v>
      </c>
      <c r="P198" t="s">
        <v>38</v>
      </c>
      <c r="R198" t="s">
        <v>39</v>
      </c>
      <c r="S198">
        <v>11.509600000000001</v>
      </c>
      <c r="T198">
        <v>-3.3957999999999999</v>
      </c>
      <c r="U198" t="s">
        <v>274</v>
      </c>
      <c r="V198" t="s">
        <v>41</v>
      </c>
      <c r="W198" t="s">
        <v>42</v>
      </c>
      <c r="X198">
        <v>613</v>
      </c>
      <c r="Y198">
        <v>2</v>
      </c>
      <c r="Z198">
        <v>802</v>
      </c>
      <c r="AA198">
        <v>5103.3755277808204</v>
      </c>
    </row>
    <row r="199" spans="1:27" x14ac:dyDescent="0.3">
      <c r="A199">
        <v>2022</v>
      </c>
      <c r="B199">
        <v>2</v>
      </c>
      <c r="C199" t="s">
        <v>27</v>
      </c>
      <c r="D199" t="s">
        <v>60</v>
      </c>
      <c r="E199" t="s">
        <v>275</v>
      </c>
      <c r="F199" t="s">
        <v>30</v>
      </c>
      <c r="G199" t="s">
        <v>31</v>
      </c>
      <c r="H199" t="s">
        <v>32</v>
      </c>
      <c r="I199" t="s">
        <v>33</v>
      </c>
      <c r="J199" t="s">
        <v>34</v>
      </c>
      <c r="K199" t="s">
        <v>276</v>
      </c>
      <c r="L199">
        <v>0</v>
      </c>
      <c r="M199" t="s">
        <v>36</v>
      </c>
      <c r="O199" t="s">
        <v>37</v>
      </c>
      <c r="P199" t="s">
        <v>38</v>
      </c>
      <c r="R199" t="s">
        <v>39</v>
      </c>
      <c r="S199">
        <v>13.3978</v>
      </c>
      <c r="T199">
        <v>-2.5920999999999998</v>
      </c>
      <c r="U199" t="s">
        <v>277</v>
      </c>
      <c r="V199" t="s">
        <v>41</v>
      </c>
      <c r="W199" t="s">
        <v>42</v>
      </c>
      <c r="X199">
        <v>613</v>
      </c>
      <c r="Y199">
        <v>2</v>
      </c>
      <c r="Z199">
        <v>302</v>
      </c>
      <c r="AA199">
        <v>2581.5321528524601</v>
      </c>
    </row>
    <row r="200" spans="1:27" x14ac:dyDescent="0.3">
      <c r="A200">
        <v>2022</v>
      </c>
      <c r="B200">
        <v>2</v>
      </c>
      <c r="C200" t="s">
        <v>27</v>
      </c>
      <c r="D200" t="s">
        <v>60</v>
      </c>
      <c r="E200" t="s">
        <v>275</v>
      </c>
      <c r="F200" t="s">
        <v>30</v>
      </c>
      <c r="G200" t="s">
        <v>31</v>
      </c>
      <c r="H200" t="s">
        <v>32</v>
      </c>
      <c r="I200" t="s">
        <v>33</v>
      </c>
      <c r="J200" t="s">
        <v>34</v>
      </c>
      <c r="K200" t="s">
        <v>276</v>
      </c>
      <c r="L200">
        <v>0</v>
      </c>
      <c r="M200" t="s">
        <v>36</v>
      </c>
      <c r="O200" t="s">
        <v>37</v>
      </c>
      <c r="P200" t="s">
        <v>38</v>
      </c>
      <c r="R200" t="s">
        <v>39</v>
      </c>
      <c r="S200">
        <v>13.3978</v>
      </c>
      <c r="T200">
        <v>-2.5920999999999998</v>
      </c>
      <c r="U200" t="s">
        <v>277</v>
      </c>
      <c r="V200" t="s">
        <v>41</v>
      </c>
      <c r="W200" t="s">
        <v>42</v>
      </c>
      <c r="X200">
        <v>613</v>
      </c>
      <c r="Y200">
        <v>2</v>
      </c>
      <c r="Z200">
        <v>302</v>
      </c>
      <c r="AA200">
        <v>4881.5612336532704</v>
      </c>
    </row>
    <row r="201" spans="1:27" x14ac:dyDescent="0.3">
      <c r="A201">
        <v>2022</v>
      </c>
      <c r="B201">
        <v>2</v>
      </c>
      <c r="C201" t="s">
        <v>27</v>
      </c>
      <c r="D201" t="s">
        <v>60</v>
      </c>
      <c r="E201" t="s">
        <v>275</v>
      </c>
      <c r="F201" t="s">
        <v>30</v>
      </c>
      <c r="G201" t="s">
        <v>31</v>
      </c>
      <c r="H201" t="s">
        <v>32</v>
      </c>
      <c r="I201" t="s">
        <v>33</v>
      </c>
      <c r="J201" t="s">
        <v>34</v>
      </c>
      <c r="K201" t="s">
        <v>276</v>
      </c>
      <c r="L201">
        <v>0</v>
      </c>
      <c r="M201" t="s">
        <v>36</v>
      </c>
      <c r="O201" t="s">
        <v>37</v>
      </c>
      <c r="P201" t="s">
        <v>38</v>
      </c>
      <c r="R201" t="s">
        <v>39</v>
      </c>
      <c r="S201">
        <v>13.3978</v>
      </c>
      <c r="T201">
        <v>-2.5920999999999998</v>
      </c>
      <c r="U201" t="s">
        <v>277</v>
      </c>
      <c r="V201" t="s">
        <v>41</v>
      </c>
      <c r="W201" t="s">
        <v>42</v>
      </c>
      <c r="X201">
        <v>613</v>
      </c>
      <c r="Y201">
        <v>2</v>
      </c>
      <c r="Z201">
        <v>302</v>
      </c>
      <c r="AA201">
        <v>9610.0223816951693</v>
      </c>
    </row>
    <row r="202" spans="1:27" x14ac:dyDescent="0.3">
      <c r="A202">
        <v>2022</v>
      </c>
      <c r="B202">
        <v>1</v>
      </c>
      <c r="C202" t="s">
        <v>27</v>
      </c>
      <c r="D202" t="s">
        <v>120</v>
      </c>
      <c r="E202" t="s">
        <v>278</v>
      </c>
      <c r="F202" t="s">
        <v>30</v>
      </c>
      <c r="G202" t="s">
        <v>31</v>
      </c>
      <c r="H202" t="s">
        <v>32</v>
      </c>
      <c r="I202" t="s">
        <v>66</v>
      </c>
      <c r="J202" t="s">
        <v>51</v>
      </c>
      <c r="K202" t="s">
        <v>279</v>
      </c>
      <c r="L202">
        <v>0</v>
      </c>
      <c r="M202" t="s">
        <v>36</v>
      </c>
      <c r="O202" t="s">
        <v>37</v>
      </c>
      <c r="P202" t="s">
        <v>38</v>
      </c>
      <c r="R202" t="s">
        <v>39</v>
      </c>
      <c r="S202">
        <v>12.777200000000001</v>
      </c>
      <c r="T202">
        <v>-3.8071999999999999</v>
      </c>
      <c r="U202" t="s">
        <v>280</v>
      </c>
      <c r="V202" t="s">
        <v>41</v>
      </c>
      <c r="W202" t="s">
        <v>53</v>
      </c>
      <c r="X202">
        <v>613</v>
      </c>
      <c r="Y202">
        <v>2</v>
      </c>
      <c r="Z202">
        <v>3002</v>
      </c>
      <c r="AA202">
        <v>7434.6004560209203</v>
      </c>
    </row>
    <row r="203" spans="1:27" x14ac:dyDescent="0.3">
      <c r="A203">
        <v>2022</v>
      </c>
      <c r="B203">
        <v>1</v>
      </c>
      <c r="C203" t="s">
        <v>27</v>
      </c>
      <c r="D203" t="s">
        <v>120</v>
      </c>
      <c r="E203" t="s">
        <v>278</v>
      </c>
      <c r="F203" t="s">
        <v>30</v>
      </c>
      <c r="G203" t="s">
        <v>31</v>
      </c>
      <c r="H203" t="s">
        <v>32</v>
      </c>
      <c r="I203" t="s">
        <v>66</v>
      </c>
      <c r="J203" t="s">
        <v>51</v>
      </c>
      <c r="K203" t="s">
        <v>279</v>
      </c>
      <c r="L203">
        <v>0</v>
      </c>
      <c r="M203" t="s">
        <v>36</v>
      </c>
      <c r="O203" t="s">
        <v>37</v>
      </c>
      <c r="P203" t="s">
        <v>38</v>
      </c>
      <c r="R203" t="s">
        <v>39</v>
      </c>
      <c r="S203">
        <v>12.777200000000001</v>
      </c>
      <c r="T203">
        <v>-3.8071999999999999</v>
      </c>
      <c r="U203" t="s">
        <v>280</v>
      </c>
      <c r="V203" t="s">
        <v>41</v>
      </c>
      <c r="W203" t="s">
        <v>53</v>
      </c>
      <c r="X203">
        <v>613</v>
      </c>
      <c r="Y203">
        <v>1</v>
      </c>
      <c r="Z203">
        <v>140</v>
      </c>
      <c r="AA203">
        <v>7548.7256719418801</v>
      </c>
    </row>
    <row r="204" spans="1:27" x14ac:dyDescent="0.3">
      <c r="A204">
        <v>2022</v>
      </c>
      <c r="B204">
        <v>1</v>
      </c>
      <c r="C204" t="s">
        <v>27</v>
      </c>
      <c r="D204" t="s">
        <v>120</v>
      </c>
      <c r="E204" t="s">
        <v>278</v>
      </c>
      <c r="F204" t="s">
        <v>30</v>
      </c>
      <c r="G204" t="s">
        <v>31</v>
      </c>
      <c r="H204" t="s">
        <v>32</v>
      </c>
      <c r="I204" t="s">
        <v>66</v>
      </c>
      <c r="J204" t="s">
        <v>51</v>
      </c>
      <c r="K204" t="s">
        <v>279</v>
      </c>
      <c r="L204">
        <v>0</v>
      </c>
      <c r="M204" t="s">
        <v>36</v>
      </c>
      <c r="O204" t="s">
        <v>37</v>
      </c>
      <c r="P204" t="s">
        <v>38</v>
      </c>
      <c r="R204" t="s">
        <v>39</v>
      </c>
      <c r="S204">
        <v>12.777200000000001</v>
      </c>
      <c r="T204">
        <v>-3.8071999999999999</v>
      </c>
      <c r="U204" t="s">
        <v>280</v>
      </c>
      <c r="V204" t="s">
        <v>41</v>
      </c>
      <c r="W204" t="s">
        <v>53</v>
      </c>
      <c r="X204">
        <v>613</v>
      </c>
      <c r="Y204">
        <v>1</v>
      </c>
      <c r="Z204">
        <v>140</v>
      </c>
      <c r="AA204">
        <v>7548.7256719418801</v>
      </c>
    </row>
    <row r="205" spans="1:27" x14ac:dyDescent="0.3">
      <c r="A205">
        <v>2022</v>
      </c>
      <c r="B205">
        <v>9</v>
      </c>
      <c r="C205" t="s">
        <v>27</v>
      </c>
      <c r="D205" t="s">
        <v>120</v>
      </c>
      <c r="E205" t="s">
        <v>281</v>
      </c>
      <c r="F205" t="s">
        <v>30</v>
      </c>
      <c r="G205" t="s">
        <v>148</v>
      </c>
      <c r="H205" t="s">
        <v>32</v>
      </c>
      <c r="I205" t="s">
        <v>45</v>
      </c>
      <c r="J205" t="s">
        <v>46</v>
      </c>
      <c r="K205" t="s">
        <v>282</v>
      </c>
      <c r="L205">
        <v>0</v>
      </c>
      <c r="M205" t="s">
        <v>36</v>
      </c>
      <c r="O205" t="s">
        <v>37</v>
      </c>
      <c r="P205" t="s">
        <v>38</v>
      </c>
      <c r="R205" t="s">
        <v>39</v>
      </c>
      <c r="S205">
        <v>11.898199999999999</v>
      </c>
      <c r="T205">
        <v>-4.3379000000000003</v>
      </c>
      <c r="U205" t="s">
        <v>283</v>
      </c>
      <c r="V205" t="s">
        <v>41</v>
      </c>
    </row>
    <row r="206" spans="1:27" x14ac:dyDescent="0.3">
      <c r="A206">
        <v>2022</v>
      </c>
      <c r="B206">
        <v>9</v>
      </c>
      <c r="C206" t="s">
        <v>27</v>
      </c>
      <c r="D206" t="s">
        <v>120</v>
      </c>
      <c r="E206" t="s">
        <v>281</v>
      </c>
      <c r="F206" t="s">
        <v>30</v>
      </c>
      <c r="G206" t="s">
        <v>148</v>
      </c>
      <c r="H206" t="s">
        <v>32</v>
      </c>
      <c r="I206" t="s">
        <v>45</v>
      </c>
      <c r="J206" t="s">
        <v>46</v>
      </c>
      <c r="K206" t="s">
        <v>282</v>
      </c>
      <c r="L206">
        <v>0</v>
      </c>
      <c r="M206" t="s">
        <v>36</v>
      </c>
      <c r="O206" t="s">
        <v>37</v>
      </c>
      <c r="P206" t="s">
        <v>38</v>
      </c>
      <c r="R206" t="s">
        <v>39</v>
      </c>
      <c r="S206">
        <v>11.898199999999999</v>
      </c>
      <c r="T206">
        <v>-4.3379000000000003</v>
      </c>
      <c r="U206" t="s">
        <v>283</v>
      </c>
      <c r="V206" t="s">
        <v>41</v>
      </c>
    </row>
    <row r="207" spans="1:27" x14ac:dyDescent="0.3">
      <c r="A207">
        <v>2022</v>
      </c>
      <c r="B207">
        <v>9</v>
      </c>
      <c r="C207" t="s">
        <v>27</v>
      </c>
      <c r="D207" t="s">
        <v>120</v>
      </c>
      <c r="E207" t="s">
        <v>281</v>
      </c>
      <c r="F207" t="s">
        <v>30</v>
      </c>
      <c r="G207" t="s">
        <v>148</v>
      </c>
      <c r="H207" t="s">
        <v>32</v>
      </c>
      <c r="I207" t="s">
        <v>45</v>
      </c>
      <c r="J207" t="s">
        <v>46</v>
      </c>
      <c r="K207" t="s">
        <v>282</v>
      </c>
      <c r="L207">
        <v>0</v>
      </c>
      <c r="M207" t="s">
        <v>36</v>
      </c>
      <c r="O207" t="s">
        <v>37</v>
      </c>
      <c r="P207" t="s">
        <v>38</v>
      </c>
      <c r="R207" t="s">
        <v>39</v>
      </c>
      <c r="S207">
        <v>11.898199999999999</v>
      </c>
      <c r="T207">
        <v>-4.3379000000000003</v>
      </c>
      <c r="U207" t="s">
        <v>283</v>
      </c>
      <c r="V207" t="s">
        <v>41</v>
      </c>
    </row>
    <row r="208" spans="1:27" x14ac:dyDescent="0.3">
      <c r="A208">
        <v>2022</v>
      </c>
      <c r="B208">
        <v>8</v>
      </c>
      <c r="C208" t="s">
        <v>27</v>
      </c>
      <c r="D208" t="s">
        <v>120</v>
      </c>
      <c r="E208" t="s">
        <v>284</v>
      </c>
      <c r="F208" t="s">
        <v>30</v>
      </c>
      <c r="G208" t="s">
        <v>31</v>
      </c>
      <c r="H208" t="s">
        <v>32</v>
      </c>
      <c r="I208" t="s">
        <v>66</v>
      </c>
      <c r="J208" t="s">
        <v>51</v>
      </c>
      <c r="K208" t="s">
        <v>285</v>
      </c>
      <c r="L208">
        <v>0</v>
      </c>
      <c r="M208" t="s">
        <v>36</v>
      </c>
      <c r="O208" t="s">
        <v>37</v>
      </c>
      <c r="P208" t="s">
        <v>38</v>
      </c>
      <c r="R208" t="s">
        <v>39</v>
      </c>
      <c r="S208">
        <v>12.18</v>
      </c>
      <c r="T208">
        <v>-4.09</v>
      </c>
      <c r="U208" t="s">
        <v>286</v>
      </c>
      <c r="V208" t="s">
        <v>41</v>
      </c>
      <c r="W208" t="s">
        <v>42</v>
      </c>
      <c r="X208">
        <v>613</v>
      </c>
      <c r="Y208">
        <v>1</v>
      </c>
      <c r="Z208">
        <v>23</v>
      </c>
      <c r="AA208">
        <v>1032.48722762232</v>
      </c>
    </row>
    <row r="209" spans="1:27" x14ac:dyDescent="0.3">
      <c r="A209">
        <v>2022</v>
      </c>
      <c r="B209">
        <v>8</v>
      </c>
      <c r="C209" t="s">
        <v>27</v>
      </c>
      <c r="D209" t="s">
        <v>120</v>
      </c>
      <c r="E209" t="s">
        <v>284</v>
      </c>
      <c r="F209" t="s">
        <v>30</v>
      </c>
      <c r="G209" t="s">
        <v>31</v>
      </c>
      <c r="H209" t="s">
        <v>32</v>
      </c>
      <c r="I209" t="s">
        <v>66</v>
      </c>
      <c r="J209" t="s">
        <v>51</v>
      </c>
      <c r="K209" t="s">
        <v>285</v>
      </c>
      <c r="L209">
        <v>0</v>
      </c>
      <c r="M209" t="s">
        <v>36</v>
      </c>
      <c r="O209" t="s">
        <v>37</v>
      </c>
      <c r="P209" t="s">
        <v>38</v>
      </c>
      <c r="R209" t="s">
        <v>39</v>
      </c>
      <c r="S209">
        <v>12.18</v>
      </c>
      <c r="T209">
        <v>-4.09</v>
      </c>
      <c r="U209" t="s">
        <v>286</v>
      </c>
      <c r="V209" t="s">
        <v>41</v>
      </c>
      <c r="W209" t="s">
        <v>42</v>
      </c>
      <c r="X209">
        <v>613</v>
      </c>
      <c r="Y209">
        <v>1</v>
      </c>
      <c r="Z209">
        <v>23</v>
      </c>
      <c r="AA209">
        <v>1032.48722762232</v>
      </c>
    </row>
    <row r="210" spans="1:27" x14ac:dyDescent="0.3">
      <c r="A210">
        <v>2022</v>
      </c>
      <c r="B210">
        <v>8</v>
      </c>
      <c r="C210" t="s">
        <v>27</v>
      </c>
      <c r="D210" t="s">
        <v>120</v>
      </c>
      <c r="E210" t="s">
        <v>284</v>
      </c>
      <c r="F210" t="s">
        <v>30</v>
      </c>
      <c r="G210" t="s">
        <v>148</v>
      </c>
      <c r="H210" t="s">
        <v>80</v>
      </c>
      <c r="I210" t="s">
        <v>50</v>
      </c>
      <c r="J210" t="s">
        <v>51</v>
      </c>
      <c r="K210" t="s">
        <v>287</v>
      </c>
      <c r="L210">
        <v>0</v>
      </c>
      <c r="M210" t="s">
        <v>36</v>
      </c>
      <c r="O210" t="s">
        <v>37</v>
      </c>
      <c r="S210">
        <v>12.18</v>
      </c>
      <c r="T210">
        <v>-4.09</v>
      </c>
      <c r="U210" t="s">
        <v>286</v>
      </c>
      <c r="V210" t="s">
        <v>41</v>
      </c>
      <c r="W210" t="s">
        <v>42</v>
      </c>
      <c r="X210">
        <v>613</v>
      </c>
      <c r="Y210">
        <v>1</v>
      </c>
      <c r="Z210">
        <v>23</v>
      </c>
      <c r="AA210">
        <v>1032.48722762232</v>
      </c>
    </row>
    <row r="211" spans="1:27" x14ac:dyDescent="0.3">
      <c r="A211">
        <v>2022</v>
      </c>
      <c r="B211">
        <v>8</v>
      </c>
      <c r="C211" t="s">
        <v>27</v>
      </c>
      <c r="D211" t="s">
        <v>120</v>
      </c>
      <c r="E211" t="s">
        <v>284</v>
      </c>
      <c r="F211" t="s">
        <v>30</v>
      </c>
      <c r="G211" t="s">
        <v>31</v>
      </c>
      <c r="H211" t="s">
        <v>32</v>
      </c>
      <c r="I211" t="s">
        <v>66</v>
      </c>
      <c r="J211" t="s">
        <v>51</v>
      </c>
      <c r="K211" t="s">
        <v>285</v>
      </c>
      <c r="L211">
        <v>0</v>
      </c>
      <c r="M211" t="s">
        <v>36</v>
      </c>
      <c r="O211" t="s">
        <v>37</v>
      </c>
      <c r="P211" t="s">
        <v>38</v>
      </c>
      <c r="R211" t="s">
        <v>39</v>
      </c>
      <c r="S211">
        <v>12.18</v>
      </c>
      <c r="T211">
        <v>-4.09</v>
      </c>
      <c r="U211" t="s">
        <v>286</v>
      </c>
      <c r="V211" t="s">
        <v>41</v>
      </c>
      <c r="W211" t="s">
        <v>53</v>
      </c>
      <c r="X211">
        <v>613</v>
      </c>
      <c r="Y211">
        <v>1</v>
      </c>
      <c r="Z211">
        <v>140</v>
      </c>
      <c r="AA211">
        <v>1193.17295470923</v>
      </c>
    </row>
    <row r="212" spans="1:27" x14ac:dyDescent="0.3">
      <c r="A212">
        <v>2022</v>
      </c>
      <c r="B212">
        <v>8</v>
      </c>
      <c r="C212" t="s">
        <v>27</v>
      </c>
      <c r="D212" t="s">
        <v>120</v>
      </c>
      <c r="E212" t="s">
        <v>284</v>
      </c>
      <c r="F212" t="s">
        <v>30</v>
      </c>
      <c r="G212" t="s">
        <v>31</v>
      </c>
      <c r="H212" t="s">
        <v>80</v>
      </c>
      <c r="I212" t="s">
        <v>45</v>
      </c>
      <c r="J212" t="s">
        <v>46</v>
      </c>
      <c r="K212" t="s">
        <v>287</v>
      </c>
      <c r="L212">
        <v>0</v>
      </c>
      <c r="M212" t="s">
        <v>36</v>
      </c>
      <c r="O212" t="s">
        <v>37</v>
      </c>
      <c r="S212">
        <v>12.18</v>
      </c>
      <c r="T212">
        <v>-4.09</v>
      </c>
      <c r="U212" t="s">
        <v>286</v>
      </c>
      <c r="V212" t="s">
        <v>41</v>
      </c>
      <c r="W212" t="s">
        <v>53</v>
      </c>
      <c r="X212">
        <v>613</v>
      </c>
      <c r="Y212">
        <v>1</v>
      </c>
      <c r="Z212">
        <v>140</v>
      </c>
      <c r="AA212">
        <v>1193.17295470923</v>
      </c>
    </row>
    <row r="213" spans="1:27" x14ac:dyDescent="0.3">
      <c r="A213">
        <v>2022</v>
      </c>
      <c r="B213">
        <v>8</v>
      </c>
      <c r="C213" t="s">
        <v>27</v>
      </c>
      <c r="D213" t="s">
        <v>120</v>
      </c>
      <c r="E213" t="s">
        <v>284</v>
      </c>
      <c r="F213" t="s">
        <v>30</v>
      </c>
      <c r="G213" t="s">
        <v>148</v>
      </c>
      <c r="H213" t="s">
        <v>80</v>
      </c>
      <c r="I213" t="s">
        <v>50</v>
      </c>
      <c r="J213" t="s">
        <v>51</v>
      </c>
      <c r="K213" t="s">
        <v>287</v>
      </c>
      <c r="L213">
        <v>0</v>
      </c>
      <c r="M213" t="s">
        <v>36</v>
      </c>
      <c r="O213" t="s">
        <v>37</v>
      </c>
      <c r="S213">
        <v>12.18</v>
      </c>
      <c r="T213">
        <v>-4.09</v>
      </c>
      <c r="U213" t="s">
        <v>286</v>
      </c>
      <c r="V213" t="s">
        <v>41</v>
      </c>
      <c r="W213" t="s">
        <v>53</v>
      </c>
      <c r="X213">
        <v>613</v>
      </c>
      <c r="Y213">
        <v>1</v>
      </c>
      <c r="Z213">
        <v>140</v>
      </c>
      <c r="AA213">
        <v>1193.17295470923</v>
      </c>
    </row>
    <row r="214" spans="1:27" x14ac:dyDescent="0.3">
      <c r="A214">
        <v>2022</v>
      </c>
      <c r="B214">
        <v>5</v>
      </c>
      <c r="C214" t="s">
        <v>27</v>
      </c>
      <c r="D214" t="s">
        <v>64</v>
      </c>
      <c r="E214" t="s">
        <v>288</v>
      </c>
      <c r="F214" t="s">
        <v>30</v>
      </c>
      <c r="G214" t="s">
        <v>31</v>
      </c>
      <c r="H214" t="s">
        <v>32</v>
      </c>
      <c r="I214" t="s">
        <v>45</v>
      </c>
      <c r="J214" t="s">
        <v>46</v>
      </c>
      <c r="K214" t="s">
        <v>289</v>
      </c>
      <c r="L214">
        <v>0</v>
      </c>
      <c r="M214" t="s">
        <v>36</v>
      </c>
      <c r="O214" t="s">
        <v>37</v>
      </c>
      <c r="P214" t="s">
        <v>38</v>
      </c>
      <c r="R214" t="s">
        <v>39</v>
      </c>
      <c r="S214">
        <v>13.3896</v>
      </c>
      <c r="T214">
        <v>-0.14960000000000001</v>
      </c>
      <c r="U214" t="s">
        <v>290</v>
      </c>
      <c r="V214" t="s">
        <v>41</v>
      </c>
    </row>
    <row r="215" spans="1:27" x14ac:dyDescent="0.3">
      <c r="A215">
        <v>2022</v>
      </c>
      <c r="B215">
        <v>5</v>
      </c>
      <c r="C215" t="s">
        <v>27</v>
      </c>
      <c r="D215" t="s">
        <v>64</v>
      </c>
      <c r="E215" t="s">
        <v>288</v>
      </c>
      <c r="F215" t="s">
        <v>30</v>
      </c>
      <c r="G215" t="s">
        <v>31</v>
      </c>
      <c r="H215" t="s">
        <v>32</v>
      </c>
      <c r="I215" t="s">
        <v>45</v>
      </c>
      <c r="J215" t="s">
        <v>46</v>
      </c>
      <c r="K215" t="s">
        <v>289</v>
      </c>
      <c r="L215">
        <v>0</v>
      </c>
      <c r="M215" t="s">
        <v>36</v>
      </c>
      <c r="O215" t="s">
        <v>37</v>
      </c>
      <c r="P215" t="s">
        <v>38</v>
      </c>
      <c r="R215" t="s">
        <v>39</v>
      </c>
      <c r="S215">
        <v>13.3896</v>
      </c>
      <c r="T215">
        <v>-0.14960000000000001</v>
      </c>
      <c r="U215" t="s">
        <v>290</v>
      </c>
      <c r="V215" t="s">
        <v>41</v>
      </c>
    </row>
    <row r="216" spans="1:27" x14ac:dyDescent="0.3">
      <c r="A216">
        <v>2022</v>
      </c>
      <c r="B216">
        <v>5</v>
      </c>
      <c r="C216" t="s">
        <v>27</v>
      </c>
      <c r="D216" t="s">
        <v>64</v>
      </c>
      <c r="E216" t="s">
        <v>288</v>
      </c>
      <c r="F216" t="s">
        <v>30</v>
      </c>
      <c r="G216" t="s">
        <v>31</v>
      </c>
      <c r="H216" t="s">
        <v>32</v>
      </c>
      <c r="I216" t="s">
        <v>45</v>
      </c>
      <c r="J216" t="s">
        <v>46</v>
      </c>
      <c r="K216" t="s">
        <v>289</v>
      </c>
      <c r="L216">
        <v>0</v>
      </c>
      <c r="M216" t="s">
        <v>36</v>
      </c>
      <c r="O216" t="s">
        <v>37</v>
      </c>
      <c r="P216" t="s">
        <v>38</v>
      </c>
      <c r="R216" t="s">
        <v>39</v>
      </c>
      <c r="S216">
        <v>13.3896</v>
      </c>
      <c r="T216">
        <v>-0.14960000000000001</v>
      </c>
      <c r="U216" t="s">
        <v>290</v>
      </c>
      <c r="V216" t="s">
        <v>41</v>
      </c>
    </row>
    <row r="217" spans="1:27" x14ac:dyDescent="0.3">
      <c r="A217">
        <v>2022</v>
      </c>
      <c r="B217">
        <v>10</v>
      </c>
      <c r="C217" t="s">
        <v>27</v>
      </c>
      <c r="D217" t="s">
        <v>43</v>
      </c>
      <c r="E217" t="s">
        <v>291</v>
      </c>
      <c r="F217" t="s">
        <v>30</v>
      </c>
      <c r="G217" t="s">
        <v>31</v>
      </c>
      <c r="H217" t="s">
        <v>32</v>
      </c>
      <c r="I217" t="s">
        <v>45</v>
      </c>
      <c r="J217" t="s">
        <v>46</v>
      </c>
      <c r="K217" t="s">
        <v>292</v>
      </c>
      <c r="L217">
        <v>0</v>
      </c>
      <c r="M217" t="s">
        <v>36</v>
      </c>
      <c r="O217" t="s">
        <v>37</v>
      </c>
      <c r="P217" t="s">
        <v>38</v>
      </c>
      <c r="R217" t="s">
        <v>39</v>
      </c>
      <c r="S217">
        <v>11.369300000000001</v>
      </c>
      <c r="T217">
        <v>-0.36</v>
      </c>
      <c r="U217" t="s">
        <v>293</v>
      </c>
      <c r="V217" t="s">
        <v>41</v>
      </c>
      <c r="W217" t="s">
        <v>42</v>
      </c>
      <c r="X217">
        <v>613</v>
      </c>
      <c r="Y217">
        <v>1</v>
      </c>
      <c r="Z217">
        <v>14</v>
      </c>
      <c r="AA217">
        <v>4892.5204637467104</v>
      </c>
    </row>
    <row r="218" spans="1:27" x14ac:dyDescent="0.3">
      <c r="A218">
        <v>2022</v>
      </c>
      <c r="B218">
        <v>10</v>
      </c>
      <c r="C218" t="s">
        <v>27</v>
      </c>
      <c r="D218" t="s">
        <v>43</v>
      </c>
      <c r="E218" t="s">
        <v>291</v>
      </c>
      <c r="F218" t="s">
        <v>30</v>
      </c>
      <c r="G218" t="s">
        <v>31</v>
      </c>
      <c r="H218" t="s">
        <v>32</v>
      </c>
      <c r="I218" t="s">
        <v>45</v>
      </c>
      <c r="J218" t="s">
        <v>46</v>
      </c>
      <c r="K218" t="s">
        <v>292</v>
      </c>
      <c r="L218">
        <v>0</v>
      </c>
      <c r="M218" t="s">
        <v>36</v>
      </c>
      <c r="O218" t="s">
        <v>37</v>
      </c>
      <c r="P218" t="s">
        <v>38</v>
      </c>
      <c r="R218" t="s">
        <v>39</v>
      </c>
      <c r="S218">
        <v>11.369300000000001</v>
      </c>
      <c r="T218">
        <v>-0.36</v>
      </c>
      <c r="U218" t="s">
        <v>293</v>
      </c>
      <c r="V218" t="s">
        <v>41</v>
      </c>
      <c r="W218" t="s">
        <v>42</v>
      </c>
      <c r="X218">
        <v>613</v>
      </c>
      <c r="Y218">
        <v>1</v>
      </c>
      <c r="Z218">
        <v>14</v>
      </c>
      <c r="AA218">
        <v>4892.5204637467104</v>
      </c>
    </row>
    <row r="219" spans="1:27" x14ac:dyDescent="0.3">
      <c r="A219">
        <v>2022</v>
      </c>
      <c r="B219">
        <v>10</v>
      </c>
      <c r="C219" t="s">
        <v>27</v>
      </c>
      <c r="D219" t="s">
        <v>43</v>
      </c>
      <c r="E219" t="s">
        <v>291</v>
      </c>
      <c r="F219" t="s">
        <v>30</v>
      </c>
      <c r="G219" t="s">
        <v>31</v>
      </c>
      <c r="H219" t="s">
        <v>32</v>
      </c>
      <c r="I219" t="s">
        <v>45</v>
      </c>
      <c r="J219" t="s">
        <v>46</v>
      </c>
      <c r="K219" t="s">
        <v>292</v>
      </c>
      <c r="L219">
        <v>0</v>
      </c>
      <c r="M219" t="s">
        <v>36</v>
      </c>
      <c r="O219" t="s">
        <v>37</v>
      </c>
      <c r="P219" t="s">
        <v>38</v>
      </c>
      <c r="R219" t="s">
        <v>39</v>
      </c>
      <c r="S219">
        <v>11.369300000000001</v>
      </c>
      <c r="T219">
        <v>-0.36</v>
      </c>
      <c r="U219" t="s">
        <v>293</v>
      </c>
      <c r="V219" t="s">
        <v>41</v>
      </c>
      <c r="W219" t="s">
        <v>42</v>
      </c>
      <c r="X219">
        <v>613</v>
      </c>
      <c r="Y219">
        <v>1</v>
      </c>
      <c r="Z219">
        <v>14</v>
      </c>
      <c r="AA219">
        <v>5515.4340556152501</v>
      </c>
    </row>
    <row r="220" spans="1:27" x14ac:dyDescent="0.3">
      <c r="A220">
        <v>2022</v>
      </c>
      <c r="B220">
        <v>10</v>
      </c>
      <c r="C220" t="s">
        <v>27</v>
      </c>
      <c r="D220" t="s">
        <v>43</v>
      </c>
      <c r="E220" t="s">
        <v>291</v>
      </c>
      <c r="F220" t="s">
        <v>30</v>
      </c>
      <c r="G220" t="s">
        <v>31</v>
      </c>
      <c r="H220" t="s">
        <v>32</v>
      </c>
      <c r="I220" t="s">
        <v>45</v>
      </c>
      <c r="J220" t="s">
        <v>46</v>
      </c>
      <c r="K220" t="s">
        <v>292</v>
      </c>
      <c r="L220">
        <v>0</v>
      </c>
      <c r="M220" t="s">
        <v>36</v>
      </c>
      <c r="O220" t="s">
        <v>37</v>
      </c>
      <c r="P220" t="s">
        <v>38</v>
      </c>
      <c r="R220" t="s">
        <v>39</v>
      </c>
      <c r="S220">
        <v>11.369300000000001</v>
      </c>
      <c r="T220">
        <v>-0.36</v>
      </c>
      <c r="U220" t="s">
        <v>293</v>
      </c>
      <c r="V220" t="s">
        <v>41</v>
      </c>
      <c r="W220" t="s">
        <v>53</v>
      </c>
      <c r="X220">
        <v>613</v>
      </c>
      <c r="Y220">
        <v>1</v>
      </c>
      <c r="Z220">
        <v>140</v>
      </c>
      <c r="AA220">
        <v>9612.0255881699704</v>
      </c>
    </row>
    <row r="221" spans="1:27" x14ac:dyDescent="0.3">
      <c r="A221">
        <v>2022</v>
      </c>
      <c r="B221">
        <v>1</v>
      </c>
      <c r="C221" t="s">
        <v>27</v>
      </c>
      <c r="D221" t="s">
        <v>120</v>
      </c>
      <c r="E221" t="s">
        <v>294</v>
      </c>
      <c r="F221" t="s">
        <v>30</v>
      </c>
      <c r="G221" t="s">
        <v>31</v>
      </c>
      <c r="H221" t="s">
        <v>32</v>
      </c>
      <c r="I221" t="s">
        <v>66</v>
      </c>
      <c r="J221" t="s">
        <v>51</v>
      </c>
      <c r="K221" t="s">
        <v>295</v>
      </c>
      <c r="L221">
        <v>0</v>
      </c>
      <c r="M221" t="s">
        <v>36</v>
      </c>
      <c r="O221" t="s">
        <v>37</v>
      </c>
      <c r="P221" t="s">
        <v>38</v>
      </c>
      <c r="R221" t="s">
        <v>39</v>
      </c>
      <c r="S221">
        <v>12.825799999999999</v>
      </c>
      <c r="T221">
        <v>-3.4931999999999999</v>
      </c>
      <c r="U221" t="s">
        <v>296</v>
      </c>
      <c r="V221" t="s">
        <v>41</v>
      </c>
    </row>
    <row r="222" spans="1:27" x14ac:dyDescent="0.3">
      <c r="A222">
        <v>2022</v>
      </c>
      <c r="B222">
        <v>1</v>
      </c>
      <c r="C222" t="s">
        <v>27</v>
      </c>
      <c r="D222" t="s">
        <v>120</v>
      </c>
      <c r="E222" t="s">
        <v>294</v>
      </c>
      <c r="F222" t="s">
        <v>30</v>
      </c>
      <c r="G222" t="s">
        <v>31</v>
      </c>
      <c r="H222" t="s">
        <v>32</v>
      </c>
      <c r="I222" t="s">
        <v>66</v>
      </c>
      <c r="J222" t="s">
        <v>51</v>
      </c>
      <c r="K222" t="s">
        <v>295</v>
      </c>
      <c r="L222">
        <v>0</v>
      </c>
      <c r="M222" t="s">
        <v>36</v>
      </c>
      <c r="O222" t="s">
        <v>37</v>
      </c>
      <c r="P222" t="s">
        <v>38</v>
      </c>
      <c r="R222" t="s">
        <v>39</v>
      </c>
      <c r="S222">
        <v>12.825799999999999</v>
      </c>
      <c r="T222">
        <v>-3.4931999999999999</v>
      </c>
      <c r="U222" t="s">
        <v>296</v>
      </c>
      <c r="V222" t="s">
        <v>41</v>
      </c>
    </row>
    <row r="223" spans="1:27" x14ac:dyDescent="0.3">
      <c r="A223">
        <v>2022</v>
      </c>
      <c r="B223">
        <v>1</v>
      </c>
      <c r="C223" t="s">
        <v>27</v>
      </c>
      <c r="D223" t="s">
        <v>120</v>
      </c>
      <c r="E223" t="s">
        <v>294</v>
      </c>
      <c r="F223" t="s">
        <v>30</v>
      </c>
      <c r="G223" t="s">
        <v>31</v>
      </c>
      <c r="H223" t="s">
        <v>32</v>
      </c>
      <c r="I223" t="s">
        <v>66</v>
      </c>
      <c r="J223" t="s">
        <v>51</v>
      </c>
      <c r="K223" t="s">
        <v>295</v>
      </c>
      <c r="L223">
        <v>0</v>
      </c>
      <c r="M223" t="s">
        <v>36</v>
      </c>
      <c r="O223" t="s">
        <v>37</v>
      </c>
      <c r="P223" t="s">
        <v>38</v>
      </c>
      <c r="R223" t="s">
        <v>39</v>
      </c>
      <c r="S223">
        <v>12.825799999999999</v>
      </c>
      <c r="T223">
        <v>-3.4931999999999999</v>
      </c>
      <c r="U223" t="s">
        <v>296</v>
      </c>
      <c r="V223" t="s">
        <v>41</v>
      </c>
    </row>
    <row r="224" spans="1:27" x14ac:dyDescent="0.3">
      <c r="A224">
        <v>2022</v>
      </c>
      <c r="B224">
        <v>12</v>
      </c>
      <c r="C224" t="s">
        <v>27</v>
      </c>
      <c r="D224" t="s">
        <v>69</v>
      </c>
      <c r="E224" t="s">
        <v>297</v>
      </c>
      <c r="F224" t="s">
        <v>30</v>
      </c>
      <c r="G224" t="s">
        <v>148</v>
      </c>
      <c r="H224" t="s">
        <v>32</v>
      </c>
      <c r="I224" t="s">
        <v>33</v>
      </c>
      <c r="J224" t="s">
        <v>34</v>
      </c>
      <c r="K224" t="s">
        <v>298</v>
      </c>
      <c r="L224">
        <v>0</v>
      </c>
      <c r="M224" t="s">
        <v>36</v>
      </c>
      <c r="O224" t="s">
        <v>37</v>
      </c>
      <c r="P224" t="s">
        <v>38</v>
      </c>
      <c r="R224" t="s">
        <v>39</v>
      </c>
      <c r="S224">
        <v>13.148199999999999</v>
      </c>
      <c r="T224">
        <v>-1.165</v>
      </c>
      <c r="U224" t="s">
        <v>299</v>
      </c>
      <c r="V224" t="s">
        <v>41</v>
      </c>
      <c r="W224" t="s">
        <v>42</v>
      </c>
      <c r="X224">
        <v>613</v>
      </c>
      <c r="Y224">
        <v>2</v>
      </c>
      <c r="Z224">
        <v>301</v>
      </c>
      <c r="AA224">
        <v>5581.7003563793196</v>
      </c>
    </row>
    <row r="225" spans="1:27" x14ac:dyDescent="0.3">
      <c r="A225">
        <v>2021</v>
      </c>
      <c r="B225">
        <v>11</v>
      </c>
      <c r="C225" t="s">
        <v>27</v>
      </c>
      <c r="D225" t="s">
        <v>115</v>
      </c>
      <c r="E225" t="s">
        <v>300</v>
      </c>
      <c r="F225" t="s">
        <v>30</v>
      </c>
      <c r="G225" t="s">
        <v>31</v>
      </c>
      <c r="H225" t="s">
        <v>32</v>
      </c>
      <c r="I225" t="s">
        <v>33</v>
      </c>
      <c r="J225" t="s">
        <v>34</v>
      </c>
      <c r="K225" t="s">
        <v>301</v>
      </c>
      <c r="L225">
        <v>0</v>
      </c>
      <c r="M225" t="s">
        <v>36</v>
      </c>
      <c r="O225" t="s">
        <v>37</v>
      </c>
      <c r="P225" t="s">
        <v>38</v>
      </c>
      <c r="R225" t="s">
        <v>39</v>
      </c>
      <c r="S225">
        <v>13.4411</v>
      </c>
      <c r="T225">
        <v>0.90739999999999998</v>
      </c>
      <c r="U225" t="s">
        <v>302</v>
      </c>
      <c r="V225" t="s">
        <v>41</v>
      </c>
    </row>
    <row r="226" spans="1:27" x14ac:dyDescent="0.3">
      <c r="A226">
        <v>2021</v>
      </c>
      <c r="B226">
        <v>11</v>
      </c>
      <c r="C226" t="s">
        <v>27</v>
      </c>
      <c r="D226" t="s">
        <v>115</v>
      </c>
      <c r="E226" t="s">
        <v>300</v>
      </c>
      <c r="F226" t="s">
        <v>30</v>
      </c>
      <c r="G226" t="s">
        <v>31</v>
      </c>
      <c r="H226" t="s">
        <v>32</v>
      </c>
      <c r="I226" t="s">
        <v>33</v>
      </c>
      <c r="J226" t="s">
        <v>34</v>
      </c>
      <c r="K226" t="s">
        <v>301</v>
      </c>
      <c r="L226">
        <v>0</v>
      </c>
      <c r="M226" t="s">
        <v>36</v>
      </c>
      <c r="O226" t="s">
        <v>37</v>
      </c>
      <c r="P226" t="s">
        <v>38</v>
      </c>
      <c r="R226" t="s">
        <v>39</v>
      </c>
      <c r="S226">
        <v>13.4411</v>
      </c>
      <c r="T226">
        <v>0.90739999999999998</v>
      </c>
      <c r="U226" t="s">
        <v>302</v>
      </c>
      <c r="V226" t="s">
        <v>41</v>
      </c>
    </row>
    <row r="227" spans="1:27" x14ac:dyDescent="0.3">
      <c r="A227">
        <v>2021</v>
      </c>
      <c r="B227">
        <v>11</v>
      </c>
      <c r="C227" t="s">
        <v>27</v>
      </c>
      <c r="D227" t="s">
        <v>115</v>
      </c>
      <c r="E227" t="s">
        <v>300</v>
      </c>
      <c r="F227" t="s">
        <v>30</v>
      </c>
      <c r="G227" t="s">
        <v>31</v>
      </c>
      <c r="H227" t="s">
        <v>32</v>
      </c>
      <c r="I227" t="s">
        <v>33</v>
      </c>
      <c r="J227" t="s">
        <v>34</v>
      </c>
      <c r="K227" t="s">
        <v>301</v>
      </c>
      <c r="L227">
        <v>0</v>
      </c>
      <c r="M227" t="s">
        <v>36</v>
      </c>
      <c r="O227" t="s">
        <v>37</v>
      </c>
      <c r="P227" t="s">
        <v>38</v>
      </c>
      <c r="R227" t="s">
        <v>39</v>
      </c>
      <c r="S227">
        <v>13.4411</v>
      </c>
      <c r="T227">
        <v>0.90739999999999998</v>
      </c>
      <c r="U227" t="s">
        <v>302</v>
      </c>
      <c r="V227" t="s">
        <v>41</v>
      </c>
    </row>
    <row r="228" spans="1:27" x14ac:dyDescent="0.3">
      <c r="A228">
        <v>2021</v>
      </c>
      <c r="B228">
        <v>6</v>
      </c>
      <c r="C228" t="s">
        <v>27</v>
      </c>
      <c r="D228" t="s">
        <v>115</v>
      </c>
      <c r="E228" t="s">
        <v>303</v>
      </c>
      <c r="F228" t="s">
        <v>30</v>
      </c>
      <c r="G228" t="s">
        <v>31</v>
      </c>
      <c r="H228" t="s">
        <v>32</v>
      </c>
      <c r="I228" t="s">
        <v>117</v>
      </c>
      <c r="J228" t="s">
        <v>51</v>
      </c>
      <c r="K228" t="s">
        <v>304</v>
      </c>
      <c r="L228">
        <v>0</v>
      </c>
      <c r="M228" t="s">
        <v>36</v>
      </c>
      <c r="O228" t="s">
        <v>37</v>
      </c>
      <c r="P228" t="s">
        <v>38</v>
      </c>
      <c r="R228" t="s">
        <v>39</v>
      </c>
      <c r="S228">
        <v>13.9786</v>
      </c>
      <c r="T228">
        <v>-1.8110999999999999</v>
      </c>
      <c r="U228" t="s">
        <v>305</v>
      </c>
      <c r="V228" t="s">
        <v>41</v>
      </c>
    </row>
    <row r="229" spans="1:27" x14ac:dyDescent="0.3">
      <c r="A229">
        <v>2021</v>
      </c>
      <c r="B229">
        <v>6</v>
      </c>
      <c r="C229" t="s">
        <v>27</v>
      </c>
      <c r="D229" t="s">
        <v>115</v>
      </c>
      <c r="E229" t="s">
        <v>303</v>
      </c>
      <c r="F229" t="s">
        <v>30</v>
      </c>
      <c r="G229" t="s">
        <v>31</v>
      </c>
      <c r="H229" t="s">
        <v>32</v>
      </c>
      <c r="I229" t="s">
        <v>117</v>
      </c>
      <c r="J229" t="s">
        <v>51</v>
      </c>
      <c r="K229" t="s">
        <v>304</v>
      </c>
      <c r="L229">
        <v>0</v>
      </c>
      <c r="M229" t="s">
        <v>36</v>
      </c>
      <c r="O229" t="s">
        <v>37</v>
      </c>
      <c r="P229" t="s">
        <v>38</v>
      </c>
      <c r="R229" t="s">
        <v>39</v>
      </c>
      <c r="S229">
        <v>13.9786</v>
      </c>
      <c r="T229">
        <v>-1.8110999999999999</v>
      </c>
      <c r="U229" t="s">
        <v>305</v>
      </c>
      <c r="V229" t="s">
        <v>41</v>
      </c>
    </row>
    <row r="230" spans="1:27" x14ac:dyDescent="0.3">
      <c r="A230">
        <v>2021</v>
      </c>
      <c r="B230">
        <v>6</v>
      </c>
      <c r="C230" t="s">
        <v>27</v>
      </c>
      <c r="D230" t="s">
        <v>115</v>
      </c>
      <c r="E230" t="s">
        <v>303</v>
      </c>
      <c r="F230" t="s">
        <v>30</v>
      </c>
      <c r="G230" t="s">
        <v>31</v>
      </c>
      <c r="H230" t="s">
        <v>32</v>
      </c>
      <c r="I230" t="s">
        <v>117</v>
      </c>
      <c r="J230" t="s">
        <v>51</v>
      </c>
      <c r="K230" t="s">
        <v>304</v>
      </c>
      <c r="L230">
        <v>0</v>
      </c>
      <c r="M230" t="s">
        <v>36</v>
      </c>
      <c r="O230" t="s">
        <v>37</v>
      </c>
      <c r="P230" t="s">
        <v>38</v>
      </c>
      <c r="R230" t="s">
        <v>39</v>
      </c>
      <c r="S230">
        <v>13.9786</v>
      </c>
      <c r="T230">
        <v>-1.8110999999999999</v>
      </c>
      <c r="U230" t="s">
        <v>305</v>
      </c>
      <c r="V230" t="s">
        <v>41</v>
      </c>
    </row>
    <row r="231" spans="1:27" x14ac:dyDescent="0.3">
      <c r="A231">
        <v>2022</v>
      </c>
      <c r="B231">
        <v>11</v>
      </c>
      <c r="C231" t="s">
        <v>27</v>
      </c>
      <c r="D231" t="s">
        <v>69</v>
      </c>
      <c r="E231" t="s">
        <v>306</v>
      </c>
      <c r="F231" t="s">
        <v>30</v>
      </c>
      <c r="G231" t="s">
        <v>148</v>
      </c>
      <c r="H231" t="s">
        <v>32</v>
      </c>
      <c r="I231" t="s">
        <v>45</v>
      </c>
      <c r="J231" t="s">
        <v>46</v>
      </c>
      <c r="K231" t="s">
        <v>307</v>
      </c>
      <c r="L231">
        <v>0</v>
      </c>
      <c r="M231" t="s">
        <v>36</v>
      </c>
      <c r="O231" t="s">
        <v>37</v>
      </c>
      <c r="P231" t="s">
        <v>38</v>
      </c>
      <c r="R231" t="s">
        <v>39</v>
      </c>
      <c r="S231">
        <v>12.6256</v>
      </c>
      <c r="T231">
        <v>-0.2646</v>
      </c>
      <c r="U231" t="s">
        <v>308</v>
      </c>
      <c r="V231" t="s">
        <v>41</v>
      </c>
      <c r="W231" t="s">
        <v>42</v>
      </c>
      <c r="X231">
        <v>613</v>
      </c>
      <c r="Y231">
        <v>2</v>
      </c>
      <c r="Z231">
        <v>201</v>
      </c>
      <c r="AA231">
        <v>3221.62213591818</v>
      </c>
    </row>
    <row r="232" spans="1:27" x14ac:dyDescent="0.3">
      <c r="A232">
        <v>2022</v>
      </c>
      <c r="B232">
        <v>11</v>
      </c>
      <c r="C232" t="s">
        <v>27</v>
      </c>
      <c r="D232" t="s">
        <v>69</v>
      </c>
      <c r="E232" t="s">
        <v>306</v>
      </c>
      <c r="F232" t="s">
        <v>30</v>
      </c>
      <c r="G232" t="s">
        <v>148</v>
      </c>
      <c r="H232" t="s">
        <v>32</v>
      </c>
      <c r="I232" t="s">
        <v>45</v>
      </c>
      <c r="J232" t="s">
        <v>46</v>
      </c>
      <c r="K232" t="s">
        <v>307</v>
      </c>
      <c r="L232">
        <v>0</v>
      </c>
      <c r="M232" t="s">
        <v>36</v>
      </c>
      <c r="O232" t="s">
        <v>37</v>
      </c>
      <c r="P232" t="s">
        <v>38</v>
      </c>
      <c r="R232" t="s">
        <v>39</v>
      </c>
      <c r="S232">
        <v>12.6256</v>
      </c>
      <c r="T232">
        <v>-0.2646</v>
      </c>
      <c r="U232" t="s">
        <v>308</v>
      </c>
      <c r="V232" t="s">
        <v>41</v>
      </c>
      <c r="W232" t="s">
        <v>42</v>
      </c>
      <c r="X232">
        <v>613</v>
      </c>
      <c r="Y232">
        <v>2</v>
      </c>
      <c r="Z232">
        <v>503</v>
      </c>
      <c r="AA232">
        <v>4792.5850529771296</v>
      </c>
    </row>
    <row r="233" spans="1:27" x14ac:dyDescent="0.3">
      <c r="A233">
        <v>2022</v>
      </c>
      <c r="B233">
        <v>11</v>
      </c>
      <c r="C233" t="s">
        <v>27</v>
      </c>
      <c r="D233" t="s">
        <v>69</v>
      </c>
      <c r="E233" t="s">
        <v>306</v>
      </c>
      <c r="F233" t="s">
        <v>30</v>
      </c>
      <c r="G233" t="s">
        <v>148</v>
      </c>
      <c r="H233" t="s">
        <v>32</v>
      </c>
      <c r="I233" t="s">
        <v>45</v>
      </c>
      <c r="J233" t="s">
        <v>46</v>
      </c>
      <c r="K233" t="s">
        <v>307</v>
      </c>
      <c r="L233">
        <v>0</v>
      </c>
      <c r="M233" t="s">
        <v>36</v>
      </c>
      <c r="O233" t="s">
        <v>37</v>
      </c>
      <c r="P233" t="s">
        <v>38</v>
      </c>
      <c r="R233" t="s">
        <v>39</v>
      </c>
      <c r="S233">
        <v>12.6256</v>
      </c>
      <c r="T233">
        <v>-0.2646</v>
      </c>
      <c r="U233" t="s">
        <v>308</v>
      </c>
      <c r="V233" t="s">
        <v>41</v>
      </c>
      <c r="W233" t="s">
        <v>42</v>
      </c>
      <c r="X233">
        <v>613</v>
      </c>
      <c r="Y233">
        <v>2</v>
      </c>
      <c r="Z233">
        <v>503</v>
      </c>
      <c r="AA233">
        <v>5838.5672825729998</v>
      </c>
    </row>
    <row r="234" spans="1:27" x14ac:dyDescent="0.3">
      <c r="A234">
        <v>2022</v>
      </c>
      <c r="B234">
        <v>2</v>
      </c>
      <c r="C234" t="s">
        <v>27</v>
      </c>
      <c r="D234" t="s">
        <v>120</v>
      </c>
      <c r="E234" t="s">
        <v>309</v>
      </c>
      <c r="F234" t="s">
        <v>30</v>
      </c>
      <c r="G234" t="s">
        <v>31</v>
      </c>
      <c r="H234" t="s">
        <v>32</v>
      </c>
      <c r="I234" t="s">
        <v>66</v>
      </c>
      <c r="J234" t="s">
        <v>51</v>
      </c>
      <c r="K234" t="s">
        <v>310</v>
      </c>
      <c r="L234">
        <v>0</v>
      </c>
      <c r="M234" t="s">
        <v>36</v>
      </c>
      <c r="O234" t="s">
        <v>37</v>
      </c>
      <c r="P234" t="s">
        <v>38</v>
      </c>
      <c r="R234" t="s">
        <v>39</v>
      </c>
      <c r="S234">
        <v>13.169</v>
      </c>
      <c r="T234">
        <v>-3.4150999999999998</v>
      </c>
      <c r="U234" t="s">
        <v>311</v>
      </c>
      <c r="V234" t="s">
        <v>41</v>
      </c>
      <c r="W234" t="s">
        <v>53</v>
      </c>
      <c r="X234">
        <v>613</v>
      </c>
      <c r="Y234">
        <v>2</v>
      </c>
      <c r="Z234">
        <v>3002</v>
      </c>
      <c r="AA234">
        <v>949.95964108897294</v>
      </c>
    </row>
    <row r="235" spans="1:27" x14ac:dyDescent="0.3">
      <c r="A235">
        <v>2022</v>
      </c>
      <c r="B235">
        <v>1</v>
      </c>
      <c r="C235" t="s">
        <v>27</v>
      </c>
      <c r="D235" t="s">
        <v>120</v>
      </c>
      <c r="E235" t="s">
        <v>309</v>
      </c>
      <c r="F235" t="s">
        <v>30</v>
      </c>
      <c r="G235" t="s">
        <v>31</v>
      </c>
      <c r="H235" t="s">
        <v>32</v>
      </c>
      <c r="I235" t="s">
        <v>66</v>
      </c>
      <c r="J235" t="s">
        <v>51</v>
      </c>
      <c r="K235" t="s">
        <v>312</v>
      </c>
      <c r="L235">
        <v>0</v>
      </c>
      <c r="M235" t="s">
        <v>36</v>
      </c>
      <c r="O235" t="s">
        <v>37</v>
      </c>
      <c r="P235" t="s">
        <v>38</v>
      </c>
      <c r="R235" t="s">
        <v>39</v>
      </c>
      <c r="S235">
        <v>13.169</v>
      </c>
      <c r="T235">
        <v>-3.4150999999999998</v>
      </c>
      <c r="U235" t="s">
        <v>311</v>
      </c>
      <c r="V235" t="s">
        <v>41</v>
      </c>
      <c r="W235" t="s">
        <v>53</v>
      </c>
      <c r="X235">
        <v>613</v>
      </c>
      <c r="Y235">
        <v>2</v>
      </c>
      <c r="Z235">
        <v>3002</v>
      </c>
      <c r="AA235">
        <v>949.95964108897294</v>
      </c>
    </row>
    <row r="236" spans="1:27" x14ac:dyDescent="0.3">
      <c r="A236">
        <v>2022</v>
      </c>
      <c r="B236">
        <v>4</v>
      </c>
      <c r="C236" t="s">
        <v>27</v>
      </c>
      <c r="D236" t="s">
        <v>64</v>
      </c>
      <c r="E236" t="s">
        <v>313</v>
      </c>
      <c r="F236" t="s">
        <v>30</v>
      </c>
      <c r="G236" t="s">
        <v>31</v>
      </c>
      <c r="H236" t="s">
        <v>32</v>
      </c>
      <c r="I236" t="s">
        <v>45</v>
      </c>
      <c r="J236" t="s">
        <v>46</v>
      </c>
      <c r="K236" t="s">
        <v>314</v>
      </c>
      <c r="L236">
        <v>0</v>
      </c>
      <c r="M236" t="s">
        <v>36</v>
      </c>
      <c r="O236" t="s">
        <v>37</v>
      </c>
      <c r="P236" t="s">
        <v>38</v>
      </c>
      <c r="Q236" t="s">
        <v>315</v>
      </c>
      <c r="R236" t="s">
        <v>39</v>
      </c>
      <c r="S236">
        <v>12.5465</v>
      </c>
      <c r="T236">
        <v>-2.4400000000000002E-2</v>
      </c>
      <c r="U236" t="s">
        <v>316</v>
      </c>
      <c r="V236" t="s">
        <v>41</v>
      </c>
      <c r="W236" t="s">
        <v>42</v>
      </c>
      <c r="X236">
        <v>613</v>
      </c>
      <c r="Y236">
        <v>2</v>
      </c>
      <c r="Z236">
        <v>503</v>
      </c>
      <c r="AA236">
        <v>7624.3707583290898</v>
      </c>
    </row>
    <row r="237" spans="1:27" x14ac:dyDescent="0.3">
      <c r="A237">
        <v>2022</v>
      </c>
      <c r="B237">
        <v>10</v>
      </c>
      <c r="C237" t="s">
        <v>27</v>
      </c>
      <c r="D237" t="s">
        <v>69</v>
      </c>
      <c r="E237" t="s">
        <v>317</v>
      </c>
      <c r="F237" t="s">
        <v>30</v>
      </c>
      <c r="G237" t="s">
        <v>31</v>
      </c>
      <c r="H237" t="s">
        <v>32</v>
      </c>
      <c r="I237" t="s">
        <v>50</v>
      </c>
      <c r="J237" t="s">
        <v>51</v>
      </c>
      <c r="K237" t="s">
        <v>318</v>
      </c>
      <c r="L237">
        <v>0</v>
      </c>
      <c r="M237" t="s">
        <v>36</v>
      </c>
      <c r="O237" t="s">
        <v>37</v>
      </c>
      <c r="P237" t="s">
        <v>38</v>
      </c>
      <c r="Q237" t="s">
        <v>162</v>
      </c>
      <c r="R237" t="s">
        <v>39</v>
      </c>
      <c r="S237">
        <v>13.1021</v>
      </c>
      <c r="T237">
        <v>-1.2239</v>
      </c>
      <c r="U237" t="s">
        <v>319</v>
      </c>
      <c r="V237" t="s">
        <v>41</v>
      </c>
      <c r="W237" t="s">
        <v>42</v>
      </c>
      <c r="X237">
        <v>613</v>
      </c>
      <c r="Y237">
        <v>2</v>
      </c>
      <c r="Z237">
        <v>301</v>
      </c>
      <c r="AA237">
        <v>7565.0873836328501</v>
      </c>
    </row>
    <row r="238" spans="1:27" x14ac:dyDescent="0.3">
      <c r="A238">
        <v>2022</v>
      </c>
      <c r="B238">
        <v>9</v>
      </c>
      <c r="C238" t="s">
        <v>27</v>
      </c>
      <c r="D238" t="s">
        <v>120</v>
      </c>
      <c r="E238" t="s">
        <v>320</v>
      </c>
      <c r="F238" t="s">
        <v>30</v>
      </c>
      <c r="G238" t="s">
        <v>31</v>
      </c>
      <c r="H238" t="s">
        <v>32</v>
      </c>
      <c r="I238" t="s">
        <v>45</v>
      </c>
      <c r="J238" t="s">
        <v>46</v>
      </c>
      <c r="K238" t="s">
        <v>321</v>
      </c>
      <c r="L238">
        <v>0</v>
      </c>
      <c r="M238" t="s">
        <v>36</v>
      </c>
      <c r="O238" t="s">
        <v>37</v>
      </c>
      <c r="P238" t="s">
        <v>38</v>
      </c>
      <c r="R238" t="s">
        <v>39</v>
      </c>
      <c r="S238">
        <v>12.080399999999999</v>
      </c>
      <c r="T238">
        <v>-4.1890000000000001</v>
      </c>
      <c r="U238" t="s">
        <v>322</v>
      </c>
      <c r="V238" t="s">
        <v>41</v>
      </c>
    </row>
    <row r="239" spans="1:27" x14ac:dyDescent="0.3">
      <c r="A239">
        <v>2022</v>
      </c>
      <c r="B239">
        <v>9</v>
      </c>
      <c r="C239" t="s">
        <v>27</v>
      </c>
      <c r="D239" t="s">
        <v>120</v>
      </c>
      <c r="E239" t="s">
        <v>320</v>
      </c>
      <c r="F239" t="s">
        <v>30</v>
      </c>
      <c r="G239" t="s">
        <v>31</v>
      </c>
      <c r="H239" t="s">
        <v>32</v>
      </c>
      <c r="I239" t="s">
        <v>45</v>
      </c>
      <c r="J239" t="s">
        <v>46</v>
      </c>
      <c r="K239" t="s">
        <v>321</v>
      </c>
      <c r="L239">
        <v>0</v>
      </c>
      <c r="M239" t="s">
        <v>36</v>
      </c>
      <c r="O239" t="s">
        <v>37</v>
      </c>
      <c r="P239" t="s">
        <v>38</v>
      </c>
      <c r="R239" t="s">
        <v>39</v>
      </c>
      <c r="S239">
        <v>12.080399999999999</v>
      </c>
      <c r="T239">
        <v>-4.1890000000000001</v>
      </c>
      <c r="U239" t="s">
        <v>322</v>
      </c>
      <c r="V239" t="s">
        <v>41</v>
      </c>
    </row>
    <row r="240" spans="1:27" x14ac:dyDescent="0.3">
      <c r="A240">
        <v>2022</v>
      </c>
      <c r="B240">
        <v>9</v>
      </c>
      <c r="C240" t="s">
        <v>27</v>
      </c>
      <c r="D240" t="s">
        <v>120</v>
      </c>
      <c r="E240" t="s">
        <v>320</v>
      </c>
      <c r="F240" t="s">
        <v>30</v>
      </c>
      <c r="G240" t="s">
        <v>31</v>
      </c>
      <c r="H240" t="s">
        <v>32</v>
      </c>
      <c r="I240" t="s">
        <v>45</v>
      </c>
      <c r="J240" t="s">
        <v>46</v>
      </c>
      <c r="K240" t="s">
        <v>321</v>
      </c>
      <c r="L240">
        <v>0</v>
      </c>
      <c r="M240" t="s">
        <v>36</v>
      </c>
      <c r="O240" t="s">
        <v>37</v>
      </c>
      <c r="P240" t="s">
        <v>38</v>
      </c>
      <c r="R240" t="s">
        <v>39</v>
      </c>
      <c r="S240">
        <v>12.080399999999999</v>
      </c>
      <c r="T240">
        <v>-4.1890000000000001</v>
      </c>
      <c r="U240" t="s">
        <v>322</v>
      </c>
      <c r="V240" t="s">
        <v>41</v>
      </c>
    </row>
    <row r="241" spans="1:27" x14ac:dyDescent="0.3">
      <c r="A241">
        <v>2022</v>
      </c>
      <c r="B241">
        <v>3</v>
      </c>
      <c r="C241" t="s">
        <v>27</v>
      </c>
      <c r="D241" t="s">
        <v>64</v>
      </c>
      <c r="E241" t="s">
        <v>323</v>
      </c>
      <c r="F241" t="s">
        <v>30</v>
      </c>
      <c r="G241" t="s">
        <v>31</v>
      </c>
      <c r="H241" t="s">
        <v>80</v>
      </c>
      <c r="I241" t="s">
        <v>66</v>
      </c>
      <c r="J241" t="s">
        <v>51</v>
      </c>
      <c r="K241" t="s">
        <v>324</v>
      </c>
      <c r="L241">
        <v>0</v>
      </c>
      <c r="M241" t="s">
        <v>36</v>
      </c>
      <c r="O241" t="s">
        <v>37</v>
      </c>
      <c r="S241">
        <v>11.249700000000001</v>
      </c>
      <c r="T241">
        <v>0.70750000000000002</v>
      </c>
      <c r="U241" t="s">
        <v>325</v>
      </c>
      <c r="V241" t="s">
        <v>41</v>
      </c>
    </row>
    <row r="242" spans="1:27" x14ac:dyDescent="0.3">
      <c r="A242">
        <v>2022</v>
      </c>
      <c r="B242">
        <v>3</v>
      </c>
      <c r="C242" t="s">
        <v>27</v>
      </c>
      <c r="D242" t="s">
        <v>64</v>
      </c>
      <c r="E242" t="s">
        <v>323</v>
      </c>
      <c r="F242" t="s">
        <v>30</v>
      </c>
      <c r="G242" t="s">
        <v>31</v>
      </c>
      <c r="H242" t="s">
        <v>80</v>
      </c>
      <c r="I242" t="s">
        <v>66</v>
      </c>
      <c r="J242" t="s">
        <v>51</v>
      </c>
      <c r="K242" t="s">
        <v>324</v>
      </c>
      <c r="L242">
        <v>0</v>
      </c>
      <c r="M242" t="s">
        <v>36</v>
      </c>
      <c r="O242" t="s">
        <v>37</v>
      </c>
      <c r="S242">
        <v>11.249700000000001</v>
      </c>
      <c r="T242">
        <v>0.70750000000000002</v>
      </c>
      <c r="U242" t="s">
        <v>325</v>
      </c>
      <c r="V242" t="s">
        <v>41</v>
      </c>
    </row>
    <row r="243" spans="1:27" x14ac:dyDescent="0.3">
      <c r="A243">
        <v>2022</v>
      </c>
      <c r="B243">
        <v>3</v>
      </c>
      <c r="C243" t="s">
        <v>27</v>
      </c>
      <c r="D243" t="s">
        <v>64</v>
      </c>
      <c r="E243" t="s">
        <v>323</v>
      </c>
      <c r="F243" t="s">
        <v>30</v>
      </c>
      <c r="G243" t="s">
        <v>31</v>
      </c>
      <c r="H243" t="s">
        <v>80</v>
      </c>
      <c r="I243" t="s">
        <v>66</v>
      </c>
      <c r="J243" t="s">
        <v>51</v>
      </c>
      <c r="K243" t="s">
        <v>324</v>
      </c>
      <c r="L243">
        <v>0</v>
      </c>
      <c r="M243" t="s">
        <v>36</v>
      </c>
      <c r="O243" t="s">
        <v>37</v>
      </c>
      <c r="S243">
        <v>11.249700000000001</v>
      </c>
      <c r="T243">
        <v>0.70750000000000002</v>
      </c>
      <c r="U243" t="s">
        <v>325</v>
      </c>
      <c r="V243" t="s">
        <v>41</v>
      </c>
    </row>
    <row r="244" spans="1:27" x14ac:dyDescent="0.3">
      <c r="A244">
        <v>2022</v>
      </c>
      <c r="B244">
        <v>8</v>
      </c>
      <c r="C244" t="s">
        <v>27</v>
      </c>
      <c r="D244" t="s">
        <v>64</v>
      </c>
      <c r="E244" t="s">
        <v>326</v>
      </c>
      <c r="F244" t="s">
        <v>30</v>
      </c>
      <c r="G244" t="s">
        <v>148</v>
      </c>
      <c r="H244" t="s">
        <v>32</v>
      </c>
      <c r="I244" t="s">
        <v>99</v>
      </c>
      <c r="J244" t="s">
        <v>99</v>
      </c>
      <c r="K244" t="s">
        <v>327</v>
      </c>
      <c r="L244">
        <v>0</v>
      </c>
      <c r="M244" t="s">
        <v>36</v>
      </c>
      <c r="O244" t="s">
        <v>37</v>
      </c>
      <c r="P244" t="s">
        <v>38</v>
      </c>
      <c r="R244" t="s">
        <v>39</v>
      </c>
      <c r="S244">
        <v>12.298500000000001</v>
      </c>
      <c r="T244">
        <v>-9.2299999999999993E-2</v>
      </c>
      <c r="U244" t="s">
        <v>328</v>
      </c>
      <c r="V244" t="s">
        <v>41</v>
      </c>
    </row>
    <row r="245" spans="1:27" x14ac:dyDescent="0.3">
      <c r="A245">
        <v>2022</v>
      </c>
      <c r="B245">
        <v>8</v>
      </c>
      <c r="C245" t="s">
        <v>27</v>
      </c>
      <c r="D245" t="s">
        <v>64</v>
      </c>
      <c r="E245" t="s">
        <v>326</v>
      </c>
      <c r="F245" t="s">
        <v>30</v>
      </c>
      <c r="G245" t="s">
        <v>148</v>
      </c>
      <c r="H245" t="s">
        <v>32</v>
      </c>
      <c r="I245" t="s">
        <v>99</v>
      </c>
      <c r="J245" t="s">
        <v>99</v>
      </c>
      <c r="K245" t="s">
        <v>327</v>
      </c>
      <c r="L245">
        <v>0</v>
      </c>
      <c r="M245" t="s">
        <v>36</v>
      </c>
      <c r="O245" t="s">
        <v>37</v>
      </c>
      <c r="P245" t="s">
        <v>38</v>
      </c>
      <c r="R245" t="s">
        <v>39</v>
      </c>
      <c r="S245">
        <v>12.298500000000001</v>
      </c>
      <c r="T245">
        <v>-9.2299999999999993E-2</v>
      </c>
      <c r="U245" t="s">
        <v>328</v>
      </c>
      <c r="V245" t="s">
        <v>41</v>
      </c>
    </row>
    <row r="246" spans="1:27" x14ac:dyDescent="0.3">
      <c r="A246">
        <v>2022</v>
      </c>
      <c r="B246">
        <v>8</v>
      </c>
      <c r="C246" t="s">
        <v>27</v>
      </c>
      <c r="D246" t="s">
        <v>64</v>
      </c>
      <c r="E246" t="s">
        <v>326</v>
      </c>
      <c r="F246" t="s">
        <v>30</v>
      </c>
      <c r="G246" t="s">
        <v>148</v>
      </c>
      <c r="H246" t="s">
        <v>32</v>
      </c>
      <c r="I246" t="s">
        <v>99</v>
      </c>
      <c r="J246" t="s">
        <v>99</v>
      </c>
      <c r="K246" t="s">
        <v>327</v>
      </c>
      <c r="L246">
        <v>0</v>
      </c>
      <c r="M246" t="s">
        <v>36</v>
      </c>
      <c r="O246" t="s">
        <v>37</v>
      </c>
      <c r="P246" t="s">
        <v>38</v>
      </c>
      <c r="R246" t="s">
        <v>39</v>
      </c>
      <c r="S246">
        <v>12.298500000000001</v>
      </c>
      <c r="T246">
        <v>-9.2299999999999993E-2</v>
      </c>
      <c r="U246" t="s">
        <v>328</v>
      </c>
      <c r="V246" t="s">
        <v>41</v>
      </c>
    </row>
    <row r="247" spans="1:27" x14ac:dyDescent="0.3">
      <c r="A247">
        <v>2022</v>
      </c>
      <c r="B247">
        <v>10</v>
      </c>
      <c r="C247" t="s">
        <v>27</v>
      </c>
      <c r="D247" t="s">
        <v>28</v>
      </c>
      <c r="E247" t="s">
        <v>329</v>
      </c>
      <c r="F247" t="s">
        <v>30</v>
      </c>
      <c r="G247" t="s">
        <v>31</v>
      </c>
      <c r="H247" t="s">
        <v>32</v>
      </c>
      <c r="I247" t="s">
        <v>66</v>
      </c>
      <c r="J247" t="s">
        <v>51</v>
      </c>
      <c r="K247" t="s">
        <v>330</v>
      </c>
      <c r="L247">
        <v>0</v>
      </c>
      <c r="M247" t="s">
        <v>36</v>
      </c>
      <c r="O247" t="s">
        <v>37</v>
      </c>
      <c r="P247" t="s">
        <v>38</v>
      </c>
      <c r="R247" t="s">
        <v>39</v>
      </c>
      <c r="S247">
        <v>11.1877</v>
      </c>
      <c r="T247">
        <v>-3.5552999999999999</v>
      </c>
      <c r="U247" t="s">
        <v>331</v>
      </c>
      <c r="V247" t="s">
        <v>41</v>
      </c>
    </row>
    <row r="248" spans="1:27" x14ac:dyDescent="0.3">
      <c r="A248">
        <v>2022</v>
      </c>
      <c r="B248">
        <v>10</v>
      </c>
      <c r="C248" t="s">
        <v>27</v>
      </c>
      <c r="D248" t="s">
        <v>28</v>
      </c>
      <c r="E248" t="s">
        <v>329</v>
      </c>
      <c r="F248" t="s">
        <v>30</v>
      </c>
      <c r="G248" t="s">
        <v>31</v>
      </c>
      <c r="H248" t="s">
        <v>32</v>
      </c>
      <c r="I248" t="s">
        <v>66</v>
      </c>
      <c r="J248" t="s">
        <v>51</v>
      </c>
      <c r="K248" t="s">
        <v>330</v>
      </c>
      <c r="L248">
        <v>0</v>
      </c>
      <c r="M248" t="s">
        <v>36</v>
      </c>
      <c r="O248" t="s">
        <v>37</v>
      </c>
      <c r="P248" t="s">
        <v>38</v>
      </c>
      <c r="R248" t="s">
        <v>39</v>
      </c>
      <c r="S248">
        <v>11.1877</v>
      </c>
      <c r="T248">
        <v>-3.5552999999999999</v>
      </c>
      <c r="U248" t="s">
        <v>331</v>
      </c>
      <c r="V248" t="s">
        <v>41</v>
      </c>
    </row>
    <row r="249" spans="1:27" x14ac:dyDescent="0.3">
      <c r="A249">
        <v>2022</v>
      </c>
      <c r="B249">
        <v>10</v>
      </c>
      <c r="C249" t="s">
        <v>27</v>
      </c>
      <c r="D249" t="s">
        <v>28</v>
      </c>
      <c r="E249" t="s">
        <v>329</v>
      </c>
      <c r="F249" t="s">
        <v>30</v>
      </c>
      <c r="G249" t="s">
        <v>31</v>
      </c>
      <c r="H249" t="s">
        <v>32</v>
      </c>
      <c r="I249" t="s">
        <v>66</v>
      </c>
      <c r="J249" t="s">
        <v>51</v>
      </c>
      <c r="K249" t="s">
        <v>330</v>
      </c>
      <c r="L249">
        <v>0</v>
      </c>
      <c r="M249" t="s">
        <v>36</v>
      </c>
      <c r="O249" t="s">
        <v>37</v>
      </c>
      <c r="P249" t="s">
        <v>38</v>
      </c>
      <c r="R249" t="s">
        <v>39</v>
      </c>
      <c r="S249">
        <v>11.1877</v>
      </c>
      <c r="T249">
        <v>-3.5552999999999999</v>
      </c>
      <c r="U249" t="s">
        <v>331</v>
      </c>
      <c r="V249" t="s">
        <v>41</v>
      </c>
    </row>
    <row r="250" spans="1:27" x14ac:dyDescent="0.3">
      <c r="A250">
        <v>2022</v>
      </c>
      <c r="B250">
        <v>2</v>
      </c>
      <c r="C250" t="s">
        <v>27</v>
      </c>
      <c r="D250" t="s">
        <v>64</v>
      </c>
      <c r="E250" t="s">
        <v>332</v>
      </c>
      <c r="F250" t="s">
        <v>30</v>
      </c>
      <c r="G250" t="s">
        <v>31</v>
      </c>
      <c r="H250" t="s">
        <v>32</v>
      </c>
      <c r="I250" t="s">
        <v>33</v>
      </c>
      <c r="J250" t="s">
        <v>34</v>
      </c>
      <c r="K250" t="s">
        <v>333</v>
      </c>
      <c r="L250">
        <v>0</v>
      </c>
      <c r="M250" t="s">
        <v>36</v>
      </c>
      <c r="O250" t="s">
        <v>37</v>
      </c>
      <c r="P250" t="s">
        <v>38</v>
      </c>
      <c r="R250" t="s">
        <v>39</v>
      </c>
      <c r="S250">
        <v>12.4178</v>
      </c>
      <c r="T250">
        <v>0.15260000000000001</v>
      </c>
      <c r="U250" t="s">
        <v>334</v>
      </c>
      <c r="V250" t="s">
        <v>41</v>
      </c>
    </row>
    <row r="251" spans="1:27" x14ac:dyDescent="0.3">
      <c r="A251">
        <v>2022</v>
      </c>
      <c r="B251">
        <v>2</v>
      </c>
      <c r="C251" t="s">
        <v>27</v>
      </c>
      <c r="D251" t="s">
        <v>64</v>
      </c>
      <c r="E251" t="s">
        <v>332</v>
      </c>
      <c r="F251" t="s">
        <v>30</v>
      </c>
      <c r="G251" t="s">
        <v>31</v>
      </c>
      <c r="H251" t="s">
        <v>32</v>
      </c>
      <c r="I251" t="s">
        <v>33</v>
      </c>
      <c r="J251" t="s">
        <v>34</v>
      </c>
      <c r="K251" t="s">
        <v>333</v>
      </c>
      <c r="L251">
        <v>0</v>
      </c>
      <c r="M251" t="s">
        <v>36</v>
      </c>
      <c r="O251" t="s">
        <v>37</v>
      </c>
      <c r="P251" t="s">
        <v>38</v>
      </c>
      <c r="R251" t="s">
        <v>39</v>
      </c>
      <c r="S251">
        <v>12.4178</v>
      </c>
      <c r="T251">
        <v>0.15260000000000001</v>
      </c>
      <c r="U251" t="s">
        <v>334</v>
      </c>
      <c r="V251" t="s">
        <v>41</v>
      </c>
    </row>
    <row r="252" spans="1:27" x14ac:dyDescent="0.3">
      <c r="A252">
        <v>2022</v>
      </c>
      <c r="B252">
        <v>2</v>
      </c>
      <c r="C252" t="s">
        <v>27</v>
      </c>
      <c r="D252" t="s">
        <v>64</v>
      </c>
      <c r="E252" t="s">
        <v>332</v>
      </c>
      <c r="F252" t="s">
        <v>30</v>
      </c>
      <c r="G252" t="s">
        <v>31</v>
      </c>
      <c r="H252" t="s">
        <v>32</v>
      </c>
      <c r="I252" t="s">
        <v>33</v>
      </c>
      <c r="J252" t="s">
        <v>34</v>
      </c>
      <c r="K252" t="s">
        <v>333</v>
      </c>
      <c r="L252">
        <v>0</v>
      </c>
      <c r="M252" t="s">
        <v>36</v>
      </c>
      <c r="O252" t="s">
        <v>37</v>
      </c>
      <c r="P252" t="s">
        <v>38</v>
      </c>
      <c r="R252" t="s">
        <v>39</v>
      </c>
      <c r="S252">
        <v>12.4178</v>
      </c>
      <c r="T252">
        <v>0.15260000000000001</v>
      </c>
      <c r="U252" t="s">
        <v>334</v>
      </c>
      <c r="V252" t="s">
        <v>41</v>
      </c>
    </row>
    <row r="253" spans="1:27" x14ac:dyDescent="0.3">
      <c r="A253">
        <v>2023</v>
      </c>
      <c r="B253">
        <v>2</v>
      </c>
      <c r="C253" t="s">
        <v>27</v>
      </c>
      <c r="D253" t="s">
        <v>43</v>
      </c>
      <c r="E253" t="s">
        <v>335</v>
      </c>
      <c r="F253" t="s">
        <v>30</v>
      </c>
      <c r="G253" t="s">
        <v>148</v>
      </c>
      <c r="H253" t="s">
        <v>32</v>
      </c>
      <c r="I253" t="s">
        <v>45</v>
      </c>
      <c r="J253" t="s">
        <v>46</v>
      </c>
      <c r="K253" t="s">
        <v>336</v>
      </c>
      <c r="L253">
        <v>0</v>
      </c>
      <c r="M253" t="s">
        <v>36</v>
      </c>
      <c r="O253" t="s">
        <v>37</v>
      </c>
      <c r="P253" t="s">
        <v>38</v>
      </c>
      <c r="Q253" t="s">
        <v>337</v>
      </c>
      <c r="R253" t="s">
        <v>39</v>
      </c>
      <c r="S253">
        <v>11.5747</v>
      </c>
      <c r="T253">
        <v>-0.33229999999999998</v>
      </c>
      <c r="U253" t="s">
        <v>338</v>
      </c>
      <c r="V253" t="s">
        <v>41</v>
      </c>
      <c r="W253" t="s">
        <v>42</v>
      </c>
      <c r="X253">
        <v>613</v>
      </c>
      <c r="Y253">
        <v>2</v>
      </c>
      <c r="Z253">
        <v>303</v>
      </c>
      <c r="AA253">
        <v>707.82969719653897</v>
      </c>
    </row>
    <row r="254" spans="1:27" x14ac:dyDescent="0.3">
      <c r="A254">
        <v>2023</v>
      </c>
      <c r="B254">
        <v>2</v>
      </c>
      <c r="C254" t="s">
        <v>27</v>
      </c>
      <c r="D254" t="s">
        <v>43</v>
      </c>
      <c r="E254" t="s">
        <v>335</v>
      </c>
      <c r="F254" t="s">
        <v>30</v>
      </c>
      <c r="G254" t="s">
        <v>148</v>
      </c>
      <c r="H254" t="s">
        <v>32</v>
      </c>
      <c r="I254" t="s">
        <v>45</v>
      </c>
      <c r="J254" t="s">
        <v>46</v>
      </c>
      <c r="K254" t="s">
        <v>336</v>
      </c>
      <c r="L254">
        <v>0</v>
      </c>
      <c r="M254" t="s">
        <v>36</v>
      </c>
      <c r="O254" t="s">
        <v>37</v>
      </c>
      <c r="P254" t="s">
        <v>38</v>
      </c>
      <c r="Q254" t="s">
        <v>337</v>
      </c>
      <c r="R254" t="s">
        <v>39</v>
      </c>
      <c r="S254">
        <v>11.5747</v>
      </c>
      <c r="T254">
        <v>-0.33229999999999998</v>
      </c>
      <c r="U254" t="s">
        <v>338</v>
      </c>
      <c r="V254" t="s">
        <v>41</v>
      </c>
      <c r="W254" t="s">
        <v>42</v>
      </c>
      <c r="X254">
        <v>613</v>
      </c>
      <c r="Y254">
        <v>2</v>
      </c>
      <c r="Z254">
        <v>303</v>
      </c>
      <c r="AA254">
        <v>707.82969719653897</v>
      </c>
    </row>
    <row r="255" spans="1:27" x14ac:dyDescent="0.3">
      <c r="A255">
        <v>2023</v>
      </c>
      <c r="B255">
        <v>2</v>
      </c>
      <c r="C255" t="s">
        <v>27</v>
      </c>
      <c r="D255" t="s">
        <v>43</v>
      </c>
      <c r="E255" t="s">
        <v>335</v>
      </c>
      <c r="F255" t="s">
        <v>30</v>
      </c>
      <c r="G255" t="s">
        <v>148</v>
      </c>
      <c r="H255" t="s">
        <v>32</v>
      </c>
      <c r="I255" t="s">
        <v>45</v>
      </c>
      <c r="J255" t="s">
        <v>46</v>
      </c>
      <c r="K255" t="s">
        <v>336</v>
      </c>
      <c r="L255">
        <v>0</v>
      </c>
      <c r="M255" t="s">
        <v>36</v>
      </c>
      <c r="O255" t="s">
        <v>37</v>
      </c>
      <c r="P255" t="s">
        <v>38</v>
      </c>
      <c r="Q255" t="s">
        <v>337</v>
      </c>
      <c r="R255" t="s">
        <v>39</v>
      </c>
      <c r="S255">
        <v>11.5747</v>
      </c>
      <c r="T255">
        <v>-0.33229999999999998</v>
      </c>
      <c r="U255" t="s">
        <v>338</v>
      </c>
      <c r="V255" t="s">
        <v>41</v>
      </c>
      <c r="W255" t="s">
        <v>42</v>
      </c>
      <c r="X255">
        <v>613</v>
      </c>
      <c r="Y255">
        <v>1</v>
      </c>
      <c r="Z255">
        <v>14</v>
      </c>
      <c r="AA255">
        <v>8637.7241216227594</v>
      </c>
    </row>
    <row r="256" spans="1:27" x14ac:dyDescent="0.3">
      <c r="A256">
        <v>2022</v>
      </c>
      <c r="B256">
        <v>9</v>
      </c>
      <c r="C256" t="s">
        <v>27</v>
      </c>
      <c r="D256" t="s">
        <v>60</v>
      </c>
      <c r="E256" t="s">
        <v>339</v>
      </c>
      <c r="F256" t="s">
        <v>30</v>
      </c>
      <c r="G256" t="s">
        <v>148</v>
      </c>
      <c r="H256" t="s">
        <v>32</v>
      </c>
      <c r="I256" t="s">
        <v>50</v>
      </c>
      <c r="J256" t="s">
        <v>51</v>
      </c>
      <c r="K256" t="s">
        <v>340</v>
      </c>
      <c r="L256">
        <v>0</v>
      </c>
      <c r="M256" t="s">
        <v>36</v>
      </c>
      <c r="O256" t="s">
        <v>37</v>
      </c>
      <c r="P256" t="s">
        <v>38</v>
      </c>
      <c r="R256" t="s">
        <v>39</v>
      </c>
      <c r="S256">
        <v>13.0998</v>
      </c>
      <c r="T256">
        <v>-2.5998999999999999</v>
      </c>
      <c r="U256" t="s">
        <v>341</v>
      </c>
      <c r="V256" t="s">
        <v>41</v>
      </c>
    </row>
    <row r="257" spans="1:22" x14ac:dyDescent="0.3">
      <c r="A257">
        <v>2022</v>
      </c>
      <c r="B257">
        <v>9</v>
      </c>
      <c r="C257" t="s">
        <v>27</v>
      </c>
      <c r="D257" t="s">
        <v>60</v>
      </c>
      <c r="E257" t="s">
        <v>339</v>
      </c>
      <c r="F257" t="s">
        <v>30</v>
      </c>
      <c r="G257" t="s">
        <v>148</v>
      </c>
      <c r="H257" t="s">
        <v>32</v>
      </c>
      <c r="I257" t="s">
        <v>50</v>
      </c>
      <c r="J257" t="s">
        <v>51</v>
      </c>
      <c r="K257" t="s">
        <v>340</v>
      </c>
      <c r="L257">
        <v>0</v>
      </c>
      <c r="M257" t="s">
        <v>36</v>
      </c>
      <c r="O257" t="s">
        <v>37</v>
      </c>
      <c r="P257" t="s">
        <v>38</v>
      </c>
      <c r="R257" t="s">
        <v>39</v>
      </c>
      <c r="S257">
        <v>13.0998</v>
      </c>
      <c r="T257">
        <v>-2.5998999999999999</v>
      </c>
      <c r="U257" t="s">
        <v>341</v>
      </c>
      <c r="V257" t="s">
        <v>41</v>
      </c>
    </row>
    <row r="258" spans="1:22" x14ac:dyDescent="0.3">
      <c r="A258">
        <v>2022</v>
      </c>
      <c r="B258">
        <v>9</v>
      </c>
      <c r="C258" t="s">
        <v>27</v>
      </c>
      <c r="D258" t="s">
        <v>60</v>
      </c>
      <c r="E258" t="s">
        <v>339</v>
      </c>
      <c r="F258" t="s">
        <v>30</v>
      </c>
      <c r="G258" t="s">
        <v>148</v>
      </c>
      <c r="H258" t="s">
        <v>32</v>
      </c>
      <c r="I258" t="s">
        <v>50</v>
      </c>
      <c r="J258" t="s">
        <v>51</v>
      </c>
      <c r="K258" t="s">
        <v>340</v>
      </c>
      <c r="L258">
        <v>0</v>
      </c>
      <c r="M258" t="s">
        <v>36</v>
      </c>
      <c r="O258" t="s">
        <v>37</v>
      </c>
      <c r="P258" t="s">
        <v>38</v>
      </c>
      <c r="R258" t="s">
        <v>39</v>
      </c>
      <c r="S258">
        <v>13.0998</v>
      </c>
      <c r="T258">
        <v>-2.5998999999999999</v>
      </c>
      <c r="U258" t="s">
        <v>341</v>
      </c>
      <c r="V258" t="s">
        <v>41</v>
      </c>
    </row>
    <row r="259" spans="1:22" x14ac:dyDescent="0.3">
      <c r="A259">
        <v>2022</v>
      </c>
      <c r="B259">
        <v>2</v>
      </c>
      <c r="C259" t="s">
        <v>27</v>
      </c>
      <c r="D259" t="s">
        <v>69</v>
      </c>
      <c r="E259" t="s">
        <v>342</v>
      </c>
      <c r="F259" t="s">
        <v>30</v>
      </c>
      <c r="G259" t="s">
        <v>31</v>
      </c>
      <c r="H259" t="s">
        <v>32</v>
      </c>
      <c r="I259" t="s">
        <v>45</v>
      </c>
      <c r="J259" t="s">
        <v>46</v>
      </c>
      <c r="K259" t="s">
        <v>343</v>
      </c>
      <c r="L259">
        <v>0</v>
      </c>
      <c r="M259" t="s">
        <v>36</v>
      </c>
      <c r="O259" t="s">
        <v>37</v>
      </c>
      <c r="P259" t="s">
        <v>38</v>
      </c>
      <c r="Q259" t="s">
        <v>58</v>
      </c>
      <c r="R259" t="s">
        <v>39</v>
      </c>
      <c r="S259">
        <v>13.4985</v>
      </c>
      <c r="T259">
        <v>-1.5475000000000001</v>
      </c>
      <c r="U259" t="s">
        <v>344</v>
      </c>
      <c r="V259" t="s">
        <v>41</v>
      </c>
    </row>
    <row r="260" spans="1:22" x14ac:dyDescent="0.3">
      <c r="A260">
        <v>2022</v>
      </c>
      <c r="B260">
        <v>2</v>
      </c>
      <c r="C260" t="s">
        <v>27</v>
      </c>
      <c r="D260" t="s">
        <v>69</v>
      </c>
      <c r="E260" t="s">
        <v>342</v>
      </c>
      <c r="F260" t="s">
        <v>30</v>
      </c>
      <c r="G260" t="s">
        <v>31</v>
      </c>
      <c r="H260" t="s">
        <v>32</v>
      </c>
      <c r="I260" t="s">
        <v>45</v>
      </c>
      <c r="J260" t="s">
        <v>46</v>
      </c>
      <c r="K260" t="s">
        <v>343</v>
      </c>
      <c r="L260">
        <v>0</v>
      </c>
      <c r="M260" t="s">
        <v>36</v>
      </c>
      <c r="O260" t="s">
        <v>37</v>
      </c>
      <c r="P260" t="s">
        <v>38</v>
      </c>
      <c r="Q260" t="s">
        <v>58</v>
      </c>
      <c r="R260" t="s">
        <v>39</v>
      </c>
      <c r="S260">
        <v>13.4985</v>
      </c>
      <c r="T260">
        <v>-1.5475000000000001</v>
      </c>
      <c r="U260" t="s">
        <v>344</v>
      </c>
      <c r="V260" t="s">
        <v>41</v>
      </c>
    </row>
    <row r="261" spans="1:22" x14ac:dyDescent="0.3">
      <c r="A261">
        <v>2022</v>
      </c>
      <c r="B261">
        <v>2</v>
      </c>
      <c r="C261" t="s">
        <v>27</v>
      </c>
      <c r="D261" t="s">
        <v>69</v>
      </c>
      <c r="E261" t="s">
        <v>342</v>
      </c>
      <c r="F261" t="s">
        <v>30</v>
      </c>
      <c r="G261" t="s">
        <v>31</v>
      </c>
      <c r="H261" t="s">
        <v>32</v>
      </c>
      <c r="I261" t="s">
        <v>45</v>
      </c>
      <c r="J261" t="s">
        <v>46</v>
      </c>
      <c r="K261" t="s">
        <v>343</v>
      </c>
      <c r="L261">
        <v>0</v>
      </c>
      <c r="M261" t="s">
        <v>36</v>
      </c>
      <c r="O261" t="s">
        <v>37</v>
      </c>
      <c r="P261" t="s">
        <v>38</v>
      </c>
      <c r="Q261" t="s">
        <v>58</v>
      </c>
      <c r="R261" t="s">
        <v>39</v>
      </c>
      <c r="S261">
        <v>13.4985</v>
      </c>
      <c r="T261">
        <v>-1.5475000000000001</v>
      </c>
      <c r="U261" t="s">
        <v>344</v>
      </c>
      <c r="V261" t="s">
        <v>41</v>
      </c>
    </row>
    <row r="262" spans="1:22" x14ac:dyDescent="0.3">
      <c r="A262">
        <v>2022</v>
      </c>
      <c r="B262">
        <v>11</v>
      </c>
      <c r="C262" t="s">
        <v>27</v>
      </c>
      <c r="D262" t="s">
        <v>28</v>
      </c>
      <c r="E262" t="s">
        <v>345</v>
      </c>
      <c r="F262" t="s">
        <v>30</v>
      </c>
      <c r="G262" t="s">
        <v>31</v>
      </c>
      <c r="H262" t="s">
        <v>32</v>
      </c>
      <c r="I262" t="s">
        <v>45</v>
      </c>
      <c r="J262" t="s">
        <v>46</v>
      </c>
      <c r="K262" t="s">
        <v>346</v>
      </c>
      <c r="L262">
        <v>0</v>
      </c>
      <c r="M262" t="s">
        <v>36</v>
      </c>
      <c r="O262" t="s">
        <v>37</v>
      </c>
      <c r="P262" t="s">
        <v>38</v>
      </c>
      <c r="Q262" t="s">
        <v>162</v>
      </c>
      <c r="R262" t="s">
        <v>39</v>
      </c>
      <c r="S262">
        <v>11.6412</v>
      </c>
      <c r="T262">
        <v>-4.2618</v>
      </c>
      <c r="U262" t="s">
        <v>347</v>
      </c>
      <c r="V262" t="s">
        <v>41</v>
      </c>
    </row>
    <row r="263" spans="1:22" x14ac:dyDescent="0.3">
      <c r="A263">
        <v>2022</v>
      </c>
      <c r="B263">
        <v>11</v>
      </c>
      <c r="C263" t="s">
        <v>27</v>
      </c>
      <c r="D263" t="s">
        <v>28</v>
      </c>
      <c r="E263" t="s">
        <v>345</v>
      </c>
      <c r="F263" t="s">
        <v>30</v>
      </c>
      <c r="G263" t="s">
        <v>31</v>
      </c>
      <c r="H263" t="s">
        <v>32</v>
      </c>
      <c r="I263" t="s">
        <v>45</v>
      </c>
      <c r="J263" t="s">
        <v>46</v>
      </c>
      <c r="K263" t="s">
        <v>346</v>
      </c>
      <c r="L263">
        <v>0</v>
      </c>
      <c r="M263" t="s">
        <v>36</v>
      </c>
      <c r="O263" t="s">
        <v>37</v>
      </c>
      <c r="P263" t="s">
        <v>38</v>
      </c>
      <c r="Q263" t="s">
        <v>162</v>
      </c>
      <c r="R263" t="s">
        <v>39</v>
      </c>
      <c r="S263">
        <v>11.6412</v>
      </c>
      <c r="T263">
        <v>-4.2618</v>
      </c>
      <c r="U263" t="s">
        <v>347</v>
      </c>
      <c r="V263" t="s">
        <v>41</v>
      </c>
    </row>
    <row r="264" spans="1:22" x14ac:dyDescent="0.3">
      <c r="A264">
        <v>2022</v>
      </c>
      <c r="B264">
        <v>11</v>
      </c>
      <c r="C264" t="s">
        <v>27</v>
      </c>
      <c r="D264" t="s">
        <v>28</v>
      </c>
      <c r="E264" t="s">
        <v>345</v>
      </c>
      <c r="F264" t="s">
        <v>30</v>
      </c>
      <c r="G264" t="s">
        <v>31</v>
      </c>
      <c r="H264" t="s">
        <v>32</v>
      </c>
      <c r="I264" t="s">
        <v>45</v>
      </c>
      <c r="J264" t="s">
        <v>46</v>
      </c>
      <c r="K264" t="s">
        <v>346</v>
      </c>
      <c r="L264">
        <v>0</v>
      </c>
      <c r="M264" t="s">
        <v>36</v>
      </c>
      <c r="O264" t="s">
        <v>37</v>
      </c>
      <c r="P264" t="s">
        <v>38</v>
      </c>
      <c r="Q264" t="s">
        <v>162</v>
      </c>
      <c r="R264" t="s">
        <v>39</v>
      </c>
      <c r="S264">
        <v>11.6412</v>
      </c>
      <c r="T264">
        <v>-4.2618</v>
      </c>
      <c r="U264" t="s">
        <v>347</v>
      </c>
      <c r="V264" t="s">
        <v>41</v>
      </c>
    </row>
    <row r="265" spans="1:22" x14ac:dyDescent="0.3">
      <c r="A265">
        <v>2022</v>
      </c>
      <c r="B265">
        <v>4</v>
      </c>
      <c r="C265" t="s">
        <v>27</v>
      </c>
      <c r="D265" t="s">
        <v>64</v>
      </c>
      <c r="E265" t="s">
        <v>348</v>
      </c>
      <c r="F265" t="s">
        <v>30</v>
      </c>
      <c r="G265" t="s">
        <v>31</v>
      </c>
      <c r="H265" t="s">
        <v>32</v>
      </c>
      <c r="I265" t="s">
        <v>45</v>
      </c>
      <c r="J265" t="s">
        <v>46</v>
      </c>
      <c r="K265" t="s">
        <v>349</v>
      </c>
      <c r="L265">
        <v>0</v>
      </c>
      <c r="M265" t="s">
        <v>36</v>
      </c>
      <c r="O265" t="s">
        <v>37</v>
      </c>
      <c r="P265" t="s">
        <v>38</v>
      </c>
      <c r="R265" t="s">
        <v>39</v>
      </c>
      <c r="S265">
        <v>13.3025</v>
      </c>
      <c r="T265">
        <v>2.8299999999999999E-2</v>
      </c>
      <c r="U265" t="s">
        <v>350</v>
      </c>
      <c r="V265" t="s">
        <v>41</v>
      </c>
    </row>
    <row r="266" spans="1:22" x14ac:dyDescent="0.3">
      <c r="A266">
        <v>2022</v>
      </c>
      <c r="B266">
        <v>4</v>
      </c>
      <c r="C266" t="s">
        <v>27</v>
      </c>
      <c r="D266" t="s">
        <v>64</v>
      </c>
      <c r="E266" t="s">
        <v>348</v>
      </c>
      <c r="F266" t="s">
        <v>30</v>
      </c>
      <c r="G266" t="s">
        <v>31</v>
      </c>
      <c r="H266" t="s">
        <v>32</v>
      </c>
      <c r="I266" t="s">
        <v>45</v>
      </c>
      <c r="J266" t="s">
        <v>46</v>
      </c>
      <c r="K266" t="s">
        <v>349</v>
      </c>
      <c r="L266">
        <v>0</v>
      </c>
      <c r="M266" t="s">
        <v>36</v>
      </c>
      <c r="O266" t="s">
        <v>37</v>
      </c>
      <c r="P266" t="s">
        <v>38</v>
      </c>
      <c r="R266" t="s">
        <v>39</v>
      </c>
      <c r="S266">
        <v>13.3025</v>
      </c>
      <c r="T266">
        <v>2.8299999999999999E-2</v>
      </c>
      <c r="U266" t="s">
        <v>350</v>
      </c>
      <c r="V266" t="s">
        <v>41</v>
      </c>
    </row>
    <row r="267" spans="1:22" x14ac:dyDescent="0.3">
      <c r="A267">
        <v>2022</v>
      </c>
      <c r="B267">
        <v>4</v>
      </c>
      <c r="C267" t="s">
        <v>27</v>
      </c>
      <c r="D267" t="s">
        <v>64</v>
      </c>
      <c r="E267" t="s">
        <v>348</v>
      </c>
      <c r="F267" t="s">
        <v>30</v>
      </c>
      <c r="G267" t="s">
        <v>31</v>
      </c>
      <c r="H267" t="s">
        <v>32</v>
      </c>
      <c r="I267" t="s">
        <v>45</v>
      </c>
      <c r="J267" t="s">
        <v>46</v>
      </c>
      <c r="K267" t="s">
        <v>349</v>
      </c>
      <c r="L267">
        <v>0</v>
      </c>
      <c r="M267" t="s">
        <v>36</v>
      </c>
      <c r="O267" t="s">
        <v>37</v>
      </c>
      <c r="P267" t="s">
        <v>38</v>
      </c>
      <c r="R267" t="s">
        <v>39</v>
      </c>
      <c r="S267">
        <v>13.3025</v>
      </c>
      <c r="T267">
        <v>2.8299999999999999E-2</v>
      </c>
      <c r="U267" t="s">
        <v>350</v>
      </c>
      <c r="V267" t="s">
        <v>41</v>
      </c>
    </row>
    <row r="268" spans="1:22" x14ac:dyDescent="0.3">
      <c r="A268">
        <v>2022</v>
      </c>
      <c r="B268">
        <v>6</v>
      </c>
      <c r="C268" t="s">
        <v>27</v>
      </c>
      <c r="D268" t="s">
        <v>115</v>
      </c>
      <c r="E268" t="s">
        <v>351</v>
      </c>
      <c r="F268" t="s">
        <v>30</v>
      </c>
      <c r="G268" t="s">
        <v>31</v>
      </c>
      <c r="H268" t="s">
        <v>32</v>
      </c>
      <c r="I268" t="s">
        <v>33</v>
      </c>
      <c r="J268" t="s">
        <v>34</v>
      </c>
      <c r="K268" t="s">
        <v>352</v>
      </c>
      <c r="L268">
        <v>0</v>
      </c>
      <c r="M268" t="s">
        <v>94</v>
      </c>
      <c r="O268" t="s">
        <v>37</v>
      </c>
      <c r="P268" t="s">
        <v>38</v>
      </c>
      <c r="R268" t="s">
        <v>39</v>
      </c>
      <c r="S268">
        <v>13.441700000000001</v>
      </c>
      <c r="T268">
        <v>0.52639999999999998</v>
      </c>
      <c r="U268" t="s">
        <v>353</v>
      </c>
      <c r="V268" t="s">
        <v>41</v>
      </c>
    </row>
    <row r="269" spans="1:22" x14ac:dyDescent="0.3">
      <c r="A269">
        <v>2022</v>
      </c>
      <c r="B269">
        <v>6</v>
      </c>
      <c r="C269" t="s">
        <v>27</v>
      </c>
      <c r="D269" t="s">
        <v>115</v>
      </c>
      <c r="E269" t="s">
        <v>351</v>
      </c>
      <c r="F269" t="s">
        <v>30</v>
      </c>
      <c r="G269" t="s">
        <v>31</v>
      </c>
      <c r="H269" t="s">
        <v>32</v>
      </c>
      <c r="I269" t="s">
        <v>33</v>
      </c>
      <c r="J269" t="s">
        <v>34</v>
      </c>
      <c r="K269" t="s">
        <v>352</v>
      </c>
      <c r="L269">
        <v>0</v>
      </c>
      <c r="M269" t="s">
        <v>94</v>
      </c>
      <c r="O269" t="s">
        <v>37</v>
      </c>
      <c r="P269" t="s">
        <v>38</v>
      </c>
      <c r="R269" t="s">
        <v>39</v>
      </c>
      <c r="S269">
        <v>13.441700000000001</v>
      </c>
      <c r="T269">
        <v>0.52639999999999998</v>
      </c>
      <c r="U269" t="s">
        <v>353</v>
      </c>
      <c r="V269" t="s">
        <v>41</v>
      </c>
    </row>
    <row r="270" spans="1:22" x14ac:dyDescent="0.3">
      <c r="A270">
        <v>2022</v>
      </c>
      <c r="B270">
        <v>6</v>
      </c>
      <c r="C270" t="s">
        <v>27</v>
      </c>
      <c r="D270" t="s">
        <v>115</v>
      </c>
      <c r="E270" t="s">
        <v>351</v>
      </c>
      <c r="F270" t="s">
        <v>30</v>
      </c>
      <c r="G270" t="s">
        <v>31</v>
      </c>
      <c r="H270" t="s">
        <v>32</v>
      </c>
      <c r="I270" t="s">
        <v>33</v>
      </c>
      <c r="J270" t="s">
        <v>34</v>
      </c>
      <c r="K270" t="s">
        <v>352</v>
      </c>
      <c r="L270">
        <v>0</v>
      </c>
      <c r="M270" t="s">
        <v>94</v>
      </c>
      <c r="O270" t="s">
        <v>37</v>
      </c>
      <c r="P270" t="s">
        <v>38</v>
      </c>
      <c r="R270" t="s">
        <v>39</v>
      </c>
      <c r="S270">
        <v>13.441700000000001</v>
      </c>
      <c r="T270">
        <v>0.52639999999999998</v>
      </c>
      <c r="U270" t="s">
        <v>353</v>
      </c>
      <c r="V270" t="s">
        <v>41</v>
      </c>
    </row>
    <row r="271" spans="1:22" x14ac:dyDescent="0.3">
      <c r="A271">
        <v>2021</v>
      </c>
      <c r="B271">
        <v>11</v>
      </c>
      <c r="C271" t="s">
        <v>27</v>
      </c>
      <c r="D271" t="s">
        <v>115</v>
      </c>
      <c r="E271" t="s">
        <v>351</v>
      </c>
      <c r="F271" t="s">
        <v>30</v>
      </c>
      <c r="G271" t="s">
        <v>31</v>
      </c>
      <c r="H271" t="s">
        <v>80</v>
      </c>
      <c r="I271" t="s">
        <v>81</v>
      </c>
      <c r="J271" t="s">
        <v>34</v>
      </c>
      <c r="K271" t="s">
        <v>354</v>
      </c>
      <c r="L271">
        <v>0</v>
      </c>
      <c r="M271" t="s">
        <v>36</v>
      </c>
      <c r="O271" t="s">
        <v>37</v>
      </c>
      <c r="S271">
        <v>13.441700000000001</v>
      </c>
      <c r="T271">
        <v>0.52639999999999998</v>
      </c>
      <c r="U271" t="s">
        <v>353</v>
      </c>
      <c r="V271" t="s">
        <v>41</v>
      </c>
    </row>
    <row r="272" spans="1:22" x14ac:dyDescent="0.3">
      <c r="A272">
        <v>2021</v>
      </c>
      <c r="B272">
        <v>11</v>
      </c>
      <c r="C272" t="s">
        <v>27</v>
      </c>
      <c r="D272" t="s">
        <v>115</v>
      </c>
      <c r="E272" t="s">
        <v>351</v>
      </c>
      <c r="F272" t="s">
        <v>30</v>
      </c>
      <c r="G272" t="s">
        <v>31</v>
      </c>
      <c r="H272" t="s">
        <v>80</v>
      </c>
      <c r="I272" t="s">
        <v>81</v>
      </c>
      <c r="J272" t="s">
        <v>34</v>
      </c>
      <c r="K272" t="s">
        <v>354</v>
      </c>
      <c r="L272">
        <v>0</v>
      </c>
      <c r="M272" t="s">
        <v>36</v>
      </c>
      <c r="O272" t="s">
        <v>37</v>
      </c>
      <c r="S272">
        <v>13.441700000000001</v>
      </c>
      <c r="T272">
        <v>0.52639999999999998</v>
      </c>
      <c r="U272" t="s">
        <v>353</v>
      </c>
      <c r="V272" t="s">
        <v>41</v>
      </c>
    </row>
    <row r="273" spans="1:22" x14ac:dyDescent="0.3">
      <c r="A273">
        <v>2021</v>
      </c>
      <c r="B273">
        <v>11</v>
      </c>
      <c r="C273" t="s">
        <v>27</v>
      </c>
      <c r="D273" t="s">
        <v>115</v>
      </c>
      <c r="E273" t="s">
        <v>351</v>
      </c>
      <c r="F273" t="s">
        <v>30</v>
      </c>
      <c r="G273" t="s">
        <v>31</v>
      </c>
      <c r="H273" t="s">
        <v>80</v>
      </c>
      <c r="I273" t="s">
        <v>81</v>
      </c>
      <c r="J273" t="s">
        <v>34</v>
      </c>
      <c r="K273" t="s">
        <v>354</v>
      </c>
      <c r="L273">
        <v>0</v>
      </c>
      <c r="M273" t="s">
        <v>36</v>
      </c>
      <c r="O273" t="s">
        <v>37</v>
      </c>
      <c r="S273">
        <v>13.441700000000001</v>
      </c>
      <c r="T273">
        <v>0.52639999999999998</v>
      </c>
      <c r="U273" t="s">
        <v>353</v>
      </c>
      <c r="V273" t="s">
        <v>41</v>
      </c>
    </row>
    <row r="274" spans="1:22" x14ac:dyDescent="0.3">
      <c r="A274">
        <v>2021</v>
      </c>
      <c r="B274">
        <v>6</v>
      </c>
      <c r="C274" t="s">
        <v>27</v>
      </c>
      <c r="D274" t="s">
        <v>115</v>
      </c>
      <c r="E274" t="s">
        <v>351</v>
      </c>
      <c r="F274" t="s">
        <v>30</v>
      </c>
      <c r="G274" t="s">
        <v>138</v>
      </c>
      <c r="H274" t="s">
        <v>32</v>
      </c>
      <c r="I274" t="s">
        <v>66</v>
      </c>
      <c r="J274" t="s">
        <v>51</v>
      </c>
      <c r="K274" t="s">
        <v>355</v>
      </c>
      <c r="L274">
        <v>0</v>
      </c>
      <c r="M274" t="s">
        <v>36</v>
      </c>
      <c r="O274" t="s">
        <v>37</v>
      </c>
      <c r="P274" t="s">
        <v>38</v>
      </c>
      <c r="R274" t="s">
        <v>39</v>
      </c>
      <c r="S274">
        <v>13.441700000000001</v>
      </c>
      <c r="T274">
        <v>0.52639999999999998</v>
      </c>
      <c r="U274" t="s">
        <v>353</v>
      </c>
      <c r="V274" t="s">
        <v>41</v>
      </c>
    </row>
    <row r="275" spans="1:22" x14ac:dyDescent="0.3">
      <c r="A275">
        <v>2021</v>
      </c>
      <c r="B275">
        <v>6</v>
      </c>
      <c r="C275" t="s">
        <v>27</v>
      </c>
      <c r="D275" t="s">
        <v>115</v>
      </c>
      <c r="E275" t="s">
        <v>351</v>
      </c>
      <c r="F275" t="s">
        <v>30</v>
      </c>
      <c r="G275" t="s">
        <v>138</v>
      </c>
      <c r="H275" t="s">
        <v>32</v>
      </c>
      <c r="I275" t="s">
        <v>66</v>
      </c>
      <c r="J275" t="s">
        <v>51</v>
      </c>
      <c r="K275" t="s">
        <v>355</v>
      </c>
      <c r="L275">
        <v>0</v>
      </c>
      <c r="M275" t="s">
        <v>36</v>
      </c>
      <c r="O275" t="s">
        <v>37</v>
      </c>
      <c r="P275" t="s">
        <v>38</v>
      </c>
      <c r="R275" t="s">
        <v>39</v>
      </c>
      <c r="S275">
        <v>13.441700000000001</v>
      </c>
      <c r="T275">
        <v>0.52639999999999998</v>
      </c>
      <c r="U275" t="s">
        <v>353</v>
      </c>
      <c r="V275" t="s">
        <v>41</v>
      </c>
    </row>
    <row r="276" spans="1:22" x14ac:dyDescent="0.3">
      <c r="A276">
        <v>2021</v>
      </c>
      <c r="B276">
        <v>6</v>
      </c>
      <c r="C276" t="s">
        <v>27</v>
      </c>
      <c r="D276" t="s">
        <v>115</v>
      </c>
      <c r="E276" t="s">
        <v>351</v>
      </c>
      <c r="F276" t="s">
        <v>30</v>
      </c>
      <c r="G276" t="s">
        <v>138</v>
      </c>
      <c r="H276" t="s">
        <v>32</v>
      </c>
      <c r="I276" t="s">
        <v>66</v>
      </c>
      <c r="J276" t="s">
        <v>51</v>
      </c>
      <c r="K276" t="s">
        <v>355</v>
      </c>
      <c r="L276">
        <v>0</v>
      </c>
      <c r="M276" t="s">
        <v>36</v>
      </c>
      <c r="O276" t="s">
        <v>37</v>
      </c>
      <c r="P276" t="s">
        <v>38</v>
      </c>
      <c r="R276" t="s">
        <v>39</v>
      </c>
      <c r="S276">
        <v>13.441700000000001</v>
      </c>
      <c r="T276">
        <v>0.52639999999999998</v>
      </c>
      <c r="U276" t="s">
        <v>353</v>
      </c>
      <c r="V276" t="s">
        <v>41</v>
      </c>
    </row>
    <row r="277" spans="1:22" x14ac:dyDescent="0.3">
      <c r="A277">
        <v>2021</v>
      </c>
      <c r="B277">
        <v>12</v>
      </c>
      <c r="C277" t="s">
        <v>27</v>
      </c>
      <c r="D277" t="s">
        <v>60</v>
      </c>
      <c r="E277" t="s">
        <v>356</v>
      </c>
      <c r="F277" t="s">
        <v>30</v>
      </c>
      <c r="G277" t="s">
        <v>31</v>
      </c>
      <c r="H277" t="s">
        <v>56</v>
      </c>
      <c r="I277" t="s">
        <v>33</v>
      </c>
      <c r="J277" t="s">
        <v>34</v>
      </c>
      <c r="K277" t="s">
        <v>357</v>
      </c>
      <c r="L277">
        <v>5</v>
      </c>
      <c r="M277" t="s">
        <v>36</v>
      </c>
      <c r="O277" t="s">
        <v>37</v>
      </c>
      <c r="P277" t="s">
        <v>38</v>
      </c>
      <c r="Q277" t="s">
        <v>358</v>
      </c>
      <c r="R277" t="s">
        <v>39</v>
      </c>
      <c r="S277">
        <v>13.680300000000001</v>
      </c>
      <c r="T277">
        <v>-1.9651000000000001</v>
      </c>
      <c r="U277" t="s">
        <v>359</v>
      </c>
      <c r="V277" t="s">
        <v>41</v>
      </c>
    </row>
    <row r="278" spans="1:22" x14ac:dyDescent="0.3">
      <c r="A278">
        <v>2021</v>
      </c>
      <c r="B278">
        <v>12</v>
      </c>
      <c r="C278" t="s">
        <v>27</v>
      </c>
      <c r="D278" t="s">
        <v>60</v>
      </c>
      <c r="E278" t="s">
        <v>356</v>
      </c>
      <c r="F278" t="s">
        <v>30</v>
      </c>
      <c r="G278" t="s">
        <v>31</v>
      </c>
      <c r="H278" t="s">
        <v>56</v>
      </c>
      <c r="I278" t="s">
        <v>33</v>
      </c>
      <c r="J278" t="s">
        <v>34</v>
      </c>
      <c r="K278" t="s">
        <v>357</v>
      </c>
      <c r="L278">
        <v>5</v>
      </c>
      <c r="M278" t="s">
        <v>36</v>
      </c>
      <c r="O278" t="s">
        <v>37</v>
      </c>
      <c r="P278" t="s">
        <v>38</v>
      </c>
      <c r="Q278" t="s">
        <v>358</v>
      </c>
      <c r="R278" t="s">
        <v>39</v>
      </c>
      <c r="S278">
        <v>13.680300000000001</v>
      </c>
      <c r="T278">
        <v>-1.9651000000000001</v>
      </c>
      <c r="U278" t="s">
        <v>359</v>
      </c>
      <c r="V278" t="s">
        <v>41</v>
      </c>
    </row>
    <row r="279" spans="1:22" x14ac:dyDescent="0.3">
      <c r="A279">
        <v>2021</v>
      </c>
      <c r="B279">
        <v>12</v>
      </c>
      <c r="C279" t="s">
        <v>27</v>
      </c>
      <c r="D279" t="s">
        <v>60</v>
      </c>
      <c r="E279" t="s">
        <v>356</v>
      </c>
      <c r="F279" t="s">
        <v>30</v>
      </c>
      <c r="G279" t="s">
        <v>31</v>
      </c>
      <c r="H279" t="s">
        <v>56</v>
      </c>
      <c r="I279" t="s">
        <v>33</v>
      </c>
      <c r="J279" t="s">
        <v>34</v>
      </c>
      <c r="K279" t="s">
        <v>357</v>
      </c>
      <c r="L279">
        <v>5</v>
      </c>
      <c r="M279" t="s">
        <v>36</v>
      </c>
      <c r="O279" t="s">
        <v>37</v>
      </c>
      <c r="P279" t="s">
        <v>38</v>
      </c>
      <c r="Q279" t="s">
        <v>358</v>
      </c>
      <c r="R279" t="s">
        <v>39</v>
      </c>
      <c r="S279">
        <v>13.680300000000001</v>
      </c>
      <c r="T279">
        <v>-1.9651000000000001</v>
      </c>
      <c r="U279" t="s">
        <v>359</v>
      </c>
      <c r="V279" t="s">
        <v>41</v>
      </c>
    </row>
    <row r="280" spans="1:22" x14ac:dyDescent="0.3">
      <c r="A280">
        <v>2022</v>
      </c>
      <c r="B280">
        <v>2</v>
      </c>
      <c r="C280" t="s">
        <v>27</v>
      </c>
      <c r="D280" t="s">
        <v>69</v>
      </c>
      <c r="E280" t="s">
        <v>360</v>
      </c>
      <c r="F280" t="s">
        <v>30</v>
      </c>
      <c r="G280" t="s">
        <v>31</v>
      </c>
      <c r="H280" t="s">
        <v>32</v>
      </c>
      <c r="I280" t="s">
        <v>33</v>
      </c>
      <c r="J280" t="s">
        <v>34</v>
      </c>
      <c r="K280" t="s">
        <v>361</v>
      </c>
      <c r="L280">
        <v>0</v>
      </c>
      <c r="M280" t="s">
        <v>36</v>
      </c>
      <c r="O280" t="s">
        <v>37</v>
      </c>
      <c r="P280" t="s">
        <v>38</v>
      </c>
      <c r="R280" t="s">
        <v>39</v>
      </c>
      <c r="S280">
        <v>13.415100000000001</v>
      </c>
      <c r="T280">
        <v>-0.54100000000000004</v>
      </c>
      <c r="U280" t="s">
        <v>362</v>
      </c>
      <c r="V280" t="s">
        <v>41</v>
      </c>
    </row>
    <row r="281" spans="1:22" x14ac:dyDescent="0.3">
      <c r="A281">
        <v>2022</v>
      </c>
      <c r="B281">
        <v>2</v>
      </c>
      <c r="C281" t="s">
        <v>27</v>
      </c>
      <c r="D281" t="s">
        <v>69</v>
      </c>
      <c r="E281" t="s">
        <v>360</v>
      </c>
      <c r="F281" t="s">
        <v>30</v>
      </c>
      <c r="G281" t="s">
        <v>31</v>
      </c>
      <c r="H281" t="s">
        <v>32</v>
      </c>
      <c r="I281" t="s">
        <v>33</v>
      </c>
      <c r="J281" t="s">
        <v>34</v>
      </c>
      <c r="K281" t="s">
        <v>361</v>
      </c>
      <c r="L281">
        <v>0</v>
      </c>
      <c r="M281" t="s">
        <v>36</v>
      </c>
      <c r="O281" t="s">
        <v>37</v>
      </c>
      <c r="P281" t="s">
        <v>38</v>
      </c>
      <c r="R281" t="s">
        <v>39</v>
      </c>
      <c r="S281">
        <v>13.415100000000001</v>
      </c>
      <c r="T281">
        <v>-0.54100000000000004</v>
      </c>
      <c r="U281" t="s">
        <v>362</v>
      </c>
      <c r="V281" t="s">
        <v>41</v>
      </c>
    </row>
    <row r="282" spans="1:22" x14ac:dyDescent="0.3">
      <c r="A282">
        <v>2022</v>
      </c>
      <c r="B282">
        <v>2</v>
      </c>
      <c r="C282" t="s">
        <v>27</v>
      </c>
      <c r="D282" t="s">
        <v>69</v>
      </c>
      <c r="E282" t="s">
        <v>360</v>
      </c>
      <c r="F282" t="s">
        <v>30</v>
      </c>
      <c r="G282" t="s">
        <v>31</v>
      </c>
      <c r="H282" t="s">
        <v>32</v>
      </c>
      <c r="I282" t="s">
        <v>33</v>
      </c>
      <c r="J282" t="s">
        <v>34</v>
      </c>
      <c r="K282" t="s">
        <v>361</v>
      </c>
      <c r="L282">
        <v>0</v>
      </c>
      <c r="M282" t="s">
        <v>36</v>
      </c>
      <c r="O282" t="s">
        <v>37</v>
      </c>
      <c r="P282" t="s">
        <v>38</v>
      </c>
      <c r="R282" t="s">
        <v>39</v>
      </c>
      <c r="S282">
        <v>13.415100000000001</v>
      </c>
      <c r="T282">
        <v>-0.54100000000000004</v>
      </c>
      <c r="U282" t="s">
        <v>362</v>
      </c>
      <c r="V282" t="s">
        <v>41</v>
      </c>
    </row>
    <row r="283" spans="1:22" x14ac:dyDescent="0.3">
      <c r="A283">
        <v>2022</v>
      </c>
      <c r="B283">
        <v>7</v>
      </c>
      <c r="C283" t="s">
        <v>27</v>
      </c>
      <c r="D283" t="s">
        <v>120</v>
      </c>
      <c r="E283" t="s">
        <v>363</v>
      </c>
      <c r="F283" t="s">
        <v>30</v>
      </c>
      <c r="G283" t="s">
        <v>148</v>
      </c>
      <c r="H283" t="s">
        <v>32</v>
      </c>
      <c r="I283" t="s">
        <v>45</v>
      </c>
      <c r="J283" t="s">
        <v>46</v>
      </c>
      <c r="K283" t="s">
        <v>364</v>
      </c>
      <c r="L283">
        <v>0</v>
      </c>
      <c r="M283" t="s">
        <v>36</v>
      </c>
      <c r="O283" t="s">
        <v>37</v>
      </c>
      <c r="P283" t="s">
        <v>38</v>
      </c>
      <c r="Q283" t="s">
        <v>365</v>
      </c>
      <c r="R283" t="s">
        <v>39</v>
      </c>
      <c r="S283">
        <v>13.2395</v>
      </c>
      <c r="T283">
        <v>-2.7282999999999999</v>
      </c>
      <c r="U283" t="s">
        <v>366</v>
      </c>
      <c r="V283" t="s">
        <v>41</v>
      </c>
    </row>
    <row r="284" spans="1:22" x14ac:dyDescent="0.3">
      <c r="A284">
        <v>2022</v>
      </c>
      <c r="B284">
        <v>7</v>
      </c>
      <c r="C284" t="s">
        <v>27</v>
      </c>
      <c r="D284" t="s">
        <v>120</v>
      </c>
      <c r="E284" t="s">
        <v>363</v>
      </c>
      <c r="F284" t="s">
        <v>30</v>
      </c>
      <c r="G284" t="s">
        <v>148</v>
      </c>
      <c r="H284" t="s">
        <v>32</v>
      </c>
      <c r="I284" t="s">
        <v>45</v>
      </c>
      <c r="J284" t="s">
        <v>46</v>
      </c>
      <c r="K284" t="s">
        <v>364</v>
      </c>
      <c r="L284">
        <v>0</v>
      </c>
      <c r="M284" t="s">
        <v>36</v>
      </c>
      <c r="O284" t="s">
        <v>37</v>
      </c>
      <c r="P284" t="s">
        <v>38</v>
      </c>
      <c r="Q284" t="s">
        <v>365</v>
      </c>
      <c r="R284" t="s">
        <v>39</v>
      </c>
      <c r="S284">
        <v>13.2395</v>
      </c>
      <c r="T284">
        <v>-2.7282999999999999</v>
      </c>
      <c r="U284" t="s">
        <v>366</v>
      </c>
      <c r="V284" t="s">
        <v>41</v>
      </c>
    </row>
    <row r="285" spans="1:22" x14ac:dyDescent="0.3">
      <c r="A285">
        <v>2022</v>
      </c>
      <c r="B285">
        <v>7</v>
      </c>
      <c r="C285" t="s">
        <v>27</v>
      </c>
      <c r="D285" t="s">
        <v>120</v>
      </c>
      <c r="E285" t="s">
        <v>363</v>
      </c>
      <c r="F285" t="s">
        <v>30</v>
      </c>
      <c r="G285" t="s">
        <v>148</v>
      </c>
      <c r="H285" t="s">
        <v>32</v>
      </c>
      <c r="I285" t="s">
        <v>45</v>
      </c>
      <c r="J285" t="s">
        <v>46</v>
      </c>
      <c r="K285" t="s">
        <v>364</v>
      </c>
      <c r="L285">
        <v>0</v>
      </c>
      <c r="M285" t="s">
        <v>36</v>
      </c>
      <c r="O285" t="s">
        <v>37</v>
      </c>
      <c r="P285" t="s">
        <v>38</v>
      </c>
      <c r="Q285" t="s">
        <v>365</v>
      </c>
      <c r="R285" t="s">
        <v>39</v>
      </c>
      <c r="S285">
        <v>13.2395</v>
      </c>
      <c r="T285">
        <v>-2.7282999999999999</v>
      </c>
      <c r="U285" t="s">
        <v>366</v>
      </c>
      <c r="V285" t="s">
        <v>41</v>
      </c>
    </row>
    <row r="286" spans="1:22" x14ac:dyDescent="0.3">
      <c r="A286">
        <v>2022</v>
      </c>
      <c r="B286">
        <v>9</v>
      </c>
      <c r="C286" t="s">
        <v>27</v>
      </c>
      <c r="D286" t="s">
        <v>64</v>
      </c>
      <c r="E286" t="s">
        <v>367</v>
      </c>
      <c r="F286" t="s">
        <v>30</v>
      </c>
      <c r="G286" t="s">
        <v>31</v>
      </c>
      <c r="H286" t="s">
        <v>32</v>
      </c>
      <c r="I286" t="s">
        <v>50</v>
      </c>
      <c r="J286" t="s">
        <v>51</v>
      </c>
      <c r="K286" t="s">
        <v>368</v>
      </c>
      <c r="L286">
        <v>0</v>
      </c>
      <c r="M286" t="s">
        <v>36</v>
      </c>
      <c r="O286" t="s">
        <v>37</v>
      </c>
      <c r="P286" t="s">
        <v>38</v>
      </c>
      <c r="R286" t="s">
        <v>39</v>
      </c>
      <c r="S286">
        <v>11.8752</v>
      </c>
      <c r="T286">
        <v>1.8669</v>
      </c>
      <c r="U286" t="s">
        <v>369</v>
      </c>
      <c r="V286" t="s">
        <v>41</v>
      </c>
    </row>
    <row r="287" spans="1:22" x14ac:dyDescent="0.3">
      <c r="A287">
        <v>2022</v>
      </c>
      <c r="B287">
        <v>9</v>
      </c>
      <c r="C287" t="s">
        <v>27</v>
      </c>
      <c r="D287" t="s">
        <v>64</v>
      </c>
      <c r="E287" t="s">
        <v>367</v>
      </c>
      <c r="F287" t="s">
        <v>30</v>
      </c>
      <c r="G287" t="s">
        <v>31</v>
      </c>
      <c r="H287" t="s">
        <v>32</v>
      </c>
      <c r="I287" t="s">
        <v>50</v>
      </c>
      <c r="J287" t="s">
        <v>51</v>
      </c>
      <c r="K287" t="s">
        <v>368</v>
      </c>
      <c r="L287">
        <v>0</v>
      </c>
      <c r="M287" t="s">
        <v>36</v>
      </c>
      <c r="O287" t="s">
        <v>37</v>
      </c>
      <c r="P287" t="s">
        <v>38</v>
      </c>
      <c r="R287" t="s">
        <v>39</v>
      </c>
      <c r="S287">
        <v>11.8752</v>
      </c>
      <c r="T287">
        <v>1.8669</v>
      </c>
      <c r="U287" t="s">
        <v>369</v>
      </c>
      <c r="V287" t="s">
        <v>41</v>
      </c>
    </row>
    <row r="288" spans="1:22" x14ac:dyDescent="0.3">
      <c r="A288">
        <v>2022</v>
      </c>
      <c r="B288">
        <v>9</v>
      </c>
      <c r="C288" t="s">
        <v>27</v>
      </c>
      <c r="D288" t="s">
        <v>64</v>
      </c>
      <c r="E288" t="s">
        <v>367</v>
      </c>
      <c r="F288" t="s">
        <v>30</v>
      </c>
      <c r="G288" t="s">
        <v>31</v>
      </c>
      <c r="H288" t="s">
        <v>32</v>
      </c>
      <c r="I288" t="s">
        <v>50</v>
      </c>
      <c r="J288" t="s">
        <v>51</v>
      </c>
      <c r="K288" t="s">
        <v>368</v>
      </c>
      <c r="L288">
        <v>0</v>
      </c>
      <c r="M288" t="s">
        <v>36</v>
      </c>
      <c r="O288" t="s">
        <v>37</v>
      </c>
      <c r="P288" t="s">
        <v>38</v>
      </c>
      <c r="R288" t="s">
        <v>39</v>
      </c>
      <c r="S288">
        <v>11.8752</v>
      </c>
      <c r="T288">
        <v>1.8669</v>
      </c>
      <c r="U288" t="s">
        <v>369</v>
      </c>
      <c r="V288" t="s">
        <v>41</v>
      </c>
    </row>
    <row r="289" spans="1:27" x14ac:dyDescent="0.3">
      <c r="A289">
        <v>2022</v>
      </c>
      <c r="B289">
        <v>10</v>
      </c>
      <c r="C289" t="s">
        <v>27</v>
      </c>
      <c r="D289" t="s">
        <v>370</v>
      </c>
      <c r="E289" t="s">
        <v>371</v>
      </c>
      <c r="F289" t="s">
        <v>30</v>
      </c>
      <c r="G289" t="s">
        <v>372</v>
      </c>
      <c r="H289" t="s">
        <v>71</v>
      </c>
      <c r="I289" t="s">
        <v>373</v>
      </c>
      <c r="J289" t="s">
        <v>51</v>
      </c>
      <c r="K289" t="s">
        <v>374</v>
      </c>
      <c r="L289">
        <v>1</v>
      </c>
      <c r="M289" t="s">
        <v>36</v>
      </c>
      <c r="O289" t="s">
        <v>37</v>
      </c>
      <c r="P289" t="s">
        <v>375</v>
      </c>
      <c r="R289" t="s">
        <v>376</v>
      </c>
      <c r="S289">
        <v>11.4389</v>
      </c>
      <c r="T289">
        <v>-1.1778999999999999</v>
      </c>
      <c r="U289" t="s">
        <v>377</v>
      </c>
      <c r="V289" t="s">
        <v>41</v>
      </c>
      <c r="W289" t="s">
        <v>42</v>
      </c>
      <c r="X289">
        <v>613</v>
      </c>
      <c r="Y289">
        <v>2</v>
      </c>
      <c r="Z289">
        <v>303</v>
      </c>
      <c r="AA289">
        <v>34.714984269632303</v>
      </c>
    </row>
    <row r="290" spans="1:27" x14ac:dyDescent="0.3">
      <c r="A290">
        <v>2022</v>
      </c>
      <c r="B290">
        <v>10</v>
      </c>
      <c r="C290" t="s">
        <v>27</v>
      </c>
      <c r="D290" t="s">
        <v>370</v>
      </c>
      <c r="E290" t="s">
        <v>371</v>
      </c>
      <c r="F290" t="s">
        <v>30</v>
      </c>
      <c r="G290" t="s">
        <v>372</v>
      </c>
      <c r="H290" t="s">
        <v>71</v>
      </c>
      <c r="I290" t="s">
        <v>373</v>
      </c>
      <c r="J290" t="s">
        <v>51</v>
      </c>
      <c r="K290" t="s">
        <v>374</v>
      </c>
      <c r="L290">
        <v>1</v>
      </c>
      <c r="M290" t="s">
        <v>36</v>
      </c>
      <c r="O290" t="s">
        <v>37</v>
      </c>
      <c r="P290" t="s">
        <v>375</v>
      </c>
      <c r="R290" t="s">
        <v>376</v>
      </c>
      <c r="S290">
        <v>11.4389</v>
      </c>
      <c r="T290">
        <v>-1.1778999999999999</v>
      </c>
      <c r="U290" t="s">
        <v>377</v>
      </c>
      <c r="V290" t="s">
        <v>41</v>
      </c>
      <c r="W290" t="s">
        <v>42</v>
      </c>
      <c r="X290">
        <v>613</v>
      </c>
      <c r="Y290">
        <v>2</v>
      </c>
      <c r="Z290">
        <v>201</v>
      </c>
      <c r="AA290">
        <v>733.551951280097</v>
      </c>
    </row>
    <row r="291" spans="1:27" x14ac:dyDescent="0.3">
      <c r="A291">
        <v>2022</v>
      </c>
      <c r="B291">
        <v>10</v>
      </c>
      <c r="C291" t="s">
        <v>27</v>
      </c>
      <c r="D291" t="s">
        <v>370</v>
      </c>
      <c r="E291" t="s">
        <v>371</v>
      </c>
      <c r="F291" t="s">
        <v>30</v>
      </c>
      <c r="G291" t="s">
        <v>372</v>
      </c>
      <c r="H291" t="s">
        <v>71</v>
      </c>
      <c r="I291" t="s">
        <v>373</v>
      </c>
      <c r="J291" t="s">
        <v>51</v>
      </c>
      <c r="K291" t="s">
        <v>374</v>
      </c>
      <c r="L291">
        <v>1</v>
      </c>
      <c r="M291" t="s">
        <v>36</v>
      </c>
      <c r="O291" t="s">
        <v>37</v>
      </c>
      <c r="P291" t="s">
        <v>375</v>
      </c>
      <c r="R291" t="s">
        <v>376</v>
      </c>
      <c r="S291">
        <v>11.4389</v>
      </c>
      <c r="T291">
        <v>-1.1778999999999999</v>
      </c>
      <c r="U291" t="s">
        <v>377</v>
      </c>
      <c r="V291" t="s">
        <v>41</v>
      </c>
      <c r="W291" t="s">
        <v>42</v>
      </c>
      <c r="X291">
        <v>613</v>
      </c>
      <c r="Y291">
        <v>2</v>
      </c>
      <c r="Z291">
        <v>201</v>
      </c>
      <c r="AA291">
        <v>1208.9441242022299</v>
      </c>
    </row>
    <row r="292" spans="1:27" x14ac:dyDescent="0.3">
      <c r="A292">
        <v>2022</v>
      </c>
      <c r="B292">
        <v>8</v>
      </c>
      <c r="C292" t="s">
        <v>27</v>
      </c>
      <c r="D292" t="s">
        <v>120</v>
      </c>
      <c r="E292" t="s">
        <v>378</v>
      </c>
      <c r="F292" t="s">
        <v>30</v>
      </c>
      <c r="G292" t="s">
        <v>31</v>
      </c>
      <c r="H292" t="s">
        <v>32</v>
      </c>
      <c r="I292" t="s">
        <v>45</v>
      </c>
      <c r="J292" t="s">
        <v>46</v>
      </c>
      <c r="K292" t="s">
        <v>379</v>
      </c>
      <c r="L292">
        <v>0</v>
      </c>
      <c r="M292" t="s">
        <v>36</v>
      </c>
      <c r="O292" t="s">
        <v>37</v>
      </c>
      <c r="P292" t="s">
        <v>38</v>
      </c>
      <c r="Q292" t="s">
        <v>231</v>
      </c>
      <c r="R292" t="s">
        <v>39</v>
      </c>
      <c r="S292">
        <v>12.5496</v>
      </c>
      <c r="T292">
        <v>-4.1097999999999999</v>
      </c>
      <c r="U292" t="s">
        <v>380</v>
      </c>
      <c r="V292" t="s">
        <v>41</v>
      </c>
    </row>
    <row r="293" spans="1:27" x14ac:dyDescent="0.3">
      <c r="A293">
        <v>2022</v>
      </c>
      <c r="B293">
        <v>8</v>
      </c>
      <c r="C293" t="s">
        <v>27</v>
      </c>
      <c r="D293" t="s">
        <v>120</v>
      </c>
      <c r="E293" t="s">
        <v>378</v>
      </c>
      <c r="F293" t="s">
        <v>30</v>
      </c>
      <c r="G293" t="s">
        <v>31</v>
      </c>
      <c r="H293" t="s">
        <v>32</v>
      </c>
      <c r="I293" t="s">
        <v>45</v>
      </c>
      <c r="J293" t="s">
        <v>46</v>
      </c>
      <c r="K293" t="s">
        <v>379</v>
      </c>
      <c r="L293">
        <v>0</v>
      </c>
      <c r="M293" t="s">
        <v>36</v>
      </c>
      <c r="O293" t="s">
        <v>37</v>
      </c>
      <c r="P293" t="s">
        <v>38</v>
      </c>
      <c r="Q293" t="s">
        <v>231</v>
      </c>
      <c r="R293" t="s">
        <v>39</v>
      </c>
      <c r="S293">
        <v>12.5496</v>
      </c>
      <c r="T293">
        <v>-4.1097999999999999</v>
      </c>
      <c r="U293" t="s">
        <v>380</v>
      </c>
      <c r="V293" t="s">
        <v>41</v>
      </c>
    </row>
    <row r="294" spans="1:27" x14ac:dyDescent="0.3">
      <c r="A294">
        <v>2022</v>
      </c>
      <c r="B294">
        <v>8</v>
      </c>
      <c r="C294" t="s">
        <v>27</v>
      </c>
      <c r="D294" t="s">
        <v>120</v>
      </c>
      <c r="E294" t="s">
        <v>378</v>
      </c>
      <c r="F294" t="s">
        <v>30</v>
      </c>
      <c r="G294" t="s">
        <v>31</v>
      </c>
      <c r="H294" t="s">
        <v>32</v>
      </c>
      <c r="I294" t="s">
        <v>45</v>
      </c>
      <c r="J294" t="s">
        <v>46</v>
      </c>
      <c r="K294" t="s">
        <v>379</v>
      </c>
      <c r="L294">
        <v>0</v>
      </c>
      <c r="M294" t="s">
        <v>36</v>
      </c>
      <c r="O294" t="s">
        <v>37</v>
      </c>
      <c r="P294" t="s">
        <v>38</v>
      </c>
      <c r="Q294" t="s">
        <v>231</v>
      </c>
      <c r="R294" t="s">
        <v>39</v>
      </c>
      <c r="S294">
        <v>12.5496</v>
      </c>
      <c r="T294">
        <v>-4.1097999999999999</v>
      </c>
      <c r="U294" t="s">
        <v>380</v>
      </c>
      <c r="V294" t="s">
        <v>41</v>
      </c>
    </row>
    <row r="295" spans="1:27" x14ac:dyDescent="0.3">
      <c r="A295">
        <v>2022</v>
      </c>
      <c r="B295">
        <v>12</v>
      </c>
      <c r="C295" t="s">
        <v>27</v>
      </c>
      <c r="D295" t="s">
        <v>60</v>
      </c>
      <c r="E295" t="s">
        <v>381</v>
      </c>
      <c r="F295" t="s">
        <v>30</v>
      </c>
      <c r="G295" t="s">
        <v>148</v>
      </c>
      <c r="H295" t="s">
        <v>32</v>
      </c>
      <c r="I295" t="s">
        <v>45</v>
      </c>
      <c r="J295" t="s">
        <v>46</v>
      </c>
      <c r="K295" t="s">
        <v>382</v>
      </c>
      <c r="L295">
        <v>0</v>
      </c>
      <c r="M295" t="s">
        <v>36</v>
      </c>
      <c r="O295" t="s">
        <v>37</v>
      </c>
      <c r="P295" t="s">
        <v>38</v>
      </c>
      <c r="R295" t="s">
        <v>39</v>
      </c>
      <c r="S295">
        <v>12.9117</v>
      </c>
      <c r="T295">
        <v>-2.6051000000000002</v>
      </c>
      <c r="U295" t="s">
        <v>383</v>
      </c>
      <c r="V295" t="s">
        <v>41</v>
      </c>
      <c r="W295" t="s">
        <v>42</v>
      </c>
      <c r="X295">
        <v>613</v>
      </c>
      <c r="Y295">
        <v>1</v>
      </c>
      <c r="Z295">
        <v>30</v>
      </c>
      <c r="AA295">
        <v>4834.2241714104703</v>
      </c>
    </row>
    <row r="296" spans="1:27" x14ac:dyDescent="0.3">
      <c r="A296">
        <v>2022</v>
      </c>
      <c r="B296">
        <v>1</v>
      </c>
      <c r="C296" t="s">
        <v>27</v>
      </c>
      <c r="D296" t="s">
        <v>120</v>
      </c>
      <c r="E296" t="s">
        <v>384</v>
      </c>
      <c r="F296" t="s">
        <v>30</v>
      </c>
      <c r="G296" t="s">
        <v>31</v>
      </c>
      <c r="H296" t="s">
        <v>32</v>
      </c>
      <c r="I296" t="s">
        <v>66</v>
      </c>
      <c r="J296" t="s">
        <v>51</v>
      </c>
      <c r="K296" t="s">
        <v>385</v>
      </c>
      <c r="L296">
        <v>0</v>
      </c>
      <c r="M296" t="s">
        <v>36</v>
      </c>
      <c r="O296" t="s">
        <v>37</v>
      </c>
      <c r="P296" t="s">
        <v>38</v>
      </c>
      <c r="R296" t="s">
        <v>39</v>
      </c>
      <c r="S296">
        <v>12.633800000000001</v>
      </c>
      <c r="T296">
        <v>-3.7130000000000001</v>
      </c>
      <c r="U296" t="s">
        <v>386</v>
      </c>
      <c r="V296" t="s">
        <v>41</v>
      </c>
    </row>
    <row r="297" spans="1:27" x14ac:dyDescent="0.3">
      <c r="A297">
        <v>2022</v>
      </c>
      <c r="B297">
        <v>1</v>
      </c>
      <c r="C297" t="s">
        <v>27</v>
      </c>
      <c r="D297" t="s">
        <v>120</v>
      </c>
      <c r="E297" t="s">
        <v>384</v>
      </c>
      <c r="F297" t="s">
        <v>30</v>
      </c>
      <c r="G297" t="s">
        <v>31</v>
      </c>
      <c r="H297" t="s">
        <v>32</v>
      </c>
      <c r="I297" t="s">
        <v>66</v>
      </c>
      <c r="J297" t="s">
        <v>51</v>
      </c>
      <c r="K297" t="s">
        <v>385</v>
      </c>
      <c r="L297">
        <v>0</v>
      </c>
      <c r="M297" t="s">
        <v>36</v>
      </c>
      <c r="O297" t="s">
        <v>37</v>
      </c>
      <c r="P297" t="s">
        <v>38</v>
      </c>
      <c r="R297" t="s">
        <v>39</v>
      </c>
      <c r="S297">
        <v>12.633800000000001</v>
      </c>
      <c r="T297">
        <v>-3.7130000000000001</v>
      </c>
      <c r="U297" t="s">
        <v>386</v>
      </c>
      <c r="V297" t="s">
        <v>41</v>
      </c>
    </row>
    <row r="298" spans="1:27" x14ac:dyDescent="0.3">
      <c r="A298">
        <v>2022</v>
      </c>
      <c r="B298">
        <v>1</v>
      </c>
      <c r="C298" t="s">
        <v>27</v>
      </c>
      <c r="D298" t="s">
        <v>120</v>
      </c>
      <c r="E298" t="s">
        <v>384</v>
      </c>
      <c r="F298" t="s">
        <v>30</v>
      </c>
      <c r="G298" t="s">
        <v>31</v>
      </c>
      <c r="H298" t="s">
        <v>32</v>
      </c>
      <c r="I298" t="s">
        <v>66</v>
      </c>
      <c r="J298" t="s">
        <v>51</v>
      </c>
      <c r="K298" t="s">
        <v>385</v>
      </c>
      <c r="L298">
        <v>0</v>
      </c>
      <c r="M298" t="s">
        <v>36</v>
      </c>
      <c r="O298" t="s">
        <v>37</v>
      </c>
      <c r="P298" t="s">
        <v>38</v>
      </c>
      <c r="R298" t="s">
        <v>39</v>
      </c>
      <c r="S298">
        <v>12.633800000000001</v>
      </c>
      <c r="T298">
        <v>-3.7130000000000001</v>
      </c>
      <c r="U298" t="s">
        <v>386</v>
      </c>
      <c r="V298" t="s">
        <v>41</v>
      </c>
    </row>
    <row r="299" spans="1:27" x14ac:dyDescent="0.3">
      <c r="A299">
        <v>2022</v>
      </c>
      <c r="B299">
        <v>2</v>
      </c>
      <c r="C299" t="s">
        <v>27</v>
      </c>
      <c r="D299" t="s">
        <v>120</v>
      </c>
      <c r="E299" t="s">
        <v>387</v>
      </c>
      <c r="F299" t="s">
        <v>30</v>
      </c>
      <c r="G299" t="s">
        <v>31</v>
      </c>
      <c r="H299" t="s">
        <v>32</v>
      </c>
      <c r="I299" t="s">
        <v>66</v>
      </c>
      <c r="J299" t="s">
        <v>51</v>
      </c>
      <c r="K299" t="s">
        <v>388</v>
      </c>
      <c r="L299">
        <v>0</v>
      </c>
      <c r="M299" t="s">
        <v>36</v>
      </c>
      <c r="O299" t="s">
        <v>37</v>
      </c>
      <c r="P299" t="s">
        <v>38</v>
      </c>
      <c r="R299" t="s">
        <v>39</v>
      </c>
      <c r="S299">
        <v>13.0747</v>
      </c>
      <c r="T299">
        <v>-3.2974000000000001</v>
      </c>
      <c r="U299" t="s">
        <v>389</v>
      </c>
      <c r="V299" t="s">
        <v>41</v>
      </c>
    </row>
    <row r="300" spans="1:27" x14ac:dyDescent="0.3">
      <c r="A300">
        <v>2022</v>
      </c>
      <c r="B300">
        <v>2</v>
      </c>
      <c r="C300" t="s">
        <v>27</v>
      </c>
      <c r="D300" t="s">
        <v>120</v>
      </c>
      <c r="E300" t="s">
        <v>387</v>
      </c>
      <c r="F300" t="s">
        <v>30</v>
      </c>
      <c r="G300" t="s">
        <v>31</v>
      </c>
      <c r="H300" t="s">
        <v>32</v>
      </c>
      <c r="I300" t="s">
        <v>66</v>
      </c>
      <c r="J300" t="s">
        <v>51</v>
      </c>
      <c r="K300" t="s">
        <v>388</v>
      </c>
      <c r="L300">
        <v>0</v>
      </c>
      <c r="M300" t="s">
        <v>36</v>
      </c>
      <c r="O300" t="s">
        <v>37</v>
      </c>
      <c r="P300" t="s">
        <v>38</v>
      </c>
      <c r="R300" t="s">
        <v>39</v>
      </c>
      <c r="S300">
        <v>13.0747</v>
      </c>
      <c r="T300">
        <v>-3.2974000000000001</v>
      </c>
      <c r="U300" t="s">
        <v>389</v>
      </c>
      <c r="V300" t="s">
        <v>41</v>
      </c>
    </row>
    <row r="301" spans="1:27" x14ac:dyDescent="0.3">
      <c r="A301">
        <v>2022</v>
      </c>
      <c r="B301">
        <v>2</v>
      </c>
      <c r="C301" t="s">
        <v>27</v>
      </c>
      <c r="D301" t="s">
        <v>120</v>
      </c>
      <c r="E301" t="s">
        <v>387</v>
      </c>
      <c r="F301" t="s">
        <v>30</v>
      </c>
      <c r="G301" t="s">
        <v>31</v>
      </c>
      <c r="H301" t="s">
        <v>32</v>
      </c>
      <c r="I301" t="s">
        <v>66</v>
      </c>
      <c r="J301" t="s">
        <v>51</v>
      </c>
      <c r="K301" t="s">
        <v>388</v>
      </c>
      <c r="L301">
        <v>0</v>
      </c>
      <c r="M301" t="s">
        <v>36</v>
      </c>
      <c r="O301" t="s">
        <v>37</v>
      </c>
      <c r="P301" t="s">
        <v>38</v>
      </c>
      <c r="R301" t="s">
        <v>39</v>
      </c>
      <c r="S301">
        <v>13.0747</v>
      </c>
      <c r="T301">
        <v>-3.2974000000000001</v>
      </c>
      <c r="U301" t="s">
        <v>389</v>
      </c>
      <c r="V301" t="s">
        <v>41</v>
      </c>
    </row>
    <row r="302" spans="1:27" x14ac:dyDescent="0.3">
      <c r="A302">
        <v>2021</v>
      </c>
      <c r="B302">
        <v>11</v>
      </c>
      <c r="C302" t="s">
        <v>27</v>
      </c>
      <c r="D302" t="s">
        <v>120</v>
      </c>
      <c r="E302" t="s">
        <v>387</v>
      </c>
      <c r="F302" t="s">
        <v>30</v>
      </c>
      <c r="G302" t="s">
        <v>31</v>
      </c>
      <c r="H302" t="s">
        <v>32</v>
      </c>
      <c r="I302" t="s">
        <v>33</v>
      </c>
      <c r="J302" t="s">
        <v>34</v>
      </c>
      <c r="K302" t="s">
        <v>390</v>
      </c>
      <c r="L302">
        <v>0</v>
      </c>
      <c r="M302" t="s">
        <v>391</v>
      </c>
      <c r="N302" t="s">
        <v>36</v>
      </c>
      <c r="O302" t="s">
        <v>37</v>
      </c>
      <c r="P302" t="s">
        <v>38</v>
      </c>
      <c r="Q302" t="s">
        <v>162</v>
      </c>
      <c r="R302" t="s">
        <v>39</v>
      </c>
      <c r="S302">
        <v>13.0747</v>
      </c>
      <c r="T302">
        <v>-3.2974000000000001</v>
      </c>
      <c r="U302" t="s">
        <v>389</v>
      </c>
      <c r="V302" t="s">
        <v>41</v>
      </c>
    </row>
    <row r="303" spans="1:27" x14ac:dyDescent="0.3">
      <c r="A303">
        <v>2021</v>
      </c>
      <c r="B303">
        <v>11</v>
      </c>
      <c r="C303" t="s">
        <v>27</v>
      </c>
      <c r="D303" t="s">
        <v>120</v>
      </c>
      <c r="E303" t="s">
        <v>387</v>
      </c>
      <c r="F303" t="s">
        <v>30</v>
      </c>
      <c r="G303" t="s">
        <v>31</v>
      </c>
      <c r="H303" t="s">
        <v>32</v>
      </c>
      <c r="I303" t="s">
        <v>33</v>
      </c>
      <c r="J303" t="s">
        <v>34</v>
      </c>
      <c r="K303" t="s">
        <v>390</v>
      </c>
      <c r="L303">
        <v>0</v>
      </c>
      <c r="M303" t="s">
        <v>391</v>
      </c>
      <c r="N303" t="s">
        <v>36</v>
      </c>
      <c r="O303" t="s">
        <v>37</v>
      </c>
      <c r="P303" t="s">
        <v>38</v>
      </c>
      <c r="Q303" t="s">
        <v>162</v>
      </c>
      <c r="R303" t="s">
        <v>39</v>
      </c>
      <c r="S303">
        <v>13.0747</v>
      </c>
      <c r="T303">
        <v>-3.2974000000000001</v>
      </c>
      <c r="U303" t="s">
        <v>389</v>
      </c>
      <c r="V303" t="s">
        <v>41</v>
      </c>
    </row>
    <row r="304" spans="1:27" x14ac:dyDescent="0.3">
      <c r="A304">
        <v>2021</v>
      </c>
      <c r="B304">
        <v>11</v>
      </c>
      <c r="C304" t="s">
        <v>27</v>
      </c>
      <c r="D304" t="s">
        <v>120</v>
      </c>
      <c r="E304" t="s">
        <v>387</v>
      </c>
      <c r="F304" t="s">
        <v>30</v>
      </c>
      <c r="G304" t="s">
        <v>31</v>
      </c>
      <c r="H304" t="s">
        <v>32</v>
      </c>
      <c r="I304" t="s">
        <v>33</v>
      </c>
      <c r="J304" t="s">
        <v>34</v>
      </c>
      <c r="K304" t="s">
        <v>390</v>
      </c>
      <c r="L304">
        <v>0</v>
      </c>
      <c r="M304" t="s">
        <v>391</v>
      </c>
      <c r="N304" t="s">
        <v>36</v>
      </c>
      <c r="O304" t="s">
        <v>37</v>
      </c>
      <c r="P304" t="s">
        <v>38</v>
      </c>
      <c r="Q304" t="s">
        <v>162</v>
      </c>
      <c r="R304" t="s">
        <v>39</v>
      </c>
      <c r="S304">
        <v>13.0747</v>
      </c>
      <c r="T304">
        <v>-3.2974000000000001</v>
      </c>
      <c r="U304" t="s">
        <v>389</v>
      </c>
      <c r="V304" t="s">
        <v>41</v>
      </c>
    </row>
    <row r="305" spans="1:27" x14ac:dyDescent="0.3">
      <c r="A305">
        <v>2022</v>
      </c>
      <c r="B305">
        <v>1</v>
      </c>
      <c r="C305" t="s">
        <v>27</v>
      </c>
      <c r="D305" t="s">
        <v>64</v>
      </c>
      <c r="E305" t="s">
        <v>392</v>
      </c>
      <c r="F305" t="s">
        <v>30</v>
      </c>
      <c r="G305" t="s">
        <v>31</v>
      </c>
      <c r="H305" t="s">
        <v>32</v>
      </c>
      <c r="I305" t="s">
        <v>33</v>
      </c>
      <c r="J305" t="s">
        <v>34</v>
      </c>
      <c r="K305" t="s">
        <v>393</v>
      </c>
      <c r="L305">
        <v>0</v>
      </c>
      <c r="M305" t="s">
        <v>36</v>
      </c>
      <c r="O305" t="s">
        <v>37</v>
      </c>
      <c r="P305" t="s">
        <v>38</v>
      </c>
      <c r="R305" t="s">
        <v>39</v>
      </c>
      <c r="S305">
        <v>12.024900000000001</v>
      </c>
      <c r="T305">
        <v>0.6079</v>
      </c>
      <c r="U305" t="s">
        <v>394</v>
      </c>
      <c r="V305" t="s">
        <v>41</v>
      </c>
      <c r="W305" t="s">
        <v>42</v>
      </c>
      <c r="X305">
        <v>613</v>
      </c>
      <c r="Y305">
        <v>1</v>
      </c>
      <c r="Z305">
        <v>26</v>
      </c>
      <c r="AA305">
        <v>2837.7680252519099</v>
      </c>
    </row>
    <row r="306" spans="1:27" x14ac:dyDescent="0.3">
      <c r="A306">
        <v>2022</v>
      </c>
      <c r="B306">
        <v>1</v>
      </c>
      <c r="C306" t="s">
        <v>27</v>
      </c>
      <c r="D306" t="s">
        <v>64</v>
      </c>
      <c r="E306" t="s">
        <v>392</v>
      </c>
      <c r="F306" t="s">
        <v>30</v>
      </c>
      <c r="G306" t="s">
        <v>31</v>
      </c>
      <c r="H306" t="s">
        <v>32</v>
      </c>
      <c r="I306" t="s">
        <v>33</v>
      </c>
      <c r="J306" t="s">
        <v>34</v>
      </c>
      <c r="K306" t="s">
        <v>393</v>
      </c>
      <c r="L306">
        <v>0</v>
      </c>
      <c r="M306" t="s">
        <v>36</v>
      </c>
      <c r="O306" t="s">
        <v>37</v>
      </c>
      <c r="P306" t="s">
        <v>38</v>
      </c>
      <c r="R306" t="s">
        <v>39</v>
      </c>
      <c r="S306">
        <v>12.024900000000001</v>
      </c>
      <c r="T306">
        <v>0.6079</v>
      </c>
      <c r="U306" t="s">
        <v>394</v>
      </c>
      <c r="V306" t="s">
        <v>41</v>
      </c>
      <c r="W306" t="s">
        <v>42</v>
      </c>
      <c r="X306">
        <v>613</v>
      </c>
      <c r="Y306">
        <v>1</v>
      </c>
      <c r="Z306">
        <v>26</v>
      </c>
      <c r="AA306">
        <v>3525.1987839888602</v>
      </c>
    </row>
    <row r="307" spans="1:27" x14ac:dyDescent="0.3">
      <c r="A307">
        <v>2022</v>
      </c>
      <c r="B307">
        <v>1</v>
      </c>
      <c r="C307" t="s">
        <v>27</v>
      </c>
      <c r="D307" t="s">
        <v>64</v>
      </c>
      <c r="E307" t="s">
        <v>392</v>
      </c>
      <c r="F307" t="s">
        <v>30</v>
      </c>
      <c r="G307" t="s">
        <v>31</v>
      </c>
      <c r="H307" t="s">
        <v>32</v>
      </c>
      <c r="I307" t="s">
        <v>33</v>
      </c>
      <c r="J307" t="s">
        <v>34</v>
      </c>
      <c r="K307" t="s">
        <v>393</v>
      </c>
      <c r="L307">
        <v>0</v>
      </c>
      <c r="M307" t="s">
        <v>36</v>
      </c>
      <c r="O307" t="s">
        <v>37</v>
      </c>
      <c r="P307" t="s">
        <v>38</v>
      </c>
      <c r="R307" t="s">
        <v>39</v>
      </c>
      <c r="S307">
        <v>12.024900000000001</v>
      </c>
      <c r="T307">
        <v>0.6079</v>
      </c>
      <c r="U307" t="s">
        <v>394</v>
      </c>
      <c r="V307" t="s">
        <v>41</v>
      </c>
      <c r="W307" t="s">
        <v>42</v>
      </c>
      <c r="X307">
        <v>613</v>
      </c>
      <c r="Y307">
        <v>1</v>
      </c>
      <c r="Z307">
        <v>26</v>
      </c>
      <c r="AA307">
        <v>3816.0478769297501</v>
      </c>
    </row>
    <row r="308" spans="1:27" x14ac:dyDescent="0.3">
      <c r="A308">
        <v>2022</v>
      </c>
      <c r="B308">
        <v>2</v>
      </c>
      <c r="C308" t="s">
        <v>27</v>
      </c>
      <c r="D308" t="s">
        <v>43</v>
      </c>
      <c r="E308" t="s">
        <v>395</v>
      </c>
      <c r="F308" t="s">
        <v>30</v>
      </c>
      <c r="G308" t="s">
        <v>31</v>
      </c>
      <c r="H308" t="s">
        <v>32</v>
      </c>
      <c r="I308" t="s">
        <v>66</v>
      </c>
      <c r="J308" t="s">
        <v>51</v>
      </c>
      <c r="K308" t="s">
        <v>396</v>
      </c>
      <c r="L308">
        <v>0</v>
      </c>
      <c r="M308" t="s">
        <v>36</v>
      </c>
      <c r="O308" t="s">
        <v>37</v>
      </c>
      <c r="P308" t="s">
        <v>38</v>
      </c>
      <c r="R308" t="s">
        <v>39</v>
      </c>
      <c r="S308">
        <v>11.305099999999999</v>
      </c>
      <c r="T308">
        <v>0.11409999999999999</v>
      </c>
      <c r="U308" t="s">
        <v>397</v>
      </c>
      <c r="V308" t="s">
        <v>41</v>
      </c>
    </row>
    <row r="309" spans="1:27" x14ac:dyDescent="0.3">
      <c r="A309">
        <v>2022</v>
      </c>
      <c r="B309">
        <v>2</v>
      </c>
      <c r="C309" t="s">
        <v>27</v>
      </c>
      <c r="D309" t="s">
        <v>43</v>
      </c>
      <c r="E309" t="s">
        <v>395</v>
      </c>
      <c r="F309" t="s">
        <v>30</v>
      </c>
      <c r="G309" t="s">
        <v>31</v>
      </c>
      <c r="H309" t="s">
        <v>32</v>
      </c>
      <c r="I309" t="s">
        <v>66</v>
      </c>
      <c r="J309" t="s">
        <v>51</v>
      </c>
      <c r="K309" t="s">
        <v>396</v>
      </c>
      <c r="L309">
        <v>0</v>
      </c>
      <c r="M309" t="s">
        <v>36</v>
      </c>
      <c r="O309" t="s">
        <v>37</v>
      </c>
      <c r="P309" t="s">
        <v>38</v>
      </c>
      <c r="R309" t="s">
        <v>39</v>
      </c>
      <c r="S309">
        <v>11.305099999999999</v>
      </c>
      <c r="T309">
        <v>0.11409999999999999</v>
      </c>
      <c r="U309" t="s">
        <v>397</v>
      </c>
      <c r="V309" t="s">
        <v>41</v>
      </c>
    </row>
    <row r="310" spans="1:27" x14ac:dyDescent="0.3">
      <c r="A310">
        <v>2022</v>
      </c>
      <c r="B310">
        <v>2</v>
      </c>
      <c r="C310" t="s">
        <v>27</v>
      </c>
      <c r="D310" t="s">
        <v>43</v>
      </c>
      <c r="E310" t="s">
        <v>395</v>
      </c>
      <c r="F310" t="s">
        <v>30</v>
      </c>
      <c r="G310" t="s">
        <v>31</v>
      </c>
      <c r="H310" t="s">
        <v>32</v>
      </c>
      <c r="I310" t="s">
        <v>66</v>
      </c>
      <c r="J310" t="s">
        <v>51</v>
      </c>
      <c r="K310" t="s">
        <v>396</v>
      </c>
      <c r="L310">
        <v>0</v>
      </c>
      <c r="M310" t="s">
        <v>36</v>
      </c>
      <c r="O310" t="s">
        <v>37</v>
      </c>
      <c r="P310" t="s">
        <v>38</v>
      </c>
      <c r="R310" t="s">
        <v>39</v>
      </c>
      <c r="S310">
        <v>11.305099999999999</v>
      </c>
      <c r="T310">
        <v>0.11409999999999999</v>
      </c>
      <c r="U310" t="s">
        <v>397</v>
      </c>
      <c r="V310" t="s">
        <v>41</v>
      </c>
    </row>
    <row r="311" spans="1:27" x14ac:dyDescent="0.3">
      <c r="A311">
        <v>2022</v>
      </c>
      <c r="B311">
        <v>11</v>
      </c>
      <c r="C311" t="s">
        <v>27</v>
      </c>
      <c r="D311" t="s">
        <v>28</v>
      </c>
      <c r="E311" t="s">
        <v>398</v>
      </c>
      <c r="F311" t="s">
        <v>30</v>
      </c>
      <c r="G311" t="s">
        <v>31</v>
      </c>
      <c r="H311" t="s">
        <v>32</v>
      </c>
      <c r="I311" t="s">
        <v>33</v>
      </c>
      <c r="J311" t="s">
        <v>34</v>
      </c>
      <c r="K311" t="s">
        <v>399</v>
      </c>
      <c r="L311">
        <v>0</v>
      </c>
      <c r="M311" t="s">
        <v>36</v>
      </c>
      <c r="O311" t="s">
        <v>37</v>
      </c>
      <c r="P311" t="s">
        <v>38</v>
      </c>
      <c r="R311" t="s">
        <v>39</v>
      </c>
      <c r="S311">
        <v>11.555</v>
      </c>
      <c r="T311">
        <v>-3.3927999999999998</v>
      </c>
      <c r="U311" t="s">
        <v>400</v>
      </c>
      <c r="V311" t="s">
        <v>41</v>
      </c>
      <c r="W311" t="s">
        <v>42</v>
      </c>
      <c r="X311">
        <v>613</v>
      </c>
      <c r="Y311">
        <v>1</v>
      </c>
      <c r="Z311">
        <v>20</v>
      </c>
      <c r="AA311">
        <v>2017.0942973077999</v>
      </c>
    </row>
    <row r="312" spans="1:27" x14ac:dyDescent="0.3">
      <c r="A312">
        <v>2022</v>
      </c>
      <c r="B312">
        <v>11</v>
      </c>
      <c r="C312" t="s">
        <v>27</v>
      </c>
      <c r="D312" t="s">
        <v>28</v>
      </c>
      <c r="E312" t="s">
        <v>398</v>
      </c>
      <c r="F312" t="s">
        <v>30</v>
      </c>
      <c r="G312" t="s">
        <v>31</v>
      </c>
      <c r="H312" t="s">
        <v>32</v>
      </c>
      <c r="I312" t="s">
        <v>33</v>
      </c>
      <c r="J312" t="s">
        <v>34</v>
      </c>
      <c r="K312" t="s">
        <v>399</v>
      </c>
      <c r="L312">
        <v>0</v>
      </c>
      <c r="M312" t="s">
        <v>36</v>
      </c>
      <c r="O312" t="s">
        <v>37</v>
      </c>
      <c r="P312" t="s">
        <v>38</v>
      </c>
      <c r="R312" t="s">
        <v>39</v>
      </c>
      <c r="S312">
        <v>11.555</v>
      </c>
      <c r="T312">
        <v>-3.3927999999999998</v>
      </c>
      <c r="U312" t="s">
        <v>400</v>
      </c>
      <c r="V312" t="s">
        <v>41</v>
      </c>
      <c r="W312" t="s">
        <v>42</v>
      </c>
      <c r="X312">
        <v>613</v>
      </c>
      <c r="Y312">
        <v>2</v>
      </c>
      <c r="Z312">
        <v>802</v>
      </c>
      <c r="AA312">
        <v>3259.3259755338099</v>
      </c>
    </row>
    <row r="313" spans="1:27" x14ac:dyDescent="0.3">
      <c r="A313">
        <v>2022</v>
      </c>
      <c r="B313">
        <v>11</v>
      </c>
      <c r="C313" t="s">
        <v>27</v>
      </c>
      <c r="D313" t="s">
        <v>28</v>
      </c>
      <c r="E313" t="s">
        <v>398</v>
      </c>
      <c r="F313" t="s">
        <v>30</v>
      </c>
      <c r="G313" t="s">
        <v>31</v>
      </c>
      <c r="H313" t="s">
        <v>32</v>
      </c>
      <c r="I313" t="s">
        <v>33</v>
      </c>
      <c r="J313" t="s">
        <v>34</v>
      </c>
      <c r="K313" t="s">
        <v>399</v>
      </c>
      <c r="L313">
        <v>0</v>
      </c>
      <c r="M313" t="s">
        <v>36</v>
      </c>
      <c r="O313" t="s">
        <v>37</v>
      </c>
      <c r="P313" t="s">
        <v>38</v>
      </c>
      <c r="R313" t="s">
        <v>39</v>
      </c>
      <c r="S313">
        <v>11.555</v>
      </c>
      <c r="T313">
        <v>-3.3927999999999998</v>
      </c>
      <c r="U313" t="s">
        <v>400</v>
      </c>
      <c r="V313" t="s">
        <v>41</v>
      </c>
      <c r="W313" t="s">
        <v>42</v>
      </c>
      <c r="X313">
        <v>613</v>
      </c>
      <c r="Y313">
        <v>3</v>
      </c>
      <c r="Z313">
        <v>20</v>
      </c>
      <c r="AA313">
        <v>4144.4831505141001</v>
      </c>
    </row>
    <row r="314" spans="1:27" x14ac:dyDescent="0.3">
      <c r="A314">
        <v>2023</v>
      </c>
      <c r="B314">
        <v>1</v>
      </c>
      <c r="C314" t="s">
        <v>27</v>
      </c>
      <c r="D314" t="s">
        <v>43</v>
      </c>
      <c r="E314" t="s">
        <v>401</v>
      </c>
      <c r="F314" t="s">
        <v>30</v>
      </c>
      <c r="G314" t="s">
        <v>148</v>
      </c>
      <c r="H314" t="s">
        <v>32</v>
      </c>
      <c r="I314" t="s">
        <v>50</v>
      </c>
      <c r="J314" t="s">
        <v>51</v>
      </c>
      <c r="K314" t="s">
        <v>402</v>
      </c>
      <c r="L314">
        <v>0</v>
      </c>
      <c r="M314" t="s">
        <v>36</v>
      </c>
      <c r="O314" t="s">
        <v>37</v>
      </c>
      <c r="P314" t="s">
        <v>38</v>
      </c>
      <c r="R314" t="s">
        <v>39</v>
      </c>
      <c r="S314">
        <v>12.484500000000001</v>
      </c>
      <c r="T314">
        <v>-0.32040000000000002</v>
      </c>
      <c r="U314" t="s">
        <v>403</v>
      </c>
      <c r="V314" t="s">
        <v>41</v>
      </c>
      <c r="W314" t="s">
        <v>42</v>
      </c>
      <c r="X314">
        <v>613</v>
      </c>
      <c r="Y314">
        <v>2</v>
      </c>
      <c r="Z314">
        <v>201</v>
      </c>
      <c r="AA314">
        <v>9804.9167589496901</v>
      </c>
    </row>
    <row r="315" spans="1:27" x14ac:dyDescent="0.3">
      <c r="A315">
        <v>2022</v>
      </c>
      <c r="B315">
        <v>12</v>
      </c>
      <c r="C315" t="s">
        <v>27</v>
      </c>
      <c r="D315" t="s">
        <v>233</v>
      </c>
      <c r="E315" t="s">
        <v>404</v>
      </c>
      <c r="F315" t="s">
        <v>30</v>
      </c>
      <c r="G315" t="s">
        <v>148</v>
      </c>
      <c r="H315" t="s">
        <v>32</v>
      </c>
      <c r="I315" t="s">
        <v>45</v>
      </c>
      <c r="J315" t="s">
        <v>46</v>
      </c>
      <c r="K315" t="s">
        <v>405</v>
      </c>
      <c r="L315">
        <v>0</v>
      </c>
      <c r="M315" t="s">
        <v>36</v>
      </c>
      <c r="O315" t="s">
        <v>37</v>
      </c>
      <c r="P315" t="s">
        <v>38</v>
      </c>
      <c r="Q315" t="s">
        <v>406</v>
      </c>
      <c r="R315" t="s">
        <v>39</v>
      </c>
      <c r="S315">
        <v>11.6431</v>
      </c>
      <c r="T315">
        <v>-2.1806000000000001</v>
      </c>
      <c r="U315" t="s">
        <v>407</v>
      </c>
      <c r="V315" t="s">
        <v>41</v>
      </c>
      <c r="W315" t="s">
        <v>42</v>
      </c>
      <c r="X315">
        <v>613</v>
      </c>
      <c r="Y315">
        <v>2</v>
      </c>
      <c r="Z315">
        <v>304</v>
      </c>
      <c r="AA315">
        <v>2545.5730017697001</v>
      </c>
    </row>
    <row r="316" spans="1:27" x14ac:dyDescent="0.3">
      <c r="A316">
        <v>2022</v>
      </c>
      <c r="B316">
        <v>11</v>
      </c>
      <c r="C316" t="s">
        <v>27</v>
      </c>
      <c r="D316" t="s">
        <v>164</v>
      </c>
      <c r="E316" t="s">
        <v>408</v>
      </c>
      <c r="F316" t="s">
        <v>30</v>
      </c>
      <c r="G316" t="s">
        <v>148</v>
      </c>
      <c r="H316" t="s">
        <v>71</v>
      </c>
      <c r="I316" t="s">
        <v>50</v>
      </c>
      <c r="J316" t="s">
        <v>51</v>
      </c>
      <c r="K316" t="s">
        <v>409</v>
      </c>
      <c r="L316">
        <v>0</v>
      </c>
      <c r="M316" t="s">
        <v>36</v>
      </c>
      <c r="O316" t="s">
        <v>37</v>
      </c>
      <c r="P316" t="s">
        <v>73</v>
      </c>
      <c r="Q316" t="s">
        <v>410</v>
      </c>
      <c r="R316" t="s">
        <v>74</v>
      </c>
      <c r="S316">
        <v>10.4009</v>
      </c>
      <c r="T316">
        <v>-3.8473000000000002</v>
      </c>
      <c r="U316" t="s">
        <v>411</v>
      </c>
      <c r="V316" t="s">
        <v>41</v>
      </c>
    </row>
    <row r="317" spans="1:27" x14ac:dyDescent="0.3">
      <c r="A317">
        <v>2022</v>
      </c>
      <c r="B317">
        <v>11</v>
      </c>
      <c r="C317" t="s">
        <v>27</v>
      </c>
      <c r="D317" t="s">
        <v>164</v>
      </c>
      <c r="E317" t="s">
        <v>408</v>
      </c>
      <c r="F317" t="s">
        <v>30</v>
      </c>
      <c r="G317" t="s">
        <v>148</v>
      </c>
      <c r="H317" t="s">
        <v>71</v>
      </c>
      <c r="I317" t="s">
        <v>50</v>
      </c>
      <c r="J317" t="s">
        <v>51</v>
      </c>
      <c r="K317" t="s">
        <v>409</v>
      </c>
      <c r="L317">
        <v>0</v>
      </c>
      <c r="M317" t="s">
        <v>36</v>
      </c>
      <c r="O317" t="s">
        <v>37</v>
      </c>
      <c r="P317" t="s">
        <v>73</v>
      </c>
      <c r="Q317" t="s">
        <v>410</v>
      </c>
      <c r="R317" t="s">
        <v>74</v>
      </c>
      <c r="S317">
        <v>10.4009</v>
      </c>
      <c r="T317">
        <v>-3.8473000000000002</v>
      </c>
      <c r="U317" t="s">
        <v>411</v>
      </c>
      <c r="V317" t="s">
        <v>41</v>
      </c>
    </row>
    <row r="318" spans="1:27" x14ac:dyDescent="0.3">
      <c r="A318">
        <v>2022</v>
      </c>
      <c r="B318">
        <v>11</v>
      </c>
      <c r="C318" t="s">
        <v>27</v>
      </c>
      <c r="D318" t="s">
        <v>164</v>
      </c>
      <c r="E318" t="s">
        <v>408</v>
      </c>
      <c r="F318" t="s">
        <v>30</v>
      </c>
      <c r="G318" t="s">
        <v>148</v>
      </c>
      <c r="H318" t="s">
        <v>71</v>
      </c>
      <c r="I318" t="s">
        <v>50</v>
      </c>
      <c r="J318" t="s">
        <v>51</v>
      </c>
      <c r="K318" t="s">
        <v>409</v>
      </c>
      <c r="L318">
        <v>0</v>
      </c>
      <c r="M318" t="s">
        <v>36</v>
      </c>
      <c r="O318" t="s">
        <v>37</v>
      </c>
      <c r="P318" t="s">
        <v>73</v>
      </c>
      <c r="Q318" t="s">
        <v>410</v>
      </c>
      <c r="R318" t="s">
        <v>74</v>
      </c>
      <c r="S318">
        <v>10.4009</v>
      </c>
      <c r="T318">
        <v>-3.8473000000000002</v>
      </c>
      <c r="U318" t="s">
        <v>411</v>
      </c>
      <c r="V318" t="s">
        <v>41</v>
      </c>
    </row>
    <row r="319" spans="1:27" x14ac:dyDescent="0.3">
      <c r="A319">
        <v>2022</v>
      </c>
      <c r="B319">
        <v>6</v>
      </c>
      <c r="C319" t="s">
        <v>27</v>
      </c>
      <c r="D319" t="s">
        <v>69</v>
      </c>
      <c r="E319" t="s">
        <v>412</v>
      </c>
      <c r="F319" t="s">
        <v>30</v>
      </c>
      <c r="G319" t="s">
        <v>31</v>
      </c>
      <c r="H319" t="s">
        <v>32</v>
      </c>
      <c r="I319" t="s">
        <v>33</v>
      </c>
      <c r="J319" t="s">
        <v>34</v>
      </c>
      <c r="K319" t="s">
        <v>413</v>
      </c>
      <c r="L319">
        <v>0</v>
      </c>
      <c r="M319" t="s">
        <v>36</v>
      </c>
      <c r="O319" t="s">
        <v>37</v>
      </c>
      <c r="P319" t="s">
        <v>38</v>
      </c>
      <c r="R319" t="s">
        <v>39</v>
      </c>
      <c r="S319">
        <v>13.340400000000001</v>
      </c>
      <c r="T319">
        <v>-1.3722000000000001</v>
      </c>
      <c r="U319" t="s">
        <v>414</v>
      </c>
      <c r="V319" t="s">
        <v>41</v>
      </c>
    </row>
    <row r="320" spans="1:27" x14ac:dyDescent="0.3">
      <c r="A320">
        <v>2022</v>
      </c>
      <c r="B320">
        <v>6</v>
      </c>
      <c r="C320" t="s">
        <v>27</v>
      </c>
      <c r="D320" t="s">
        <v>69</v>
      </c>
      <c r="E320" t="s">
        <v>412</v>
      </c>
      <c r="F320" t="s">
        <v>30</v>
      </c>
      <c r="G320" t="s">
        <v>31</v>
      </c>
      <c r="H320" t="s">
        <v>32</v>
      </c>
      <c r="I320" t="s">
        <v>33</v>
      </c>
      <c r="J320" t="s">
        <v>34</v>
      </c>
      <c r="K320" t="s">
        <v>413</v>
      </c>
      <c r="L320">
        <v>0</v>
      </c>
      <c r="M320" t="s">
        <v>36</v>
      </c>
      <c r="O320" t="s">
        <v>37</v>
      </c>
      <c r="P320" t="s">
        <v>38</v>
      </c>
      <c r="R320" t="s">
        <v>39</v>
      </c>
      <c r="S320">
        <v>13.340400000000001</v>
      </c>
      <c r="T320">
        <v>-1.3722000000000001</v>
      </c>
      <c r="U320" t="s">
        <v>414</v>
      </c>
      <c r="V320" t="s">
        <v>41</v>
      </c>
    </row>
    <row r="321" spans="1:22" x14ac:dyDescent="0.3">
      <c r="A321">
        <v>2022</v>
      </c>
      <c r="B321">
        <v>6</v>
      </c>
      <c r="C321" t="s">
        <v>27</v>
      </c>
      <c r="D321" t="s">
        <v>69</v>
      </c>
      <c r="E321" t="s">
        <v>412</v>
      </c>
      <c r="F321" t="s">
        <v>30</v>
      </c>
      <c r="G321" t="s">
        <v>31</v>
      </c>
      <c r="H321" t="s">
        <v>32</v>
      </c>
      <c r="I321" t="s">
        <v>33</v>
      </c>
      <c r="J321" t="s">
        <v>34</v>
      </c>
      <c r="K321" t="s">
        <v>413</v>
      </c>
      <c r="L321">
        <v>0</v>
      </c>
      <c r="M321" t="s">
        <v>36</v>
      </c>
      <c r="O321" t="s">
        <v>37</v>
      </c>
      <c r="P321" t="s">
        <v>38</v>
      </c>
      <c r="R321" t="s">
        <v>39</v>
      </c>
      <c r="S321">
        <v>13.340400000000001</v>
      </c>
      <c r="T321">
        <v>-1.3722000000000001</v>
      </c>
      <c r="U321" t="s">
        <v>414</v>
      </c>
      <c r="V321" t="s">
        <v>41</v>
      </c>
    </row>
    <row r="322" spans="1:22" x14ac:dyDescent="0.3">
      <c r="A322">
        <v>2022</v>
      </c>
      <c r="B322">
        <v>10</v>
      </c>
      <c r="C322" t="s">
        <v>27</v>
      </c>
      <c r="D322" t="s">
        <v>54</v>
      </c>
      <c r="E322" t="s">
        <v>415</v>
      </c>
      <c r="F322" t="s">
        <v>30</v>
      </c>
      <c r="G322" t="s">
        <v>148</v>
      </c>
      <c r="H322" t="s">
        <v>256</v>
      </c>
      <c r="I322" t="s">
        <v>33</v>
      </c>
      <c r="J322" t="s">
        <v>34</v>
      </c>
      <c r="K322" t="s">
        <v>416</v>
      </c>
      <c r="L322">
        <v>0</v>
      </c>
      <c r="M322" t="s">
        <v>36</v>
      </c>
      <c r="O322" t="s">
        <v>37</v>
      </c>
      <c r="P322" t="s">
        <v>38</v>
      </c>
      <c r="Q322" t="s">
        <v>162</v>
      </c>
      <c r="R322" t="s">
        <v>39</v>
      </c>
      <c r="S322">
        <v>10.683299999999999</v>
      </c>
      <c r="T322">
        <v>-3.5667</v>
      </c>
      <c r="U322" t="s">
        <v>417</v>
      </c>
      <c r="V322" t="s">
        <v>41</v>
      </c>
    </row>
    <row r="323" spans="1:22" x14ac:dyDescent="0.3">
      <c r="A323">
        <v>2022</v>
      </c>
      <c r="B323">
        <v>10</v>
      </c>
      <c r="C323" t="s">
        <v>27</v>
      </c>
      <c r="D323" t="s">
        <v>54</v>
      </c>
      <c r="E323" t="s">
        <v>415</v>
      </c>
      <c r="F323" t="s">
        <v>30</v>
      </c>
      <c r="G323" t="s">
        <v>148</v>
      </c>
      <c r="H323" t="s">
        <v>256</v>
      </c>
      <c r="I323" t="s">
        <v>33</v>
      </c>
      <c r="J323" t="s">
        <v>34</v>
      </c>
      <c r="K323" t="s">
        <v>416</v>
      </c>
      <c r="L323">
        <v>0</v>
      </c>
      <c r="M323" t="s">
        <v>36</v>
      </c>
      <c r="O323" t="s">
        <v>37</v>
      </c>
      <c r="P323" t="s">
        <v>38</v>
      </c>
      <c r="Q323" t="s">
        <v>162</v>
      </c>
      <c r="R323" t="s">
        <v>39</v>
      </c>
      <c r="S323">
        <v>10.683299999999999</v>
      </c>
      <c r="T323">
        <v>-3.5667</v>
      </c>
      <c r="U323" t="s">
        <v>417</v>
      </c>
      <c r="V323" t="s">
        <v>41</v>
      </c>
    </row>
    <row r="324" spans="1:22" x14ac:dyDescent="0.3">
      <c r="A324">
        <v>2022</v>
      </c>
      <c r="B324">
        <v>10</v>
      </c>
      <c r="C324" t="s">
        <v>27</v>
      </c>
      <c r="D324" t="s">
        <v>54</v>
      </c>
      <c r="E324" t="s">
        <v>415</v>
      </c>
      <c r="F324" t="s">
        <v>30</v>
      </c>
      <c r="G324" t="s">
        <v>148</v>
      </c>
      <c r="H324" t="s">
        <v>256</v>
      </c>
      <c r="I324" t="s">
        <v>33</v>
      </c>
      <c r="J324" t="s">
        <v>34</v>
      </c>
      <c r="K324" t="s">
        <v>416</v>
      </c>
      <c r="L324">
        <v>0</v>
      </c>
      <c r="M324" t="s">
        <v>36</v>
      </c>
      <c r="O324" t="s">
        <v>37</v>
      </c>
      <c r="P324" t="s">
        <v>38</v>
      </c>
      <c r="Q324" t="s">
        <v>162</v>
      </c>
      <c r="R324" t="s">
        <v>39</v>
      </c>
      <c r="S324">
        <v>10.683299999999999</v>
      </c>
      <c r="T324">
        <v>-3.5667</v>
      </c>
      <c r="U324" t="s">
        <v>417</v>
      </c>
      <c r="V324" t="s">
        <v>41</v>
      </c>
    </row>
    <row r="325" spans="1:22" x14ac:dyDescent="0.3">
      <c r="A325">
        <v>2022</v>
      </c>
      <c r="B325">
        <v>10</v>
      </c>
      <c r="C325" t="s">
        <v>27</v>
      </c>
      <c r="D325" t="s">
        <v>54</v>
      </c>
      <c r="E325" t="s">
        <v>418</v>
      </c>
      <c r="F325" t="s">
        <v>30</v>
      </c>
      <c r="G325" t="s">
        <v>31</v>
      </c>
      <c r="H325" t="s">
        <v>32</v>
      </c>
      <c r="I325" t="s">
        <v>50</v>
      </c>
      <c r="J325" t="s">
        <v>51</v>
      </c>
      <c r="K325" t="s">
        <v>419</v>
      </c>
      <c r="L325">
        <v>0</v>
      </c>
      <c r="M325" t="s">
        <v>36</v>
      </c>
      <c r="O325" t="s">
        <v>37</v>
      </c>
      <c r="P325" t="s">
        <v>38</v>
      </c>
      <c r="R325" t="s">
        <v>39</v>
      </c>
      <c r="S325">
        <v>11.109</v>
      </c>
      <c r="T325">
        <v>-3.5133000000000001</v>
      </c>
      <c r="U325" t="s">
        <v>420</v>
      </c>
      <c r="V325" t="s">
        <v>41</v>
      </c>
    </row>
    <row r="326" spans="1:22" x14ac:dyDescent="0.3">
      <c r="A326">
        <v>2022</v>
      </c>
      <c r="B326">
        <v>10</v>
      </c>
      <c r="C326" t="s">
        <v>27</v>
      </c>
      <c r="D326" t="s">
        <v>54</v>
      </c>
      <c r="E326" t="s">
        <v>418</v>
      </c>
      <c r="F326" t="s">
        <v>30</v>
      </c>
      <c r="G326" t="s">
        <v>31</v>
      </c>
      <c r="H326" t="s">
        <v>32</v>
      </c>
      <c r="I326" t="s">
        <v>50</v>
      </c>
      <c r="J326" t="s">
        <v>51</v>
      </c>
      <c r="K326" t="s">
        <v>419</v>
      </c>
      <c r="L326">
        <v>0</v>
      </c>
      <c r="M326" t="s">
        <v>36</v>
      </c>
      <c r="O326" t="s">
        <v>37</v>
      </c>
      <c r="P326" t="s">
        <v>38</v>
      </c>
      <c r="R326" t="s">
        <v>39</v>
      </c>
      <c r="S326">
        <v>11.109</v>
      </c>
      <c r="T326">
        <v>-3.5133000000000001</v>
      </c>
      <c r="U326" t="s">
        <v>420</v>
      </c>
      <c r="V326" t="s">
        <v>41</v>
      </c>
    </row>
    <row r="327" spans="1:22" x14ac:dyDescent="0.3">
      <c r="A327">
        <v>2022</v>
      </c>
      <c r="B327">
        <v>10</v>
      </c>
      <c r="C327" t="s">
        <v>27</v>
      </c>
      <c r="D327" t="s">
        <v>54</v>
      </c>
      <c r="E327" t="s">
        <v>418</v>
      </c>
      <c r="F327" t="s">
        <v>30</v>
      </c>
      <c r="G327" t="s">
        <v>31</v>
      </c>
      <c r="H327" t="s">
        <v>32</v>
      </c>
      <c r="I327" t="s">
        <v>50</v>
      </c>
      <c r="J327" t="s">
        <v>51</v>
      </c>
      <c r="K327" t="s">
        <v>419</v>
      </c>
      <c r="L327">
        <v>0</v>
      </c>
      <c r="M327" t="s">
        <v>36</v>
      </c>
      <c r="O327" t="s">
        <v>37</v>
      </c>
      <c r="P327" t="s">
        <v>38</v>
      </c>
      <c r="R327" t="s">
        <v>39</v>
      </c>
      <c r="S327">
        <v>11.109</v>
      </c>
      <c r="T327">
        <v>-3.5133000000000001</v>
      </c>
      <c r="U327" t="s">
        <v>420</v>
      </c>
      <c r="V327" t="s">
        <v>41</v>
      </c>
    </row>
    <row r="328" spans="1:22" x14ac:dyDescent="0.3">
      <c r="A328">
        <v>2022</v>
      </c>
      <c r="B328">
        <v>2</v>
      </c>
      <c r="C328" t="s">
        <v>27</v>
      </c>
      <c r="D328" t="s">
        <v>60</v>
      </c>
      <c r="E328" t="s">
        <v>421</v>
      </c>
      <c r="F328" t="s">
        <v>30</v>
      </c>
      <c r="G328" t="s">
        <v>31</v>
      </c>
      <c r="H328" t="s">
        <v>32</v>
      </c>
      <c r="I328" t="s">
        <v>45</v>
      </c>
      <c r="J328" t="s">
        <v>46</v>
      </c>
      <c r="K328" t="s">
        <v>422</v>
      </c>
      <c r="L328">
        <v>0</v>
      </c>
      <c r="M328" t="s">
        <v>36</v>
      </c>
      <c r="O328" t="s">
        <v>37</v>
      </c>
      <c r="P328" t="s">
        <v>38</v>
      </c>
      <c r="R328" t="s">
        <v>39</v>
      </c>
      <c r="S328">
        <v>13.540699999999999</v>
      </c>
      <c r="T328">
        <v>-2.5457999999999998</v>
      </c>
      <c r="U328" t="s">
        <v>423</v>
      </c>
      <c r="V328" t="s">
        <v>41</v>
      </c>
    </row>
    <row r="329" spans="1:22" x14ac:dyDescent="0.3">
      <c r="A329">
        <v>2022</v>
      </c>
      <c r="B329">
        <v>2</v>
      </c>
      <c r="C329" t="s">
        <v>27</v>
      </c>
      <c r="D329" t="s">
        <v>60</v>
      </c>
      <c r="E329" t="s">
        <v>421</v>
      </c>
      <c r="F329" t="s">
        <v>30</v>
      </c>
      <c r="G329" t="s">
        <v>31</v>
      </c>
      <c r="H329" t="s">
        <v>32</v>
      </c>
      <c r="I329" t="s">
        <v>45</v>
      </c>
      <c r="J329" t="s">
        <v>46</v>
      </c>
      <c r="K329" t="s">
        <v>422</v>
      </c>
      <c r="L329">
        <v>0</v>
      </c>
      <c r="M329" t="s">
        <v>36</v>
      </c>
      <c r="O329" t="s">
        <v>37</v>
      </c>
      <c r="P329" t="s">
        <v>38</v>
      </c>
      <c r="R329" t="s">
        <v>39</v>
      </c>
      <c r="S329">
        <v>13.540699999999999</v>
      </c>
      <c r="T329">
        <v>-2.5457999999999998</v>
      </c>
      <c r="U329" t="s">
        <v>423</v>
      </c>
      <c r="V329" t="s">
        <v>41</v>
      </c>
    </row>
    <row r="330" spans="1:22" x14ac:dyDescent="0.3">
      <c r="A330">
        <v>2022</v>
      </c>
      <c r="B330">
        <v>2</v>
      </c>
      <c r="C330" t="s">
        <v>27</v>
      </c>
      <c r="D330" t="s">
        <v>60</v>
      </c>
      <c r="E330" t="s">
        <v>421</v>
      </c>
      <c r="F330" t="s">
        <v>30</v>
      </c>
      <c r="G330" t="s">
        <v>31</v>
      </c>
      <c r="H330" t="s">
        <v>32</v>
      </c>
      <c r="I330" t="s">
        <v>45</v>
      </c>
      <c r="J330" t="s">
        <v>46</v>
      </c>
      <c r="K330" t="s">
        <v>422</v>
      </c>
      <c r="L330">
        <v>0</v>
      </c>
      <c r="M330" t="s">
        <v>36</v>
      </c>
      <c r="O330" t="s">
        <v>37</v>
      </c>
      <c r="P330" t="s">
        <v>38</v>
      </c>
      <c r="R330" t="s">
        <v>39</v>
      </c>
      <c r="S330">
        <v>13.540699999999999</v>
      </c>
      <c r="T330">
        <v>-2.5457999999999998</v>
      </c>
      <c r="U330" t="s">
        <v>423</v>
      </c>
      <c r="V330" t="s">
        <v>41</v>
      </c>
    </row>
    <row r="331" spans="1:22" x14ac:dyDescent="0.3">
      <c r="A331">
        <v>2022</v>
      </c>
      <c r="B331">
        <v>10</v>
      </c>
      <c r="C331" t="s">
        <v>27</v>
      </c>
      <c r="D331" t="s">
        <v>69</v>
      </c>
      <c r="E331" t="s">
        <v>424</v>
      </c>
      <c r="F331" t="s">
        <v>30</v>
      </c>
      <c r="G331" t="s">
        <v>31</v>
      </c>
      <c r="H331" t="s">
        <v>32</v>
      </c>
      <c r="I331" t="s">
        <v>45</v>
      </c>
      <c r="J331" t="s">
        <v>46</v>
      </c>
      <c r="K331" t="s">
        <v>425</v>
      </c>
      <c r="L331">
        <v>0</v>
      </c>
      <c r="M331" t="s">
        <v>36</v>
      </c>
      <c r="O331" t="s">
        <v>37</v>
      </c>
      <c r="P331" t="s">
        <v>38</v>
      </c>
      <c r="R331" t="s">
        <v>39</v>
      </c>
      <c r="S331">
        <v>12.8424</v>
      </c>
      <c r="T331">
        <v>-0.28199999999999997</v>
      </c>
      <c r="U331" t="s">
        <v>426</v>
      </c>
      <c r="V331" t="s">
        <v>41</v>
      </c>
    </row>
    <row r="332" spans="1:22" x14ac:dyDescent="0.3">
      <c r="A332">
        <v>2022</v>
      </c>
      <c r="B332">
        <v>10</v>
      </c>
      <c r="C332" t="s">
        <v>27</v>
      </c>
      <c r="D332" t="s">
        <v>69</v>
      </c>
      <c r="E332" t="s">
        <v>424</v>
      </c>
      <c r="F332" t="s">
        <v>30</v>
      </c>
      <c r="G332" t="s">
        <v>31</v>
      </c>
      <c r="H332" t="s">
        <v>32</v>
      </c>
      <c r="I332" t="s">
        <v>45</v>
      </c>
      <c r="J332" t="s">
        <v>46</v>
      </c>
      <c r="K332" t="s">
        <v>425</v>
      </c>
      <c r="L332">
        <v>0</v>
      </c>
      <c r="M332" t="s">
        <v>36</v>
      </c>
      <c r="O332" t="s">
        <v>37</v>
      </c>
      <c r="P332" t="s">
        <v>38</v>
      </c>
      <c r="R332" t="s">
        <v>39</v>
      </c>
      <c r="S332">
        <v>12.8424</v>
      </c>
      <c r="T332">
        <v>-0.28199999999999997</v>
      </c>
      <c r="U332" t="s">
        <v>426</v>
      </c>
      <c r="V332" t="s">
        <v>41</v>
      </c>
    </row>
    <row r="333" spans="1:22" x14ac:dyDescent="0.3">
      <c r="A333">
        <v>2022</v>
      </c>
      <c r="B333">
        <v>10</v>
      </c>
      <c r="C333" t="s">
        <v>27</v>
      </c>
      <c r="D333" t="s">
        <v>69</v>
      </c>
      <c r="E333" t="s">
        <v>424</v>
      </c>
      <c r="F333" t="s">
        <v>30</v>
      </c>
      <c r="G333" t="s">
        <v>31</v>
      </c>
      <c r="H333" t="s">
        <v>32</v>
      </c>
      <c r="I333" t="s">
        <v>45</v>
      </c>
      <c r="J333" t="s">
        <v>46</v>
      </c>
      <c r="K333" t="s">
        <v>425</v>
      </c>
      <c r="L333">
        <v>0</v>
      </c>
      <c r="M333" t="s">
        <v>36</v>
      </c>
      <c r="O333" t="s">
        <v>37</v>
      </c>
      <c r="P333" t="s">
        <v>38</v>
      </c>
      <c r="R333" t="s">
        <v>39</v>
      </c>
      <c r="S333">
        <v>12.8424</v>
      </c>
      <c r="T333">
        <v>-0.28199999999999997</v>
      </c>
      <c r="U333" t="s">
        <v>426</v>
      </c>
      <c r="V333" t="s">
        <v>41</v>
      </c>
    </row>
    <row r="334" spans="1:22" x14ac:dyDescent="0.3">
      <c r="A334">
        <v>2020</v>
      </c>
      <c r="B334">
        <v>5</v>
      </c>
      <c r="C334" t="s">
        <v>27</v>
      </c>
      <c r="D334" t="s">
        <v>64</v>
      </c>
      <c r="E334" t="s">
        <v>427</v>
      </c>
      <c r="F334" t="s">
        <v>30</v>
      </c>
      <c r="G334" t="s">
        <v>31</v>
      </c>
      <c r="H334" t="s">
        <v>32</v>
      </c>
      <c r="I334" t="s">
        <v>33</v>
      </c>
      <c r="J334" t="s">
        <v>34</v>
      </c>
      <c r="K334" t="s">
        <v>428</v>
      </c>
      <c r="L334">
        <v>0</v>
      </c>
      <c r="M334" t="s">
        <v>36</v>
      </c>
      <c r="O334" t="s">
        <v>37</v>
      </c>
      <c r="P334" t="s">
        <v>38</v>
      </c>
      <c r="Q334" t="s">
        <v>162</v>
      </c>
      <c r="R334" t="s">
        <v>39</v>
      </c>
      <c r="S334">
        <v>11.3512</v>
      </c>
      <c r="T334">
        <v>0.58750000000000002</v>
      </c>
      <c r="U334" t="s">
        <v>429</v>
      </c>
      <c r="V334" t="s">
        <v>41</v>
      </c>
    </row>
    <row r="335" spans="1:22" x14ac:dyDescent="0.3">
      <c r="A335">
        <v>2020</v>
      </c>
      <c r="B335">
        <v>5</v>
      </c>
      <c r="C335" t="s">
        <v>27</v>
      </c>
      <c r="D335" t="s">
        <v>64</v>
      </c>
      <c r="E335" t="s">
        <v>427</v>
      </c>
      <c r="F335" t="s">
        <v>30</v>
      </c>
      <c r="G335" t="s">
        <v>31</v>
      </c>
      <c r="H335" t="s">
        <v>32</v>
      </c>
      <c r="I335" t="s">
        <v>33</v>
      </c>
      <c r="J335" t="s">
        <v>34</v>
      </c>
      <c r="K335" t="s">
        <v>428</v>
      </c>
      <c r="L335">
        <v>0</v>
      </c>
      <c r="M335" t="s">
        <v>36</v>
      </c>
      <c r="O335" t="s">
        <v>37</v>
      </c>
      <c r="P335" t="s">
        <v>38</v>
      </c>
      <c r="Q335" t="s">
        <v>162</v>
      </c>
      <c r="R335" t="s">
        <v>39</v>
      </c>
      <c r="S335">
        <v>11.3512</v>
      </c>
      <c r="T335">
        <v>0.58750000000000002</v>
      </c>
      <c r="U335" t="s">
        <v>429</v>
      </c>
      <c r="V335" t="s">
        <v>41</v>
      </c>
    </row>
    <row r="336" spans="1:22" x14ac:dyDescent="0.3">
      <c r="A336">
        <v>2020</v>
      </c>
      <c r="B336">
        <v>5</v>
      </c>
      <c r="C336" t="s">
        <v>27</v>
      </c>
      <c r="D336" t="s">
        <v>64</v>
      </c>
      <c r="E336" t="s">
        <v>427</v>
      </c>
      <c r="F336" t="s">
        <v>30</v>
      </c>
      <c r="G336" t="s">
        <v>31</v>
      </c>
      <c r="H336" t="s">
        <v>32</v>
      </c>
      <c r="I336" t="s">
        <v>33</v>
      </c>
      <c r="J336" t="s">
        <v>34</v>
      </c>
      <c r="K336" t="s">
        <v>428</v>
      </c>
      <c r="L336">
        <v>0</v>
      </c>
      <c r="M336" t="s">
        <v>36</v>
      </c>
      <c r="O336" t="s">
        <v>37</v>
      </c>
      <c r="P336" t="s">
        <v>38</v>
      </c>
      <c r="Q336" t="s">
        <v>162</v>
      </c>
      <c r="R336" t="s">
        <v>39</v>
      </c>
      <c r="S336">
        <v>11.3512</v>
      </c>
      <c r="T336">
        <v>0.58750000000000002</v>
      </c>
      <c r="U336" t="s">
        <v>429</v>
      </c>
      <c r="V336" t="s">
        <v>41</v>
      </c>
    </row>
    <row r="337" spans="1:27" x14ac:dyDescent="0.3">
      <c r="A337">
        <v>2022</v>
      </c>
      <c r="B337">
        <v>12</v>
      </c>
      <c r="C337" t="s">
        <v>27</v>
      </c>
      <c r="D337" t="s">
        <v>233</v>
      </c>
      <c r="E337" t="s">
        <v>430</v>
      </c>
      <c r="F337" t="s">
        <v>30</v>
      </c>
      <c r="G337" t="s">
        <v>31</v>
      </c>
      <c r="H337" t="s">
        <v>32</v>
      </c>
      <c r="I337" t="s">
        <v>66</v>
      </c>
      <c r="J337" t="s">
        <v>51</v>
      </c>
      <c r="K337" t="s">
        <v>431</v>
      </c>
      <c r="L337">
        <v>0</v>
      </c>
      <c r="M337" t="s">
        <v>36</v>
      </c>
      <c r="O337" t="s">
        <v>37</v>
      </c>
      <c r="P337" t="s">
        <v>38</v>
      </c>
      <c r="R337" t="s">
        <v>39</v>
      </c>
      <c r="S337">
        <v>12.175599999999999</v>
      </c>
      <c r="T337">
        <v>-2.6905000000000001</v>
      </c>
      <c r="U337" t="s">
        <v>432</v>
      </c>
      <c r="V337" t="s">
        <v>41</v>
      </c>
      <c r="W337" t="s">
        <v>42</v>
      </c>
      <c r="X337">
        <v>613</v>
      </c>
      <c r="Y337">
        <v>2</v>
      </c>
      <c r="Z337">
        <v>601</v>
      </c>
      <c r="AA337">
        <v>1028.18733046791</v>
      </c>
    </row>
    <row r="338" spans="1:27" x14ac:dyDescent="0.3">
      <c r="A338">
        <v>2022</v>
      </c>
      <c r="B338">
        <v>12</v>
      </c>
      <c r="C338" t="s">
        <v>27</v>
      </c>
      <c r="D338" t="s">
        <v>233</v>
      </c>
      <c r="E338" t="s">
        <v>430</v>
      </c>
      <c r="F338" t="s">
        <v>30</v>
      </c>
      <c r="G338" t="s">
        <v>31</v>
      </c>
      <c r="H338" t="s">
        <v>32</v>
      </c>
      <c r="I338" t="s">
        <v>66</v>
      </c>
      <c r="J338" t="s">
        <v>51</v>
      </c>
      <c r="K338" t="s">
        <v>431</v>
      </c>
      <c r="L338">
        <v>0</v>
      </c>
      <c r="M338" t="s">
        <v>36</v>
      </c>
      <c r="O338" t="s">
        <v>37</v>
      </c>
      <c r="P338" t="s">
        <v>38</v>
      </c>
      <c r="R338" t="s">
        <v>39</v>
      </c>
      <c r="S338">
        <v>12.175599999999999</v>
      </c>
      <c r="T338">
        <v>-2.6905000000000001</v>
      </c>
      <c r="U338" t="s">
        <v>432</v>
      </c>
      <c r="V338" t="s">
        <v>41</v>
      </c>
      <c r="W338" t="s">
        <v>42</v>
      </c>
      <c r="X338">
        <v>613</v>
      </c>
      <c r="Y338">
        <v>2</v>
      </c>
      <c r="Z338">
        <v>601</v>
      </c>
      <c r="AA338">
        <v>3605.6380787120902</v>
      </c>
    </row>
    <row r="339" spans="1:27" x14ac:dyDescent="0.3">
      <c r="A339">
        <v>2022</v>
      </c>
      <c r="B339">
        <v>12</v>
      </c>
      <c r="C339" t="s">
        <v>27</v>
      </c>
      <c r="D339" t="s">
        <v>233</v>
      </c>
      <c r="E339" t="s">
        <v>430</v>
      </c>
      <c r="F339" t="s">
        <v>30</v>
      </c>
      <c r="G339" t="s">
        <v>31</v>
      </c>
      <c r="H339" t="s">
        <v>32</v>
      </c>
      <c r="I339" t="s">
        <v>66</v>
      </c>
      <c r="J339" t="s">
        <v>51</v>
      </c>
      <c r="K339" t="s">
        <v>431</v>
      </c>
      <c r="L339">
        <v>0</v>
      </c>
      <c r="M339" t="s">
        <v>36</v>
      </c>
      <c r="O339" t="s">
        <v>37</v>
      </c>
      <c r="P339" t="s">
        <v>38</v>
      </c>
      <c r="R339" t="s">
        <v>39</v>
      </c>
      <c r="S339">
        <v>12.175599999999999</v>
      </c>
      <c r="T339">
        <v>-2.6905000000000001</v>
      </c>
      <c r="U339" t="s">
        <v>432</v>
      </c>
      <c r="V339" t="s">
        <v>41</v>
      </c>
      <c r="W339" t="s">
        <v>42</v>
      </c>
      <c r="X339">
        <v>613</v>
      </c>
      <c r="Y339">
        <v>2</v>
      </c>
      <c r="Z339">
        <v>601</v>
      </c>
      <c r="AA339">
        <v>9966.7825993597708</v>
      </c>
    </row>
    <row r="340" spans="1:27" x14ac:dyDescent="0.3">
      <c r="A340">
        <v>2022</v>
      </c>
      <c r="B340">
        <v>3</v>
      </c>
      <c r="C340" t="s">
        <v>27</v>
      </c>
      <c r="D340" t="s">
        <v>120</v>
      </c>
      <c r="E340" t="s">
        <v>433</v>
      </c>
      <c r="F340" t="s">
        <v>30</v>
      </c>
      <c r="G340" t="s">
        <v>148</v>
      </c>
      <c r="H340" t="s">
        <v>32</v>
      </c>
      <c r="I340" t="s">
        <v>45</v>
      </c>
      <c r="J340" t="s">
        <v>46</v>
      </c>
      <c r="K340" t="s">
        <v>434</v>
      </c>
      <c r="L340">
        <v>0</v>
      </c>
      <c r="M340" t="s">
        <v>36</v>
      </c>
      <c r="O340" t="s">
        <v>37</v>
      </c>
      <c r="P340" t="s">
        <v>38</v>
      </c>
      <c r="R340" t="s">
        <v>39</v>
      </c>
      <c r="S340">
        <v>13.1219</v>
      </c>
      <c r="T340">
        <v>-2.8231000000000002</v>
      </c>
      <c r="U340" t="s">
        <v>435</v>
      </c>
      <c r="V340" t="s">
        <v>41</v>
      </c>
    </row>
    <row r="341" spans="1:27" x14ac:dyDescent="0.3">
      <c r="A341">
        <v>2022</v>
      </c>
      <c r="B341">
        <v>3</v>
      </c>
      <c r="C341" t="s">
        <v>27</v>
      </c>
      <c r="D341" t="s">
        <v>120</v>
      </c>
      <c r="E341" t="s">
        <v>433</v>
      </c>
      <c r="F341" t="s">
        <v>30</v>
      </c>
      <c r="G341" t="s">
        <v>148</v>
      </c>
      <c r="H341" t="s">
        <v>32</v>
      </c>
      <c r="I341" t="s">
        <v>45</v>
      </c>
      <c r="J341" t="s">
        <v>46</v>
      </c>
      <c r="K341" t="s">
        <v>434</v>
      </c>
      <c r="L341">
        <v>0</v>
      </c>
      <c r="M341" t="s">
        <v>36</v>
      </c>
      <c r="O341" t="s">
        <v>37</v>
      </c>
      <c r="P341" t="s">
        <v>38</v>
      </c>
      <c r="R341" t="s">
        <v>39</v>
      </c>
      <c r="S341">
        <v>13.1219</v>
      </c>
      <c r="T341">
        <v>-2.8231000000000002</v>
      </c>
      <c r="U341" t="s">
        <v>435</v>
      </c>
      <c r="V341" t="s">
        <v>41</v>
      </c>
    </row>
    <row r="342" spans="1:27" x14ac:dyDescent="0.3">
      <c r="A342">
        <v>2022</v>
      </c>
      <c r="B342">
        <v>3</v>
      </c>
      <c r="C342" t="s">
        <v>27</v>
      </c>
      <c r="D342" t="s">
        <v>120</v>
      </c>
      <c r="E342" t="s">
        <v>433</v>
      </c>
      <c r="F342" t="s">
        <v>30</v>
      </c>
      <c r="G342" t="s">
        <v>148</v>
      </c>
      <c r="H342" t="s">
        <v>32</v>
      </c>
      <c r="I342" t="s">
        <v>45</v>
      </c>
      <c r="J342" t="s">
        <v>46</v>
      </c>
      <c r="K342" t="s">
        <v>434</v>
      </c>
      <c r="L342">
        <v>0</v>
      </c>
      <c r="M342" t="s">
        <v>36</v>
      </c>
      <c r="O342" t="s">
        <v>37</v>
      </c>
      <c r="P342" t="s">
        <v>38</v>
      </c>
      <c r="R342" t="s">
        <v>39</v>
      </c>
      <c r="S342">
        <v>13.1219</v>
      </c>
      <c r="T342">
        <v>-2.8231000000000002</v>
      </c>
      <c r="U342" t="s">
        <v>435</v>
      </c>
      <c r="V342" t="s">
        <v>41</v>
      </c>
    </row>
    <row r="343" spans="1:27" x14ac:dyDescent="0.3">
      <c r="A343">
        <v>2022</v>
      </c>
      <c r="B343">
        <v>3</v>
      </c>
      <c r="C343" t="s">
        <v>27</v>
      </c>
      <c r="D343" t="s">
        <v>115</v>
      </c>
      <c r="E343" t="s">
        <v>436</v>
      </c>
      <c r="F343" t="s">
        <v>30</v>
      </c>
      <c r="G343" t="s">
        <v>437</v>
      </c>
      <c r="H343" t="s">
        <v>32</v>
      </c>
      <c r="I343" t="s">
        <v>50</v>
      </c>
      <c r="J343" t="s">
        <v>51</v>
      </c>
      <c r="K343" t="s">
        <v>438</v>
      </c>
      <c r="L343">
        <v>0</v>
      </c>
      <c r="M343" t="s">
        <v>36</v>
      </c>
      <c r="O343" t="s">
        <v>37</v>
      </c>
      <c r="P343" t="s">
        <v>38</v>
      </c>
      <c r="Q343" t="s">
        <v>439</v>
      </c>
      <c r="R343" t="s">
        <v>39</v>
      </c>
      <c r="S343">
        <v>14.0875</v>
      </c>
      <c r="T343">
        <v>-1.6417999999999999</v>
      </c>
      <c r="U343" t="s">
        <v>440</v>
      </c>
      <c r="V343" t="s">
        <v>41</v>
      </c>
      <c r="W343" t="s">
        <v>42</v>
      </c>
      <c r="X343">
        <v>613</v>
      </c>
      <c r="Y343">
        <v>2</v>
      </c>
      <c r="Z343">
        <v>305</v>
      </c>
      <c r="AA343">
        <v>2488.7337351445199</v>
      </c>
    </row>
    <row r="344" spans="1:27" x14ac:dyDescent="0.3">
      <c r="A344">
        <v>2022</v>
      </c>
      <c r="B344">
        <v>3</v>
      </c>
      <c r="C344" t="s">
        <v>27</v>
      </c>
      <c r="D344" t="s">
        <v>115</v>
      </c>
      <c r="E344" t="s">
        <v>436</v>
      </c>
      <c r="F344" t="s">
        <v>30</v>
      </c>
      <c r="G344" t="s">
        <v>437</v>
      </c>
      <c r="H344" t="s">
        <v>32</v>
      </c>
      <c r="I344" t="s">
        <v>50</v>
      </c>
      <c r="J344" t="s">
        <v>51</v>
      </c>
      <c r="K344" t="s">
        <v>438</v>
      </c>
      <c r="L344">
        <v>0</v>
      </c>
      <c r="M344" t="s">
        <v>36</v>
      </c>
      <c r="O344" t="s">
        <v>37</v>
      </c>
      <c r="P344" t="s">
        <v>38</v>
      </c>
      <c r="Q344" t="s">
        <v>439</v>
      </c>
      <c r="R344" t="s">
        <v>39</v>
      </c>
      <c r="S344">
        <v>14.0875</v>
      </c>
      <c r="T344">
        <v>-1.6417999999999999</v>
      </c>
      <c r="U344" t="s">
        <v>440</v>
      </c>
      <c r="V344" t="s">
        <v>41</v>
      </c>
      <c r="W344" t="s">
        <v>42</v>
      </c>
      <c r="X344">
        <v>613</v>
      </c>
      <c r="Y344">
        <v>2</v>
      </c>
      <c r="Z344">
        <v>305</v>
      </c>
      <c r="AA344">
        <v>2689.06211963746</v>
      </c>
    </row>
    <row r="345" spans="1:27" x14ac:dyDescent="0.3">
      <c r="A345">
        <v>2022</v>
      </c>
      <c r="B345">
        <v>3</v>
      </c>
      <c r="C345" t="s">
        <v>27</v>
      </c>
      <c r="D345" t="s">
        <v>115</v>
      </c>
      <c r="E345" t="s">
        <v>436</v>
      </c>
      <c r="F345" t="s">
        <v>30</v>
      </c>
      <c r="G345" t="s">
        <v>437</v>
      </c>
      <c r="H345" t="s">
        <v>32</v>
      </c>
      <c r="I345" t="s">
        <v>50</v>
      </c>
      <c r="J345" t="s">
        <v>51</v>
      </c>
      <c r="K345" t="s">
        <v>438</v>
      </c>
      <c r="L345">
        <v>0</v>
      </c>
      <c r="M345" t="s">
        <v>36</v>
      </c>
      <c r="O345" t="s">
        <v>37</v>
      </c>
      <c r="P345" t="s">
        <v>38</v>
      </c>
      <c r="Q345" t="s">
        <v>439</v>
      </c>
      <c r="R345" t="s">
        <v>39</v>
      </c>
      <c r="S345">
        <v>14.0875</v>
      </c>
      <c r="T345">
        <v>-1.6417999999999999</v>
      </c>
      <c r="U345" t="s">
        <v>440</v>
      </c>
      <c r="V345" t="s">
        <v>41</v>
      </c>
      <c r="W345" t="s">
        <v>42</v>
      </c>
      <c r="X345">
        <v>613</v>
      </c>
      <c r="Y345">
        <v>2</v>
      </c>
      <c r="Z345">
        <v>305</v>
      </c>
      <c r="AA345">
        <v>2689.06211963746</v>
      </c>
    </row>
    <row r="346" spans="1:27" x14ac:dyDescent="0.3">
      <c r="A346">
        <v>2022</v>
      </c>
      <c r="B346">
        <v>3</v>
      </c>
      <c r="C346" t="s">
        <v>27</v>
      </c>
      <c r="D346" t="s">
        <v>115</v>
      </c>
      <c r="E346" t="s">
        <v>436</v>
      </c>
      <c r="F346" t="s">
        <v>30</v>
      </c>
      <c r="G346" t="s">
        <v>437</v>
      </c>
      <c r="H346" t="s">
        <v>32</v>
      </c>
      <c r="I346" t="s">
        <v>50</v>
      </c>
      <c r="J346" t="s">
        <v>51</v>
      </c>
      <c r="K346" t="s">
        <v>438</v>
      </c>
      <c r="L346">
        <v>0</v>
      </c>
      <c r="M346" t="s">
        <v>36</v>
      </c>
      <c r="O346" t="s">
        <v>37</v>
      </c>
      <c r="P346" t="s">
        <v>38</v>
      </c>
      <c r="Q346" t="s">
        <v>439</v>
      </c>
      <c r="R346" t="s">
        <v>39</v>
      </c>
      <c r="S346">
        <v>14.0875</v>
      </c>
      <c r="T346">
        <v>-1.6417999999999999</v>
      </c>
      <c r="U346" t="s">
        <v>440</v>
      </c>
      <c r="V346" t="s">
        <v>41</v>
      </c>
      <c r="W346" t="s">
        <v>53</v>
      </c>
      <c r="X346">
        <v>613</v>
      </c>
      <c r="Y346">
        <v>1</v>
      </c>
      <c r="Z346">
        <v>140</v>
      </c>
      <c r="AA346">
        <v>2108.6260384256202</v>
      </c>
    </row>
    <row r="347" spans="1:27" x14ac:dyDescent="0.3">
      <c r="A347">
        <v>2022</v>
      </c>
      <c r="B347">
        <v>3</v>
      </c>
      <c r="C347" t="s">
        <v>27</v>
      </c>
      <c r="D347" t="s">
        <v>115</v>
      </c>
      <c r="E347" t="s">
        <v>436</v>
      </c>
      <c r="F347" t="s">
        <v>30</v>
      </c>
      <c r="G347" t="s">
        <v>437</v>
      </c>
      <c r="H347" t="s">
        <v>32</v>
      </c>
      <c r="I347" t="s">
        <v>50</v>
      </c>
      <c r="J347" t="s">
        <v>51</v>
      </c>
      <c r="K347" t="s">
        <v>438</v>
      </c>
      <c r="L347">
        <v>0</v>
      </c>
      <c r="M347" t="s">
        <v>36</v>
      </c>
      <c r="O347" t="s">
        <v>37</v>
      </c>
      <c r="P347" t="s">
        <v>38</v>
      </c>
      <c r="Q347" t="s">
        <v>439</v>
      </c>
      <c r="R347" t="s">
        <v>39</v>
      </c>
      <c r="S347">
        <v>14.0875</v>
      </c>
      <c r="T347">
        <v>-1.6417999999999999</v>
      </c>
      <c r="U347" t="s">
        <v>440</v>
      </c>
      <c r="V347" t="s">
        <v>41</v>
      </c>
      <c r="W347" t="s">
        <v>53</v>
      </c>
      <c r="X347">
        <v>613</v>
      </c>
      <c r="Y347">
        <v>1</v>
      </c>
      <c r="Z347">
        <v>140</v>
      </c>
      <c r="AA347">
        <v>2111.95422868274</v>
      </c>
    </row>
    <row r="348" spans="1:27" x14ac:dyDescent="0.3">
      <c r="A348">
        <v>2022</v>
      </c>
      <c r="B348">
        <v>3</v>
      </c>
      <c r="C348" t="s">
        <v>27</v>
      </c>
      <c r="D348" t="s">
        <v>115</v>
      </c>
      <c r="E348" t="s">
        <v>436</v>
      </c>
      <c r="F348" t="s">
        <v>30</v>
      </c>
      <c r="G348" t="s">
        <v>437</v>
      </c>
      <c r="H348" t="s">
        <v>32</v>
      </c>
      <c r="I348" t="s">
        <v>50</v>
      </c>
      <c r="J348" t="s">
        <v>51</v>
      </c>
      <c r="K348" t="s">
        <v>438</v>
      </c>
      <c r="L348">
        <v>0</v>
      </c>
      <c r="M348" t="s">
        <v>36</v>
      </c>
      <c r="O348" t="s">
        <v>37</v>
      </c>
      <c r="P348" t="s">
        <v>38</v>
      </c>
      <c r="Q348" t="s">
        <v>439</v>
      </c>
      <c r="R348" t="s">
        <v>39</v>
      </c>
      <c r="S348">
        <v>14.0875</v>
      </c>
      <c r="T348">
        <v>-1.6417999999999999</v>
      </c>
      <c r="U348" t="s">
        <v>440</v>
      </c>
      <c r="V348" t="s">
        <v>41</v>
      </c>
      <c r="W348" t="s">
        <v>53</v>
      </c>
      <c r="X348">
        <v>613</v>
      </c>
      <c r="Y348">
        <v>2</v>
      </c>
      <c r="Z348">
        <v>3004</v>
      </c>
      <c r="AA348">
        <v>2150.2199027162601</v>
      </c>
    </row>
    <row r="349" spans="1:27" x14ac:dyDescent="0.3">
      <c r="A349">
        <v>2022</v>
      </c>
      <c r="B349">
        <v>10</v>
      </c>
      <c r="C349" t="s">
        <v>27</v>
      </c>
      <c r="D349" t="s">
        <v>115</v>
      </c>
      <c r="E349" t="s">
        <v>441</v>
      </c>
      <c r="F349" t="s">
        <v>30</v>
      </c>
      <c r="G349" t="s">
        <v>31</v>
      </c>
      <c r="H349" t="s">
        <v>32</v>
      </c>
      <c r="I349" t="s">
        <v>33</v>
      </c>
      <c r="J349" t="s">
        <v>34</v>
      </c>
      <c r="K349" t="s">
        <v>442</v>
      </c>
      <c r="L349">
        <v>0</v>
      </c>
      <c r="M349" t="s">
        <v>94</v>
      </c>
      <c r="O349" t="s">
        <v>37</v>
      </c>
      <c r="P349" t="s">
        <v>38</v>
      </c>
      <c r="R349" t="s">
        <v>39</v>
      </c>
      <c r="S349">
        <v>14.6755</v>
      </c>
      <c r="T349">
        <v>-0.46029999999999999</v>
      </c>
      <c r="U349" t="s">
        <v>443</v>
      </c>
      <c r="V349" t="s">
        <v>41</v>
      </c>
    </row>
    <row r="350" spans="1:27" x14ac:dyDescent="0.3">
      <c r="A350">
        <v>2022</v>
      </c>
      <c r="B350">
        <v>10</v>
      </c>
      <c r="C350" t="s">
        <v>27</v>
      </c>
      <c r="D350" t="s">
        <v>115</v>
      </c>
      <c r="E350" t="s">
        <v>441</v>
      </c>
      <c r="F350" t="s">
        <v>30</v>
      </c>
      <c r="G350" t="s">
        <v>31</v>
      </c>
      <c r="H350" t="s">
        <v>32</v>
      </c>
      <c r="I350" t="s">
        <v>33</v>
      </c>
      <c r="J350" t="s">
        <v>34</v>
      </c>
      <c r="K350" t="s">
        <v>442</v>
      </c>
      <c r="L350">
        <v>0</v>
      </c>
      <c r="M350" t="s">
        <v>94</v>
      </c>
      <c r="O350" t="s">
        <v>37</v>
      </c>
      <c r="P350" t="s">
        <v>38</v>
      </c>
      <c r="R350" t="s">
        <v>39</v>
      </c>
      <c r="S350">
        <v>14.6755</v>
      </c>
      <c r="T350">
        <v>-0.46029999999999999</v>
      </c>
      <c r="U350" t="s">
        <v>443</v>
      </c>
      <c r="V350" t="s">
        <v>41</v>
      </c>
    </row>
    <row r="351" spans="1:27" x14ac:dyDescent="0.3">
      <c r="A351">
        <v>2022</v>
      </c>
      <c r="B351">
        <v>10</v>
      </c>
      <c r="C351" t="s">
        <v>27</v>
      </c>
      <c r="D351" t="s">
        <v>115</v>
      </c>
      <c r="E351" t="s">
        <v>441</v>
      </c>
      <c r="F351" t="s">
        <v>30</v>
      </c>
      <c r="G351" t="s">
        <v>31</v>
      </c>
      <c r="H351" t="s">
        <v>32</v>
      </c>
      <c r="I351" t="s">
        <v>33</v>
      </c>
      <c r="J351" t="s">
        <v>34</v>
      </c>
      <c r="K351" t="s">
        <v>442</v>
      </c>
      <c r="L351">
        <v>0</v>
      </c>
      <c r="M351" t="s">
        <v>94</v>
      </c>
      <c r="O351" t="s">
        <v>37</v>
      </c>
      <c r="P351" t="s">
        <v>38</v>
      </c>
      <c r="R351" t="s">
        <v>39</v>
      </c>
      <c r="S351">
        <v>14.6755</v>
      </c>
      <c r="T351">
        <v>-0.46029999999999999</v>
      </c>
      <c r="U351" t="s">
        <v>443</v>
      </c>
      <c r="V351" t="s">
        <v>41</v>
      </c>
    </row>
    <row r="352" spans="1:27" x14ac:dyDescent="0.3">
      <c r="A352">
        <v>2022</v>
      </c>
      <c r="B352">
        <v>2</v>
      </c>
      <c r="C352" t="s">
        <v>27</v>
      </c>
      <c r="D352" t="s">
        <v>69</v>
      </c>
      <c r="E352" t="s">
        <v>444</v>
      </c>
      <c r="F352" t="s">
        <v>30</v>
      </c>
      <c r="G352" t="s">
        <v>31</v>
      </c>
      <c r="H352" t="s">
        <v>32</v>
      </c>
      <c r="I352" t="s">
        <v>66</v>
      </c>
      <c r="J352" t="s">
        <v>51</v>
      </c>
      <c r="K352" t="s">
        <v>445</v>
      </c>
      <c r="L352">
        <v>0</v>
      </c>
      <c r="M352" t="s">
        <v>36</v>
      </c>
      <c r="O352" t="s">
        <v>37</v>
      </c>
      <c r="P352" t="s">
        <v>38</v>
      </c>
      <c r="R352" t="s">
        <v>39</v>
      </c>
      <c r="S352">
        <v>13.5406</v>
      </c>
      <c r="T352">
        <v>-1.569</v>
      </c>
      <c r="U352" t="s">
        <v>446</v>
      </c>
      <c r="V352" t="s">
        <v>41</v>
      </c>
    </row>
    <row r="353" spans="1:27" x14ac:dyDescent="0.3">
      <c r="A353">
        <v>2022</v>
      </c>
      <c r="B353">
        <v>2</v>
      </c>
      <c r="C353" t="s">
        <v>27</v>
      </c>
      <c r="D353" t="s">
        <v>69</v>
      </c>
      <c r="E353" t="s">
        <v>444</v>
      </c>
      <c r="F353" t="s">
        <v>30</v>
      </c>
      <c r="G353" t="s">
        <v>31</v>
      </c>
      <c r="H353" t="s">
        <v>32</v>
      </c>
      <c r="I353" t="s">
        <v>66</v>
      </c>
      <c r="J353" t="s">
        <v>51</v>
      </c>
      <c r="K353" t="s">
        <v>445</v>
      </c>
      <c r="L353">
        <v>0</v>
      </c>
      <c r="M353" t="s">
        <v>36</v>
      </c>
      <c r="O353" t="s">
        <v>37</v>
      </c>
      <c r="P353" t="s">
        <v>38</v>
      </c>
      <c r="R353" t="s">
        <v>39</v>
      </c>
      <c r="S353">
        <v>13.5406</v>
      </c>
      <c r="T353">
        <v>-1.569</v>
      </c>
      <c r="U353" t="s">
        <v>446</v>
      </c>
      <c r="V353" t="s">
        <v>41</v>
      </c>
    </row>
    <row r="354" spans="1:27" x14ac:dyDescent="0.3">
      <c r="A354">
        <v>2022</v>
      </c>
      <c r="B354">
        <v>2</v>
      </c>
      <c r="C354" t="s">
        <v>27</v>
      </c>
      <c r="D354" t="s">
        <v>69</v>
      </c>
      <c r="E354" t="s">
        <v>444</v>
      </c>
      <c r="F354" t="s">
        <v>30</v>
      </c>
      <c r="G354" t="s">
        <v>31</v>
      </c>
      <c r="H354" t="s">
        <v>32</v>
      </c>
      <c r="I354" t="s">
        <v>66</v>
      </c>
      <c r="J354" t="s">
        <v>51</v>
      </c>
      <c r="K354" t="s">
        <v>445</v>
      </c>
      <c r="L354">
        <v>0</v>
      </c>
      <c r="M354" t="s">
        <v>36</v>
      </c>
      <c r="O354" t="s">
        <v>37</v>
      </c>
      <c r="P354" t="s">
        <v>38</v>
      </c>
      <c r="R354" t="s">
        <v>39</v>
      </c>
      <c r="S354">
        <v>13.5406</v>
      </c>
      <c r="T354">
        <v>-1.569</v>
      </c>
      <c r="U354" t="s">
        <v>446</v>
      </c>
      <c r="V354" t="s">
        <v>41</v>
      </c>
    </row>
    <row r="355" spans="1:27" x14ac:dyDescent="0.3">
      <c r="A355">
        <v>2022</v>
      </c>
      <c r="B355">
        <v>11</v>
      </c>
      <c r="C355" t="s">
        <v>27</v>
      </c>
      <c r="D355" t="s">
        <v>120</v>
      </c>
      <c r="E355" t="s">
        <v>447</v>
      </c>
      <c r="F355" t="s">
        <v>30</v>
      </c>
      <c r="G355" t="s">
        <v>148</v>
      </c>
      <c r="H355" t="s">
        <v>32</v>
      </c>
      <c r="I355" t="s">
        <v>45</v>
      </c>
      <c r="J355" t="s">
        <v>46</v>
      </c>
      <c r="K355" t="s">
        <v>448</v>
      </c>
      <c r="L355">
        <v>0</v>
      </c>
      <c r="M355" t="s">
        <v>36</v>
      </c>
      <c r="O355" t="s">
        <v>37</v>
      </c>
      <c r="P355" t="s">
        <v>38</v>
      </c>
      <c r="R355" t="s">
        <v>39</v>
      </c>
      <c r="S355">
        <v>11.866899999999999</v>
      </c>
      <c r="T355">
        <v>-3.7519999999999998</v>
      </c>
      <c r="U355" t="s">
        <v>449</v>
      </c>
      <c r="V355" t="s">
        <v>41</v>
      </c>
      <c r="W355" t="s">
        <v>42</v>
      </c>
      <c r="X355">
        <v>613</v>
      </c>
      <c r="Y355">
        <v>2</v>
      </c>
      <c r="Z355">
        <v>802</v>
      </c>
      <c r="AA355">
        <v>434.352941871089</v>
      </c>
    </row>
    <row r="356" spans="1:27" x14ac:dyDescent="0.3">
      <c r="A356">
        <v>2022</v>
      </c>
      <c r="B356">
        <v>11</v>
      </c>
      <c r="C356" t="s">
        <v>27</v>
      </c>
      <c r="D356" t="s">
        <v>120</v>
      </c>
      <c r="E356" t="s">
        <v>447</v>
      </c>
      <c r="F356" t="s">
        <v>30</v>
      </c>
      <c r="G356" t="s">
        <v>148</v>
      </c>
      <c r="H356" t="s">
        <v>32</v>
      </c>
      <c r="I356" t="s">
        <v>45</v>
      </c>
      <c r="J356" t="s">
        <v>46</v>
      </c>
      <c r="K356" t="s">
        <v>448</v>
      </c>
      <c r="L356">
        <v>0</v>
      </c>
      <c r="M356" t="s">
        <v>36</v>
      </c>
      <c r="O356" t="s">
        <v>37</v>
      </c>
      <c r="P356" t="s">
        <v>38</v>
      </c>
      <c r="R356" t="s">
        <v>39</v>
      </c>
      <c r="S356">
        <v>11.866899999999999</v>
      </c>
      <c r="T356">
        <v>-3.7519999999999998</v>
      </c>
      <c r="U356" t="s">
        <v>449</v>
      </c>
      <c r="V356" t="s">
        <v>41</v>
      </c>
      <c r="W356" t="s">
        <v>42</v>
      </c>
      <c r="X356">
        <v>613</v>
      </c>
      <c r="Y356">
        <v>2</v>
      </c>
      <c r="Z356">
        <v>802</v>
      </c>
      <c r="AA356">
        <v>1109.7939564600099</v>
      </c>
    </row>
    <row r="357" spans="1:27" x14ac:dyDescent="0.3">
      <c r="A357">
        <v>2022</v>
      </c>
      <c r="B357">
        <v>11</v>
      </c>
      <c r="C357" t="s">
        <v>27</v>
      </c>
      <c r="D357" t="s">
        <v>120</v>
      </c>
      <c r="E357" t="s">
        <v>447</v>
      </c>
      <c r="F357" t="s">
        <v>30</v>
      </c>
      <c r="G357" t="s">
        <v>148</v>
      </c>
      <c r="H357" t="s">
        <v>32</v>
      </c>
      <c r="I357" t="s">
        <v>45</v>
      </c>
      <c r="J357" t="s">
        <v>46</v>
      </c>
      <c r="K357" t="s">
        <v>448</v>
      </c>
      <c r="L357">
        <v>0</v>
      </c>
      <c r="M357" t="s">
        <v>36</v>
      </c>
      <c r="O357" t="s">
        <v>37</v>
      </c>
      <c r="P357" t="s">
        <v>38</v>
      </c>
      <c r="R357" t="s">
        <v>39</v>
      </c>
      <c r="S357">
        <v>11.866899999999999</v>
      </c>
      <c r="T357">
        <v>-3.7519999999999998</v>
      </c>
      <c r="U357" t="s">
        <v>449</v>
      </c>
      <c r="V357" t="s">
        <v>41</v>
      </c>
      <c r="W357" t="s">
        <v>42</v>
      </c>
      <c r="X357">
        <v>613</v>
      </c>
      <c r="Y357">
        <v>2</v>
      </c>
      <c r="Z357">
        <v>802</v>
      </c>
      <c r="AA357">
        <v>1523.4834412206201</v>
      </c>
    </row>
    <row r="358" spans="1:27" x14ac:dyDescent="0.3">
      <c r="A358">
        <v>2022</v>
      </c>
      <c r="B358">
        <v>2</v>
      </c>
      <c r="C358" t="s">
        <v>27</v>
      </c>
      <c r="D358" t="s">
        <v>69</v>
      </c>
      <c r="E358" t="s">
        <v>450</v>
      </c>
      <c r="F358" t="s">
        <v>30</v>
      </c>
      <c r="G358" t="s">
        <v>31</v>
      </c>
      <c r="H358" t="s">
        <v>56</v>
      </c>
      <c r="I358" t="s">
        <v>45</v>
      </c>
      <c r="J358" t="s">
        <v>46</v>
      </c>
      <c r="K358" t="s">
        <v>451</v>
      </c>
      <c r="L358">
        <v>2</v>
      </c>
      <c r="M358" t="s">
        <v>36</v>
      </c>
      <c r="O358" t="s">
        <v>37</v>
      </c>
      <c r="P358" t="s">
        <v>38</v>
      </c>
      <c r="Q358" t="s">
        <v>452</v>
      </c>
      <c r="R358" t="s">
        <v>39</v>
      </c>
      <c r="S358">
        <v>13.8543</v>
      </c>
      <c r="T358">
        <v>-0.93149999999999999</v>
      </c>
      <c r="U358" t="s">
        <v>453</v>
      </c>
      <c r="V358" t="s">
        <v>41</v>
      </c>
    </row>
    <row r="359" spans="1:27" x14ac:dyDescent="0.3">
      <c r="A359">
        <v>2022</v>
      </c>
      <c r="B359">
        <v>2</v>
      </c>
      <c r="C359" t="s">
        <v>27</v>
      </c>
      <c r="D359" t="s">
        <v>69</v>
      </c>
      <c r="E359" t="s">
        <v>450</v>
      </c>
      <c r="F359" t="s">
        <v>30</v>
      </c>
      <c r="G359" t="s">
        <v>31</v>
      </c>
      <c r="H359" t="s">
        <v>56</v>
      </c>
      <c r="I359" t="s">
        <v>45</v>
      </c>
      <c r="J359" t="s">
        <v>46</v>
      </c>
      <c r="K359" t="s">
        <v>451</v>
      </c>
      <c r="L359">
        <v>2</v>
      </c>
      <c r="M359" t="s">
        <v>36</v>
      </c>
      <c r="O359" t="s">
        <v>37</v>
      </c>
      <c r="P359" t="s">
        <v>38</v>
      </c>
      <c r="Q359" t="s">
        <v>452</v>
      </c>
      <c r="R359" t="s">
        <v>39</v>
      </c>
      <c r="S359">
        <v>13.8543</v>
      </c>
      <c r="T359">
        <v>-0.93149999999999999</v>
      </c>
      <c r="U359" t="s">
        <v>453</v>
      </c>
      <c r="V359" t="s">
        <v>41</v>
      </c>
    </row>
    <row r="360" spans="1:27" x14ac:dyDescent="0.3">
      <c r="A360">
        <v>2022</v>
      </c>
      <c r="B360">
        <v>2</v>
      </c>
      <c r="C360" t="s">
        <v>27</v>
      </c>
      <c r="D360" t="s">
        <v>69</v>
      </c>
      <c r="E360" t="s">
        <v>450</v>
      </c>
      <c r="F360" t="s">
        <v>30</v>
      </c>
      <c r="G360" t="s">
        <v>31</v>
      </c>
      <c r="H360" t="s">
        <v>56</v>
      </c>
      <c r="I360" t="s">
        <v>45</v>
      </c>
      <c r="J360" t="s">
        <v>46</v>
      </c>
      <c r="K360" t="s">
        <v>451</v>
      </c>
      <c r="L360">
        <v>2</v>
      </c>
      <c r="M360" t="s">
        <v>36</v>
      </c>
      <c r="O360" t="s">
        <v>37</v>
      </c>
      <c r="P360" t="s">
        <v>38</v>
      </c>
      <c r="Q360" t="s">
        <v>452</v>
      </c>
      <c r="R360" t="s">
        <v>39</v>
      </c>
      <c r="S360">
        <v>13.8543</v>
      </c>
      <c r="T360">
        <v>-0.93149999999999999</v>
      </c>
      <c r="U360" t="s">
        <v>453</v>
      </c>
      <c r="V360" t="s">
        <v>41</v>
      </c>
    </row>
    <row r="361" spans="1:27" x14ac:dyDescent="0.3">
      <c r="A361">
        <v>2021</v>
      </c>
      <c r="B361">
        <v>11</v>
      </c>
      <c r="C361" t="s">
        <v>27</v>
      </c>
      <c r="D361" t="s">
        <v>69</v>
      </c>
      <c r="E361" t="s">
        <v>450</v>
      </c>
      <c r="F361" t="s">
        <v>30</v>
      </c>
      <c r="G361" t="s">
        <v>31</v>
      </c>
      <c r="H361" t="s">
        <v>71</v>
      </c>
      <c r="I361" t="s">
        <v>33</v>
      </c>
      <c r="J361" t="s">
        <v>34</v>
      </c>
      <c r="K361" t="s">
        <v>454</v>
      </c>
      <c r="L361">
        <v>19</v>
      </c>
      <c r="M361" t="s">
        <v>36</v>
      </c>
      <c r="O361" t="s">
        <v>37</v>
      </c>
      <c r="P361" t="s">
        <v>455</v>
      </c>
      <c r="R361" t="s">
        <v>74</v>
      </c>
      <c r="S361">
        <v>13.8543</v>
      </c>
      <c r="T361">
        <v>-0.93149999999999999</v>
      </c>
      <c r="U361" t="s">
        <v>453</v>
      </c>
      <c r="V361" t="s">
        <v>41</v>
      </c>
    </row>
    <row r="362" spans="1:27" x14ac:dyDescent="0.3">
      <c r="A362">
        <v>2021</v>
      </c>
      <c r="B362">
        <v>11</v>
      </c>
      <c r="C362" t="s">
        <v>27</v>
      </c>
      <c r="D362" t="s">
        <v>69</v>
      </c>
      <c r="E362" t="s">
        <v>450</v>
      </c>
      <c r="F362" t="s">
        <v>30</v>
      </c>
      <c r="G362" t="s">
        <v>31</v>
      </c>
      <c r="H362" t="s">
        <v>71</v>
      </c>
      <c r="I362" t="s">
        <v>33</v>
      </c>
      <c r="J362" t="s">
        <v>34</v>
      </c>
      <c r="K362" t="s">
        <v>454</v>
      </c>
      <c r="L362">
        <v>19</v>
      </c>
      <c r="M362" t="s">
        <v>36</v>
      </c>
      <c r="O362" t="s">
        <v>37</v>
      </c>
      <c r="P362" t="s">
        <v>455</v>
      </c>
      <c r="R362" t="s">
        <v>74</v>
      </c>
      <c r="S362">
        <v>13.8543</v>
      </c>
      <c r="T362">
        <v>-0.93149999999999999</v>
      </c>
      <c r="U362" t="s">
        <v>453</v>
      </c>
      <c r="V362" t="s">
        <v>41</v>
      </c>
    </row>
    <row r="363" spans="1:27" x14ac:dyDescent="0.3">
      <c r="A363">
        <v>2021</v>
      </c>
      <c r="B363">
        <v>11</v>
      </c>
      <c r="C363" t="s">
        <v>27</v>
      </c>
      <c r="D363" t="s">
        <v>69</v>
      </c>
      <c r="E363" t="s">
        <v>450</v>
      </c>
      <c r="F363" t="s">
        <v>30</v>
      </c>
      <c r="G363" t="s">
        <v>31</v>
      </c>
      <c r="H363" t="s">
        <v>71</v>
      </c>
      <c r="I363" t="s">
        <v>33</v>
      </c>
      <c r="J363" t="s">
        <v>34</v>
      </c>
      <c r="K363" t="s">
        <v>454</v>
      </c>
      <c r="L363">
        <v>19</v>
      </c>
      <c r="M363" t="s">
        <v>36</v>
      </c>
      <c r="O363" t="s">
        <v>37</v>
      </c>
      <c r="P363" t="s">
        <v>455</v>
      </c>
      <c r="R363" t="s">
        <v>74</v>
      </c>
      <c r="S363">
        <v>13.8543</v>
      </c>
      <c r="T363">
        <v>-0.93149999999999999</v>
      </c>
      <c r="U363" t="s">
        <v>453</v>
      </c>
      <c r="V363" t="s">
        <v>41</v>
      </c>
    </row>
    <row r="364" spans="1:27" x14ac:dyDescent="0.3">
      <c r="A364">
        <v>2023</v>
      </c>
      <c r="B364">
        <v>3</v>
      </c>
      <c r="C364" t="s">
        <v>27</v>
      </c>
      <c r="D364" t="s">
        <v>28</v>
      </c>
      <c r="E364" t="s">
        <v>456</v>
      </c>
      <c r="F364" t="s">
        <v>30</v>
      </c>
      <c r="G364" t="s">
        <v>148</v>
      </c>
      <c r="H364" t="s">
        <v>71</v>
      </c>
      <c r="I364" t="s">
        <v>66</v>
      </c>
      <c r="J364" t="s">
        <v>51</v>
      </c>
      <c r="K364" t="s">
        <v>457</v>
      </c>
      <c r="L364">
        <v>5</v>
      </c>
      <c r="M364" t="s">
        <v>36</v>
      </c>
      <c r="O364" t="s">
        <v>37</v>
      </c>
      <c r="P364" t="s">
        <v>73</v>
      </c>
      <c r="Q364" t="s">
        <v>58</v>
      </c>
      <c r="R364" t="s">
        <v>74</v>
      </c>
      <c r="S364">
        <v>11.76</v>
      </c>
      <c r="T364">
        <v>-4.8099999999999996</v>
      </c>
      <c r="U364" t="s">
        <v>458</v>
      </c>
      <c r="V364" t="s">
        <v>41</v>
      </c>
    </row>
    <row r="365" spans="1:27" x14ac:dyDescent="0.3">
      <c r="A365">
        <v>2023</v>
      </c>
      <c r="B365">
        <v>3</v>
      </c>
      <c r="C365" t="s">
        <v>27</v>
      </c>
      <c r="D365" t="s">
        <v>28</v>
      </c>
      <c r="E365" t="s">
        <v>456</v>
      </c>
      <c r="F365" t="s">
        <v>30</v>
      </c>
      <c r="G365" t="s">
        <v>148</v>
      </c>
      <c r="H365" t="s">
        <v>71</v>
      </c>
      <c r="I365" t="s">
        <v>66</v>
      </c>
      <c r="J365" t="s">
        <v>51</v>
      </c>
      <c r="K365" t="s">
        <v>457</v>
      </c>
      <c r="L365">
        <v>5</v>
      </c>
      <c r="M365" t="s">
        <v>36</v>
      </c>
      <c r="O365" t="s">
        <v>37</v>
      </c>
      <c r="P365" t="s">
        <v>73</v>
      </c>
      <c r="Q365" t="s">
        <v>58</v>
      </c>
      <c r="R365" t="s">
        <v>74</v>
      </c>
      <c r="S365">
        <v>11.76</v>
      </c>
      <c r="T365">
        <v>-4.8099999999999996</v>
      </c>
      <c r="U365" t="s">
        <v>458</v>
      </c>
      <c r="V365" t="s">
        <v>41</v>
      </c>
    </row>
    <row r="366" spans="1:27" x14ac:dyDescent="0.3">
      <c r="A366">
        <v>2023</v>
      </c>
      <c r="B366">
        <v>3</v>
      </c>
      <c r="C366" t="s">
        <v>27</v>
      </c>
      <c r="D366" t="s">
        <v>28</v>
      </c>
      <c r="E366" t="s">
        <v>456</v>
      </c>
      <c r="F366" t="s">
        <v>30</v>
      </c>
      <c r="G366" t="s">
        <v>148</v>
      </c>
      <c r="H366" t="s">
        <v>71</v>
      </c>
      <c r="I366" t="s">
        <v>66</v>
      </c>
      <c r="J366" t="s">
        <v>51</v>
      </c>
      <c r="K366" t="s">
        <v>457</v>
      </c>
      <c r="L366">
        <v>5</v>
      </c>
      <c r="M366" t="s">
        <v>36</v>
      </c>
      <c r="O366" t="s">
        <v>37</v>
      </c>
      <c r="P366" t="s">
        <v>73</v>
      </c>
      <c r="Q366" t="s">
        <v>58</v>
      </c>
      <c r="R366" t="s">
        <v>74</v>
      </c>
      <c r="S366">
        <v>11.76</v>
      </c>
      <c r="T366">
        <v>-4.8099999999999996</v>
      </c>
      <c r="U366" t="s">
        <v>458</v>
      </c>
      <c r="V366" t="s">
        <v>41</v>
      </c>
    </row>
    <row r="367" spans="1:27" x14ac:dyDescent="0.3">
      <c r="A367">
        <v>2023</v>
      </c>
      <c r="B367">
        <v>3</v>
      </c>
      <c r="C367" t="s">
        <v>27</v>
      </c>
      <c r="D367" t="s">
        <v>69</v>
      </c>
      <c r="E367" t="s">
        <v>459</v>
      </c>
      <c r="F367" t="s">
        <v>30</v>
      </c>
      <c r="G367" t="s">
        <v>437</v>
      </c>
      <c r="H367" t="s">
        <v>32</v>
      </c>
      <c r="I367" t="s">
        <v>45</v>
      </c>
      <c r="J367" t="s">
        <v>46</v>
      </c>
      <c r="K367" t="s">
        <v>460</v>
      </c>
      <c r="L367">
        <v>0</v>
      </c>
      <c r="M367" t="s">
        <v>36</v>
      </c>
      <c r="O367" t="s">
        <v>37</v>
      </c>
      <c r="P367" t="s">
        <v>38</v>
      </c>
      <c r="R367" t="s">
        <v>39</v>
      </c>
      <c r="S367">
        <v>13.3164</v>
      </c>
      <c r="T367">
        <v>-0.52249999999999996</v>
      </c>
      <c r="U367" t="s">
        <v>461</v>
      </c>
      <c r="V367" t="s">
        <v>41</v>
      </c>
    </row>
    <row r="368" spans="1:27" x14ac:dyDescent="0.3">
      <c r="A368">
        <v>2023</v>
      </c>
      <c r="B368">
        <v>3</v>
      </c>
      <c r="C368" t="s">
        <v>27</v>
      </c>
      <c r="D368" t="s">
        <v>69</v>
      </c>
      <c r="E368" t="s">
        <v>459</v>
      </c>
      <c r="F368" t="s">
        <v>30</v>
      </c>
      <c r="G368" t="s">
        <v>437</v>
      </c>
      <c r="H368" t="s">
        <v>32</v>
      </c>
      <c r="I368" t="s">
        <v>45</v>
      </c>
      <c r="J368" t="s">
        <v>46</v>
      </c>
      <c r="K368" t="s">
        <v>460</v>
      </c>
      <c r="L368">
        <v>0</v>
      </c>
      <c r="M368" t="s">
        <v>36</v>
      </c>
      <c r="O368" t="s">
        <v>37</v>
      </c>
      <c r="P368" t="s">
        <v>38</v>
      </c>
      <c r="R368" t="s">
        <v>39</v>
      </c>
      <c r="S368">
        <v>13.3164</v>
      </c>
      <c r="T368">
        <v>-0.52249999999999996</v>
      </c>
      <c r="U368" t="s">
        <v>461</v>
      </c>
      <c r="V368" t="s">
        <v>41</v>
      </c>
    </row>
    <row r="369" spans="1:27" x14ac:dyDescent="0.3">
      <c r="A369">
        <v>2023</v>
      </c>
      <c r="B369">
        <v>3</v>
      </c>
      <c r="C369" t="s">
        <v>27</v>
      </c>
      <c r="D369" t="s">
        <v>69</v>
      </c>
      <c r="E369" t="s">
        <v>459</v>
      </c>
      <c r="F369" t="s">
        <v>30</v>
      </c>
      <c r="G369" t="s">
        <v>437</v>
      </c>
      <c r="H369" t="s">
        <v>32</v>
      </c>
      <c r="I369" t="s">
        <v>45</v>
      </c>
      <c r="J369" t="s">
        <v>46</v>
      </c>
      <c r="K369" t="s">
        <v>460</v>
      </c>
      <c r="L369">
        <v>0</v>
      </c>
      <c r="M369" t="s">
        <v>36</v>
      </c>
      <c r="O369" t="s">
        <v>37</v>
      </c>
      <c r="P369" t="s">
        <v>38</v>
      </c>
      <c r="R369" t="s">
        <v>39</v>
      </c>
      <c r="S369">
        <v>13.3164</v>
      </c>
      <c r="T369">
        <v>-0.52249999999999996</v>
      </c>
      <c r="U369" t="s">
        <v>461</v>
      </c>
      <c r="V369" t="s">
        <v>41</v>
      </c>
    </row>
    <row r="370" spans="1:27" x14ac:dyDescent="0.3">
      <c r="A370">
        <v>2023</v>
      </c>
      <c r="B370">
        <v>3</v>
      </c>
      <c r="C370" t="s">
        <v>27</v>
      </c>
      <c r="D370" t="s">
        <v>69</v>
      </c>
      <c r="E370" t="s">
        <v>459</v>
      </c>
      <c r="F370" t="s">
        <v>30</v>
      </c>
      <c r="G370" t="s">
        <v>437</v>
      </c>
      <c r="H370" t="s">
        <v>56</v>
      </c>
      <c r="I370" t="s">
        <v>50</v>
      </c>
      <c r="J370" t="s">
        <v>51</v>
      </c>
      <c r="K370" t="s">
        <v>462</v>
      </c>
      <c r="L370">
        <v>1</v>
      </c>
      <c r="M370" t="s">
        <v>36</v>
      </c>
      <c r="O370" t="s">
        <v>37</v>
      </c>
      <c r="P370" t="s">
        <v>38</v>
      </c>
      <c r="Q370" t="s">
        <v>463</v>
      </c>
      <c r="R370" t="s">
        <v>39</v>
      </c>
      <c r="S370">
        <v>13.3164</v>
      </c>
      <c r="T370">
        <v>-0.52249999999999996</v>
      </c>
      <c r="U370" t="s">
        <v>461</v>
      </c>
      <c r="V370" t="s">
        <v>41</v>
      </c>
    </row>
    <row r="371" spans="1:27" x14ac:dyDescent="0.3">
      <c r="A371">
        <v>2023</v>
      </c>
      <c r="B371">
        <v>3</v>
      </c>
      <c r="C371" t="s">
        <v>27</v>
      </c>
      <c r="D371" t="s">
        <v>69</v>
      </c>
      <c r="E371" t="s">
        <v>459</v>
      </c>
      <c r="F371" t="s">
        <v>30</v>
      </c>
      <c r="G371" t="s">
        <v>437</v>
      </c>
      <c r="H371" t="s">
        <v>56</v>
      </c>
      <c r="I371" t="s">
        <v>50</v>
      </c>
      <c r="J371" t="s">
        <v>51</v>
      </c>
      <c r="K371" t="s">
        <v>462</v>
      </c>
      <c r="L371">
        <v>1</v>
      </c>
      <c r="M371" t="s">
        <v>36</v>
      </c>
      <c r="O371" t="s">
        <v>37</v>
      </c>
      <c r="P371" t="s">
        <v>38</v>
      </c>
      <c r="Q371" t="s">
        <v>463</v>
      </c>
      <c r="R371" t="s">
        <v>39</v>
      </c>
      <c r="S371">
        <v>13.3164</v>
      </c>
      <c r="T371">
        <v>-0.52249999999999996</v>
      </c>
      <c r="U371" t="s">
        <v>461</v>
      </c>
      <c r="V371" t="s">
        <v>41</v>
      </c>
    </row>
    <row r="372" spans="1:27" x14ac:dyDescent="0.3">
      <c r="A372">
        <v>2023</v>
      </c>
      <c r="B372">
        <v>3</v>
      </c>
      <c r="C372" t="s">
        <v>27</v>
      </c>
      <c r="D372" t="s">
        <v>69</v>
      </c>
      <c r="E372" t="s">
        <v>459</v>
      </c>
      <c r="F372" t="s">
        <v>30</v>
      </c>
      <c r="G372" t="s">
        <v>437</v>
      </c>
      <c r="H372" t="s">
        <v>56</v>
      </c>
      <c r="I372" t="s">
        <v>50</v>
      </c>
      <c r="J372" t="s">
        <v>51</v>
      </c>
      <c r="K372" t="s">
        <v>462</v>
      </c>
      <c r="L372">
        <v>1</v>
      </c>
      <c r="M372" t="s">
        <v>36</v>
      </c>
      <c r="O372" t="s">
        <v>37</v>
      </c>
      <c r="P372" t="s">
        <v>38</v>
      </c>
      <c r="Q372" t="s">
        <v>463</v>
      </c>
      <c r="R372" t="s">
        <v>39</v>
      </c>
      <c r="S372">
        <v>13.3164</v>
      </c>
      <c r="T372">
        <v>-0.52249999999999996</v>
      </c>
      <c r="U372" t="s">
        <v>461</v>
      </c>
      <c r="V372" t="s">
        <v>41</v>
      </c>
    </row>
    <row r="373" spans="1:27" x14ac:dyDescent="0.3">
      <c r="A373">
        <v>2022</v>
      </c>
      <c r="B373">
        <v>12</v>
      </c>
      <c r="C373" t="s">
        <v>27</v>
      </c>
      <c r="D373" t="s">
        <v>115</v>
      </c>
      <c r="E373" t="s">
        <v>464</v>
      </c>
      <c r="F373" t="s">
        <v>30</v>
      </c>
      <c r="G373" t="s">
        <v>148</v>
      </c>
      <c r="H373" t="s">
        <v>32</v>
      </c>
      <c r="I373" t="s">
        <v>45</v>
      </c>
      <c r="J373" t="s">
        <v>46</v>
      </c>
      <c r="K373" t="s">
        <v>465</v>
      </c>
      <c r="L373">
        <v>0</v>
      </c>
      <c r="M373" t="s">
        <v>94</v>
      </c>
      <c r="O373" t="s">
        <v>37</v>
      </c>
      <c r="P373" t="s">
        <v>38</v>
      </c>
      <c r="R373" t="s">
        <v>39</v>
      </c>
      <c r="S373">
        <v>14.6387</v>
      </c>
      <c r="T373">
        <v>3.4200000000000001E-2</v>
      </c>
      <c r="U373" t="s">
        <v>466</v>
      </c>
      <c r="V373" t="s">
        <v>41</v>
      </c>
    </row>
    <row r="374" spans="1:27" x14ac:dyDescent="0.3">
      <c r="A374">
        <v>2022</v>
      </c>
      <c r="B374">
        <v>12</v>
      </c>
      <c r="C374" t="s">
        <v>27</v>
      </c>
      <c r="D374" t="s">
        <v>115</v>
      </c>
      <c r="E374" t="s">
        <v>464</v>
      </c>
      <c r="F374" t="s">
        <v>30</v>
      </c>
      <c r="G374" t="s">
        <v>148</v>
      </c>
      <c r="H374" t="s">
        <v>32</v>
      </c>
      <c r="I374" t="s">
        <v>45</v>
      </c>
      <c r="J374" t="s">
        <v>46</v>
      </c>
      <c r="K374" t="s">
        <v>465</v>
      </c>
      <c r="L374">
        <v>0</v>
      </c>
      <c r="M374" t="s">
        <v>94</v>
      </c>
      <c r="O374" t="s">
        <v>37</v>
      </c>
      <c r="P374" t="s">
        <v>38</v>
      </c>
      <c r="R374" t="s">
        <v>39</v>
      </c>
      <c r="S374">
        <v>14.6387</v>
      </c>
      <c r="T374">
        <v>3.4200000000000001E-2</v>
      </c>
      <c r="U374" t="s">
        <v>466</v>
      </c>
      <c r="V374" t="s">
        <v>41</v>
      </c>
    </row>
    <row r="375" spans="1:27" x14ac:dyDescent="0.3">
      <c r="A375">
        <v>2022</v>
      </c>
      <c r="B375">
        <v>12</v>
      </c>
      <c r="C375" t="s">
        <v>27</v>
      </c>
      <c r="D375" t="s">
        <v>115</v>
      </c>
      <c r="E375" t="s">
        <v>464</v>
      </c>
      <c r="F375" t="s">
        <v>30</v>
      </c>
      <c r="G375" t="s">
        <v>148</v>
      </c>
      <c r="H375" t="s">
        <v>32</v>
      </c>
      <c r="I375" t="s">
        <v>45</v>
      </c>
      <c r="J375" t="s">
        <v>46</v>
      </c>
      <c r="K375" t="s">
        <v>465</v>
      </c>
      <c r="L375">
        <v>0</v>
      </c>
      <c r="M375" t="s">
        <v>94</v>
      </c>
      <c r="O375" t="s">
        <v>37</v>
      </c>
      <c r="P375" t="s">
        <v>38</v>
      </c>
      <c r="R375" t="s">
        <v>39</v>
      </c>
      <c r="S375">
        <v>14.6387</v>
      </c>
      <c r="T375">
        <v>3.4200000000000001E-2</v>
      </c>
      <c r="U375" t="s">
        <v>466</v>
      </c>
      <c r="V375" t="s">
        <v>41</v>
      </c>
    </row>
    <row r="376" spans="1:27" x14ac:dyDescent="0.3">
      <c r="A376">
        <v>2022</v>
      </c>
      <c r="B376">
        <v>1</v>
      </c>
      <c r="C376" t="s">
        <v>27</v>
      </c>
      <c r="D376" t="s">
        <v>64</v>
      </c>
      <c r="E376" t="s">
        <v>467</v>
      </c>
      <c r="F376" t="s">
        <v>30</v>
      </c>
      <c r="G376" t="s">
        <v>31</v>
      </c>
      <c r="H376" t="s">
        <v>32</v>
      </c>
      <c r="I376" t="s">
        <v>50</v>
      </c>
      <c r="J376" t="s">
        <v>51</v>
      </c>
      <c r="K376" t="s">
        <v>468</v>
      </c>
      <c r="L376">
        <v>0</v>
      </c>
      <c r="M376" t="s">
        <v>36</v>
      </c>
      <c r="O376" t="s">
        <v>37</v>
      </c>
      <c r="P376" t="s">
        <v>38</v>
      </c>
      <c r="R376" t="s">
        <v>39</v>
      </c>
      <c r="S376">
        <v>11.157400000000001</v>
      </c>
      <c r="T376">
        <v>0.83330000000000004</v>
      </c>
      <c r="U376" t="s">
        <v>469</v>
      </c>
      <c r="V376" t="s">
        <v>41</v>
      </c>
      <c r="W376" t="s">
        <v>42</v>
      </c>
      <c r="X376">
        <v>613</v>
      </c>
      <c r="Y376">
        <v>2</v>
      </c>
      <c r="Z376">
        <v>503</v>
      </c>
      <c r="AA376">
        <v>495.24171197470599</v>
      </c>
    </row>
    <row r="377" spans="1:27" x14ac:dyDescent="0.3">
      <c r="A377">
        <v>2022</v>
      </c>
      <c r="B377">
        <v>1</v>
      </c>
      <c r="C377" t="s">
        <v>27</v>
      </c>
      <c r="D377" t="s">
        <v>64</v>
      </c>
      <c r="E377" t="s">
        <v>467</v>
      </c>
      <c r="F377" t="s">
        <v>30</v>
      </c>
      <c r="G377" t="s">
        <v>31</v>
      </c>
      <c r="H377" t="s">
        <v>32</v>
      </c>
      <c r="I377" t="s">
        <v>66</v>
      </c>
      <c r="J377" t="s">
        <v>51</v>
      </c>
      <c r="K377" t="s">
        <v>470</v>
      </c>
      <c r="L377">
        <v>0</v>
      </c>
      <c r="M377" t="s">
        <v>36</v>
      </c>
      <c r="O377" t="s">
        <v>37</v>
      </c>
      <c r="P377" t="s">
        <v>38</v>
      </c>
      <c r="R377" t="s">
        <v>39</v>
      </c>
      <c r="S377">
        <v>11.157400000000001</v>
      </c>
      <c r="T377">
        <v>0.83330000000000004</v>
      </c>
      <c r="U377" t="s">
        <v>469</v>
      </c>
      <c r="V377" t="s">
        <v>41</v>
      </c>
      <c r="W377" t="s">
        <v>42</v>
      </c>
      <c r="X377">
        <v>613</v>
      </c>
      <c r="Y377">
        <v>2</v>
      </c>
      <c r="Z377">
        <v>503</v>
      </c>
      <c r="AA377">
        <v>495.24171197470599</v>
      </c>
    </row>
    <row r="378" spans="1:27" x14ac:dyDescent="0.3">
      <c r="A378">
        <v>2022</v>
      </c>
      <c r="B378">
        <v>1</v>
      </c>
      <c r="C378" t="s">
        <v>27</v>
      </c>
      <c r="D378" t="s">
        <v>64</v>
      </c>
      <c r="E378" t="s">
        <v>467</v>
      </c>
      <c r="F378" t="s">
        <v>30</v>
      </c>
      <c r="G378" t="s">
        <v>31</v>
      </c>
      <c r="H378" t="s">
        <v>32</v>
      </c>
      <c r="I378" t="s">
        <v>50</v>
      </c>
      <c r="J378" t="s">
        <v>51</v>
      </c>
      <c r="K378" t="s">
        <v>468</v>
      </c>
      <c r="L378">
        <v>0</v>
      </c>
      <c r="M378" t="s">
        <v>36</v>
      </c>
      <c r="O378" t="s">
        <v>37</v>
      </c>
      <c r="P378" t="s">
        <v>38</v>
      </c>
      <c r="R378" t="s">
        <v>39</v>
      </c>
      <c r="S378">
        <v>11.157400000000001</v>
      </c>
      <c r="T378">
        <v>0.83330000000000004</v>
      </c>
      <c r="U378" t="s">
        <v>469</v>
      </c>
      <c r="V378" t="s">
        <v>41</v>
      </c>
      <c r="W378" t="s">
        <v>42</v>
      </c>
      <c r="X378">
        <v>613</v>
      </c>
      <c r="Y378">
        <v>2</v>
      </c>
      <c r="Z378">
        <v>503</v>
      </c>
      <c r="AA378">
        <v>585.27411070201299</v>
      </c>
    </row>
    <row r="379" spans="1:27" x14ac:dyDescent="0.3">
      <c r="A379">
        <v>2022</v>
      </c>
      <c r="B379">
        <v>3</v>
      </c>
      <c r="C379" t="s">
        <v>27</v>
      </c>
      <c r="D379" t="s">
        <v>64</v>
      </c>
      <c r="E379" t="s">
        <v>471</v>
      </c>
      <c r="F379" t="s">
        <v>30</v>
      </c>
      <c r="G379" t="s">
        <v>31</v>
      </c>
      <c r="H379" t="s">
        <v>32</v>
      </c>
      <c r="I379" t="s">
        <v>50</v>
      </c>
      <c r="J379" t="s">
        <v>51</v>
      </c>
      <c r="K379" t="s">
        <v>472</v>
      </c>
      <c r="L379">
        <v>0</v>
      </c>
      <c r="M379" t="s">
        <v>36</v>
      </c>
      <c r="O379" t="s">
        <v>37</v>
      </c>
      <c r="P379" t="s">
        <v>38</v>
      </c>
      <c r="R379" t="s">
        <v>39</v>
      </c>
      <c r="S379">
        <v>11.014200000000001</v>
      </c>
      <c r="T379">
        <v>0.55279999999999996</v>
      </c>
      <c r="U379" t="s">
        <v>473</v>
      </c>
      <c r="V379" t="s">
        <v>41</v>
      </c>
    </row>
    <row r="380" spans="1:27" x14ac:dyDescent="0.3">
      <c r="A380">
        <v>2022</v>
      </c>
      <c r="B380">
        <v>3</v>
      </c>
      <c r="C380" t="s">
        <v>27</v>
      </c>
      <c r="D380" t="s">
        <v>64</v>
      </c>
      <c r="E380" t="s">
        <v>471</v>
      </c>
      <c r="F380" t="s">
        <v>30</v>
      </c>
      <c r="G380" t="s">
        <v>31</v>
      </c>
      <c r="H380" t="s">
        <v>32</v>
      </c>
      <c r="I380" t="s">
        <v>50</v>
      </c>
      <c r="J380" t="s">
        <v>51</v>
      </c>
      <c r="K380" t="s">
        <v>472</v>
      </c>
      <c r="L380">
        <v>0</v>
      </c>
      <c r="M380" t="s">
        <v>36</v>
      </c>
      <c r="O380" t="s">
        <v>37</v>
      </c>
      <c r="P380" t="s">
        <v>38</v>
      </c>
      <c r="R380" t="s">
        <v>39</v>
      </c>
      <c r="S380">
        <v>11.014200000000001</v>
      </c>
      <c r="T380">
        <v>0.55279999999999996</v>
      </c>
      <c r="U380" t="s">
        <v>473</v>
      </c>
      <c r="V380" t="s">
        <v>41</v>
      </c>
    </row>
    <row r="381" spans="1:27" x14ac:dyDescent="0.3">
      <c r="A381">
        <v>2022</v>
      </c>
      <c r="B381">
        <v>3</v>
      </c>
      <c r="C381" t="s">
        <v>27</v>
      </c>
      <c r="D381" t="s">
        <v>64</v>
      </c>
      <c r="E381" t="s">
        <v>471</v>
      </c>
      <c r="F381" t="s">
        <v>30</v>
      </c>
      <c r="G381" t="s">
        <v>31</v>
      </c>
      <c r="H381" t="s">
        <v>32</v>
      </c>
      <c r="I381" t="s">
        <v>50</v>
      </c>
      <c r="J381" t="s">
        <v>51</v>
      </c>
      <c r="K381" t="s">
        <v>472</v>
      </c>
      <c r="L381">
        <v>0</v>
      </c>
      <c r="M381" t="s">
        <v>36</v>
      </c>
      <c r="O381" t="s">
        <v>37</v>
      </c>
      <c r="P381" t="s">
        <v>38</v>
      </c>
      <c r="R381" t="s">
        <v>39</v>
      </c>
      <c r="S381">
        <v>11.014200000000001</v>
      </c>
      <c r="T381">
        <v>0.55279999999999996</v>
      </c>
      <c r="U381" t="s">
        <v>473</v>
      </c>
      <c r="V381" t="s">
        <v>41</v>
      </c>
    </row>
    <row r="382" spans="1:27" x14ac:dyDescent="0.3">
      <c r="A382">
        <v>2022</v>
      </c>
      <c r="B382">
        <v>2</v>
      </c>
      <c r="C382" t="s">
        <v>27</v>
      </c>
      <c r="D382" t="s">
        <v>64</v>
      </c>
      <c r="E382" t="s">
        <v>471</v>
      </c>
      <c r="F382" t="s">
        <v>30</v>
      </c>
      <c r="G382" t="s">
        <v>31</v>
      </c>
      <c r="H382" t="s">
        <v>32</v>
      </c>
      <c r="I382" t="s">
        <v>45</v>
      </c>
      <c r="J382" t="s">
        <v>46</v>
      </c>
      <c r="K382" t="s">
        <v>474</v>
      </c>
      <c r="L382">
        <v>0</v>
      </c>
      <c r="M382" t="s">
        <v>36</v>
      </c>
      <c r="O382" t="s">
        <v>37</v>
      </c>
      <c r="P382" t="s">
        <v>38</v>
      </c>
      <c r="R382" t="s">
        <v>39</v>
      </c>
      <c r="S382">
        <v>11.014200000000001</v>
      </c>
      <c r="T382">
        <v>0.55279999999999996</v>
      </c>
      <c r="U382" t="s">
        <v>473</v>
      </c>
      <c r="V382" t="s">
        <v>41</v>
      </c>
    </row>
    <row r="383" spans="1:27" x14ac:dyDescent="0.3">
      <c r="A383">
        <v>2022</v>
      </c>
      <c r="B383">
        <v>2</v>
      </c>
      <c r="C383" t="s">
        <v>27</v>
      </c>
      <c r="D383" t="s">
        <v>64</v>
      </c>
      <c r="E383" t="s">
        <v>471</v>
      </c>
      <c r="F383" t="s">
        <v>30</v>
      </c>
      <c r="G383" t="s">
        <v>31</v>
      </c>
      <c r="H383" t="s">
        <v>32</v>
      </c>
      <c r="I383" t="s">
        <v>45</v>
      </c>
      <c r="J383" t="s">
        <v>46</v>
      </c>
      <c r="K383" t="s">
        <v>474</v>
      </c>
      <c r="L383">
        <v>0</v>
      </c>
      <c r="M383" t="s">
        <v>36</v>
      </c>
      <c r="O383" t="s">
        <v>37</v>
      </c>
      <c r="P383" t="s">
        <v>38</v>
      </c>
      <c r="R383" t="s">
        <v>39</v>
      </c>
      <c r="S383">
        <v>11.014200000000001</v>
      </c>
      <c r="T383">
        <v>0.55279999999999996</v>
      </c>
      <c r="U383" t="s">
        <v>473</v>
      </c>
      <c r="V383" t="s">
        <v>41</v>
      </c>
    </row>
    <row r="384" spans="1:27" x14ac:dyDescent="0.3">
      <c r="A384">
        <v>2022</v>
      </c>
      <c r="B384">
        <v>2</v>
      </c>
      <c r="C384" t="s">
        <v>27</v>
      </c>
      <c r="D384" t="s">
        <v>64</v>
      </c>
      <c r="E384" t="s">
        <v>471</v>
      </c>
      <c r="F384" t="s">
        <v>30</v>
      </c>
      <c r="G384" t="s">
        <v>31</v>
      </c>
      <c r="H384" t="s">
        <v>32</v>
      </c>
      <c r="I384" t="s">
        <v>45</v>
      </c>
      <c r="J384" t="s">
        <v>46</v>
      </c>
      <c r="K384" t="s">
        <v>474</v>
      </c>
      <c r="L384">
        <v>0</v>
      </c>
      <c r="M384" t="s">
        <v>36</v>
      </c>
      <c r="O384" t="s">
        <v>37</v>
      </c>
      <c r="P384" t="s">
        <v>38</v>
      </c>
      <c r="R384" t="s">
        <v>39</v>
      </c>
      <c r="S384">
        <v>11.014200000000001</v>
      </c>
      <c r="T384">
        <v>0.55279999999999996</v>
      </c>
      <c r="U384" t="s">
        <v>473</v>
      </c>
      <c r="V384" t="s">
        <v>41</v>
      </c>
    </row>
    <row r="385" spans="1:27" x14ac:dyDescent="0.3">
      <c r="A385">
        <v>2022</v>
      </c>
      <c r="B385">
        <v>1</v>
      </c>
      <c r="C385" t="s">
        <v>27</v>
      </c>
      <c r="D385" t="s">
        <v>120</v>
      </c>
      <c r="E385" t="s">
        <v>475</v>
      </c>
      <c r="F385" t="s">
        <v>30</v>
      </c>
      <c r="G385" t="s">
        <v>31</v>
      </c>
      <c r="H385" t="s">
        <v>32</v>
      </c>
      <c r="I385" t="s">
        <v>33</v>
      </c>
      <c r="J385" t="s">
        <v>34</v>
      </c>
      <c r="K385" t="s">
        <v>476</v>
      </c>
      <c r="L385">
        <v>0</v>
      </c>
      <c r="M385" t="s">
        <v>36</v>
      </c>
      <c r="O385" t="s">
        <v>37</v>
      </c>
      <c r="P385" t="s">
        <v>38</v>
      </c>
      <c r="R385" t="s">
        <v>39</v>
      </c>
      <c r="S385">
        <v>12.816599999999999</v>
      </c>
      <c r="T385">
        <v>-3.2</v>
      </c>
      <c r="U385" t="s">
        <v>477</v>
      </c>
      <c r="V385" t="s">
        <v>41</v>
      </c>
    </row>
    <row r="386" spans="1:27" x14ac:dyDescent="0.3">
      <c r="A386">
        <v>2022</v>
      </c>
      <c r="B386">
        <v>1</v>
      </c>
      <c r="C386" t="s">
        <v>27</v>
      </c>
      <c r="D386" t="s">
        <v>120</v>
      </c>
      <c r="E386" t="s">
        <v>475</v>
      </c>
      <c r="F386" t="s">
        <v>30</v>
      </c>
      <c r="G386" t="s">
        <v>31</v>
      </c>
      <c r="H386" t="s">
        <v>32</v>
      </c>
      <c r="I386" t="s">
        <v>33</v>
      </c>
      <c r="J386" t="s">
        <v>34</v>
      </c>
      <c r="K386" t="s">
        <v>476</v>
      </c>
      <c r="L386">
        <v>0</v>
      </c>
      <c r="M386" t="s">
        <v>36</v>
      </c>
      <c r="O386" t="s">
        <v>37</v>
      </c>
      <c r="P386" t="s">
        <v>38</v>
      </c>
      <c r="R386" t="s">
        <v>39</v>
      </c>
      <c r="S386">
        <v>12.816599999999999</v>
      </c>
      <c r="T386">
        <v>-3.2</v>
      </c>
      <c r="U386" t="s">
        <v>477</v>
      </c>
      <c r="V386" t="s">
        <v>41</v>
      </c>
    </row>
    <row r="387" spans="1:27" x14ac:dyDescent="0.3">
      <c r="A387">
        <v>2022</v>
      </c>
      <c r="B387">
        <v>1</v>
      </c>
      <c r="C387" t="s">
        <v>27</v>
      </c>
      <c r="D387" t="s">
        <v>120</v>
      </c>
      <c r="E387" t="s">
        <v>475</v>
      </c>
      <c r="F387" t="s">
        <v>30</v>
      </c>
      <c r="G387" t="s">
        <v>31</v>
      </c>
      <c r="H387" t="s">
        <v>32</v>
      </c>
      <c r="I387" t="s">
        <v>33</v>
      </c>
      <c r="J387" t="s">
        <v>34</v>
      </c>
      <c r="K387" t="s">
        <v>476</v>
      </c>
      <c r="L387">
        <v>0</v>
      </c>
      <c r="M387" t="s">
        <v>36</v>
      </c>
      <c r="O387" t="s">
        <v>37</v>
      </c>
      <c r="P387" t="s">
        <v>38</v>
      </c>
      <c r="R387" t="s">
        <v>39</v>
      </c>
      <c r="S387">
        <v>12.816599999999999</v>
      </c>
      <c r="T387">
        <v>-3.2</v>
      </c>
      <c r="U387" t="s">
        <v>477</v>
      </c>
      <c r="V387" t="s">
        <v>41</v>
      </c>
    </row>
    <row r="388" spans="1:27" x14ac:dyDescent="0.3">
      <c r="A388">
        <v>2022</v>
      </c>
      <c r="B388">
        <v>10</v>
      </c>
      <c r="C388" t="s">
        <v>27</v>
      </c>
      <c r="D388" t="s">
        <v>69</v>
      </c>
      <c r="E388" t="s">
        <v>478</v>
      </c>
      <c r="F388" t="s">
        <v>30</v>
      </c>
      <c r="G388" t="s">
        <v>31</v>
      </c>
      <c r="H388" t="s">
        <v>32</v>
      </c>
      <c r="I388" t="s">
        <v>45</v>
      </c>
      <c r="J388" t="s">
        <v>46</v>
      </c>
      <c r="K388" t="s">
        <v>479</v>
      </c>
      <c r="L388">
        <v>0</v>
      </c>
      <c r="M388" t="s">
        <v>36</v>
      </c>
      <c r="O388" t="s">
        <v>37</v>
      </c>
      <c r="P388" t="s">
        <v>38</v>
      </c>
      <c r="Q388" t="s">
        <v>480</v>
      </c>
      <c r="R388" t="s">
        <v>39</v>
      </c>
      <c r="S388">
        <v>12.7193</v>
      </c>
      <c r="T388">
        <v>-0.28339999999999999</v>
      </c>
      <c r="U388" t="s">
        <v>481</v>
      </c>
      <c r="V388" t="s">
        <v>41</v>
      </c>
      <c r="W388" t="s">
        <v>42</v>
      </c>
      <c r="X388">
        <v>613</v>
      </c>
      <c r="Y388">
        <v>2</v>
      </c>
      <c r="Z388">
        <v>301</v>
      </c>
      <c r="AA388">
        <v>1379.6672667770499</v>
      </c>
    </row>
    <row r="389" spans="1:27" x14ac:dyDescent="0.3">
      <c r="A389">
        <v>2022</v>
      </c>
      <c r="B389">
        <v>10</v>
      </c>
      <c r="C389" t="s">
        <v>27</v>
      </c>
      <c r="D389" t="s">
        <v>69</v>
      </c>
      <c r="E389" t="s">
        <v>478</v>
      </c>
      <c r="F389" t="s">
        <v>30</v>
      </c>
      <c r="G389" t="s">
        <v>31</v>
      </c>
      <c r="H389" t="s">
        <v>32</v>
      </c>
      <c r="I389" t="s">
        <v>45</v>
      </c>
      <c r="J389" t="s">
        <v>46</v>
      </c>
      <c r="K389" t="s">
        <v>479</v>
      </c>
      <c r="L389">
        <v>0</v>
      </c>
      <c r="M389" t="s">
        <v>36</v>
      </c>
      <c r="O389" t="s">
        <v>37</v>
      </c>
      <c r="P389" t="s">
        <v>38</v>
      </c>
      <c r="Q389" t="s">
        <v>480</v>
      </c>
      <c r="R389" t="s">
        <v>39</v>
      </c>
      <c r="S389">
        <v>12.7193</v>
      </c>
      <c r="T389">
        <v>-0.28339999999999999</v>
      </c>
      <c r="U389" t="s">
        <v>481</v>
      </c>
      <c r="V389" t="s">
        <v>41</v>
      </c>
      <c r="W389" t="s">
        <v>42</v>
      </c>
      <c r="X389">
        <v>613</v>
      </c>
      <c r="Y389">
        <v>2</v>
      </c>
      <c r="Z389">
        <v>503</v>
      </c>
      <c r="AA389">
        <v>1579.97035642943</v>
      </c>
    </row>
    <row r="390" spans="1:27" x14ac:dyDescent="0.3">
      <c r="A390">
        <v>2022</v>
      </c>
      <c r="B390">
        <v>10</v>
      </c>
      <c r="C390" t="s">
        <v>27</v>
      </c>
      <c r="D390" t="s">
        <v>69</v>
      </c>
      <c r="E390" t="s">
        <v>478</v>
      </c>
      <c r="F390" t="s">
        <v>30</v>
      </c>
      <c r="G390" t="s">
        <v>31</v>
      </c>
      <c r="H390" t="s">
        <v>32</v>
      </c>
      <c r="I390" t="s">
        <v>45</v>
      </c>
      <c r="J390" t="s">
        <v>46</v>
      </c>
      <c r="K390" t="s">
        <v>479</v>
      </c>
      <c r="L390">
        <v>0</v>
      </c>
      <c r="M390" t="s">
        <v>36</v>
      </c>
      <c r="O390" t="s">
        <v>37</v>
      </c>
      <c r="P390" t="s">
        <v>38</v>
      </c>
      <c r="Q390" t="s">
        <v>480</v>
      </c>
      <c r="R390" t="s">
        <v>39</v>
      </c>
      <c r="S390">
        <v>12.7193</v>
      </c>
      <c r="T390">
        <v>-0.28339999999999999</v>
      </c>
      <c r="U390" t="s">
        <v>481</v>
      </c>
      <c r="V390" t="s">
        <v>41</v>
      </c>
      <c r="W390" t="s">
        <v>42</v>
      </c>
      <c r="X390">
        <v>613</v>
      </c>
      <c r="Y390">
        <v>2</v>
      </c>
      <c r="Z390">
        <v>301</v>
      </c>
      <c r="AA390">
        <v>3309.8252626480598</v>
      </c>
    </row>
    <row r="391" spans="1:27" x14ac:dyDescent="0.3">
      <c r="A391">
        <v>2022</v>
      </c>
      <c r="B391">
        <v>10</v>
      </c>
      <c r="C391" t="s">
        <v>27</v>
      </c>
      <c r="D391" t="s">
        <v>69</v>
      </c>
      <c r="E391" t="s">
        <v>478</v>
      </c>
      <c r="F391" t="s">
        <v>30</v>
      </c>
      <c r="G391" t="s">
        <v>31</v>
      </c>
      <c r="H391" t="s">
        <v>32</v>
      </c>
      <c r="I391" t="s">
        <v>45</v>
      </c>
      <c r="J391" t="s">
        <v>46</v>
      </c>
      <c r="K391" t="s">
        <v>479</v>
      </c>
      <c r="L391">
        <v>0</v>
      </c>
      <c r="M391" t="s">
        <v>36</v>
      </c>
      <c r="O391" t="s">
        <v>37</v>
      </c>
      <c r="P391" t="s">
        <v>38</v>
      </c>
      <c r="Q391" t="s">
        <v>480</v>
      </c>
      <c r="R391" t="s">
        <v>39</v>
      </c>
      <c r="S391">
        <v>12.7193</v>
      </c>
      <c r="T391">
        <v>-0.28339999999999999</v>
      </c>
      <c r="U391" t="s">
        <v>481</v>
      </c>
      <c r="V391" t="s">
        <v>41</v>
      </c>
      <c r="W391" t="s">
        <v>53</v>
      </c>
      <c r="X391">
        <v>613</v>
      </c>
      <c r="Y391">
        <v>2</v>
      </c>
      <c r="Z391">
        <v>3004</v>
      </c>
      <c r="AA391">
        <v>1926.1500900426199</v>
      </c>
    </row>
    <row r="392" spans="1:27" x14ac:dyDescent="0.3">
      <c r="A392">
        <v>2022</v>
      </c>
      <c r="B392">
        <v>10</v>
      </c>
      <c r="C392" t="s">
        <v>27</v>
      </c>
      <c r="D392" t="s">
        <v>69</v>
      </c>
      <c r="E392" t="s">
        <v>478</v>
      </c>
      <c r="F392" t="s">
        <v>30</v>
      </c>
      <c r="G392" t="s">
        <v>31</v>
      </c>
      <c r="H392" t="s">
        <v>32</v>
      </c>
      <c r="I392" t="s">
        <v>45</v>
      </c>
      <c r="J392" t="s">
        <v>46</v>
      </c>
      <c r="K392" t="s">
        <v>479</v>
      </c>
      <c r="L392">
        <v>0</v>
      </c>
      <c r="M392" t="s">
        <v>36</v>
      </c>
      <c r="O392" t="s">
        <v>37</v>
      </c>
      <c r="P392" t="s">
        <v>38</v>
      </c>
      <c r="Q392" t="s">
        <v>480</v>
      </c>
      <c r="R392" t="s">
        <v>39</v>
      </c>
      <c r="S392">
        <v>12.7193</v>
      </c>
      <c r="T392">
        <v>-0.28339999999999999</v>
      </c>
      <c r="U392" t="s">
        <v>481</v>
      </c>
      <c r="V392" t="s">
        <v>41</v>
      </c>
      <c r="W392" t="s">
        <v>53</v>
      </c>
      <c r="X392">
        <v>613</v>
      </c>
      <c r="Y392">
        <v>2</v>
      </c>
      <c r="Z392">
        <v>3001</v>
      </c>
      <c r="AA392">
        <v>2048.8892691841602</v>
      </c>
    </row>
    <row r="393" spans="1:27" x14ac:dyDescent="0.3">
      <c r="A393">
        <v>2022</v>
      </c>
      <c r="B393">
        <v>10</v>
      </c>
      <c r="C393" t="s">
        <v>27</v>
      </c>
      <c r="D393" t="s">
        <v>69</v>
      </c>
      <c r="E393" t="s">
        <v>478</v>
      </c>
      <c r="F393" t="s">
        <v>30</v>
      </c>
      <c r="G393" t="s">
        <v>31</v>
      </c>
      <c r="H393" t="s">
        <v>32</v>
      </c>
      <c r="I393" t="s">
        <v>45</v>
      </c>
      <c r="J393" t="s">
        <v>46</v>
      </c>
      <c r="K393" t="s">
        <v>479</v>
      </c>
      <c r="L393">
        <v>0</v>
      </c>
      <c r="M393" t="s">
        <v>36</v>
      </c>
      <c r="O393" t="s">
        <v>37</v>
      </c>
      <c r="P393" t="s">
        <v>38</v>
      </c>
      <c r="Q393" t="s">
        <v>480</v>
      </c>
      <c r="R393" t="s">
        <v>39</v>
      </c>
      <c r="S393">
        <v>12.7193</v>
      </c>
      <c r="T393">
        <v>-0.28339999999999999</v>
      </c>
      <c r="U393" t="s">
        <v>481</v>
      </c>
      <c r="V393" t="s">
        <v>41</v>
      </c>
      <c r="W393" t="s">
        <v>53</v>
      </c>
      <c r="X393">
        <v>613</v>
      </c>
      <c r="Y393">
        <v>2</v>
      </c>
      <c r="Z393">
        <v>3003</v>
      </c>
      <c r="AA393">
        <v>3543.10811968491</v>
      </c>
    </row>
    <row r="394" spans="1:27" x14ac:dyDescent="0.3">
      <c r="A394">
        <v>2022</v>
      </c>
      <c r="B394">
        <v>4</v>
      </c>
      <c r="C394" t="s">
        <v>27</v>
      </c>
      <c r="D394" t="s">
        <v>120</v>
      </c>
      <c r="E394" t="s">
        <v>482</v>
      </c>
      <c r="F394" t="s">
        <v>30</v>
      </c>
      <c r="G394" t="s">
        <v>31</v>
      </c>
      <c r="H394" t="s">
        <v>32</v>
      </c>
      <c r="I394" t="s">
        <v>66</v>
      </c>
      <c r="J394" t="s">
        <v>51</v>
      </c>
      <c r="K394" t="s">
        <v>483</v>
      </c>
      <c r="L394">
        <v>0</v>
      </c>
      <c r="M394" t="s">
        <v>36</v>
      </c>
      <c r="O394" t="s">
        <v>37</v>
      </c>
      <c r="P394" t="s">
        <v>38</v>
      </c>
      <c r="Q394" t="s">
        <v>48</v>
      </c>
      <c r="R394" t="s">
        <v>39</v>
      </c>
      <c r="S394">
        <v>12.3767</v>
      </c>
      <c r="T394">
        <v>-4.1558999999999999</v>
      </c>
      <c r="U394" t="s">
        <v>484</v>
      </c>
      <c r="V394" t="s">
        <v>41</v>
      </c>
    </row>
    <row r="395" spans="1:27" x14ac:dyDescent="0.3">
      <c r="A395">
        <v>2022</v>
      </c>
      <c r="B395">
        <v>4</v>
      </c>
      <c r="C395" t="s">
        <v>27</v>
      </c>
      <c r="D395" t="s">
        <v>120</v>
      </c>
      <c r="E395" t="s">
        <v>482</v>
      </c>
      <c r="F395" t="s">
        <v>30</v>
      </c>
      <c r="G395" t="s">
        <v>31</v>
      </c>
      <c r="H395" t="s">
        <v>32</v>
      </c>
      <c r="I395" t="s">
        <v>66</v>
      </c>
      <c r="J395" t="s">
        <v>51</v>
      </c>
      <c r="K395" t="s">
        <v>483</v>
      </c>
      <c r="L395">
        <v>0</v>
      </c>
      <c r="M395" t="s">
        <v>36</v>
      </c>
      <c r="O395" t="s">
        <v>37</v>
      </c>
      <c r="P395" t="s">
        <v>38</v>
      </c>
      <c r="Q395" t="s">
        <v>48</v>
      </c>
      <c r="R395" t="s">
        <v>39</v>
      </c>
      <c r="S395">
        <v>12.3767</v>
      </c>
      <c r="T395">
        <v>-4.1558999999999999</v>
      </c>
      <c r="U395" t="s">
        <v>484</v>
      </c>
      <c r="V395" t="s">
        <v>41</v>
      </c>
    </row>
    <row r="396" spans="1:27" x14ac:dyDescent="0.3">
      <c r="A396">
        <v>2022</v>
      </c>
      <c r="B396">
        <v>4</v>
      </c>
      <c r="C396" t="s">
        <v>27</v>
      </c>
      <c r="D396" t="s">
        <v>120</v>
      </c>
      <c r="E396" t="s">
        <v>482</v>
      </c>
      <c r="F396" t="s">
        <v>30</v>
      </c>
      <c r="G396" t="s">
        <v>31</v>
      </c>
      <c r="H396" t="s">
        <v>32</v>
      </c>
      <c r="I396" t="s">
        <v>66</v>
      </c>
      <c r="J396" t="s">
        <v>51</v>
      </c>
      <c r="K396" t="s">
        <v>483</v>
      </c>
      <c r="L396">
        <v>0</v>
      </c>
      <c r="M396" t="s">
        <v>36</v>
      </c>
      <c r="O396" t="s">
        <v>37</v>
      </c>
      <c r="P396" t="s">
        <v>38</v>
      </c>
      <c r="Q396" t="s">
        <v>48</v>
      </c>
      <c r="R396" t="s">
        <v>39</v>
      </c>
      <c r="S396">
        <v>12.3767</v>
      </c>
      <c r="T396">
        <v>-4.1558999999999999</v>
      </c>
      <c r="U396" t="s">
        <v>484</v>
      </c>
      <c r="V396" t="s">
        <v>41</v>
      </c>
    </row>
    <row r="397" spans="1:27" x14ac:dyDescent="0.3">
      <c r="A397">
        <v>2022</v>
      </c>
      <c r="B397">
        <v>4</v>
      </c>
      <c r="C397" t="s">
        <v>27</v>
      </c>
      <c r="D397" t="s">
        <v>120</v>
      </c>
      <c r="E397" t="s">
        <v>482</v>
      </c>
      <c r="F397" t="s">
        <v>30</v>
      </c>
      <c r="G397" t="s">
        <v>31</v>
      </c>
      <c r="H397" t="s">
        <v>32</v>
      </c>
      <c r="I397" t="s">
        <v>33</v>
      </c>
      <c r="J397" t="s">
        <v>34</v>
      </c>
      <c r="K397" t="s">
        <v>485</v>
      </c>
      <c r="L397">
        <v>0</v>
      </c>
      <c r="M397" t="s">
        <v>36</v>
      </c>
      <c r="O397" t="s">
        <v>37</v>
      </c>
      <c r="P397" t="s">
        <v>38</v>
      </c>
      <c r="R397" t="s">
        <v>39</v>
      </c>
      <c r="S397">
        <v>12.3767</v>
      </c>
      <c r="T397">
        <v>-4.1558999999999999</v>
      </c>
      <c r="U397" t="s">
        <v>484</v>
      </c>
      <c r="V397" t="s">
        <v>41</v>
      </c>
    </row>
    <row r="398" spans="1:27" x14ac:dyDescent="0.3">
      <c r="A398">
        <v>2022</v>
      </c>
      <c r="B398">
        <v>4</v>
      </c>
      <c r="C398" t="s">
        <v>27</v>
      </c>
      <c r="D398" t="s">
        <v>120</v>
      </c>
      <c r="E398" t="s">
        <v>482</v>
      </c>
      <c r="F398" t="s">
        <v>30</v>
      </c>
      <c r="G398" t="s">
        <v>31</v>
      </c>
      <c r="H398" t="s">
        <v>32</v>
      </c>
      <c r="I398" t="s">
        <v>33</v>
      </c>
      <c r="J398" t="s">
        <v>34</v>
      </c>
      <c r="K398" t="s">
        <v>485</v>
      </c>
      <c r="L398">
        <v>0</v>
      </c>
      <c r="M398" t="s">
        <v>36</v>
      </c>
      <c r="O398" t="s">
        <v>37</v>
      </c>
      <c r="P398" t="s">
        <v>38</v>
      </c>
      <c r="R398" t="s">
        <v>39</v>
      </c>
      <c r="S398">
        <v>12.3767</v>
      </c>
      <c r="T398">
        <v>-4.1558999999999999</v>
      </c>
      <c r="U398" t="s">
        <v>484</v>
      </c>
      <c r="V398" t="s">
        <v>41</v>
      </c>
    </row>
    <row r="399" spans="1:27" x14ac:dyDescent="0.3">
      <c r="A399">
        <v>2022</v>
      </c>
      <c r="B399">
        <v>4</v>
      </c>
      <c r="C399" t="s">
        <v>27</v>
      </c>
      <c r="D399" t="s">
        <v>120</v>
      </c>
      <c r="E399" t="s">
        <v>482</v>
      </c>
      <c r="F399" t="s">
        <v>30</v>
      </c>
      <c r="G399" t="s">
        <v>31</v>
      </c>
      <c r="H399" t="s">
        <v>32</v>
      </c>
      <c r="I399" t="s">
        <v>33</v>
      </c>
      <c r="J399" t="s">
        <v>34</v>
      </c>
      <c r="K399" t="s">
        <v>485</v>
      </c>
      <c r="L399">
        <v>0</v>
      </c>
      <c r="M399" t="s">
        <v>36</v>
      </c>
      <c r="O399" t="s">
        <v>37</v>
      </c>
      <c r="P399" t="s">
        <v>38</v>
      </c>
      <c r="R399" t="s">
        <v>39</v>
      </c>
      <c r="S399">
        <v>12.3767</v>
      </c>
      <c r="T399">
        <v>-4.1558999999999999</v>
      </c>
      <c r="U399" t="s">
        <v>484</v>
      </c>
      <c r="V399" t="s">
        <v>41</v>
      </c>
    </row>
    <row r="400" spans="1:27" x14ac:dyDescent="0.3">
      <c r="A400">
        <v>2023</v>
      </c>
      <c r="B400">
        <v>1</v>
      </c>
      <c r="C400" t="s">
        <v>27</v>
      </c>
      <c r="D400" t="s">
        <v>120</v>
      </c>
      <c r="E400" t="s">
        <v>486</v>
      </c>
      <c r="F400" t="s">
        <v>30</v>
      </c>
      <c r="G400" t="s">
        <v>148</v>
      </c>
      <c r="H400" t="s">
        <v>32</v>
      </c>
      <c r="I400" t="s">
        <v>45</v>
      </c>
      <c r="J400" t="s">
        <v>46</v>
      </c>
      <c r="K400" t="s">
        <v>487</v>
      </c>
      <c r="L400">
        <v>0</v>
      </c>
      <c r="M400" t="s">
        <v>36</v>
      </c>
      <c r="O400" t="s">
        <v>37</v>
      </c>
      <c r="P400" t="s">
        <v>38</v>
      </c>
      <c r="R400" t="s">
        <v>39</v>
      </c>
      <c r="S400">
        <v>12.920999999999999</v>
      </c>
      <c r="T400">
        <v>-2.9762</v>
      </c>
      <c r="U400" t="s">
        <v>488</v>
      </c>
      <c r="V400" t="s">
        <v>41</v>
      </c>
      <c r="W400" t="s">
        <v>42</v>
      </c>
      <c r="X400">
        <v>613</v>
      </c>
      <c r="Y400">
        <v>1</v>
      </c>
      <c r="Z400">
        <v>23</v>
      </c>
      <c r="AA400">
        <v>8523.1204991686809</v>
      </c>
    </row>
    <row r="401" spans="1:27" x14ac:dyDescent="0.3">
      <c r="A401">
        <v>2022</v>
      </c>
      <c r="B401">
        <v>2</v>
      </c>
      <c r="C401" t="s">
        <v>27</v>
      </c>
      <c r="D401" t="s">
        <v>43</v>
      </c>
      <c r="E401" t="s">
        <v>489</v>
      </c>
      <c r="F401" t="s">
        <v>30</v>
      </c>
      <c r="G401" t="s">
        <v>31</v>
      </c>
      <c r="H401" t="s">
        <v>32</v>
      </c>
      <c r="I401" t="s">
        <v>45</v>
      </c>
      <c r="J401" t="s">
        <v>46</v>
      </c>
      <c r="K401" t="s">
        <v>490</v>
      </c>
      <c r="L401">
        <v>0</v>
      </c>
      <c r="M401" t="s">
        <v>36</v>
      </c>
      <c r="O401" t="s">
        <v>37</v>
      </c>
      <c r="P401" t="s">
        <v>38</v>
      </c>
      <c r="R401" t="s">
        <v>39</v>
      </c>
      <c r="S401">
        <v>11.614699999999999</v>
      </c>
      <c r="T401">
        <v>-6.3600000000000004E-2</v>
      </c>
      <c r="U401" t="s">
        <v>491</v>
      </c>
      <c r="V401" t="s">
        <v>41</v>
      </c>
      <c r="W401" t="s">
        <v>42</v>
      </c>
      <c r="X401">
        <v>613</v>
      </c>
      <c r="Y401">
        <v>1</v>
      </c>
      <c r="Z401">
        <v>16</v>
      </c>
      <c r="AA401">
        <v>640.30419818427902</v>
      </c>
    </row>
    <row r="402" spans="1:27" x14ac:dyDescent="0.3">
      <c r="A402">
        <v>2022</v>
      </c>
      <c r="B402">
        <v>2</v>
      </c>
      <c r="C402" t="s">
        <v>27</v>
      </c>
      <c r="D402" t="s">
        <v>43</v>
      </c>
      <c r="E402" t="s">
        <v>489</v>
      </c>
      <c r="F402" t="s">
        <v>30</v>
      </c>
      <c r="G402" t="s">
        <v>31</v>
      </c>
      <c r="H402" t="s">
        <v>32</v>
      </c>
      <c r="I402" t="s">
        <v>45</v>
      </c>
      <c r="J402" t="s">
        <v>46</v>
      </c>
      <c r="K402" t="s">
        <v>490</v>
      </c>
      <c r="L402">
        <v>0</v>
      </c>
      <c r="M402" t="s">
        <v>36</v>
      </c>
      <c r="O402" t="s">
        <v>37</v>
      </c>
      <c r="P402" t="s">
        <v>38</v>
      </c>
      <c r="R402" t="s">
        <v>39</v>
      </c>
      <c r="S402">
        <v>11.614699999999999</v>
      </c>
      <c r="T402">
        <v>-6.3600000000000004E-2</v>
      </c>
      <c r="U402" t="s">
        <v>491</v>
      </c>
      <c r="V402" t="s">
        <v>41</v>
      </c>
      <c r="W402" t="s">
        <v>42</v>
      </c>
      <c r="X402">
        <v>613</v>
      </c>
      <c r="Y402">
        <v>1</v>
      </c>
      <c r="Z402">
        <v>16</v>
      </c>
      <c r="AA402">
        <v>640.30419818427902</v>
      </c>
    </row>
    <row r="403" spans="1:27" x14ac:dyDescent="0.3">
      <c r="A403">
        <v>2022</v>
      </c>
      <c r="B403">
        <v>2</v>
      </c>
      <c r="C403" t="s">
        <v>27</v>
      </c>
      <c r="D403" t="s">
        <v>43</v>
      </c>
      <c r="E403" t="s">
        <v>489</v>
      </c>
      <c r="F403" t="s">
        <v>30</v>
      </c>
      <c r="G403" t="s">
        <v>31</v>
      </c>
      <c r="H403" t="s">
        <v>32</v>
      </c>
      <c r="I403" t="s">
        <v>45</v>
      </c>
      <c r="J403" t="s">
        <v>46</v>
      </c>
      <c r="K403" t="s">
        <v>490</v>
      </c>
      <c r="L403">
        <v>0</v>
      </c>
      <c r="M403" t="s">
        <v>36</v>
      </c>
      <c r="O403" t="s">
        <v>37</v>
      </c>
      <c r="P403" t="s">
        <v>38</v>
      </c>
      <c r="R403" t="s">
        <v>39</v>
      </c>
      <c r="S403">
        <v>11.614699999999999</v>
      </c>
      <c r="T403">
        <v>-6.3600000000000004E-2</v>
      </c>
      <c r="U403" t="s">
        <v>491</v>
      </c>
      <c r="V403" t="s">
        <v>41</v>
      </c>
      <c r="W403" t="s">
        <v>42</v>
      </c>
      <c r="X403">
        <v>613</v>
      </c>
      <c r="Y403">
        <v>2</v>
      </c>
      <c r="Z403">
        <v>503</v>
      </c>
      <c r="AA403">
        <v>5058.65539798584</v>
      </c>
    </row>
    <row r="404" spans="1:27" x14ac:dyDescent="0.3">
      <c r="A404">
        <v>2022</v>
      </c>
      <c r="B404">
        <v>7</v>
      </c>
      <c r="C404" t="s">
        <v>27</v>
      </c>
      <c r="D404" t="s">
        <v>69</v>
      </c>
      <c r="E404" t="s">
        <v>492</v>
      </c>
      <c r="F404" t="s">
        <v>30</v>
      </c>
      <c r="G404" t="s">
        <v>31</v>
      </c>
      <c r="H404" t="s">
        <v>32</v>
      </c>
      <c r="I404" t="s">
        <v>45</v>
      </c>
      <c r="J404" t="s">
        <v>46</v>
      </c>
      <c r="K404" t="s">
        <v>493</v>
      </c>
      <c r="L404">
        <v>0</v>
      </c>
      <c r="M404" t="s">
        <v>36</v>
      </c>
      <c r="O404" t="s">
        <v>37</v>
      </c>
      <c r="P404" t="s">
        <v>38</v>
      </c>
      <c r="Q404" t="s">
        <v>176</v>
      </c>
      <c r="R404" t="s">
        <v>39</v>
      </c>
      <c r="S404">
        <v>12.8734</v>
      </c>
      <c r="T404">
        <v>-0.70030000000000003</v>
      </c>
      <c r="U404" t="s">
        <v>494</v>
      </c>
      <c r="V404" t="s">
        <v>41</v>
      </c>
    </row>
    <row r="405" spans="1:27" x14ac:dyDescent="0.3">
      <c r="A405">
        <v>2022</v>
      </c>
      <c r="B405">
        <v>7</v>
      </c>
      <c r="C405" t="s">
        <v>27</v>
      </c>
      <c r="D405" t="s">
        <v>69</v>
      </c>
      <c r="E405" t="s">
        <v>492</v>
      </c>
      <c r="F405" t="s">
        <v>30</v>
      </c>
      <c r="G405" t="s">
        <v>31</v>
      </c>
      <c r="H405" t="s">
        <v>32</v>
      </c>
      <c r="I405" t="s">
        <v>45</v>
      </c>
      <c r="J405" t="s">
        <v>46</v>
      </c>
      <c r="K405" t="s">
        <v>493</v>
      </c>
      <c r="L405">
        <v>0</v>
      </c>
      <c r="M405" t="s">
        <v>36</v>
      </c>
      <c r="O405" t="s">
        <v>37</v>
      </c>
      <c r="P405" t="s">
        <v>38</v>
      </c>
      <c r="Q405" t="s">
        <v>176</v>
      </c>
      <c r="R405" t="s">
        <v>39</v>
      </c>
      <c r="S405">
        <v>12.8734</v>
      </c>
      <c r="T405">
        <v>-0.70030000000000003</v>
      </c>
      <c r="U405" t="s">
        <v>494</v>
      </c>
      <c r="V405" t="s">
        <v>41</v>
      </c>
    </row>
    <row r="406" spans="1:27" x14ac:dyDescent="0.3">
      <c r="A406">
        <v>2022</v>
      </c>
      <c r="B406">
        <v>7</v>
      </c>
      <c r="C406" t="s">
        <v>27</v>
      </c>
      <c r="D406" t="s">
        <v>69</v>
      </c>
      <c r="E406" t="s">
        <v>492</v>
      </c>
      <c r="F406" t="s">
        <v>30</v>
      </c>
      <c r="G406" t="s">
        <v>31</v>
      </c>
      <c r="H406" t="s">
        <v>32</v>
      </c>
      <c r="I406" t="s">
        <v>45</v>
      </c>
      <c r="J406" t="s">
        <v>46</v>
      </c>
      <c r="K406" t="s">
        <v>493</v>
      </c>
      <c r="L406">
        <v>0</v>
      </c>
      <c r="M406" t="s">
        <v>36</v>
      </c>
      <c r="O406" t="s">
        <v>37</v>
      </c>
      <c r="P406" t="s">
        <v>38</v>
      </c>
      <c r="Q406" t="s">
        <v>176</v>
      </c>
      <c r="R406" t="s">
        <v>39</v>
      </c>
      <c r="S406">
        <v>12.8734</v>
      </c>
      <c r="T406">
        <v>-0.70030000000000003</v>
      </c>
      <c r="U406" t="s">
        <v>494</v>
      </c>
      <c r="V406" t="s">
        <v>41</v>
      </c>
    </row>
    <row r="407" spans="1:27" x14ac:dyDescent="0.3">
      <c r="A407">
        <v>2022</v>
      </c>
      <c r="B407">
        <v>10</v>
      </c>
      <c r="C407" t="s">
        <v>27</v>
      </c>
      <c r="D407" t="s">
        <v>69</v>
      </c>
      <c r="E407" t="s">
        <v>495</v>
      </c>
      <c r="F407" t="s">
        <v>30</v>
      </c>
      <c r="G407" t="s">
        <v>31</v>
      </c>
      <c r="H407" t="s">
        <v>32</v>
      </c>
      <c r="I407" t="s">
        <v>45</v>
      </c>
      <c r="J407" t="s">
        <v>46</v>
      </c>
      <c r="K407" t="s">
        <v>496</v>
      </c>
      <c r="L407">
        <v>0</v>
      </c>
      <c r="M407" t="s">
        <v>36</v>
      </c>
      <c r="O407" t="s">
        <v>37</v>
      </c>
      <c r="P407" t="s">
        <v>38</v>
      </c>
      <c r="Q407" t="s">
        <v>406</v>
      </c>
      <c r="R407" t="s">
        <v>39</v>
      </c>
      <c r="S407">
        <v>12.8935</v>
      </c>
      <c r="T407">
        <v>-0.81410000000000005</v>
      </c>
      <c r="U407" t="s">
        <v>497</v>
      </c>
      <c r="V407" t="s">
        <v>41</v>
      </c>
    </row>
    <row r="408" spans="1:27" x14ac:dyDescent="0.3">
      <c r="A408">
        <v>2022</v>
      </c>
      <c r="B408">
        <v>10</v>
      </c>
      <c r="C408" t="s">
        <v>27</v>
      </c>
      <c r="D408" t="s">
        <v>69</v>
      </c>
      <c r="E408" t="s">
        <v>495</v>
      </c>
      <c r="F408" t="s">
        <v>30</v>
      </c>
      <c r="G408" t="s">
        <v>31</v>
      </c>
      <c r="H408" t="s">
        <v>32</v>
      </c>
      <c r="I408" t="s">
        <v>45</v>
      </c>
      <c r="J408" t="s">
        <v>46</v>
      </c>
      <c r="K408" t="s">
        <v>496</v>
      </c>
      <c r="L408">
        <v>0</v>
      </c>
      <c r="M408" t="s">
        <v>36</v>
      </c>
      <c r="O408" t="s">
        <v>37</v>
      </c>
      <c r="P408" t="s">
        <v>38</v>
      </c>
      <c r="Q408" t="s">
        <v>406</v>
      </c>
      <c r="R408" t="s">
        <v>39</v>
      </c>
      <c r="S408">
        <v>12.8935</v>
      </c>
      <c r="T408">
        <v>-0.81410000000000005</v>
      </c>
      <c r="U408" t="s">
        <v>497</v>
      </c>
      <c r="V408" t="s">
        <v>41</v>
      </c>
    </row>
    <row r="409" spans="1:27" x14ac:dyDescent="0.3">
      <c r="A409">
        <v>2022</v>
      </c>
      <c r="B409">
        <v>10</v>
      </c>
      <c r="C409" t="s">
        <v>27</v>
      </c>
      <c r="D409" t="s">
        <v>69</v>
      </c>
      <c r="E409" t="s">
        <v>495</v>
      </c>
      <c r="F409" t="s">
        <v>30</v>
      </c>
      <c r="G409" t="s">
        <v>31</v>
      </c>
      <c r="H409" t="s">
        <v>32</v>
      </c>
      <c r="I409" t="s">
        <v>45</v>
      </c>
      <c r="J409" t="s">
        <v>46</v>
      </c>
      <c r="K409" t="s">
        <v>496</v>
      </c>
      <c r="L409">
        <v>0</v>
      </c>
      <c r="M409" t="s">
        <v>36</v>
      </c>
      <c r="O409" t="s">
        <v>37</v>
      </c>
      <c r="P409" t="s">
        <v>38</v>
      </c>
      <c r="Q409" t="s">
        <v>406</v>
      </c>
      <c r="R409" t="s">
        <v>39</v>
      </c>
      <c r="S409">
        <v>12.8935</v>
      </c>
      <c r="T409">
        <v>-0.81410000000000005</v>
      </c>
      <c r="U409" t="s">
        <v>497</v>
      </c>
      <c r="V409" t="s">
        <v>41</v>
      </c>
    </row>
    <row r="410" spans="1:27" x14ac:dyDescent="0.3">
      <c r="A410">
        <v>2022</v>
      </c>
      <c r="B410">
        <v>9</v>
      </c>
      <c r="C410" t="s">
        <v>27</v>
      </c>
      <c r="D410" t="s">
        <v>69</v>
      </c>
      <c r="E410" t="s">
        <v>495</v>
      </c>
      <c r="F410" t="s">
        <v>30</v>
      </c>
      <c r="G410" t="s">
        <v>31</v>
      </c>
      <c r="H410" t="s">
        <v>32</v>
      </c>
      <c r="I410" t="s">
        <v>66</v>
      </c>
      <c r="J410" t="s">
        <v>51</v>
      </c>
      <c r="K410" t="s">
        <v>498</v>
      </c>
      <c r="L410">
        <v>0</v>
      </c>
      <c r="M410" t="s">
        <v>36</v>
      </c>
      <c r="O410" t="s">
        <v>37</v>
      </c>
      <c r="P410" t="s">
        <v>38</v>
      </c>
      <c r="R410" t="s">
        <v>39</v>
      </c>
      <c r="S410">
        <v>12.8935</v>
      </c>
      <c r="T410">
        <v>-0.81410000000000005</v>
      </c>
      <c r="U410" t="s">
        <v>497</v>
      </c>
      <c r="V410" t="s">
        <v>41</v>
      </c>
    </row>
    <row r="411" spans="1:27" x14ac:dyDescent="0.3">
      <c r="A411">
        <v>2022</v>
      </c>
      <c r="B411">
        <v>9</v>
      </c>
      <c r="C411" t="s">
        <v>27</v>
      </c>
      <c r="D411" t="s">
        <v>69</v>
      </c>
      <c r="E411" t="s">
        <v>495</v>
      </c>
      <c r="F411" t="s">
        <v>30</v>
      </c>
      <c r="G411" t="s">
        <v>31</v>
      </c>
      <c r="H411" t="s">
        <v>32</v>
      </c>
      <c r="I411" t="s">
        <v>66</v>
      </c>
      <c r="J411" t="s">
        <v>51</v>
      </c>
      <c r="K411" t="s">
        <v>498</v>
      </c>
      <c r="L411">
        <v>0</v>
      </c>
      <c r="M411" t="s">
        <v>36</v>
      </c>
      <c r="O411" t="s">
        <v>37</v>
      </c>
      <c r="P411" t="s">
        <v>38</v>
      </c>
      <c r="R411" t="s">
        <v>39</v>
      </c>
      <c r="S411">
        <v>12.8935</v>
      </c>
      <c r="T411">
        <v>-0.81410000000000005</v>
      </c>
      <c r="U411" t="s">
        <v>497</v>
      </c>
      <c r="V411" t="s">
        <v>41</v>
      </c>
    </row>
    <row r="412" spans="1:27" x14ac:dyDescent="0.3">
      <c r="A412">
        <v>2022</v>
      </c>
      <c r="B412">
        <v>9</v>
      </c>
      <c r="C412" t="s">
        <v>27</v>
      </c>
      <c r="D412" t="s">
        <v>69</v>
      </c>
      <c r="E412" t="s">
        <v>495</v>
      </c>
      <c r="F412" t="s">
        <v>30</v>
      </c>
      <c r="G412" t="s">
        <v>31</v>
      </c>
      <c r="H412" t="s">
        <v>32</v>
      </c>
      <c r="I412" t="s">
        <v>66</v>
      </c>
      <c r="J412" t="s">
        <v>51</v>
      </c>
      <c r="K412" t="s">
        <v>498</v>
      </c>
      <c r="L412">
        <v>0</v>
      </c>
      <c r="M412" t="s">
        <v>36</v>
      </c>
      <c r="O412" t="s">
        <v>37</v>
      </c>
      <c r="P412" t="s">
        <v>38</v>
      </c>
      <c r="R412" t="s">
        <v>39</v>
      </c>
      <c r="S412">
        <v>12.8935</v>
      </c>
      <c r="T412">
        <v>-0.81410000000000005</v>
      </c>
      <c r="U412" t="s">
        <v>497</v>
      </c>
      <c r="V412" t="s">
        <v>41</v>
      </c>
    </row>
    <row r="413" spans="1:27" x14ac:dyDescent="0.3">
      <c r="A413">
        <v>2022</v>
      </c>
      <c r="B413">
        <v>8</v>
      </c>
      <c r="C413" t="s">
        <v>27</v>
      </c>
      <c r="D413" t="s">
        <v>120</v>
      </c>
      <c r="E413" t="s">
        <v>499</v>
      </c>
      <c r="F413" t="s">
        <v>30</v>
      </c>
      <c r="G413" t="s">
        <v>31</v>
      </c>
      <c r="H413" t="s">
        <v>32</v>
      </c>
      <c r="I413" t="s">
        <v>45</v>
      </c>
      <c r="J413" t="s">
        <v>46</v>
      </c>
      <c r="K413" t="s">
        <v>500</v>
      </c>
      <c r="L413">
        <v>0</v>
      </c>
      <c r="M413" t="s">
        <v>36</v>
      </c>
      <c r="O413" t="s">
        <v>37</v>
      </c>
      <c r="P413" t="s">
        <v>38</v>
      </c>
      <c r="R413" t="s">
        <v>39</v>
      </c>
      <c r="S413">
        <v>12.3667</v>
      </c>
      <c r="T413">
        <v>-4.0284000000000004</v>
      </c>
      <c r="U413" t="s">
        <v>501</v>
      </c>
      <c r="V413" t="s">
        <v>41</v>
      </c>
    </row>
    <row r="414" spans="1:27" x14ac:dyDescent="0.3">
      <c r="A414">
        <v>2022</v>
      </c>
      <c r="B414">
        <v>8</v>
      </c>
      <c r="C414" t="s">
        <v>27</v>
      </c>
      <c r="D414" t="s">
        <v>120</v>
      </c>
      <c r="E414" t="s">
        <v>499</v>
      </c>
      <c r="F414" t="s">
        <v>30</v>
      </c>
      <c r="G414" t="s">
        <v>31</v>
      </c>
      <c r="H414" t="s">
        <v>32</v>
      </c>
      <c r="I414" t="s">
        <v>45</v>
      </c>
      <c r="J414" t="s">
        <v>46</v>
      </c>
      <c r="K414" t="s">
        <v>500</v>
      </c>
      <c r="L414">
        <v>0</v>
      </c>
      <c r="M414" t="s">
        <v>36</v>
      </c>
      <c r="O414" t="s">
        <v>37</v>
      </c>
      <c r="P414" t="s">
        <v>38</v>
      </c>
      <c r="R414" t="s">
        <v>39</v>
      </c>
      <c r="S414">
        <v>12.3667</v>
      </c>
      <c r="T414">
        <v>-4.0284000000000004</v>
      </c>
      <c r="U414" t="s">
        <v>501</v>
      </c>
      <c r="V414" t="s">
        <v>41</v>
      </c>
    </row>
    <row r="415" spans="1:27" x14ac:dyDescent="0.3">
      <c r="A415">
        <v>2022</v>
      </c>
      <c r="B415">
        <v>8</v>
      </c>
      <c r="C415" t="s">
        <v>27</v>
      </c>
      <c r="D415" t="s">
        <v>120</v>
      </c>
      <c r="E415" t="s">
        <v>499</v>
      </c>
      <c r="F415" t="s">
        <v>30</v>
      </c>
      <c r="G415" t="s">
        <v>31</v>
      </c>
      <c r="H415" t="s">
        <v>32</v>
      </c>
      <c r="I415" t="s">
        <v>45</v>
      </c>
      <c r="J415" t="s">
        <v>46</v>
      </c>
      <c r="K415" t="s">
        <v>500</v>
      </c>
      <c r="L415">
        <v>0</v>
      </c>
      <c r="M415" t="s">
        <v>36</v>
      </c>
      <c r="O415" t="s">
        <v>37</v>
      </c>
      <c r="P415" t="s">
        <v>38</v>
      </c>
      <c r="R415" t="s">
        <v>39</v>
      </c>
      <c r="S415">
        <v>12.3667</v>
      </c>
      <c r="T415">
        <v>-4.0284000000000004</v>
      </c>
      <c r="U415" t="s">
        <v>501</v>
      </c>
      <c r="V415" t="s">
        <v>41</v>
      </c>
    </row>
    <row r="416" spans="1:27" x14ac:dyDescent="0.3">
      <c r="A416">
        <v>2022</v>
      </c>
      <c r="B416">
        <v>11</v>
      </c>
      <c r="C416" t="s">
        <v>27</v>
      </c>
      <c r="D416" t="s">
        <v>60</v>
      </c>
      <c r="E416" t="s">
        <v>502</v>
      </c>
      <c r="F416" t="s">
        <v>30</v>
      </c>
      <c r="G416" t="s">
        <v>31</v>
      </c>
      <c r="H416" t="s">
        <v>32</v>
      </c>
      <c r="I416" t="s">
        <v>117</v>
      </c>
      <c r="J416" t="s">
        <v>51</v>
      </c>
      <c r="K416" t="s">
        <v>503</v>
      </c>
      <c r="L416">
        <v>0</v>
      </c>
      <c r="M416" t="s">
        <v>36</v>
      </c>
      <c r="O416" t="s">
        <v>37</v>
      </c>
      <c r="P416" t="s">
        <v>38</v>
      </c>
      <c r="R416" t="s">
        <v>39</v>
      </c>
      <c r="S416">
        <v>13.670299999999999</v>
      </c>
      <c r="T416">
        <v>-2.3679000000000001</v>
      </c>
      <c r="U416" t="s">
        <v>504</v>
      </c>
      <c r="V416" t="s">
        <v>41</v>
      </c>
      <c r="W416" t="s">
        <v>42</v>
      </c>
      <c r="X416">
        <v>613</v>
      </c>
      <c r="Y416">
        <v>1</v>
      </c>
      <c r="Z416">
        <v>30</v>
      </c>
      <c r="AA416">
        <v>5235.6259449469899</v>
      </c>
    </row>
    <row r="417" spans="1:27" x14ac:dyDescent="0.3">
      <c r="A417">
        <v>2022</v>
      </c>
      <c r="B417">
        <v>11</v>
      </c>
      <c r="C417" t="s">
        <v>27</v>
      </c>
      <c r="D417" t="s">
        <v>60</v>
      </c>
      <c r="E417" t="s">
        <v>502</v>
      </c>
      <c r="F417" t="s">
        <v>30</v>
      </c>
      <c r="G417" t="s">
        <v>31</v>
      </c>
      <c r="H417" t="s">
        <v>32</v>
      </c>
      <c r="I417" t="s">
        <v>117</v>
      </c>
      <c r="J417" t="s">
        <v>51</v>
      </c>
      <c r="K417" t="s">
        <v>503</v>
      </c>
      <c r="L417">
        <v>0</v>
      </c>
      <c r="M417" t="s">
        <v>36</v>
      </c>
      <c r="O417" t="s">
        <v>37</v>
      </c>
      <c r="P417" t="s">
        <v>38</v>
      </c>
      <c r="R417" t="s">
        <v>39</v>
      </c>
      <c r="S417">
        <v>13.670299999999999</v>
      </c>
      <c r="T417">
        <v>-2.3679000000000001</v>
      </c>
      <c r="U417" t="s">
        <v>504</v>
      </c>
      <c r="V417" t="s">
        <v>41</v>
      </c>
      <c r="W417" t="s">
        <v>42</v>
      </c>
      <c r="X417">
        <v>613</v>
      </c>
      <c r="Y417">
        <v>1</v>
      </c>
      <c r="Z417">
        <v>30</v>
      </c>
      <c r="AA417">
        <v>5618.7869809766798</v>
      </c>
    </row>
    <row r="418" spans="1:27" x14ac:dyDescent="0.3">
      <c r="A418">
        <v>2022</v>
      </c>
      <c r="B418">
        <v>11</v>
      </c>
      <c r="C418" t="s">
        <v>27</v>
      </c>
      <c r="D418" t="s">
        <v>60</v>
      </c>
      <c r="E418" t="s">
        <v>502</v>
      </c>
      <c r="F418" t="s">
        <v>30</v>
      </c>
      <c r="G418" t="s">
        <v>31</v>
      </c>
      <c r="H418" t="s">
        <v>32</v>
      </c>
      <c r="I418" t="s">
        <v>117</v>
      </c>
      <c r="J418" t="s">
        <v>51</v>
      </c>
      <c r="K418" t="s">
        <v>503</v>
      </c>
      <c r="L418">
        <v>0</v>
      </c>
      <c r="M418" t="s">
        <v>36</v>
      </c>
      <c r="O418" t="s">
        <v>37</v>
      </c>
      <c r="P418" t="s">
        <v>38</v>
      </c>
      <c r="R418" t="s">
        <v>39</v>
      </c>
      <c r="S418">
        <v>13.670299999999999</v>
      </c>
      <c r="T418">
        <v>-2.3679000000000001</v>
      </c>
      <c r="U418" t="s">
        <v>504</v>
      </c>
      <c r="V418" t="s">
        <v>41</v>
      </c>
      <c r="W418" t="s">
        <v>42</v>
      </c>
      <c r="X418">
        <v>613</v>
      </c>
      <c r="Y418">
        <v>1</v>
      </c>
      <c r="Z418">
        <v>30</v>
      </c>
      <c r="AA418">
        <v>6199.1835283467599</v>
      </c>
    </row>
    <row r="419" spans="1:27" x14ac:dyDescent="0.3">
      <c r="A419">
        <v>2022</v>
      </c>
      <c r="B419">
        <v>2</v>
      </c>
      <c r="C419" t="s">
        <v>27</v>
      </c>
      <c r="D419" t="s">
        <v>69</v>
      </c>
      <c r="E419" t="s">
        <v>505</v>
      </c>
      <c r="F419" t="s">
        <v>30</v>
      </c>
      <c r="G419" t="s">
        <v>31</v>
      </c>
      <c r="H419" t="s">
        <v>32</v>
      </c>
      <c r="I419" t="s">
        <v>33</v>
      </c>
      <c r="J419" t="s">
        <v>34</v>
      </c>
      <c r="K419" t="s">
        <v>506</v>
      </c>
      <c r="L419">
        <v>0</v>
      </c>
      <c r="M419" t="s">
        <v>36</v>
      </c>
      <c r="O419" t="s">
        <v>37</v>
      </c>
      <c r="P419" t="s">
        <v>38</v>
      </c>
      <c r="R419" t="s">
        <v>39</v>
      </c>
      <c r="S419">
        <v>13.49</v>
      </c>
      <c r="T419">
        <v>-0.58679999999999999</v>
      </c>
      <c r="U419" t="s">
        <v>507</v>
      </c>
      <c r="V419" t="s">
        <v>41</v>
      </c>
    </row>
    <row r="420" spans="1:27" x14ac:dyDescent="0.3">
      <c r="A420">
        <v>2022</v>
      </c>
      <c r="B420">
        <v>2</v>
      </c>
      <c r="C420" t="s">
        <v>27</v>
      </c>
      <c r="D420" t="s">
        <v>69</v>
      </c>
      <c r="E420" t="s">
        <v>505</v>
      </c>
      <c r="F420" t="s">
        <v>30</v>
      </c>
      <c r="G420" t="s">
        <v>31</v>
      </c>
      <c r="H420" t="s">
        <v>32</v>
      </c>
      <c r="I420" t="s">
        <v>33</v>
      </c>
      <c r="J420" t="s">
        <v>34</v>
      </c>
      <c r="K420" t="s">
        <v>506</v>
      </c>
      <c r="L420">
        <v>0</v>
      </c>
      <c r="M420" t="s">
        <v>36</v>
      </c>
      <c r="O420" t="s">
        <v>37</v>
      </c>
      <c r="P420" t="s">
        <v>38</v>
      </c>
      <c r="R420" t="s">
        <v>39</v>
      </c>
      <c r="S420">
        <v>13.49</v>
      </c>
      <c r="T420">
        <v>-0.58679999999999999</v>
      </c>
      <c r="U420" t="s">
        <v>507</v>
      </c>
      <c r="V420" t="s">
        <v>41</v>
      </c>
    </row>
    <row r="421" spans="1:27" x14ac:dyDescent="0.3">
      <c r="A421">
        <v>2022</v>
      </c>
      <c r="B421">
        <v>2</v>
      </c>
      <c r="C421" t="s">
        <v>27</v>
      </c>
      <c r="D421" t="s">
        <v>69</v>
      </c>
      <c r="E421" t="s">
        <v>505</v>
      </c>
      <c r="F421" t="s">
        <v>30</v>
      </c>
      <c r="G421" t="s">
        <v>31</v>
      </c>
      <c r="H421" t="s">
        <v>32</v>
      </c>
      <c r="I421" t="s">
        <v>33</v>
      </c>
      <c r="J421" t="s">
        <v>34</v>
      </c>
      <c r="K421" t="s">
        <v>506</v>
      </c>
      <c r="L421">
        <v>0</v>
      </c>
      <c r="M421" t="s">
        <v>36</v>
      </c>
      <c r="O421" t="s">
        <v>37</v>
      </c>
      <c r="P421" t="s">
        <v>38</v>
      </c>
      <c r="R421" t="s">
        <v>39</v>
      </c>
      <c r="S421">
        <v>13.49</v>
      </c>
      <c r="T421">
        <v>-0.58679999999999999</v>
      </c>
      <c r="U421" t="s">
        <v>507</v>
      </c>
      <c r="V421" t="s">
        <v>41</v>
      </c>
    </row>
    <row r="422" spans="1:27" x14ac:dyDescent="0.3">
      <c r="A422">
        <v>2022</v>
      </c>
      <c r="B422">
        <v>9</v>
      </c>
      <c r="C422" t="s">
        <v>27</v>
      </c>
      <c r="D422" t="s">
        <v>60</v>
      </c>
      <c r="E422" t="s">
        <v>508</v>
      </c>
      <c r="F422" t="s">
        <v>30</v>
      </c>
      <c r="G422" t="s">
        <v>148</v>
      </c>
      <c r="H422" t="s">
        <v>32</v>
      </c>
      <c r="I422" t="s">
        <v>509</v>
      </c>
      <c r="J422" t="s">
        <v>510</v>
      </c>
      <c r="K422" t="s">
        <v>511</v>
      </c>
      <c r="L422">
        <v>0</v>
      </c>
      <c r="M422" t="s">
        <v>36</v>
      </c>
      <c r="O422" t="s">
        <v>37</v>
      </c>
      <c r="P422" t="s">
        <v>38</v>
      </c>
      <c r="R422" t="s">
        <v>39</v>
      </c>
      <c r="S422">
        <v>13.1</v>
      </c>
      <c r="T422">
        <v>-2.6316000000000002</v>
      </c>
      <c r="U422" t="s">
        <v>512</v>
      </c>
      <c r="V422" t="s">
        <v>41</v>
      </c>
    </row>
    <row r="423" spans="1:27" x14ac:dyDescent="0.3">
      <c r="A423">
        <v>2022</v>
      </c>
      <c r="B423">
        <v>9</v>
      </c>
      <c r="C423" t="s">
        <v>27</v>
      </c>
      <c r="D423" t="s">
        <v>60</v>
      </c>
      <c r="E423" t="s">
        <v>508</v>
      </c>
      <c r="F423" t="s">
        <v>30</v>
      </c>
      <c r="G423" t="s">
        <v>148</v>
      </c>
      <c r="H423" t="s">
        <v>32</v>
      </c>
      <c r="I423" t="s">
        <v>509</v>
      </c>
      <c r="J423" t="s">
        <v>510</v>
      </c>
      <c r="K423" t="s">
        <v>511</v>
      </c>
      <c r="L423">
        <v>0</v>
      </c>
      <c r="M423" t="s">
        <v>36</v>
      </c>
      <c r="O423" t="s">
        <v>37</v>
      </c>
      <c r="P423" t="s">
        <v>38</v>
      </c>
      <c r="R423" t="s">
        <v>39</v>
      </c>
      <c r="S423">
        <v>13.1</v>
      </c>
      <c r="T423">
        <v>-2.6316000000000002</v>
      </c>
      <c r="U423" t="s">
        <v>512</v>
      </c>
      <c r="V423" t="s">
        <v>41</v>
      </c>
    </row>
    <row r="424" spans="1:27" x14ac:dyDescent="0.3">
      <c r="A424">
        <v>2022</v>
      </c>
      <c r="B424">
        <v>9</v>
      </c>
      <c r="C424" t="s">
        <v>27</v>
      </c>
      <c r="D424" t="s">
        <v>60</v>
      </c>
      <c r="E424" t="s">
        <v>508</v>
      </c>
      <c r="F424" t="s">
        <v>30</v>
      </c>
      <c r="G424" t="s">
        <v>148</v>
      </c>
      <c r="H424" t="s">
        <v>32</v>
      </c>
      <c r="I424" t="s">
        <v>509</v>
      </c>
      <c r="J424" t="s">
        <v>510</v>
      </c>
      <c r="K424" t="s">
        <v>511</v>
      </c>
      <c r="L424">
        <v>0</v>
      </c>
      <c r="M424" t="s">
        <v>36</v>
      </c>
      <c r="O424" t="s">
        <v>37</v>
      </c>
      <c r="P424" t="s">
        <v>38</v>
      </c>
      <c r="R424" t="s">
        <v>39</v>
      </c>
      <c r="S424">
        <v>13.1</v>
      </c>
      <c r="T424">
        <v>-2.6316000000000002</v>
      </c>
      <c r="U424" t="s">
        <v>512</v>
      </c>
      <c r="V424" t="s">
        <v>41</v>
      </c>
    </row>
    <row r="425" spans="1:27" x14ac:dyDescent="0.3">
      <c r="A425">
        <v>2022</v>
      </c>
      <c r="B425">
        <v>10</v>
      </c>
      <c r="C425" t="s">
        <v>27</v>
      </c>
      <c r="D425" t="s">
        <v>28</v>
      </c>
      <c r="E425" t="s">
        <v>513</v>
      </c>
      <c r="F425" t="s">
        <v>30</v>
      </c>
      <c r="G425" t="s">
        <v>148</v>
      </c>
      <c r="H425" t="s">
        <v>32</v>
      </c>
      <c r="I425" t="s">
        <v>33</v>
      </c>
      <c r="J425" t="s">
        <v>34</v>
      </c>
      <c r="K425" t="s">
        <v>514</v>
      </c>
      <c r="L425">
        <v>0</v>
      </c>
      <c r="M425" t="s">
        <v>36</v>
      </c>
      <c r="O425" t="s">
        <v>37</v>
      </c>
      <c r="P425" t="s">
        <v>38</v>
      </c>
      <c r="R425" t="s">
        <v>39</v>
      </c>
      <c r="S425">
        <v>11.626099999999999</v>
      </c>
      <c r="T425">
        <v>-3.6869000000000001</v>
      </c>
      <c r="U425" t="s">
        <v>515</v>
      </c>
      <c r="V425" t="s">
        <v>41</v>
      </c>
    </row>
    <row r="426" spans="1:27" x14ac:dyDescent="0.3">
      <c r="A426">
        <v>2022</v>
      </c>
      <c r="B426">
        <v>10</v>
      </c>
      <c r="C426" t="s">
        <v>27</v>
      </c>
      <c r="D426" t="s">
        <v>28</v>
      </c>
      <c r="E426" t="s">
        <v>513</v>
      </c>
      <c r="F426" t="s">
        <v>30</v>
      </c>
      <c r="G426" t="s">
        <v>148</v>
      </c>
      <c r="H426" t="s">
        <v>32</v>
      </c>
      <c r="I426" t="s">
        <v>33</v>
      </c>
      <c r="J426" t="s">
        <v>34</v>
      </c>
      <c r="K426" t="s">
        <v>514</v>
      </c>
      <c r="L426">
        <v>0</v>
      </c>
      <c r="M426" t="s">
        <v>36</v>
      </c>
      <c r="O426" t="s">
        <v>37</v>
      </c>
      <c r="P426" t="s">
        <v>38</v>
      </c>
      <c r="R426" t="s">
        <v>39</v>
      </c>
      <c r="S426">
        <v>11.626099999999999</v>
      </c>
      <c r="T426">
        <v>-3.6869000000000001</v>
      </c>
      <c r="U426" t="s">
        <v>515</v>
      </c>
      <c r="V426" t="s">
        <v>41</v>
      </c>
    </row>
    <row r="427" spans="1:27" x14ac:dyDescent="0.3">
      <c r="A427">
        <v>2022</v>
      </c>
      <c r="B427">
        <v>10</v>
      </c>
      <c r="C427" t="s">
        <v>27</v>
      </c>
      <c r="D427" t="s">
        <v>28</v>
      </c>
      <c r="E427" t="s">
        <v>513</v>
      </c>
      <c r="F427" t="s">
        <v>30</v>
      </c>
      <c r="G427" t="s">
        <v>148</v>
      </c>
      <c r="H427" t="s">
        <v>32</v>
      </c>
      <c r="I427" t="s">
        <v>33</v>
      </c>
      <c r="J427" t="s">
        <v>34</v>
      </c>
      <c r="K427" t="s">
        <v>514</v>
      </c>
      <c r="L427">
        <v>0</v>
      </c>
      <c r="M427" t="s">
        <v>36</v>
      </c>
      <c r="O427" t="s">
        <v>37</v>
      </c>
      <c r="P427" t="s">
        <v>38</v>
      </c>
      <c r="R427" t="s">
        <v>39</v>
      </c>
      <c r="S427">
        <v>11.626099999999999</v>
      </c>
      <c r="T427">
        <v>-3.6869000000000001</v>
      </c>
      <c r="U427" t="s">
        <v>515</v>
      </c>
      <c r="V427" t="s">
        <v>41</v>
      </c>
    </row>
    <row r="428" spans="1:27" x14ac:dyDescent="0.3">
      <c r="A428">
        <v>2023</v>
      </c>
      <c r="B428">
        <v>3</v>
      </c>
      <c r="C428" t="s">
        <v>27</v>
      </c>
      <c r="D428" t="s">
        <v>69</v>
      </c>
      <c r="E428" t="s">
        <v>516</v>
      </c>
      <c r="F428" t="s">
        <v>30</v>
      </c>
      <c r="G428" t="s">
        <v>148</v>
      </c>
      <c r="H428" t="s">
        <v>56</v>
      </c>
      <c r="I428" t="s">
        <v>45</v>
      </c>
      <c r="J428" t="s">
        <v>46</v>
      </c>
      <c r="K428" t="s">
        <v>517</v>
      </c>
      <c r="L428">
        <v>1</v>
      </c>
      <c r="M428" t="s">
        <v>36</v>
      </c>
      <c r="O428" t="s">
        <v>37</v>
      </c>
      <c r="P428" t="s">
        <v>38</v>
      </c>
      <c r="R428" t="s">
        <v>39</v>
      </c>
      <c r="S428">
        <v>12.6905</v>
      </c>
      <c r="T428">
        <v>-0.4516</v>
      </c>
      <c r="U428" t="s">
        <v>518</v>
      </c>
      <c r="V428" t="s">
        <v>41</v>
      </c>
      <c r="W428" t="s">
        <v>42</v>
      </c>
      <c r="X428">
        <v>613</v>
      </c>
      <c r="Y428">
        <v>2</v>
      </c>
      <c r="Z428">
        <v>503</v>
      </c>
      <c r="AA428">
        <v>4046.4601928434199</v>
      </c>
    </row>
    <row r="429" spans="1:27" x14ac:dyDescent="0.3">
      <c r="A429">
        <v>2023</v>
      </c>
      <c r="B429">
        <v>3</v>
      </c>
      <c r="C429" t="s">
        <v>27</v>
      </c>
      <c r="D429" t="s">
        <v>69</v>
      </c>
      <c r="E429" t="s">
        <v>516</v>
      </c>
      <c r="F429" t="s">
        <v>30</v>
      </c>
      <c r="G429" t="s">
        <v>148</v>
      </c>
      <c r="H429" t="s">
        <v>56</v>
      </c>
      <c r="I429" t="s">
        <v>45</v>
      </c>
      <c r="J429" t="s">
        <v>46</v>
      </c>
      <c r="K429" t="s">
        <v>517</v>
      </c>
      <c r="L429">
        <v>1</v>
      </c>
      <c r="M429" t="s">
        <v>36</v>
      </c>
      <c r="O429" t="s">
        <v>37</v>
      </c>
      <c r="P429" t="s">
        <v>38</v>
      </c>
      <c r="R429" t="s">
        <v>39</v>
      </c>
      <c r="S429">
        <v>12.6905</v>
      </c>
      <c r="T429">
        <v>-0.4516</v>
      </c>
      <c r="U429" t="s">
        <v>518</v>
      </c>
      <c r="V429" t="s">
        <v>41</v>
      </c>
      <c r="W429" t="s">
        <v>42</v>
      </c>
      <c r="X429">
        <v>613</v>
      </c>
      <c r="Y429">
        <v>2</v>
      </c>
      <c r="Z429">
        <v>301</v>
      </c>
      <c r="AA429">
        <v>4203.40801959084</v>
      </c>
    </row>
    <row r="430" spans="1:27" x14ac:dyDescent="0.3">
      <c r="A430">
        <v>2023</v>
      </c>
      <c r="B430">
        <v>3</v>
      </c>
      <c r="C430" t="s">
        <v>27</v>
      </c>
      <c r="D430" t="s">
        <v>69</v>
      </c>
      <c r="E430" t="s">
        <v>516</v>
      </c>
      <c r="F430" t="s">
        <v>30</v>
      </c>
      <c r="G430" t="s">
        <v>148</v>
      </c>
      <c r="H430" t="s">
        <v>56</v>
      </c>
      <c r="I430" t="s">
        <v>45</v>
      </c>
      <c r="J430" t="s">
        <v>46</v>
      </c>
      <c r="K430" t="s">
        <v>517</v>
      </c>
      <c r="L430">
        <v>1</v>
      </c>
      <c r="M430" t="s">
        <v>36</v>
      </c>
      <c r="O430" t="s">
        <v>37</v>
      </c>
      <c r="P430" t="s">
        <v>38</v>
      </c>
      <c r="R430" t="s">
        <v>39</v>
      </c>
      <c r="S430">
        <v>12.6905</v>
      </c>
      <c r="T430">
        <v>-0.4516</v>
      </c>
      <c r="U430" t="s">
        <v>518</v>
      </c>
      <c r="V430" t="s">
        <v>41</v>
      </c>
      <c r="W430" t="s">
        <v>42</v>
      </c>
      <c r="X430">
        <v>613</v>
      </c>
      <c r="Y430">
        <v>2</v>
      </c>
      <c r="Z430">
        <v>301</v>
      </c>
      <c r="AA430">
        <v>6604.4890744207296</v>
      </c>
    </row>
    <row r="431" spans="1:27" x14ac:dyDescent="0.3">
      <c r="A431">
        <v>2023</v>
      </c>
      <c r="B431">
        <v>3</v>
      </c>
      <c r="C431" t="s">
        <v>27</v>
      </c>
      <c r="D431" t="s">
        <v>69</v>
      </c>
      <c r="E431" t="s">
        <v>516</v>
      </c>
      <c r="F431" t="s">
        <v>30</v>
      </c>
      <c r="G431" t="s">
        <v>148</v>
      </c>
      <c r="H431" t="s">
        <v>56</v>
      </c>
      <c r="I431" t="s">
        <v>45</v>
      </c>
      <c r="J431" t="s">
        <v>46</v>
      </c>
      <c r="K431" t="s">
        <v>517</v>
      </c>
      <c r="L431">
        <v>1</v>
      </c>
      <c r="M431" t="s">
        <v>36</v>
      </c>
      <c r="O431" t="s">
        <v>37</v>
      </c>
      <c r="P431" t="s">
        <v>38</v>
      </c>
      <c r="R431" t="s">
        <v>39</v>
      </c>
      <c r="S431">
        <v>12.6905</v>
      </c>
      <c r="T431">
        <v>-0.4516</v>
      </c>
      <c r="U431" t="s">
        <v>518</v>
      </c>
      <c r="V431" t="s">
        <v>41</v>
      </c>
      <c r="W431" t="s">
        <v>53</v>
      </c>
      <c r="X431">
        <v>613</v>
      </c>
      <c r="Y431">
        <v>2</v>
      </c>
      <c r="Z431">
        <v>3004</v>
      </c>
      <c r="AA431">
        <v>5323.1570210427999</v>
      </c>
    </row>
    <row r="432" spans="1:27" x14ac:dyDescent="0.3">
      <c r="A432">
        <v>2023</v>
      </c>
      <c r="B432">
        <v>3</v>
      </c>
      <c r="C432" t="s">
        <v>27</v>
      </c>
      <c r="D432" t="s">
        <v>69</v>
      </c>
      <c r="E432" t="s">
        <v>516</v>
      </c>
      <c r="F432" t="s">
        <v>30</v>
      </c>
      <c r="G432" t="s">
        <v>148</v>
      </c>
      <c r="H432" t="s">
        <v>56</v>
      </c>
      <c r="I432" t="s">
        <v>45</v>
      </c>
      <c r="J432" t="s">
        <v>46</v>
      </c>
      <c r="K432" t="s">
        <v>517</v>
      </c>
      <c r="L432">
        <v>1</v>
      </c>
      <c r="M432" t="s">
        <v>36</v>
      </c>
      <c r="O432" t="s">
        <v>37</v>
      </c>
      <c r="P432" t="s">
        <v>38</v>
      </c>
      <c r="R432" t="s">
        <v>39</v>
      </c>
      <c r="S432">
        <v>12.6905</v>
      </c>
      <c r="T432">
        <v>-0.4516</v>
      </c>
      <c r="U432" t="s">
        <v>518</v>
      </c>
      <c r="V432" t="s">
        <v>41</v>
      </c>
      <c r="W432" t="s">
        <v>53</v>
      </c>
      <c r="X432">
        <v>613</v>
      </c>
      <c r="Y432">
        <v>2</v>
      </c>
      <c r="Z432">
        <v>3003</v>
      </c>
      <c r="AA432">
        <v>9029.8743002624997</v>
      </c>
    </row>
    <row r="433" spans="1:27" x14ac:dyDescent="0.3">
      <c r="A433">
        <v>2023</v>
      </c>
      <c r="B433">
        <v>3</v>
      </c>
      <c r="C433" t="s">
        <v>27</v>
      </c>
      <c r="D433" t="s">
        <v>69</v>
      </c>
      <c r="E433" t="s">
        <v>516</v>
      </c>
      <c r="F433" t="s">
        <v>30</v>
      </c>
      <c r="G433" t="s">
        <v>148</v>
      </c>
      <c r="H433" t="s">
        <v>56</v>
      </c>
      <c r="I433" t="s">
        <v>45</v>
      </c>
      <c r="J433" t="s">
        <v>46</v>
      </c>
      <c r="K433" t="s">
        <v>517</v>
      </c>
      <c r="L433">
        <v>1</v>
      </c>
      <c r="M433" t="s">
        <v>36</v>
      </c>
      <c r="O433" t="s">
        <v>37</v>
      </c>
      <c r="P433" t="s">
        <v>38</v>
      </c>
      <c r="R433" t="s">
        <v>39</v>
      </c>
      <c r="S433">
        <v>12.6905</v>
      </c>
      <c r="T433">
        <v>-0.4516</v>
      </c>
      <c r="U433" t="s">
        <v>518</v>
      </c>
      <c r="V433" t="s">
        <v>41</v>
      </c>
      <c r="W433" t="s">
        <v>53</v>
      </c>
      <c r="X433">
        <v>613</v>
      </c>
      <c r="Y433">
        <v>2</v>
      </c>
      <c r="Z433">
        <v>3003</v>
      </c>
      <c r="AA433">
        <v>9957.6512038435594</v>
      </c>
    </row>
    <row r="434" spans="1:27" x14ac:dyDescent="0.3">
      <c r="A434">
        <v>2022</v>
      </c>
      <c r="B434">
        <v>3</v>
      </c>
      <c r="C434" t="s">
        <v>27</v>
      </c>
      <c r="D434" t="s">
        <v>69</v>
      </c>
      <c r="E434" t="s">
        <v>519</v>
      </c>
      <c r="F434" t="s">
        <v>30</v>
      </c>
      <c r="G434" t="s">
        <v>31</v>
      </c>
      <c r="H434" t="s">
        <v>32</v>
      </c>
      <c r="I434" t="s">
        <v>45</v>
      </c>
      <c r="J434" t="s">
        <v>46</v>
      </c>
      <c r="K434" t="s">
        <v>520</v>
      </c>
      <c r="L434">
        <v>0</v>
      </c>
      <c r="M434" t="s">
        <v>36</v>
      </c>
      <c r="O434" t="s">
        <v>37</v>
      </c>
      <c r="P434" t="s">
        <v>38</v>
      </c>
      <c r="Q434" t="s">
        <v>162</v>
      </c>
      <c r="R434" t="s">
        <v>39</v>
      </c>
      <c r="S434">
        <v>13.453099999999999</v>
      </c>
      <c r="T434">
        <v>-1.5387</v>
      </c>
      <c r="U434" t="s">
        <v>521</v>
      </c>
      <c r="V434" t="s">
        <v>41</v>
      </c>
    </row>
    <row r="435" spans="1:27" x14ac:dyDescent="0.3">
      <c r="A435">
        <v>2022</v>
      </c>
      <c r="B435">
        <v>3</v>
      </c>
      <c r="C435" t="s">
        <v>27</v>
      </c>
      <c r="D435" t="s">
        <v>69</v>
      </c>
      <c r="E435" t="s">
        <v>519</v>
      </c>
      <c r="F435" t="s">
        <v>30</v>
      </c>
      <c r="G435" t="s">
        <v>31</v>
      </c>
      <c r="H435" t="s">
        <v>32</v>
      </c>
      <c r="I435" t="s">
        <v>45</v>
      </c>
      <c r="J435" t="s">
        <v>46</v>
      </c>
      <c r="K435" t="s">
        <v>520</v>
      </c>
      <c r="L435">
        <v>0</v>
      </c>
      <c r="M435" t="s">
        <v>36</v>
      </c>
      <c r="O435" t="s">
        <v>37</v>
      </c>
      <c r="P435" t="s">
        <v>38</v>
      </c>
      <c r="Q435" t="s">
        <v>162</v>
      </c>
      <c r="R435" t="s">
        <v>39</v>
      </c>
      <c r="S435">
        <v>13.453099999999999</v>
      </c>
      <c r="T435">
        <v>-1.5387</v>
      </c>
      <c r="U435" t="s">
        <v>521</v>
      </c>
      <c r="V435" t="s">
        <v>41</v>
      </c>
    </row>
    <row r="436" spans="1:27" x14ac:dyDescent="0.3">
      <c r="A436">
        <v>2022</v>
      </c>
      <c r="B436">
        <v>3</v>
      </c>
      <c r="C436" t="s">
        <v>27</v>
      </c>
      <c r="D436" t="s">
        <v>69</v>
      </c>
      <c r="E436" t="s">
        <v>519</v>
      </c>
      <c r="F436" t="s">
        <v>30</v>
      </c>
      <c r="G436" t="s">
        <v>31</v>
      </c>
      <c r="H436" t="s">
        <v>32</v>
      </c>
      <c r="I436" t="s">
        <v>45</v>
      </c>
      <c r="J436" t="s">
        <v>46</v>
      </c>
      <c r="K436" t="s">
        <v>520</v>
      </c>
      <c r="L436">
        <v>0</v>
      </c>
      <c r="M436" t="s">
        <v>36</v>
      </c>
      <c r="O436" t="s">
        <v>37</v>
      </c>
      <c r="P436" t="s">
        <v>38</v>
      </c>
      <c r="Q436" t="s">
        <v>162</v>
      </c>
      <c r="R436" t="s">
        <v>39</v>
      </c>
      <c r="S436">
        <v>13.453099999999999</v>
      </c>
      <c r="T436">
        <v>-1.5387</v>
      </c>
      <c r="U436" t="s">
        <v>521</v>
      </c>
      <c r="V436" t="s">
        <v>41</v>
      </c>
    </row>
    <row r="437" spans="1:27" x14ac:dyDescent="0.3">
      <c r="A437">
        <v>2022</v>
      </c>
      <c r="B437">
        <v>9</v>
      </c>
      <c r="C437" t="s">
        <v>27</v>
      </c>
      <c r="D437" t="s">
        <v>64</v>
      </c>
      <c r="E437" t="s">
        <v>522</v>
      </c>
      <c r="F437" t="s">
        <v>30</v>
      </c>
      <c r="G437" t="s">
        <v>31</v>
      </c>
      <c r="H437" t="s">
        <v>32</v>
      </c>
      <c r="I437" t="s">
        <v>50</v>
      </c>
      <c r="J437" t="s">
        <v>51</v>
      </c>
      <c r="K437" t="s">
        <v>523</v>
      </c>
      <c r="L437">
        <v>0</v>
      </c>
      <c r="M437" t="s">
        <v>36</v>
      </c>
      <c r="O437" t="s">
        <v>37</v>
      </c>
      <c r="P437" t="s">
        <v>38</v>
      </c>
      <c r="R437" t="s">
        <v>39</v>
      </c>
      <c r="S437">
        <v>11.8399</v>
      </c>
      <c r="T437">
        <v>1.9187000000000001</v>
      </c>
      <c r="U437" t="s">
        <v>524</v>
      </c>
      <c r="V437" t="s">
        <v>41</v>
      </c>
    </row>
    <row r="438" spans="1:27" x14ac:dyDescent="0.3">
      <c r="A438">
        <v>2022</v>
      </c>
      <c r="B438">
        <v>9</v>
      </c>
      <c r="C438" t="s">
        <v>27</v>
      </c>
      <c r="D438" t="s">
        <v>64</v>
      </c>
      <c r="E438" t="s">
        <v>522</v>
      </c>
      <c r="F438" t="s">
        <v>30</v>
      </c>
      <c r="G438" t="s">
        <v>31</v>
      </c>
      <c r="H438" t="s">
        <v>32</v>
      </c>
      <c r="I438" t="s">
        <v>50</v>
      </c>
      <c r="J438" t="s">
        <v>51</v>
      </c>
      <c r="K438" t="s">
        <v>523</v>
      </c>
      <c r="L438">
        <v>0</v>
      </c>
      <c r="M438" t="s">
        <v>36</v>
      </c>
      <c r="O438" t="s">
        <v>37</v>
      </c>
      <c r="P438" t="s">
        <v>38</v>
      </c>
      <c r="R438" t="s">
        <v>39</v>
      </c>
      <c r="S438">
        <v>11.8399</v>
      </c>
      <c r="T438">
        <v>1.9187000000000001</v>
      </c>
      <c r="U438" t="s">
        <v>524</v>
      </c>
      <c r="V438" t="s">
        <v>41</v>
      </c>
    </row>
    <row r="439" spans="1:27" x14ac:dyDescent="0.3">
      <c r="A439">
        <v>2022</v>
      </c>
      <c r="B439">
        <v>9</v>
      </c>
      <c r="C439" t="s">
        <v>27</v>
      </c>
      <c r="D439" t="s">
        <v>64</v>
      </c>
      <c r="E439" t="s">
        <v>522</v>
      </c>
      <c r="F439" t="s">
        <v>30</v>
      </c>
      <c r="G439" t="s">
        <v>31</v>
      </c>
      <c r="H439" t="s">
        <v>32</v>
      </c>
      <c r="I439" t="s">
        <v>50</v>
      </c>
      <c r="J439" t="s">
        <v>51</v>
      </c>
      <c r="K439" t="s">
        <v>523</v>
      </c>
      <c r="L439">
        <v>0</v>
      </c>
      <c r="M439" t="s">
        <v>36</v>
      </c>
      <c r="O439" t="s">
        <v>37</v>
      </c>
      <c r="P439" t="s">
        <v>38</v>
      </c>
      <c r="R439" t="s">
        <v>39</v>
      </c>
      <c r="S439">
        <v>11.8399</v>
      </c>
      <c r="T439">
        <v>1.9187000000000001</v>
      </c>
      <c r="U439" t="s">
        <v>524</v>
      </c>
      <c r="V439" t="s">
        <v>41</v>
      </c>
    </row>
    <row r="440" spans="1:27" x14ac:dyDescent="0.3">
      <c r="A440">
        <v>2022</v>
      </c>
      <c r="B440">
        <v>10</v>
      </c>
      <c r="C440" t="s">
        <v>27</v>
      </c>
      <c r="D440" t="s">
        <v>28</v>
      </c>
      <c r="E440" t="s">
        <v>525</v>
      </c>
      <c r="F440" t="s">
        <v>30</v>
      </c>
      <c r="G440" t="s">
        <v>31</v>
      </c>
      <c r="H440" t="s">
        <v>32</v>
      </c>
      <c r="I440" t="s">
        <v>45</v>
      </c>
      <c r="J440" t="s">
        <v>46</v>
      </c>
      <c r="K440" t="s">
        <v>526</v>
      </c>
      <c r="L440">
        <v>0</v>
      </c>
      <c r="M440" t="s">
        <v>36</v>
      </c>
      <c r="O440" t="s">
        <v>37</v>
      </c>
      <c r="P440" t="s">
        <v>38</v>
      </c>
      <c r="R440" t="s">
        <v>39</v>
      </c>
      <c r="S440">
        <v>11.4269</v>
      </c>
      <c r="T440">
        <v>-3.2578999999999998</v>
      </c>
      <c r="U440" t="s">
        <v>527</v>
      </c>
      <c r="V440" t="s">
        <v>41</v>
      </c>
      <c r="W440" t="s">
        <v>42</v>
      </c>
      <c r="X440">
        <v>613</v>
      </c>
      <c r="Y440">
        <v>2</v>
      </c>
      <c r="Z440">
        <v>901</v>
      </c>
      <c r="AA440">
        <v>4845.6453700888796</v>
      </c>
    </row>
    <row r="441" spans="1:27" x14ac:dyDescent="0.3">
      <c r="A441">
        <v>2022</v>
      </c>
      <c r="B441">
        <v>10</v>
      </c>
      <c r="C441" t="s">
        <v>27</v>
      </c>
      <c r="D441" t="s">
        <v>28</v>
      </c>
      <c r="E441" t="s">
        <v>525</v>
      </c>
      <c r="F441" t="s">
        <v>30</v>
      </c>
      <c r="G441" t="s">
        <v>31</v>
      </c>
      <c r="H441" t="s">
        <v>32</v>
      </c>
      <c r="I441" t="s">
        <v>45</v>
      </c>
      <c r="J441" t="s">
        <v>46</v>
      </c>
      <c r="K441" t="s">
        <v>526</v>
      </c>
      <c r="L441">
        <v>0</v>
      </c>
      <c r="M441" t="s">
        <v>36</v>
      </c>
      <c r="O441" t="s">
        <v>37</v>
      </c>
      <c r="P441" t="s">
        <v>38</v>
      </c>
      <c r="R441" t="s">
        <v>39</v>
      </c>
      <c r="S441">
        <v>11.4269</v>
      </c>
      <c r="T441">
        <v>-3.2578999999999998</v>
      </c>
      <c r="U441" t="s">
        <v>527</v>
      </c>
      <c r="V441" t="s">
        <v>41</v>
      </c>
      <c r="W441" t="s">
        <v>42</v>
      </c>
      <c r="X441">
        <v>613</v>
      </c>
      <c r="Y441">
        <v>2</v>
      </c>
      <c r="Z441">
        <v>901</v>
      </c>
      <c r="AA441">
        <v>4971.0033786427002</v>
      </c>
    </row>
    <row r="442" spans="1:27" x14ac:dyDescent="0.3">
      <c r="A442">
        <v>2022</v>
      </c>
      <c r="B442">
        <v>10</v>
      </c>
      <c r="C442" t="s">
        <v>27</v>
      </c>
      <c r="D442" t="s">
        <v>28</v>
      </c>
      <c r="E442" t="s">
        <v>525</v>
      </c>
      <c r="F442" t="s">
        <v>30</v>
      </c>
      <c r="G442" t="s">
        <v>31</v>
      </c>
      <c r="H442" t="s">
        <v>32</v>
      </c>
      <c r="I442" t="s">
        <v>45</v>
      </c>
      <c r="J442" t="s">
        <v>46</v>
      </c>
      <c r="K442" t="s">
        <v>526</v>
      </c>
      <c r="L442">
        <v>0</v>
      </c>
      <c r="M442" t="s">
        <v>36</v>
      </c>
      <c r="O442" t="s">
        <v>37</v>
      </c>
      <c r="P442" t="s">
        <v>38</v>
      </c>
      <c r="R442" t="s">
        <v>39</v>
      </c>
      <c r="S442">
        <v>11.4269</v>
      </c>
      <c r="T442">
        <v>-3.2578999999999998</v>
      </c>
      <c r="U442" t="s">
        <v>527</v>
      </c>
      <c r="V442" t="s">
        <v>41</v>
      </c>
      <c r="W442" t="s">
        <v>42</v>
      </c>
      <c r="X442">
        <v>613</v>
      </c>
      <c r="Y442">
        <v>2</v>
      </c>
      <c r="Z442">
        <v>901</v>
      </c>
      <c r="AA442">
        <v>8201.0148089752001</v>
      </c>
    </row>
    <row r="443" spans="1:27" x14ac:dyDescent="0.3">
      <c r="A443">
        <v>2011</v>
      </c>
      <c r="B443">
        <v>4</v>
      </c>
      <c r="C443" t="s">
        <v>27</v>
      </c>
      <c r="D443" t="s">
        <v>528</v>
      </c>
      <c r="E443" t="s">
        <v>529</v>
      </c>
      <c r="F443" t="s">
        <v>30</v>
      </c>
      <c r="G443" t="s">
        <v>437</v>
      </c>
      <c r="H443" t="s">
        <v>530</v>
      </c>
      <c r="I443" t="s">
        <v>50</v>
      </c>
      <c r="J443" t="s">
        <v>51</v>
      </c>
      <c r="K443" t="s">
        <v>531</v>
      </c>
      <c r="L443">
        <v>0</v>
      </c>
      <c r="M443" t="s">
        <v>532</v>
      </c>
      <c r="N443" t="s">
        <v>533</v>
      </c>
      <c r="O443" t="s">
        <v>534</v>
      </c>
      <c r="S443">
        <v>12.3703</v>
      </c>
      <c r="T443">
        <v>-1.5246999999999999</v>
      </c>
      <c r="U443" t="s">
        <v>535</v>
      </c>
      <c r="V443" t="s">
        <v>41</v>
      </c>
      <c r="W443" t="s">
        <v>42</v>
      </c>
      <c r="X443">
        <v>613</v>
      </c>
      <c r="Y443">
        <v>1</v>
      </c>
      <c r="Z443">
        <v>60</v>
      </c>
      <c r="AA443">
        <v>57.5923313849366</v>
      </c>
    </row>
    <row r="444" spans="1:27" x14ac:dyDescent="0.3">
      <c r="A444">
        <v>2011</v>
      </c>
      <c r="B444">
        <v>4</v>
      </c>
      <c r="C444" t="s">
        <v>27</v>
      </c>
      <c r="D444" t="s">
        <v>528</v>
      </c>
      <c r="E444" t="s">
        <v>529</v>
      </c>
      <c r="F444" t="s">
        <v>30</v>
      </c>
      <c r="G444" t="s">
        <v>437</v>
      </c>
      <c r="H444" t="s">
        <v>530</v>
      </c>
      <c r="I444" t="s">
        <v>50</v>
      </c>
      <c r="J444" t="s">
        <v>51</v>
      </c>
      <c r="K444" t="s">
        <v>531</v>
      </c>
      <c r="L444">
        <v>0</v>
      </c>
      <c r="M444" t="s">
        <v>532</v>
      </c>
      <c r="N444" t="s">
        <v>533</v>
      </c>
      <c r="O444" t="s">
        <v>534</v>
      </c>
      <c r="S444">
        <v>12.3703</v>
      </c>
      <c r="T444">
        <v>-1.5246999999999999</v>
      </c>
      <c r="U444" t="s">
        <v>535</v>
      </c>
      <c r="V444" t="s">
        <v>41</v>
      </c>
      <c r="W444" t="s">
        <v>42</v>
      </c>
      <c r="X444">
        <v>613</v>
      </c>
      <c r="Y444">
        <v>3</v>
      </c>
      <c r="Z444">
        <v>300</v>
      </c>
      <c r="AA444">
        <v>119.470867012402</v>
      </c>
    </row>
    <row r="445" spans="1:27" x14ac:dyDescent="0.3">
      <c r="A445">
        <v>2011</v>
      </c>
      <c r="B445">
        <v>4</v>
      </c>
      <c r="C445" t="s">
        <v>27</v>
      </c>
      <c r="D445" t="s">
        <v>528</v>
      </c>
      <c r="E445" t="s">
        <v>529</v>
      </c>
      <c r="F445" t="s">
        <v>30</v>
      </c>
      <c r="G445" t="s">
        <v>437</v>
      </c>
      <c r="H445" t="s">
        <v>530</v>
      </c>
      <c r="I445" t="s">
        <v>50</v>
      </c>
      <c r="J445" t="s">
        <v>51</v>
      </c>
      <c r="K445" t="s">
        <v>531</v>
      </c>
      <c r="L445">
        <v>0</v>
      </c>
      <c r="M445" t="s">
        <v>532</v>
      </c>
      <c r="N445" t="s">
        <v>533</v>
      </c>
      <c r="O445" t="s">
        <v>534</v>
      </c>
      <c r="S445">
        <v>12.3703</v>
      </c>
      <c r="T445">
        <v>-1.5246999999999999</v>
      </c>
      <c r="U445" t="s">
        <v>535</v>
      </c>
      <c r="V445" t="s">
        <v>41</v>
      </c>
      <c r="W445" t="s">
        <v>42</v>
      </c>
      <c r="X445">
        <v>613</v>
      </c>
      <c r="Y445">
        <v>3</v>
      </c>
      <c r="Z445">
        <v>301</v>
      </c>
      <c r="AA445">
        <v>122.98919582991699</v>
      </c>
    </row>
    <row r="446" spans="1:27" x14ac:dyDescent="0.3">
      <c r="A446">
        <v>2011</v>
      </c>
      <c r="B446">
        <v>4</v>
      </c>
      <c r="C446" t="s">
        <v>27</v>
      </c>
      <c r="D446" t="s">
        <v>528</v>
      </c>
      <c r="E446" t="s">
        <v>529</v>
      </c>
      <c r="F446" t="s">
        <v>30</v>
      </c>
      <c r="G446" t="s">
        <v>437</v>
      </c>
      <c r="H446" t="s">
        <v>530</v>
      </c>
      <c r="I446" t="s">
        <v>50</v>
      </c>
      <c r="J446" t="s">
        <v>51</v>
      </c>
      <c r="K446" t="s">
        <v>531</v>
      </c>
      <c r="L446">
        <v>0</v>
      </c>
      <c r="M446" t="s">
        <v>532</v>
      </c>
      <c r="N446" t="s">
        <v>533</v>
      </c>
      <c r="O446" t="s">
        <v>534</v>
      </c>
      <c r="S446">
        <v>12.3703</v>
      </c>
      <c r="T446">
        <v>-1.5246999999999999</v>
      </c>
      <c r="U446" t="s">
        <v>535</v>
      </c>
      <c r="V446" t="s">
        <v>41</v>
      </c>
      <c r="W446" t="s">
        <v>53</v>
      </c>
      <c r="X446">
        <v>613</v>
      </c>
      <c r="Y446">
        <v>1</v>
      </c>
      <c r="Z446">
        <v>105</v>
      </c>
      <c r="AA446">
        <v>28.3715370658167</v>
      </c>
    </row>
    <row r="447" spans="1:27" x14ac:dyDescent="0.3">
      <c r="A447">
        <v>2011</v>
      </c>
      <c r="B447">
        <v>4</v>
      </c>
      <c r="C447" t="s">
        <v>27</v>
      </c>
      <c r="D447" t="s">
        <v>528</v>
      </c>
      <c r="E447" t="s">
        <v>529</v>
      </c>
      <c r="F447" t="s">
        <v>30</v>
      </c>
      <c r="G447" t="s">
        <v>437</v>
      </c>
      <c r="H447" t="s">
        <v>530</v>
      </c>
      <c r="I447" t="s">
        <v>50</v>
      </c>
      <c r="J447" t="s">
        <v>51</v>
      </c>
      <c r="K447" t="s">
        <v>531</v>
      </c>
      <c r="L447">
        <v>0</v>
      </c>
      <c r="M447" t="s">
        <v>532</v>
      </c>
      <c r="N447" t="s">
        <v>533</v>
      </c>
      <c r="O447" t="s">
        <v>534</v>
      </c>
      <c r="S447">
        <v>12.3703</v>
      </c>
      <c r="T447">
        <v>-1.5246999999999999</v>
      </c>
      <c r="U447" t="s">
        <v>535</v>
      </c>
      <c r="V447" t="s">
        <v>41</v>
      </c>
      <c r="W447" t="s">
        <v>53</v>
      </c>
      <c r="X447">
        <v>613</v>
      </c>
      <c r="Y447">
        <v>3</v>
      </c>
      <c r="Z447">
        <v>110</v>
      </c>
      <c r="AA447">
        <v>49.1322579789367</v>
      </c>
    </row>
    <row r="448" spans="1:27" x14ac:dyDescent="0.3">
      <c r="A448">
        <v>2011</v>
      </c>
      <c r="B448">
        <v>4</v>
      </c>
      <c r="C448" t="s">
        <v>27</v>
      </c>
      <c r="D448" t="s">
        <v>528</v>
      </c>
      <c r="E448" t="s">
        <v>529</v>
      </c>
      <c r="F448" t="s">
        <v>30</v>
      </c>
      <c r="G448" t="s">
        <v>437</v>
      </c>
      <c r="H448" t="s">
        <v>530</v>
      </c>
      <c r="I448" t="s">
        <v>50</v>
      </c>
      <c r="J448" t="s">
        <v>51</v>
      </c>
      <c r="K448" t="s">
        <v>531</v>
      </c>
      <c r="L448">
        <v>0</v>
      </c>
      <c r="M448" t="s">
        <v>532</v>
      </c>
      <c r="N448" t="s">
        <v>533</v>
      </c>
      <c r="O448" t="s">
        <v>534</v>
      </c>
      <c r="S448">
        <v>12.3703</v>
      </c>
      <c r="T448">
        <v>-1.5246999999999999</v>
      </c>
      <c r="U448" t="s">
        <v>535</v>
      </c>
      <c r="V448" t="s">
        <v>41</v>
      </c>
      <c r="W448" t="s">
        <v>53</v>
      </c>
      <c r="X448">
        <v>613</v>
      </c>
      <c r="Y448">
        <v>2</v>
      </c>
      <c r="Z448">
        <v>3004</v>
      </c>
      <c r="AA448">
        <v>51.404383664672402</v>
      </c>
    </row>
    <row r="449" spans="1:27" x14ac:dyDescent="0.3">
      <c r="A449">
        <v>2011</v>
      </c>
      <c r="B449">
        <v>4</v>
      </c>
      <c r="C449" t="s">
        <v>27</v>
      </c>
      <c r="D449" t="s">
        <v>528</v>
      </c>
      <c r="E449" t="s">
        <v>529</v>
      </c>
      <c r="F449" t="s">
        <v>30</v>
      </c>
      <c r="G449" t="s">
        <v>437</v>
      </c>
      <c r="H449" t="s">
        <v>530</v>
      </c>
      <c r="I449" t="s">
        <v>50</v>
      </c>
      <c r="J449" t="s">
        <v>51</v>
      </c>
      <c r="K449" t="s">
        <v>531</v>
      </c>
      <c r="L449">
        <v>0</v>
      </c>
      <c r="M449" t="s">
        <v>532</v>
      </c>
      <c r="N449" t="s">
        <v>533</v>
      </c>
      <c r="O449" t="s">
        <v>534</v>
      </c>
      <c r="S449">
        <v>12.3703</v>
      </c>
      <c r="T449">
        <v>-1.5246999999999999</v>
      </c>
      <c r="U449" t="s">
        <v>535</v>
      </c>
      <c r="V449" t="s">
        <v>41</v>
      </c>
      <c r="W449" t="s">
        <v>536</v>
      </c>
      <c r="X449">
        <v>613</v>
      </c>
      <c r="Y449">
        <v>2</v>
      </c>
      <c r="Z449">
        <v>30070</v>
      </c>
      <c r="AA449">
        <v>463.928933226033</v>
      </c>
    </row>
    <row r="450" spans="1:27" x14ac:dyDescent="0.3">
      <c r="A450">
        <v>2011</v>
      </c>
      <c r="B450">
        <v>4</v>
      </c>
      <c r="C450" t="s">
        <v>27</v>
      </c>
      <c r="D450" t="s">
        <v>528</v>
      </c>
      <c r="E450" t="s">
        <v>529</v>
      </c>
      <c r="F450" t="s">
        <v>30</v>
      </c>
      <c r="G450" t="s">
        <v>437</v>
      </c>
      <c r="H450" t="s">
        <v>530</v>
      </c>
      <c r="I450" t="s">
        <v>50</v>
      </c>
      <c r="J450" t="s">
        <v>51</v>
      </c>
      <c r="K450" t="s">
        <v>531</v>
      </c>
      <c r="L450">
        <v>0</v>
      </c>
      <c r="M450" t="s">
        <v>532</v>
      </c>
      <c r="N450" t="s">
        <v>533</v>
      </c>
      <c r="O450" t="s">
        <v>534</v>
      </c>
      <c r="S450">
        <v>12.3703</v>
      </c>
      <c r="T450">
        <v>-1.5246999999999999</v>
      </c>
      <c r="U450" t="s">
        <v>535</v>
      </c>
      <c r="V450" t="s">
        <v>41</v>
      </c>
      <c r="W450" t="s">
        <v>536</v>
      </c>
      <c r="X450">
        <v>613</v>
      </c>
      <c r="Y450">
        <v>2</v>
      </c>
      <c r="Z450">
        <v>30070</v>
      </c>
      <c r="AA450">
        <v>486.678271186492</v>
      </c>
    </row>
    <row r="451" spans="1:27" x14ac:dyDescent="0.3">
      <c r="A451">
        <v>2011</v>
      </c>
      <c r="B451">
        <v>4</v>
      </c>
      <c r="C451" t="s">
        <v>27</v>
      </c>
      <c r="D451" t="s">
        <v>528</v>
      </c>
      <c r="E451" t="s">
        <v>529</v>
      </c>
      <c r="F451" t="s">
        <v>30</v>
      </c>
      <c r="G451" t="s">
        <v>437</v>
      </c>
      <c r="H451" t="s">
        <v>530</v>
      </c>
      <c r="I451" t="s">
        <v>50</v>
      </c>
      <c r="J451" t="s">
        <v>51</v>
      </c>
      <c r="K451" t="s">
        <v>531</v>
      </c>
      <c r="L451">
        <v>0</v>
      </c>
      <c r="M451" t="s">
        <v>532</v>
      </c>
      <c r="N451" t="s">
        <v>533</v>
      </c>
      <c r="O451" t="s">
        <v>534</v>
      </c>
      <c r="S451">
        <v>12.3703</v>
      </c>
      <c r="T451">
        <v>-1.5246999999999999</v>
      </c>
      <c r="U451" t="s">
        <v>535</v>
      </c>
      <c r="V451" t="s">
        <v>41</v>
      </c>
      <c r="W451" t="s">
        <v>536</v>
      </c>
      <c r="X451">
        <v>613</v>
      </c>
      <c r="Y451">
        <v>2</v>
      </c>
      <c r="Z451">
        <v>30070</v>
      </c>
      <c r="AA451">
        <v>595.00991838022401</v>
      </c>
    </row>
    <row r="452" spans="1:27" x14ac:dyDescent="0.3">
      <c r="A452">
        <v>2021</v>
      </c>
      <c r="B452">
        <v>3</v>
      </c>
      <c r="C452" t="s">
        <v>27</v>
      </c>
      <c r="D452" t="s">
        <v>115</v>
      </c>
      <c r="E452" t="s">
        <v>537</v>
      </c>
      <c r="F452" t="s">
        <v>30</v>
      </c>
      <c r="G452" t="s">
        <v>31</v>
      </c>
      <c r="H452" t="s">
        <v>32</v>
      </c>
      <c r="I452" t="s">
        <v>117</v>
      </c>
      <c r="J452" t="s">
        <v>51</v>
      </c>
      <c r="K452" t="s">
        <v>538</v>
      </c>
      <c r="L452">
        <v>0</v>
      </c>
      <c r="M452" t="s">
        <v>36</v>
      </c>
      <c r="O452" t="s">
        <v>37</v>
      </c>
      <c r="P452" t="s">
        <v>38</v>
      </c>
      <c r="R452" t="s">
        <v>39</v>
      </c>
      <c r="S452">
        <v>13.985900000000001</v>
      </c>
      <c r="T452">
        <v>-1.7003999999999999</v>
      </c>
      <c r="U452" t="s">
        <v>539</v>
      </c>
      <c r="V452" t="s">
        <v>41</v>
      </c>
    </row>
    <row r="453" spans="1:27" x14ac:dyDescent="0.3">
      <c r="A453">
        <v>2021</v>
      </c>
      <c r="B453">
        <v>3</v>
      </c>
      <c r="C453" t="s">
        <v>27</v>
      </c>
      <c r="D453" t="s">
        <v>115</v>
      </c>
      <c r="E453" t="s">
        <v>537</v>
      </c>
      <c r="F453" t="s">
        <v>30</v>
      </c>
      <c r="G453" t="s">
        <v>31</v>
      </c>
      <c r="H453" t="s">
        <v>32</v>
      </c>
      <c r="I453" t="s">
        <v>117</v>
      </c>
      <c r="J453" t="s">
        <v>51</v>
      </c>
      <c r="K453" t="s">
        <v>538</v>
      </c>
      <c r="L453">
        <v>0</v>
      </c>
      <c r="M453" t="s">
        <v>36</v>
      </c>
      <c r="O453" t="s">
        <v>37</v>
      </c>
      <c r="P453" t="s">
        <v>38</v>
      </c>
      <c r="R453" t="s">
        <v>39</v>
      </c>
      <c r="S453">
        <v>13.985900000000001</v>
      </c>
      <c r="T453">
        <v>-1.7003999999999999</v>
      </c>
      <c r="U453" t="s">
        <v>539</v>
      </c>
      <c r="V453" t="s">
        <v>41</v>
      </c>
    </row>
    <row r="454" spans="1:27" x14ac:dyDescent="0.3">
      <c r="A454">
        <v>2021</v>
      </c>
      <c r="B454">
        <v>3</v>
      </c>
      <c r="C454" t="s">
        <v>27</v>
      </c>
      <c r="D454" t="s">
        <v>115</v>
      </c>
      <c r="E454" t="s">
        <v>537</v>
      </c>
      <c r="F454" t="s">
        <v>30</v>
      </c>
      <c r="G454" t="s">
        <v>31</v>
      </c>
      <c r="H454" t="s">
        <v>32</v>
      </c>
      <c r="I454" t="s">
        <v>117</v>
      </c>
      <c r="J454" t="s">
        <v>51</v>
      </c>
      <c r="K454" t="s">
        <v>538</v>
      </c>
      <c r="L454">
        <v>0</v>
      </c>
      <c r="M454" t="s">
        <v>36</v>
      </c>
      <c r="O454" t="s">
        <v>37</v>
      </c>
      <c r="P454" t="s">
        <v>38</v>
      </c>
      <c r="R454" t="s">
        <v>39</v>
      </c>
      <c r="S454">
        <v>13.985900000000001</v>
      </c>
      <c r="T454">
        <v>-1.7003999999999999</v>
      </c>
      <c r="U454" t="s">
        <v>539</v>
      </c>
      <c r="V454" t="s">
        <v>41</v>
      </c>
    </row>
    <row r="455" spans="1:27" x14ac:dyDescent="0.3">
      <c r="A455">
        <v>2021</v>
      </c>
      <c r="B455">
        <v>2</v>
      </c>
      <c r="C455" t="s">
        <v>27</v>
      </c>
      <c r="D455" t="s">
        <v>115</v>
      </c>
      <c r="E455" t="s">
        <v>537</v>
      </c>
      <c r="F455" t="s">
        <v>30</v>
      </c>
      <c r="G455" t="s">
        <v>98</v>
      </c>
      <c r="H455" t="s">
        <v>32</v>
      </c>
      <c r="I455" t="s">
        <v>50</v>
      </c>
      <c r="J455" t="s">
        <v>99</v>
      </c>
      <c r="K455" t="s">
        <v>540</v>
      </c>
      <c r="L455">
        <v>0</v>
      </c>
      <c r="M455" t="s">
        <v>36</v>
      </c>
      <c r="O455" t="s">
        <v>37</v>
      </c>
      <c r="P455" t="s">
        <v>38</v>
      </c>
      <c r="R455" t="s">
        <v>39</v>
      </c>
      <c r="S455">
        <v>13.985900000000001</v>
      </c>
      <c r="T455">
        <v>-1.7003999999999999</v>
      </c>
      <c r="U455" t="s">
        <v>539</v>
      </c>
      <c r="V455" t="s">
        <v>41</v>
      </c>
    </row>
    <row r="456" spans="1:27" x14ac:dyDescent="0.3">
      <c r="A456">
        <v>2021</v>
      </c>
      <c r="B456">
        <v>2</v>
      </c>
      <c r="C456" t="s">
        <v>27</v>
      </c>
      <c r="D456" t="s">
        <v>115</v>
      </c>
      <c r="E456" t="s">
        <v>537</v>
      </c>
      <c r="F456" t="s">
        <v>30</v>
      </c>
      <c r="G456" t="s">
        <v>98</v>
      </c>
      <c r="H456" t="s">
        <v>32</v>
      </c>
      <c r="I456" t="s">
        <v>50</v>
      </c>
      <c r="J456" t="s">
        <v>99</v>
      </c>
      <c r="K456" t="s">
        <v>540</v>
      </c>
      <c r="L456">
        <v>0</v>
      </c>
      <c r="M456" t="s">
        <v>36</v>
      </c>
      <c r="O456" t="s">
        <v>37</v>
      </c>
      <c r="P456" t="s">
        <v>38</v>
      </c>
      <c r="R456" t="s">
        <v>39</v>
      </c>
      <c r="S456">
        <v>13.985900000000001</v>
      </c>
      <c r="T456">
        <v>-1.7003999999999999</v>
      </c>
      <c r="U456" t="s">
        <v>539</v>
      </c>
      <c r="V456" t="s">
        <v>41</v>
      </c>
    </row>
    <row r="457" spans="1:27" x14ac:dyDescent="0.3">
      <c r="A457">
        <v>2021</v>
      </c>
      <c r="B457">
        <v>2</v>
      </c>
      <c r="C457" t="s">
        <v>27</v>
      </c>
      <c r="D457" t="s">
        <v>115</v>
      </c>
      <c r="E457" t="s">
        <v>537</v>
      </c>
      <c r="F457" t="s">
        <v>30</v>
      </c>
      <c r="G457" t="s">
        <v>98</v>
      </c>
      <c r="H457" t="s">
        <v>32</v>
      </c>
      <c r="I457" t="s">
        <v>50</v>
      </c>
      <c r="J457" t="s">
        <v>99</v>
      </c>
      <c r="K457" t="s">
        <v>540</v>
      </c>
      <c r="L457">
        <v>0</v>
      </c>
      <c r="M457" t="s">
        <v>36</v>
      </c>
      <c r="O457" t="s">
        <v>37</v>
      </c>
      <c r="P457" t="s">
        <v>38</v>
      </c>
      <c r="R457" t="s">
        <v>39</v>
      </c>
      <c r="S457">
        <v>13.985900000000001</v>
      </c>
      <c r="T457">
        <v>-1.7003999999999999</v>
      </c>
      <c r="U457" t="s">
        <v>539</v>
      </c>
      <c r="V457" t="s">
        <v>41</v>
      </c>
    </row>
    <row r="458" spans="1:27" x14ac:dyDescent="0.3">
      <c r="A458">
        <v>2021</v>
      </c>
      <c r="B458">
        <v>2</v>
      </c>
      <c r="C458" t="s">
        <v>27</v>
      </c>
      <c r="D458" t="s">
        <v>115</v>
      </c>
      <c r="E458" t="s">
        <v>537</v>
      </c>
      <c r="F458" t="s">
        <v>30</v>
      </c>
      <c r="G458" t="s">
        <v>98</v>
      </c>
      <c r="H458" t="s">
        <v>32</v>
      </c>
      <c r="I458" t="s">
        <v>50</v>
      </c>
      <c r="J458" t="s">
        <v>99</v>
      </c>
      <c r="K458" t="s">
        <v>540</v>
      </c>
      <c r="L458">
        <v>0</v>
      </c>
      <c r="M458" t="s">
        <v>36</v>
      </c>
      <c r="O458" t="s">
        <v>37</v>
      </c>
      <c r="P458" t="s">
        <v>38</v>
      </c>
      <c r="R458" t="s">
        <v>39</v>
      </c>
      <c r="S458">
        <v>13.985900000000001</v>
      </c>
      <c r="T458">
        <v>-1.7003999999999999</v>
      </c>
      <c r="U458" t="s">
        <v>539</v>
      </c>
      <c r="V458" t="s">
        <v>41</v>
      </c>
    </row>
    <row r="459" spans="1:27" x14ac:dyDescent="0.3">
      <c r="A459">
        <v>2021</v>
      </c>
      <c r="B459">
        <v>2</v>
      </c>
      <c r="C459" t="s">
        <v>27</v>
      </c>
      <c r="D459" t="s">
        <v>115</v>
      </c>
      <c r="E459" t="s">
        <v>537</v>
      </c>
      <c r="F459" t="s">
        <v>30</v>
      </c>
      <c r="G459" t="s">
        <v>98</v>
      </c>
      <c r="H459" t="s">
        <v>32</v>
      </c>
      <c r="I459" t="s">
        <v>50</v>
      </c>
      <c r="J459" t="s">
        <v>99</v>
      </c>
      <c r="K459" t="s">
        <v>540</v>
      </c>
      <c r="L459">
        <v>0</v>
      </c>
      <c r="M459" t="s">
        <v>36</v>
      </c>
      <c r="O459" t="s">
        <v>37</v>
      </c>
      <c r="P459" t="s">
        <v>38</v>
      </c>
      <c r="R459" t="s">
        <v>39</v>
      </c>
      <c r="S459">
        <v>13.985900000000001</v>
      </c>
      <c r="T459">
        <v>-1.7003999999999999</v>
      </c>
      <c r="U459" t="s">
        <v>539</v>
      </c>
      <c r="V459" t="s">
        <v>41</v>
      </c>
    </row>
    <row r="460" spans="1:27" x14ac:dyDescent="0.3">
      <c r="A460">
        <v>2021</v>
      </c>
      <c r="B460">
        <v>2</v>
      </c>
      <c r="C460" t="s">
        <v>27</v>
      </c>
      <c r="D460" t="s">
        <v>115</v>
      </c>
      <c r="E460" t="s">
        <v>537</v>
      </c>
      <c r="F460" t="s">
        <v>30</v>
      </c>
      <c r="G460" t="s">
        <v>98</v>
      </c>
      <c r="H460" t="s">
        <v>32</v>
      </c>
      <c r="I460" t="s">
        <v>50</v>
      </c>
      <c r="J460" t="s">
        <v>99</v>
      </c>
      <c r="K460" t="s">
        <v>540</v>
      </c>
      <c r="L460">
        <v>0</v>
      </c>
      <c r="M460" t="s">
        <v>36</v>
      </c>
      <c r="O460" t="s">
        <v>37</v>
      </c>
      <c r="P460" t="s">
        <v>38</v>
      </c>
      <c r="R460" t="s">
        <v>39</v>
      </c>
      <c r="S460">
        <v>13.985900000000001</v>
      </c>
      <c r="T460">
        <v>-1.7003999999999999</v>
      </c>
      <c r="U460" t="s">
        <v>539</v>
      </c>
      <c r="V460" t="s">
        <v>41</v>
      </c>
    </row>
    <row r="461" spans="1:27" x14ac:dyDescent="0.3">
      <c r="A461">
        <v>2022</v>
      </c>
      <c r="B461">
        <v>12</v>
      </c>
      <c r="C461" t="s">
        <v>27</v>
      </c>
      <c r="D461" t="s">
        <v>233</v>
      </c>
      <c r="E461" t="s">
        <v>541</v>
      </c>
      <c r="F461" t="s">
        <v>30</v>
      </c>
      <c r="G461" t="s">
        <v>31</v>
      </c>
      <c r="H461" t="s">
        <v>32</v>
      </c>
      <c r="I461" t="s">
        <v>50</v>
      </c>
      <c r="J461" t="s">
        <v>51</v>
      </c>
      <c r="K461" t="s">
        <v>542</v>
      </c>
      <c r="L461">
        <v>0</v>
      </c>
      <c r="M461" t="s">
        <v>36</v>
      </c>
      <c r="O461" t="s">
        <v>37</v>
      </c>
      <c r="P461" t="s">
        <v>38</v>
      </c>
      <c r="Q461" t="s">
        <v>48</v>
      </c>
      <c r="R461" t="s">
        <v>39</v>
      </c>
      <c r="S461">
        <v>11.2666</v>
      </c>
      <c r="T461">
        <v>-2.6333000000000002</v>
      </c>
      <c r="U461" t="s">
        <v>543</v>
      </c>
      <c r="V461" t="s">
        <v>41</v>
      </c>
    </row>
    <row r="462" spans="1:27" x14ac:dyDescent="0.3">
      <c r="A462">
        <v>2022</v>
      </c>
      <c r="B462">
        <v>12</v>
      </c>
      <c r="C462" t="s">
        <v>27</v>
      </c>
      <c r="D462" t="s">
        <v>233</v>
      </c>
      <c r="E462" t="s">
        <v>541</v>
      </c>
      <c r="F462" t="s">
        <v>30</v>
      </c>
      <c r="G462" t="s">
        <v>31</v>
      </c>
      <c r="H462" t="s">
        <v>32</v>
      </c>
      <c r="I462" t="s">
        <v>50</v>
      </c>
      <c r="J462" t="s">
        <v>51</v>
      </c>
      <c r="K462" t="s">
        <v>542</v>
      </c>
      <c r="L462">
        <v>0</v>
      </c>
      <c r="M462" t="s">
        <v>36</v>
      </c>
      <c r="O462" t="s">
        <v>37</v>
      </c>
      <c r="P462" t="s">
        <v>38</v>
      </c>
      <c r="Q462" t="s">
        <v>48</v>
      </c>
      <c r="R462" t="s">
        <v>39</v>
      </c>
      <c r="S462">
        <v>11.2666</v>
      </c>
      <c r="T462">
        <v>-2.6333000000000002</v>
      </c>
      <c r="U462" t="s">
        <v>543</v>
      </c>
      <c r="V462" t="s">
        <v>41</v>
      </c>
    </row>
    <row r="463" spans="1:27" x14ac:dyDescent="0.3">
      <c r="A463">
        <v>2022</v>
      </c>
      <c r="B463">
        <v>12</v>
      </c>
      <c r="C463" t="s">
        <v>27</v>
      </c>
      <c r="D463" t="s">
        <v>233</v>
      </c>
      <c r="E463" t="s">
        <v>541</v>
      </c>
      <c r="F463" t="s">
        <v>30</v>
      </c>
      <c r="G463" t="s">
        <v>31</v>
      </c>
      <c r="H463" t="s">
        <v>32</v>
      </c>
      <c r="I463" t="s">
        <v>50</v>
      </c>
      <c r="J463" t="s">
        <v>51</v>
      </c>
      <c r="K463" t="s">
        <v>542</v>
      </c>
      <c r="L463">
        <v>0</v>
      </c>
      <c r="M463" t="s">
        <v>36</v>
      </c>
      <c r="O463" t="s">
        <v>37</v>
      </c>
      <c r="P463" t="s">
        <v>38</v>
      </c>
      <c r="Q463" t="s">
        <v>48</v>
      </c>
      <c r="R463" t="s">
        <v>39</v>
      </c>
      <c r="S463">
        <v>11.2666</v>
      </c>
      <c r="T463">
        <v>-2.6333000000000002</v>
      </c>
      <c r="U463" t="s">
        <v>543</v>
      </c>
      <c r="V463" t="s">
        <v>41</v>
      </c>
    </row>
    <row r="464" spans="1:27" x14ac:dyDescent="0.3">
      <c r="A464">
        <v>2022</v>
      </c>
      <c r="B464">
        <v>10</v>
      </c>
      <c r="C464" t="s">
        <v>27</v>
      </c>
      <c r="D464" t="s">
        <v>43</v>
      </c>
      <c r="E464" t="s">
        <v>544</v>
      </c>
      <c r="F464" t="s">
        <v>30</v>
      </c>
      <c r="G464" t="s">
        <v>148</v>
      </c>
      <c r="H464" t="s">
        <v>32</v>
      </c>
      <c r="I464" t="s">
        <v>45</v>
      </c>
      <c r="J464" t="s">
        <v>46</v>
      </c>
      <c r="K464" t="s">
        <v>545</v>
      </c>
      <c r="L464">
        <v>0</v>
      </c>
      <c r="M464" t="s">
        <v>36</v>
      </c>
      <c r="O464" t="s">
        <v>37</v>
      </c>
      <c r="P464" t="s">
        <v>38</v>
      </c>
      <c r="R464" t="s">
        <v>39</v>
      </c>
      <c r="S464">
        <v>11.497400000000001</v>
      </c>
      <c r="T464">
        <v>-0.35360000000000003</v>
      </c>
      <c r="U464" t="s">
        <v>546</v>
      </c>
      <c r="V464" t="s">
        <v>41</v>
      </c>
      <c r="W464" t="s">
        <v>42</v>
      </c>
      <c r="X464">
        <v>613</v>
      </c>
      <c r="Y464">
        <v>1</v>
      </c>
      <c r="Z464">
        <v>14</v>
      </c>
      <c r="AA464">
        <v>545.04910508753005</v>
      </c>
    </row>
    <row r="465" spans="1:27" x14ac:dyDescent="0.3">
      <c r="A465">
        <v>2022</v>
      </c>
      <c r="B465">
        <v>10</v>
      </c>
      <c r="C465" t="s">
        <v>27</v>
      </c>
      <c r="D465" t="s">
        <v>43</v>
      </c>
      <c r="E465" t="s">
        <v>544</v>
      </c>
      <c r="F465" t="s">
        <v>30</v>
      </c>
      <c r="G465" t="s">
        <v>148</v>
      </c>
      <c r="H465" t="s">
        <v>32</v>
      </c>
      <c r="I465" t="s">
        <v>45</v>
      </c>
      <c r="J465" t="s">
        <v>46</v>
      </c>
      <c r="K465" t="s">
        <v>545</v>
      </c>
      <c r="L465">
        <v>0</v>
      </c>
      <c r="M465" t="s">
        <v>36</v>
      </c>
      <c r="O465" t="s">
        <v>37</v>
      </c>
      <c r="P465" t="s">
        <v>38</v>
      </c>
      <c r="R465" t="s">
        <v>39</v>
      </c>
      <c r="S465">
        <v>11.497400000000001</v>
      </c>
      <c r="T465">
        <v>-0.35360000000000003</v>
      </c>
      <c r="U465" t="s">
        <v>546</v>
      </c>
      <c r="V465" t="s">
        <v>41</v>
      </c>
      <c r="W465" t="s">
        <v>42</v>
      </c>
      <c r="X465">
        <v>613</v>
      </c>
      <c r="Y465">
        <v>1</v>
      </c>
      <c r="Z465">
        <v>14</v>
      </c>
      <c r="AA465">
        <v>545.04910508753005</v>
      </c>
    </row>
    <row r="466" spans="1:27" x14ac:dyDescent="0.3">
      <c r="A466">
        <v>2022</v>
      </c>
      <c r="B466">
        <v>10</v>
      </c>
      <c r="C466" t="s">
        <v>27</v>
      </c>
      <c r="D466" t="s">
        <v>43</v>
      </c>
      <c r="E466" t="s">
        <v>544</v>
      </c>
      <c r="F466" t="s">
        <v>30</v>
      </c>
      <c r="G466" t="s">
        <v>148</v>
      </c>
      <c r="H466" t="s">
        <v>32</v>
      </c>
      <c r="I466" t="s">
        <v>45</v>
      </c>
      <c r="J466" t="s">
        <v>46</v>
      </c>
      <c r="K466" t="s">
        <v>545</v>
      </c>
      <c r="L466">
        <v>0</v>
      </c>
      <c r="M466" t="s">
        <v>36</v>
      </c>
      <c r="O466" t="s">
        <v>37</v>
      </c>
      <c r="P466" t="s">
        <v>38</v>
      </c>
      <c r="R466" t="s">
        <v>39</v>
      </c>
      <c r="S466">
        <v>11.497400000000001</v>
      </c>
      <c r="T466">
        <v>-0.35360000000000003</v>
      </c>
      <c r="U466" t="s">
        <v>546</v>
      </c>
      <c r="V466" t="s">
        <v>41</v>
      </c>
      <c r="W466" t="s">
        <v>42</v>
      </c>
      <c r="X466">
        <v>613</v>
      </c>
      <c r="Y466">
        <v>1</v>
      </c>
      <c r="Z466">
        <v>14</v>
      </c>
      <c r="AA466">
        <v>545.04910508753005</v>
      </c>
    </row>
    <row r="467" spans="1:27" x14ac:dyDescent="0.3">
      <c r="A467">
        <v>2020</v>
      </c>
      <c r="B467">
        <v>7</v>
      </c>
      <c r="C467" t="s">
        <v>27</v>
      </c>
      <c r="D467" t="s">
        <v>115</v>
      </c>
      <c r="E467" t="s">
        <v>547</v>
      </c>
      <c r="F467" t="s">
        <v>30</v>
      </c>
      <c r="G467" t="s">
        <v>437</v>
      </c>
      <c r="H467" t="s">
        <v>32</v>
      </c>
      <c r="I467" t="s">
        <v>50</v>
      </c>
      <c r="J467" t="s">
        <v>51</v>
      </c>
      <c r="K467" t="s">
        <v>548</v>
      </c>
      <c r="L467">
        <v>0</v>
      </c>
      <c r="M467" t="s">
        <v>94</v>
      </c>
      <c r="O467" t="s">
        <v>37</v>
      </c>
      <c r="P467" t="s">
        <v>38</v>
      </c>
      <c r="Q467" t="s">
        <v>439</v>
      </c>
      <c r="R467" t="s">
        <v>39</v>
      </c>
      <c r="S467">
        <v>13.253500000000001</v>
      </c>
      <c r="T467">
        <v>0.98529999999999995</v>
      </c>
      <c r="U467" t="s">
        <v>549</v>
      </c>
      <c r="V467" t="s">
        <v>41</v>
      </c>
    </row>
    <row r="468" spans="1:27" x14ac:dyDescent="0.3">
      <c r="A468">
        <v>2020</v>
      </c>
      <c r="B468">
        <v>7</v>
      </c>
      <c r="C468" t="s">
        <v>27</v>
      </c>
      <c r="D468" t="s">
        <v>115</v>
      </c>
      <c r="E468" t="s">
        <v>547</v>
      </c>
      <c r="F468" t="s">
        <v>30</v>
      </c>
      <c r="G468" t="s">
        <v>437</v>
      </c>
      <c r="H468" t="s">
        <v>32</v>
      </c>
      <c r="I468" t="s">
        <v>50</v>
      </c>
      <c r="J468" t="s">
        <v>51</v>
      </c>
      <c r="K468" t="s">
        <v>548</v>
      </c>
      <c r="L468">
        <v>0</v>
      </c>
      <c r="M468" t="s">
        <v>94</v>
      </c>
      <c r="O468" t="s">
        <v>37</v>
      </c>
      <c r="P468" t="s">
        <v>38</v>
      </c>
      <c r="Q468" t="s">
        <v>439</v>
      </c>
      <c r="R468" t="s">
        <v>39</v>
      </c>
      <c r="S468">
        <v>13.253500000000001</v>
      </c>
      <c r="T468">
        <v>0.98529999999999995</v>
      </c>
      <c r="U468" t="s">
        <v>549</v>
      </c>
      <c r="V468" t="s">
        <v>41</v>
      </c>
    </row>
    <row r="469" spans="1:27" x14ac:dyDescent="0.3">
      <c r="A469">
        <v>2020</v>
      </c>
      <c r="B469">
        <v>7</v>
      </c>
      <c r="C469" t="s">
        <v>27</v>
      </c>
      <c r="D469" t="s">
        <v>115</v>
      </c>
      <c r="E469" t="s">
        <v>547</v>
      </c>
      <c r="F469" t="s">
        <v>30</v>
      </c>
      <c r="G469" t="s">
        <v>437</v>
      </c>
      <c r="H469" t="s">
        <v>32</v>
      </c>
      <c r="I469" t="s">
        <v>50</v>
      </c>
      <c r="J469" t="s">
        <v>51</v>
      </c>
      <c r="K469" t="s">
        <v>548</v>
      </c>
      <c r="L469">
        <v>0</v>
      </c>
      <c r="M469" t="s">
        <v>94</v>
      </c>
      <c r="O469" t="s">
        <v>37</v>
      </c>
      <c r="P469" t="s">
        <v>38</v>
      </c>
      <c r="Q469" t="s">
        <v>439</v>
      </c>
      <c r="R469" t="s">
        <v>39</v>
      </c>
      <c r="S469">
        <v>13.253500000000001</v>
      </c>
      <c r="T469">
        <v>0.98529999999999995</v>
      </c>
      <c r="U469" t="s">
        <v>549</v>
      </c>
      <c r="V469" t="s">
        <v>41</v>
      </c>
    </row>
    <row r="470" spans="1:27" x14ac:dyDescent="0.3">
      <c r="A470">
        <v>2022</v>
      </c>
      <c r="B470">
        <v>1</v>
      </c>
      <c r="C470" t="s">
        <v>27</v>
      </c>
      <c r="D470" t="s">
        <v>60</v>
      </c>
      <c r="E470" t="s">
        <v>550</v>
      </c>
      <c r="F470" t="s">
        <v>30</v>
      </c>
      <c r="G470" t="s">
        <v>31</v>
      </c>
      <c r="H470" t="s">
        <v>32</v>
      </c>
      <c r="I470" t="s">
        <v>33</v>
      </c>
      <c r="J470" t="s">
        <v>34</v>
      </c>
      <c r="K470" t="s">
        <v>551</v>
      </c>
      <c r="L470">
        <v>0</v>
      </c>
      <c r="M470" t="s">
        <v>36</v>
      </c>
      <c r="O470" t="s">
        <v>37</v>
      </c>
      <c r="P470" t="s">
        <v>38</v>
      </c>
      <c r="R470" t="s">
        <v>39</v>
      </c>
      <c r="S470">
        <v>13.6553</v>
      </c>
      <c r="T470">
        <v>-2.3220999999999998</v>
      </c>
      <c r="U470" t="s">
        <v>552</v>
      </c>
      <c r="V470" t="s">
        <v>41</v>
      </c>
      <c r="W470" t="s">
        <v>42</v>
      </c>
      <c r="X470">
        <v>613</v>
      </c>
      <c r="Y470">
        <v>2</v>
      </c>
      <c r="Z470">
        <v>302</v>
      </c>
      <c r="AA470">
        <v>6390.7271473063201</v>
      </c>
    </row>
    <row r="471" spans="1:27" x14ac:dyDescent="0.3">
      <c r="A471">
        <v>2022</v>
      </c>
      <c r="B471">
        <v>1</v>
      </c>
      <c r="C471" t="s">
        <v>27</v>
      </c>
      <c r="D471" t="s">
        <v>60</v>
      </c>
      <c r="E471" t="s">
        <v>550</v>
      </c>
      <c r="F471" t="s">
        <v>30</v>
      </c>
      <c r="G471" t="s">
        <v>31</v>
      </c>
      <c r="H471" t="s">
        <v>32</v>
      </c>
      <c r="I471" t="s">
        <v>33</v>
      </c>
      <c r="J471" t="s">
        <v>34</v>
      </c>
      <c r="K471" t="s">
        <v>551</v>
      </c>
      <c r="L471">
        <v>0</v>
      </c>
      <c r="M471" t="s">
        <v>36</v>
      </c>
      <c r="O471" t="s">
        <v>37</v>
      </c>
      <c r="P471" t="s">
        <v>38</v>
      </c>
      <c r="R471" t="s">
        <v>39</v>
      </c>
      <c r="S471">
        <v>13.6553</v>
      </c>
      <c r="T471">
        <v>-2.3220999999999998</v>
      </c>
      <c r="U471" t="s">
        <v>552</v>
      </c>
      <c r="V471" t="s">
        <v>41</v>
      </c>
      <c r="W471" t="s">
        <v>42</v>
      </c>
      <c r="X471">
        <v>613</v>
      </c>
      <c r="Y471">
        <v>2</v>
      </c>
      <c r="Z471">
        <v>302</v>
      </c>
      <c r="AA471">
        <v>6415.3301471223203</v>
      </c>
    </row>
    <row r="472" spans="1:27" x14ac:dyDescent="0.3">
      <c r="A472">
        <v>2022</v>
      </c>
      <c r="B472">
        <v>1</v>
      </c>
      <c r="C472" t="s">
        <v>27</v>
      </c>
      <c r="D472" t="s">
        <v>60</v>
      </c>
      <c r="E472" t="s">
        <v>550</v>
      </c>
      <c r="F472" t="s">
        <v>30</v>
      </c>
      <c r="G472" t="s">
        <v>31</v>
      </c>
      <c r="H472" t="s">
        <v>32</v>
      </c>
      <c r="I472" t="s">
        <v>33</v>
      </c>
      <c r="J472" t="s">
        <v>34</v>
      </c>
      <c r="K472" t="s">
        <v>551</v>
      </c>
      <c r="L472">
        <v>0</v>
      </c>
      <c r="M472" t="s">
        <v>36</v>
      </c>
      <c r="O472" t="s">
        <v>37</v>
      </c>
      <c r="P472" t="s">
        <v>38</v>
      </c>
      <c r="R472" t="s">
        <v>39</v>
      </c>
      <c r="S472">
        <v>13.6553</v>
      </c>
      <c r="T472">
        <v>-2.3220999999999998</v>
      </c>
      <c r="U472" t="s">
        <v>552</v>
      </c>
      <c r="V472" t="s">
        <v>41</v>
      </c>
      <c r="W472" t="s">
        <v>42</v>
      </c>
      <c r="X472">
        <v>613</v>
      </c>
      <c r="Y472">
        <v>2</v>
      </c>
      <c r="Z472">
        <v>305</v>
      </c>
      <c r="AA472">
        <v>6432.7428065416098</v>
      </c>
    </row>
    <row r="473" spans="1:27" x14ac:dyDescent="0.3">
      <c r="A473">
        <v>2022</v>
      </c>
      <c r="B473">
        <v>1</v>
      </c>
      <c r="C473" t="s">
        <v>27</v>
      </c>
      <c r="D473" t="s">
        <v>60</v>
      </c>
      <c r="E473" t="s">
        <v>550</v>
      </c>
      <c r="F473" t="s">
        <v>30</v>
      </c>
      <c r="G473" t="s">
        <v>31</v>
      </c>
      <c r="H473" t="s">
        <v>32</v>
      </c>
      <c r="I473" t="s">
        <v>33</v>
      </c>
      <c r="J473" t="s">
        <v>34</v>
      </c>
      <c r="K473" t="s">
        <v>551</v>
      </c>
      <c r="L473">
        <v>0</v>
      </c>
      <c r="M473" t="s">
        <v>36</v>
      </c>
      <c r="O473" t="s">
        <v>37</v>
      </c>
      <c r="P473" t="s">
        <v>38</v>
      </c>
      <c r="R473" t="s">
        <v>39</v>
      </c>
      <c r="S473">
        <v>13.6553</v>
      </c>
      <c r="T473">
        <v>-2.3220999999999998</v>
      </c>
      <c r="U473" t="s">
        <v>552</v>
      </c>
      <c r="V473" t="s">
        <v>41</v>
      </c>
      <c r="W473" t="s">
        <v>53</v>
      </c>
      <c r="X473">
        <v>613</v>
      </c>
      <c r="Y473">
        <v>2</v>
      </c>
      <c r="Z473">
        <v>3003</v>
      </c>
      <c r="AA473">
        <v>6151.1567050289405</v>
      </c>
    </row>
    <row r="474" spans="1:27" x14ac:dyDescent="0.3">
      <c r="A474">
        <v>2022</v>
      </c>
      <c r="B474">
        <v>1</v>
      </c>
      <c r="C474" t="s">
        <v>27</v>
      </c>
      <c r="D474" t="s">
        <v>60</v>
      </c>
      <c r="E474" t="s">
        <v>550</v>
      </c>
      <c r="F474" t="s">
        <v>30</v>
      </c>
      <c r="G474" t="s">
        <v>31</v>
      </c>
      <c r="H474" t="s">
        <v>32</v>
      </c>
      <c r="I474" t="s">
        <v>33</v>
      </c>
      <c r="J474" t="s">
        <v>34</v>
      </c>
      <c r="K474" t="s">
        <v>551</v>
      </c>
      <c r="L474">
        <v>0</v>
      </c>
      <c r="M474" t="s">
        <v>36</v>
      </c>
      <c r="O474" t="s">
        <v>37</v>
      </c>
      <c r="P474" t="s">
        <v>38</v>
      </c>
      <c r="R474" t="s">
        <v>39</v>
      </c>
      <c r="S474">
        <v>13.6553</v>
      </c>
      <c r="T474">
        <v>-2.3220999999999998</v>
      </c>
      <c r="U474" t="s">
        <v>552</v>
      </c>
      <c r="V474" t="s">
        <v>41</v>
      </c>
      <c r="W474" t="s">
        <v>53</v>
      </c>
      <c r="X474">
        <v>613</v>
      </c>
      <c r="Y474">
        <v>1</v>
      </c>
      <c r="Z474">
        <v>140</v>
      </c>
      <c r="AA474">
        <v>6432.7428065416098</v>
      </c>
    </row>
    <row r="475" spans="1:27" x14ac:dyDescent="0.3">
      <c r="A475">
        <v>2021</v>
      </c>
      <c r="B475">
        <v>8</v>
      </c>
      <c r="C475" t="s">
        <v>27</v>
      </c>
      <c r="D475" t="s">
        <v>64</v>
      </c>
      <c r="E475" t="s">
        <v>553</v>
      </c>
      <c r="F475" t="s">
        <v>30</v>
      </c>
      <c r="G475" t="s">
        <v>31</v>
      </c>
      <c r="H475" t="s">
        <v>32</v>
      </c>
      <c r="I475" t="s">
        <v>50</v>
      </c>
      <c r="J475" t="s">
        <v>51</v>
      </c>
      <c r="K475" t="s">
        <v>554</v>
      </c>
      <c r="L475">
        <v>0</v>
      </c>
      <c r="M475" t="s">
        <v>36</v>
      </c>
      <c r="O475" t="s">
        <v>37</v>
      </c>
      <c r="P475" t="s">
        <v>38</v>
      </c>
      <c r="R475" t="s">
        <v>39</v>
      </c>
      <c r="S475">
        <v>12.880100000000001</v>
      </c>
      <c r="T475">
        <v>0.79530000000000001</v>
      </c>
      <c r="U475" t="s">
        <v>555</v>
      </c>
      <c r="V475" t="s">
        <v>41</v>
      </c>
    </row>
    <row r="476" spans="1:27" x14ac:dyDescent="0.3">
      <c r="A476">
        <v>2021</v>
      </c>
      <c r="B476">
        <v>8</v>
      </c>
      <c r="C476" t="s">
        <v>27</v>
      </c>
      <c r="D476" t="s">
        <v>64</v>
      </c>
      <c r="E476" t="s">
        <v>553</v>
      </c>
      <c r="F476" t="s">
        <v>30</v>
      </c>
      <c r="G476" t="s">
        <v>31</v>
      </c>
      <c r="H476" t="s">
        <v>32</v>
      </c>
      <c r="I476" t="s">
        <v>50</v>
      </c>
      <c r="J476" t="s">
        <v>51</v>
      </c>
      <c r="K476" t="s">
        <v>554</v>
      </c>
      <c r="L476">
        <v>0</v>
      </c>
      <c r="M476" t="s">
        <v>36</v>
      </c>
      <c r="O476" t="s">
        <v>37</v>
      </c>
      <c r="P476" t="s">
        <v>38</v>
      </c>
      <c r="R476" t="s">
        <v>39</v>
      </c>
      <c r="S476">
        <v>12.880100000000001</v>
      </c>
      <c r="T476">
        <v>0.79530000000000001</v>
      </c>
      <c r="U476" t="s">
        <v>555</v>
      </c>
      <c r="V476" t="s">
        <v>41</v>
      </c>
    </row>
    <row r="477" spans="1:27" x14ac:dyDescent="0.3">
      <c r="A477">
        <v>2021</v>
      </c>
      <c r="B477">
        <v>8</v>
      </c>
      <c r="C477" t="s">
        <v>27</v>
      </c>
      <c r="D477" t="s">
        <v>64</v>
      </c>
      <c r="E477" t="s">
        <v>553</v>
      </c>
      <c r="F477" t="s">
        <v>30</v>
      </c>
      <c r="G477" t="s">
        <v>31</v>
      </c>
      <c r="H477" t="s">
        <v>32</v>
      </c>
      <c r="I477" t="s">
        <v>50</v>
      </c>
      <c r="J477" t="s">
        <v>51</v>
      </c>
      <c r="K477" t="s">
        <v>554</v>
      </c>
      <c r="L477">
        <v>0</v>
      </c>
      <c r="M477" t="s">
        <v>36</v>
      </c>
      <c r="O477" t="s">
        <v>37</v>
      </c>
      <c r="P477" t="s">
        <v>38</v>
      </c>
      <c r="R477" t="s">
        <v>39</v>
      </c>
      <c r="S477">
        <v>12.880100000000001</v>
      </c>
      <c r="T477">
        <v>0.79530000000000001</v>
      </c>
      <c r="U477" t="s">
        <v>555</v>
      </c>
      <c r="V477" t="s">
        <v>41</v>
      </c>
    </row>
    <row r="478" spans="1:27" x14ac:dyDescent="0.3">
      <c r="A478">
        <v>2022</v>
      </c>
      <c r="B478">
        <v>2</v>
      </c>
      <c r="C478" t="s">
        <v>27</v>
      </c>
      <c r="D478" t="s">
        <v>54</v>
      </c>
      <c r="E478" t="s">
        <v>556</v>
      </c>
      <c r="F478" t="s">
        <v>30</v>
      </c>
      <c r="G478" t="s">
        <v>31</v>
      </c>
      <c r="H478" t="s">
        <v>56</v>
      </c>
      <c r="I478" t="s">
        <v>33</v>
      </c>
      <c r="J478" t="s">
        <v>34</v>
      </c>
      <c r="K478" t="s">
        <v>557</v>
      </c>
      <c r="L478">
        <v>0</v>
      </c>
      <c r="M478" t="s">
        <v>36</v>
      </c>
      <c r="O478" t="s">
        <v>37</v>
      </c>
      <c r="P478" t="s">
        <v>38</v>
      </c>
      <c r="R478" t="s">
        <v>39</v>
      </c>
      <c r="S478">
        <v>10.0524</v>
      </c>
      <c r="T478">
        <v>-3.8195000000000001</v>
      </c>
      <c r="U478" t="s">
        <v>558</v>
      </c>
      <c r="V478" t="s">
        <v>41</v>
      </c>
    </row>
    <row r="479" spans="1:27" x14ac:dyDescent="0.3">
      <c r="A479">
        <v>2022</v>
      </c>
      <c r="B479">
        <v>2</v>
      </c>
      <c r="C479" t="s">
        <v>27</v>
      </c>
      <c r="D479" t="s">
        <v>54</v>
      </c>
      <c r="E479" t="s">
        <v>556</v>
      </c>
      <c r="F479" t="s">
        <v>30</v>
      </c>
      <c r="G479" t="s">
        <v>31</v>
      </c>
      <c r="H479" t="s">
        <v>56</v>
      </c>
      <c r="I479" t="s">
        <v>33</v>
      </c>
      <c r="J479" t="s">
        <v>34</v>
      </c>
      <c r="K479" t="s">
        <v>557</v>
      </c>
      <c r="L479">
        <v>0</v>
      </c>
      <c r="M479" t="s">
        <v>36</v>
      </c>
      <c r="O479" t="s">
        <v>37</v>
      </c>
      <c r="P479" t="s">
        <v>38</v>
      </c>
      <c r="R479" t="s">
        <v>39</v>
      </c>
      <c r="S479">
        <v>10.0524</v>
      </c>
      <c r="T479">
        <v>-3.8195000000000001</v>
      </c>
      <c r="U479" t="s">
        <v>558</v>
      </c>
      <c r="V479" t="s">
        <v>41</v>
      </c>
    </row>
    <row r="480" spans="1:27" x14ac:dyDescent="0.3">
      <c r="A480">
        <v>2022</v>
      </c>
      <c r="B480">
        <v>2</v>
      </c>
      <c r="C480" t="s">
        <v>27</v>
      </c>
      <c r="D480" t="s">
        <v>54</v>
      </c>
      <c r="E480" t="s">
        <v>556</v>
      </c>
      <c r="F480" t="s">
        <v>30</v>
      </c>
      <c r="G480" t="s">
        <v>31</v>
      </c>
      <c r="H480" t="s">
        <v>56</v>
      </c>
      <c r="I480" t="s">
        <v>33</v>
      </c>
      <c r="J480" t="s">
        <v>34</v>
      </c>
      <c r="K480" t="s">
        <v>557</v>
      </c>
      <c r="L480">
        <v>0</v>
      </c>
      <c r="M480" t="s">
        <v>36</v>
      </c>
      <c r="O480" t="s">
        <v>37</v>
      </c>
      <c r="P480" t="s">
        <v>38</v>
      </c>
      <c r="R480" t="s">
        <v>39</v>
      </c>
      <c r="S480">
        <v>10.0524</v>
      </c>
      <c r="T480">
        <v>-3.8195000000000001</v>
      </c>
      <c r="U480" t="s">
        <v>558</v>
      </c>
      <c r="V480" t="s">
        <v>41</v>
      </c>
    </row>
    <row r="481" spans="1:27" x14ac:dyDescent="0.3">
      <c r="A481">
        <v>2022</v>
      </c>
      <c r="B481">
        <v>12</v>
      </c>
      <c r="C481" t="s">
        <v>27</v>
      </c>
      <c r="D481" t="s">
        <v>69</v>
      </c>
      <c r="E481" t="s">
        <v>559</v>
      </c>
      <c r="F481" t="s">
        <v>30</v>
      </c>
      <c r="G481" t="s">
        <v>31</v>
      </c>
      <c r="H481" t="s">
        <v>32</v>
      </c>
      <c r="I481" t="s">
        <v>33</v>
      </c>
      <c r="J481" t="s">
        <v>34</v>
      </c>
      <c r="K481" t="s">
        <v>560</v>
      </c>
      <c r="L481">
        <v>0</v>
      </c>
      <c r="M481" t="s">
        <v>36</v>
      </c>
      <c r="O481" t="s">
        <v>37</v>
      </c>
      <c r="P481" t="s">
        <v>38</v>
      </c>
      <c r="R481" t="s">
        <v>39</v>
      </c>
      <c r="S481">
        <v>13.164199999999999</v>
      </c>
      <c r="T481">
        <v>-0.82250000000000001</v>
      </c>
      <c r="U481" t="s">
        <v>561</v>
      </c>
      <c r="V481" t="s">
        <v>41</v>
      </c>
      <c r="W481" t="s">
        <v>42</v>
      </c>
      <c r="X481">
        <v>613</v>
      </c>
      <c r="Y481">
        <v>2</v>
      </c>
      <c r="Z481">
        <v>301</v>
      </c>
      <c r="AA481">
        <v>4657.3481598868302</v>
      </c>
    </row>
    <row r="482" spans="1:27" x14ac:dyDescent="0.3">
      <c r="A482">
        <v>2022</v>
      </c>
      <c r="B482">
        <v>3</v>
      </c>
      <c r="C482" t="s">
        <v>27</v>
      </c>
      <c r="D482" t="s">
        <v>69</v>
      </c>
      <c r="E482" t="s">
        <v>559</v>
      </c>
      <c r="F482" t="s">
        <v>30</v>
      </c>
      <c r="G482" t="s">
        <v>31</v>
      </c>
      <c r="H482" t="s">
        <v>32</v>
      </c>
      <c r="I482" t="s">
        <v>45</v>
      </c>
      <c r="J482" t="s">
        <v>46</v>
      </c>
      <c r="K482" t="s">
        <v>562</v>
      </c>
      <c r="L482">
        <v>0</v>
      </c>
      <c r="M482" t="s">
        <v>36</v>
      </c>
      <c r="O482" t="s">
        <v>37</v>
      </c>
      <c r="P482" t="s">
        <v>38</v>
      </c>
      <c r="R482" t="s">
        <v>39</v>
      </c>
      <c r="S482">
        <v>13.164199999999999</v>
      </c>
      <c r="T482">
        <v>-0.82250000000000001</v>
      </c>
      <c r="U482" t="s">
        <v>561</v>
      </c>
      <c r="V482" t="s">
        <v>41</v>
      </c>
      <c r="W482" t="s">
        <v>42</v>
      </c>
      <c r="X482">
        <v>613</v>
      </c>
      <c r="Y482">
        <v>2</v>
      </c>
      <c r="Z482">
        <v>301</v>
      </c>
      <c r="AA482">
        <v>4657.3481598868302</v>
      </c>
    </row>
    <row r="483" spans="1:27" x14ac:dyDescent="0.3">
      <c r="A483">
        <v>2015</v>
      </c>
      <c r="B483">
        <v>8</v>
      </c>
      <c r="C483" t="s">
        <v>27</v>
      </c>
      <c r="D483" t="s">
        <v>69</v>
      </c>
      <c r="E483" t="s">
        <v>559</v>
      </c>
      <c r="F483" t="s">
        <v>30</v>
      </c>
      <c r="G483" t="s">
        <v>437</v>
      </c>
      <c r="H483" t="s">
        <v>71</v>
      </c>
      <c r="I483" t="s">
        <v>45</v>
      </c>
      <c r="J483" t="s">
        <v>46</v>
      </c>
      <c r="K483" t="s">
        <v>563</v>
      </c>
      <c r="L483">
        <v>0</v>
      </c>
      <c r="M483" t="s">
        <v>185</v>
      </c>
      <c r="O483" t="s">
        <v>186</v>
      </c>
      <c r="P483" t="s">
        <v>375</v>
      </c>
      <c r="R483" t="s">
        <v>376</v>
      </c>
      <c r="S483">
        <v>13.164199999999999</v>
      </c>
      <c r="T483">
        <v>-0.82250000000000001</v>
      </c>
      <c r="U483" t="s">
        <v>561</v>
      </c>
      <c r="V483" t="s">
        <v>41</v>
      </c>
      <c r="W483" t="s">
        <v>42</v>
      </c>
      <c r="X483">
        <v>613</v>
      </c>
      <c r="Y483">
        <v>2</v>
      </c>
      <c r="Z483">
        <v>301</v>
      </c>
      <c r="AA483">
        <v>4657.3481598868302</v>
      </c>
    </row>
    <row r="484" spans="1:27" x14ac:dyDescent="0.3">
      <c r="A484">
        <v>2022</v>
      </c>
      <c r="B484">
        <v>8</v>
      </c>
      <c r="C484" t="s">
        <v>27</v>
      </c>
      <c r="D484" t="s">
        <v>43</v>
      </c>
      <c r="E484" t="s">
        <v>564</v>
      </c>
      <c r="F484" t="s">
        <v>30</v>
      </c>
      <c r="G484" t="s">
        <v>31</v>
      </c>
      <c r="H484" t="s">
        <v>32</v>
      </c>
      <c r="I484" t="s">
        <v>45</v>
      </c>
      <c r="J484" t="s">
        <v>46</v>
      </c>
      <c r="K484" t="s">
        <v>565</v>
      </c>
      <c r="L484">
        <v>0</v>
      </c>
      <c r="M484" t="s">
        <v>36</v>
      </c>
      <c r="O484" t="s">
        <v>37</v>
      </c>
      <c r="P484" t="s">
        <v>38</v>
      </c>
      <c r="R484" t="s">
        <v>39</v>
      </c>
      <c r="S484">
        <v>12.288</v>
      </c>
      <c r="T484">
        <v>-0.20169999999999999</v>
      </c>
      <c r="U484" t="s">
        <v>566</v>
      </c>
      <c r="V484" t="s">
        <v>41</v>
      </c>
      <c r="W484" t="s">
        <v>42</v>
      </c>
      <c r="X484">
        <v>613</v>
      </c>
      <c r="Y484">
        <v>2</v>
      </c>
      <c r="Z484">
        <v>503</v>
      </c>
      <c r="AA484">
        <v>6498.8658289455298</v>
      </c>
    </row>
    <row r="485" spans="1:27" x14ac:dyDescent="0.3">
      <c r="A485">
        <v>2023</v>
      </c>
      <c r="B485">
        <v>2</v>
      </c>
      <c r="C485" t="s">
        <v>27</v>
      </c>
      <c r="D485" t="s">
        <v>43</v>
      </c>
      <c r="E485" t="s">
        <v>567</v>
      </c>
      <c r="F485" t="s">
        <v>30</v>
      </c>
      <c r="G485" t="s">
        <v>148</v>
      </c>
      <c r="H485" t="s">
        <v>71</v>
      </c>
      <c r="I485" t="s">
        <v>33</v>
      </c>
      <c r="J485" t="s">
        <v>34</v>
      </c>
      <c r="K485" t="s">
        <v>568</v>
      </c>
      <c r="L485">
        <v>18</v>
      </c>
      <c r="M485" t="s">
        <v>36</v>
      </c>
      <c r="O485" t="s">
        <v>37</v>
      </c>
      <c r="P485" t="s">
        <v>58</v>
      </c>
      <c r="R485" t="s">
        <v>191</v>
      </c>
      <c r="S485">
        <v>11.213699999999999</v>
      </c>
      <c r="T485">
        <v>0.01</v>
      </c>
      <c r="U485" t="s">
        <v>569</v>
      </c>
      <c r="V485" t="s">
        <v>41</v>
      </c>
      <c r="W485" t="s">
        <v>42</v>
      </c>
      <c r="X485">
        <v>613</v>
      </c>
      <c r="Y485">
        <v>3</v>
      </c>
      <c r="Z485">
        <v>28</v>
      </c>
      <c r="AA485">
        <v>9515.9611051797292</v>
      </c>
    </row>
    <row r="486" spans="1:27" x14ac:dyDescent="0.3">
      <c r="A486">
        <v>2023</v>
      </c>
      <c r="B486">
        <v>2</v>
      </c>
      <c r="C486" t="s">
        <v>27</v>
      </c>
      <c r="D486" t="s">
        <v>43</v>
      </c>
      <c r="E486" t="s">
        <v>567</v>
      </c>
      <c r="F486" t="s">
        <v>30</v>
      </c>
      <c r="G486" t="s">
        <v>148</v>
      </c>
      <c r="H486" t="s">
        <v>71</v>
      </c>
      <c r="I486" t="s">
        <v>33</v>
      </c>
      <c r="J486" t="s">
        <v>34</v>
      </c>
      <c r="K486" t="s">
        <v>568</v>
      </c>
      <c r="L486">
        <v>18</v>
      </c>
      <c r="M486" t="s">
        <v>36</v>
      </c>
      <c r="O486" t="s">
        <v>37</v>
      </c>
      <c r="P486" t="s">
        <v>58</v>
      </c>
      <c r="R486" t="s">
        <v>191</v>
      </c>
      <c r="S486">
        <v>11.213699999999999</v>
      </c>
      <c r="T486">
        <v>0.01</v>
      </c>
      <c r="U486" t="s">
        <v>569</v>
      </c>
      <c r="V486" t="s">
        <v>41</v>
      </c>
      <c r="W486" t="s">
        <v>42</v>
      </c>
      <c r="X486">
        <v>613</v>
      </c>
      <c r="Y486">
        <v>3</v>
      </c>
      <c r="Z486">
        <v>28</v>
      </c>
      <c r="AA486">
        <v>9515.9611051797292</v>
      </c>
    </row>
    <row r="487" spans="1:27" x14ac:dyDescent="0.3">
      <c r="A487">
        <v>2023</v>
      </c>
      <c r="B487">
        <v>2</v>
      </c>
      <c r="C487" t="s">
        <v>27</v>
      </c>
      <c r="D487" t="s">
        <v>43</v>
      </c>
      <c r="E487" t="s">
        <v>567</v>
      </c>
      <c r="F487" t="s">
        <v>30</v>
      </c>
      <c r="G487" t="s">
        <v>148</v>
      </c>
      <c r="H487" t="s">
        <v>71</v>
      </c>
      <c r="I487" t="s">
        <v>33</v>
      </c>
      <c r="J487" t="s">
        <v>34</v>
      </c>
      <c r="K487" t="s">
        <v>568</v>
      </c>
      <c r="L487">
        <v>18</v>
      </c>
      <c r="M487" t="s">
        <v>36</v>
      </c>
      <c r="O487" t="s">
        <v>37</v>
      </c>
      <c r="P487" t="s">
        <v>58</v>
      </c>
      <c r="R487" t="s">
        <v>191</v>
      </c>
      <c r="S487">
        <v>11.213699999999999</v>
      </c>
      <c r="T487">
        <v>0.01</v>
      </c>
      <c r="U487" t="s">
        <v>569</v>
      </c>
      <c r="V487" t="s">
        <v>41</v>
      </c>
      <c r="W487" t="s">
        <v>53</v>
      </c>
      <c r="X487">
        <v>613</v>
      </c>
      <c r="Y487">
        <v>1</v>
      </c>
      <c r="Z487">
        <v>140</v>
      </c>
      <c r="AA487">
        <v>9515.9611051797292</v>
      </c>
    </row>
    <row r="488" spans="1:27" x14ac:dyDescent="0.3">
      <c r="A488">
        <v>2019</v>
      </c>
      <c r="B488">
        <v>4</v>
      </c>
      <c r="C488" t="s">
        <v>27</v>
      </c>
      <c r="D488" t="s">
        <v>115</v>
      </c>
      <c r="E488" t="s">
        <v>570</v>
      </c>
      <c r="F488" t="s">
        <v>30</v>
      </c>
      <c r="G488" t="s">
        <v>226</v>
      </c>
      <c r="H488" t="s">
        <v>56</v>
      </c>
      <c r="I488" t="s">
        <v>66</v>
      </c>
      <c r="J488" t="s">
        <v>510</v>
      </c>
      <c r="K488" t="s">
        <v>571</v>
      </c>
      <c r="L488">
        <v>7</v>
      </c>
      <c r="M488" t="s">
        <v>94</v>
      </c>
      <c r="O488" t="s">
        <v>37</v>
      </c>
      <c r="P488" t="s">
        <v>38</v>
      </c>
      <c r="Q488" t="s">
        <v>162</v>
      </c>
      <c r="R488" t="s">
        <v>39</v>
      </c>
      <c r="S488">
        <v>14.0482</v>
      </c>
      <c r="T488">
        <v>-0.71660000000000001</v>
      </c>
      <c r="U488" t="s">
        <v>572</v>
      </c>
      <c r="V488" t="s">
        <v>41</v>
      </c>
    </row>
    <row r="489" spans="1:27" x14ac:dyDescent="0.3">
      <c r="A489">
        <v>2019</v>
      </c>
      <c r="B489">
        <v>4</v>
      </c>
      <c r="C489" t="s">
        <v>27</v>
      </c>
      <c r="D489" t="s">
        <v>115</v>
      </c>
      <c r="E489" t="s">
        <v>570</v>
      </c>
      <c r="F489" t="s">
        <v>30</v>
      </c>
      <c r="G489" t="s">
        <v>226</v>
      </c>
      <c r="H489" t="s">
        <v>56</v>
      </c>
      <c r="I489" t="s">
        <v>66</v>
      </c>
      <c r="J489" t="s">
        <v>510</v>
      </c>
      <c r="K489" t="s">
        <v>571</v>
      </c>
      <c r="L489">
        <v>7</v>
      </c>
      <c r="M489" t="s">
        <v>94</v>
      </c>
      <c r="O489" t="s">
        <v>37</v>
      </c>
      <c r="P489" t="s">
        <v>38</v>
      </c>
      <c r="Q489" t="s">
        <v>162</v>
      </c>
      <c r="R489" t="s">
        <v>39</v>
      </c>
      <c r="S489">
        <v>14.0482</v>
      </c>
      <c r="T489">
        <v>-0.71660000000000001</v>
      </c>
      <c r="U489" t="s">
        <v>572</v>
      </c>
      <c r="V489" t="s">
        <v>41</v>
      </c>
    </row>
    <row r="490" spans="1:27" x14ac:dyDescent="0.3">
      <c r="A490">
        <v>2019</v>
      </c>
      <c r="B490">
        <v>4</v>
      </c>
      <c r="C490" t="s">
        <v>27</v>
      </c>
      <c r="D490" t="s">
        <v>115</v>
      </c>
      <c r="E490" t="s">
        <v>570</v>
      </c>
      <c r="F490" t="s">
        <v>30</v>
      </c>
      <c r="G490" t="s">
        <v>226</v>
      </c>
      <c r="H490" t="s">
        <v>56</v>
      </c>
      <c r="I490" t="s">
        <v>66</v>
      </c>
      <c r="J490" t="s">
        <v>510</v>
      </c>
      <c r="K490" t="s">
        <v>571</v>
      </c>
      <c r="L490">
        <v>7</v>
      </c>
      <c r="M490" t="s">
        <v>94</v>
      </c>
      <c r="O490" t="s">
        <v>37</v>
      </c>
      <c r="P490" t="s">
        <v>38</v>
      </c>
      <c r="Q490" t="s">
        <v>162</v>
      </c>
      <c r="R490" t="s">
        <v>39</v>
      </c>
      <c r="S490">
        <v>14.0482</v>
      </c>
      <c r="T490">
        <v>-0.71660000000000001</v>
      </c>
      <c r="U490" t="s">
        <v>572</v>
      </c>
      <c r="V490" t="s">
        <v>41</v>
      </c>
    </row>
    <row r="491" spans="1:27" x14ac:dyDescent="0.3">
      <c r="A491">
        <v>2022</v>
      </c>
      <c r="B491">
        <v>5</v>
      </c>
      <c r="C491" t="s">
        <v>573</v>
      </c>
      <c r="D491" t="s">
        <v>574</v>
      </c>
      <c r="E491" t="s">
        <v>575</v>
      </c>
      <c r="F491" t="s">
        <v>30</v>
      </c>
      <c r="G491" t="s">
        <v>226</v>
      </c>
      <c r="H491" t="s">
        <v>32</v>
      </c>
      <c r="I491" t="s">
        <v>66</v>
      </c>
      <c r="J491" t="s">
        <v>576</v>
      </c>
      <c r="K491" t="s">
        <v>577</v>
      </c>
      <c r="L491">
        <v>0</v>
      </c>
      <c r="M491" t="s">
        <v>578</v>
      </c>
      <c r="O491" t="s">
        <v>376</v>
      </c>
      <c r="P491" t="s">
        <v>579</v>
      </c>
      <c r="Q491" t="s">
        <v>580</v>
      </c>
      <c r="R491" t="s">
        <v>39</v>
      </c>
      <c r="S491">
        <v>14.982200000000001</v>
      </c>
      <c r="T491">
        <v>-5.6052</v>
      </c>
      <c r="U491" t="s">
        <v>581</v>
      </c>
      <c r="V491" t="s">
        <v>41</v>
      </c>
    </row>
    <row r="492" spans="1:27" x14ac:dyDescent="0.3">
      <c r="A492">
        <v>2022</v>
      </c>
      <c r="B492">
        <v>5</v>
      </c>
      <c r="C492" t="s">
        <v>573</v>
      </c>
      <c r="D492" t="s">
        <v>574</v>
      </c>
      <c r="E492" t="s">
        <v>575</v>
      </c>
      <c r="F492" t="s">
        <v>30</v>
      </c>
      <c r="G492" t="s">
        <v>226</v>
      </c>
      <c r="H492" t="s">
        <v>32</v>
      </c>
      <c r="I492" t="s">
        <v>66</v>
      </c>
      <c r="J492" t="s">
        <v>576</v>
      </c>
      <c r="K492" t="s">
        <v>577</v>
      </c>
      <c r="L492">
        <v>0</v>
      </c>
      <c r="M492" t="s">
        <v>578</v>
      </c>
      <c r="O492" t="s">
        <v>376</v>
      </c>
      <c r="P492" t="s">
        <v>579</v>
      </c>
      <c r="Q492" t="s">
        <v>580</v>
      </c>
      <c r="R492" t="s">
        <v>39</v>
      </c>
      <c r="S492">
        <v>14.982200000000001</v>
      </c>
      <c r="T492">
        <v>-5.6052</v>
      </c>
      <c r="U492" t="s">
        <v>581</v>
      </c>
      <c r="V492" t="s">
        <v>41</v>
      </c>
    </row>
    <row r="493" spans="1:27" x14ac:dyDescent="0.3">
      <c r="A493">
        <v>2022</v>
      </c>
      <c r="B493">
        <v>5</v>
      </c>
      <c r="C493" t="s">
        <v>573</v>
      </c>
      <c r="D493" t="s">
        <v>574</v>
      </c>
      <c r="E493" t="s">
        <v>575</v>
      </c>
      <c r="F493" t="s">
        <v>30</v>
      </c>
      <c r="G493" t="s">
        <v>226</v>
      </c>
      <c r="H493" t="s">
        <v>32</v>
      </c>
      <c r="I493" t="s">
        <v>66</v>
      </c>
      <c r="J493" t="s">
        <v>576</v>
      </c>
      <c r="K493" t="s">
        <v>577</v>
      </c>
      <c r="L493">
        <v>0</v>
      </c>
      <c r="M493" t="s">
        <v>578</v>
      </c>
      <c r="O493" t="s">
        <v>376</v>
      </c>
      <c r="P493" t="s">
        <v>579</v>
      </c>
      <c r="Q493" t="s">
        <v>580</v>
      </c>
      <c r="R493" t="s">
        <v>39</v>
      </c>
      <c r="S493">
        <v>14.982200000000001</v>
      </c>
      <c r="T493">
        <v>-5.6052</v>
      </c>
      <c r="U493" t="s">
        <v>581</v>
      </c>
      <c r="V493" t="s">
        <v>41</v>
      </c>
    </row>
    <row r="494" spans="1:27" x14ac:dyDescent="0.3">
      <c r="A494">
        <v>2021</v>
      </c>
      <c r="B494">
        <v>10</v>
      </c>
      <c r="C494" t="s">
        <v>573</v>
      </c>
      <c r="D494" t="s">
        <v>582</v>
      </c>
      <c r="E494" t="s">
        <v>583</v>
      </c>
      <c r="F494" t="s">
        <v>30</v>
      </c>
      <c r="G494" t="s">
        <v>31</v>
      </c>
      <c r="H494" t="s">
        <v>32</v>
      </c>
      <c r="I494" t="s">
        <v>33</v>
      </c>
      <c r="J494" t="s">
        <v>34</v>
      </c>
      <c r="K494" t="s">
        <v>584</v>
      </c>
      <c r="L494">
        <v>0</v>
      </c>
      <c r="M494" t="s">
        <v>36</v>
      </c>
      <c r="O494" t="s">
        <v>37</v>
      </c>
      <c r="P494" t="s">
        <v>579</v>
      </c>
      <c r="R494" t="s">
        <v>39</v>
      </c>
      <c r="S494">
        <v>16.648</v>
      </c>
      <c r="T494">
        <v>-3.2444000000000002</v>
      </c>
      <c r="U494" t="s">
        <v>585</v>
      </c>
      <c r="V494" t="s">
        <v>41</v>
      </c>
    </row>
    <row r="495" spans="1:27" x14ac:dyDescent="0.3">
      <c r="A495">
        <v>2021</v>
      </c>
      <c r="B495">
        <v>10</v>
      </c>
      <c r="C495" t="s">
        <v>573</v>
      </c>
      <c r="D495" t="s">
        <v>582</v>
      </c>
      <c r="E495" t="s">
        <v>583</v>
      </c>
      <c r="F495" t="s">
        <v>30</v>
      </c>
      <c r="G495" t="s">
        <v>31</v>
      </c>
      <c r="H495" t="s">
        <v>32</v>
      </c>
      <c r="I495" t="s">
        <v>33</v>
      </c>
      <c r="J495" t="s">
        <v>34</v>
      </c>
      <c r="K495" t="s">
        <v>584</v>
      </c>
      <c r="L495">
        <v>0</v>
      </c>
      <c r="M495" t="s">
        <v>36</v>
      </c>
      <c r="O495" t="s">
        <v>37</v>
      </c>
      <c r="P495" t="s">
        <v>579</v>
      </c>
      <c r="R495" t="s">
        <v>39</v>
      </c>
      <c r="S495">
        <v>16.648</v>
      </c>
      <c r="T495">
        <v>-3.2444000000000002</v>
      </c>
      <c r="U495" t="s">
        <v>585</v>
      </c>
      <c r="V495" t="s">
        <v>41</v>
      </c>
    </row>
    <row r="496" spans="1:27" x14ac:dyDescent="0.3">
      <c r="A496">
        <v>2021</v>
      </c>
      <c r="B496">
        <v>10</v>
      </c>
      <c r="C496" t="s">
        <v>573</v>
      </c>
      <c r="D496" t="s">
        <v>582</v>
      </c>
      <c r="E496" t="s">
        <v>583</v>
      </c>
      <c r="F496" t="s">
        <v>30</v>
      </c>
      <c r="G496" t="s">
        <v>31</v>
      </c>
      <c r="H496" t="s">
        <v>32</v>
      </c>
      <c r="I496" t="s">
        <v>33</v>
      </c>
      <c r="J496" t="s">
        <v>34</v>
      </c>
      <c r="K496" t="s">
        <v>584</v>
      </c>
      <c r="L496">
        <v>0</v>
      </c>
      <c r="M496" t="s">
        <v>36</v>
      </c>
      <c r="O496" t="s">
        <v>37</v>
      </c>
      <c r="P496" t="s">
        <v>579</v>
      </c>
      <c r="R496" t="s">
        <v>39</v>
      </c>
      <c r="S496">
        <v>16.648</v>
      </c>
      <c r="T496">
        <v>-3.2444000000000002</v>
      </c>
      <c r="U496" t="s">
        <v>585</v>
      </c>
      <c r="V496" t="s">
        <v>41</v>
      </c>
    </row>
    <row r="497" spans="1:27" x14ac:dyDescent="0.3">
      <c r="A497">
        <v>2021</v>
      </c>
      <c r="B497">
        <v>8</v>
      </c>
      <c r="C497" t="s">
        <v>573</v>
      </c>
      <c r="D497" t="s">
        <v>404</v>
      </c>
      <c r="E497" t="s">
        <v>586</v>
      </c>
      <c r="F497" t="s">
        <v>30</v>
      </c>
      <c r="G497" t="s">
        <v>31</v>
      </c>
      <c r="H497" t="s">
        <v>32</v>
      </c>
      <c r="I497" t="s">
        <v>50</v>
      </c>
      <c r="J497" t="s">
        <v>51</v>
      </c>
      <c r="K497" t="s">
        <v>587</v>
      </c>
      <c r="L497">
        <v>0</v>
      </c>
      <c r="M497" t="s">
        <v>36</v>
      </c>
      <c r="O497" t="s">
        <v>37</v>
      </c>
      <c r="P497" t="s">
        <v>579</v>
      </c>
      <c r="R497" t="s">
        <v>39</v>
      </c>
      <c r="S497">
        <v>16.203600000000002</v>
      </c>
      <c r="T497">
        <v>-0.47689999999999999</v>
      </c>
      <c r="U497" t="s">
        <v>588</v>
      </c>
      <c r="V497" t="s">
        <v>41</v>
      </c>
    </row>
    <row r="498" spans="1:27" x14ac:dyDescent="0.3">
      <c r="A498">
        <v>2021</v>
      </c>
      <c r="B498">
        <v>8</v>
      </c>
      <c r="C498" t="s">
        <v>573</v>
      </c>
      <c r="D498" t="s">
        <v>404</v>
      </c>
      <c r="E498" t="s">
        <v>586</v>
      </c>
      <c r="F498" t="s">
        <v>30</v>
      </c>
      <c r="G498" t="s">
        <v>31</v>
      </c>
      <c r="H498" t="s">
        <v>32</v>
      </c>
      <c r="I498" t="s">
        <v>50</v>
      </c>
      <c r="J498" t="s">
        <v>51</v>
      </c>
      <c r="K498" t="s">
        <v>587</v>
      </c>
      <c r="L498">
        <v>0</v>
      </c>
      <c r="M498" t="s">
        <v>36</v>
      </c>
      <c r="O498" t="s">
        <v>37</v>
      </c>
      <c r="P498" t="s">
        <v>579</v>
      </c>
      <c r="R498" t="s">
        <v>39</v>
      </c>
      <c r="S498">
        <v>16.203600000000002</v>
      </c>
      <c r="T498">
        <v>-0.47689999999999999</v>
      </c>
      <c r="U498" t="s">
        <v>588</v>
      </c>
      <c r="V498" t="s">
        <v>41</v>
      </c>
    </row>
    <row r="499" spans="1:27" x14ac:dyDescent="0.3">
      <c r="A499">
        <v>2021</v>
      </c>
      <c r="B499">
        <v>8</v>
      </c>
      <c r="C499" t="s">
        <v>573</v>
      </c>
      <c r="D499" t="s">
        <v>404</v>
      </c>
      <c r="E499" t="s">
        <v>586</v>
      </c>
      <c r="F499" t="s">
        <v>30</v>
      </c>
      <c r="G499" t="s">
        <v>31</v>
      </c>
      <c r="H499" t="s">
        <v>32</v>
      </c>
      <c r="I499" t="s">
        <v>50</v>
      </c>
      <c r="J499" t="s">
        <v>51</v>
      </c>
      <c r="K499" t="s">
        <v>587</v>
      </c>
      <c r="L499">
        <v>0</v>
      </c>
      <c r="M499" t="s">
        <v>36</v>
      </c>
      <c r="O499" t="s">
        <v>37</v>
      </c>
      <c r="P499" t="s">
        <v>579</v>
      </c>
      <c r="R499" t="s">
        <v>39</v>
      </c>
      <c r="S499">
        <v>16.203600000000002</v>
      </c>
      <c r="T499">
        <v>-0.47689999999999999</v>
      </c>
      <c r="U499" t="s">
        <v>588</v>
      </c>
      <c r="V499" t="s">
        <v>41</v>
      </c>
    </row>
    <row r="500" spans="1:27" x14ac:dyDescent="0.3">
      <c r="A500">
        <v>2022</v>
      </c>
      <c r="B500">
        <v>4</v>
      </c>
      <c r="C500" t="s">
        <v>573</v>
      </c>
      <c r="D500" t="s">
        <v>589</v>
      </c>
      <c r="E500" t="s">
        <v>590</v>
      </c>
      <c r="F500" t="s">
        <v>30</v>
      </c>
      <c r="G500" t="s">
        <v>31</v>
      </c>
      <c r="H500" t="s">
        <v>32</v>
      </c>
      <c r="I500" t="s">
        <v>117</v>
      </c>
      <c r="J500" t="s">
        <v>51</v>
      </c>
      <c r="K500" t="s">
        <v>591</v>
      </c>
      <c r="L500">
        <v>0</v>
      </c>
      <c r="M500" t="s">
        <v>36</v>
      </c>
      <c r="O500" t="s">
        <v>37</v>
      </c>
      <c r="P500" t="s">
        <v>579</v>
      </c>
      <c r="R500" t="s">
        <v>39</v>
      </c>
      <c r="S500">
        <v>14.0914</v>
      </c>
      <c r="T500">
        <v>-3.7892999999999999</v>
      </c>
      <c r="U500" t="s">
        <v>592</v>
      </c>
      <c r="V500" t="s">
        <v>41</v>
      </c>
      <c r="W500" t="s">
        <v>42</v>
      </c>
      <c r="X500">
        <v>610</v>
      </c>
      <c r="Y500">
        <v>1</v>
      </c>
      <c r="Z500">
        <v>3025</v>
      </c>
      <c r="AA500">
        <v>2431.9502401138002</v>
      </c>
    </row>
    <row r="501" spans="1:27" x14ac:dyDescent="0.3">
      <c r="A501">
        <v>2022</v>
      </c>
      <c r="B501">
        <v>4</v>
      </c>
      <c r="C501" t="s">
        <v>573</v>
      </c>
      <c r="D501" t="s">
        <v>589</v>
      </c>
      <c r="E501" t="s">
        <v>590</v>
      </c>
      <c r="F501" t="s">
        <v>30</v>
      </c>
      <c r="G501" t="s">
        <v>31</v>
      </c>
      <c r="H501" t="s">
        <v>32</v>
      </c>
      <c r="I501" t="s">
        <v>117</v>
      </c>
      <c r="J501" t="s">
        <v>51</v>
      </c>
      <c r="K501" t="s">
        <v>591</v>
      </c>
      <c r="L501">
        <v>0</v>
      </c>
      <c r="M501" t="s">
        <v>36</v>
      </c>
      <c r="O501" t="s">
        <v>37</v>
      </c>
      <c r="P501" t="s">
        <v>579</v>
      </c>
      <c r="R501" t="s">
        <v>39</v>
      </c>
      <c r="S501">
        <v>14.0914</v>
      </c>
      <c r="T501">
        <v>-3.7892999999999999</v>
      </c>
      <c r="U501" t="s">
        <v>592</v>
      </c>
      <c r="V501" t="s">
        <v>41</v>
      </c>
      <c r="W501" t="s">
        <v>42</v>
      </c>
      <c r="X501">
        <v>610</v>
      </c>
      <c r="Y501">
        <v>1</v>
      </c>
      <c r="Z501">
        <v>3025</v>
      </c>
      <c r="AA501">
        <v>5493.1134343076801</v>
      </c>
    </row>
    <row r="502" spans="1:27" x14ac:dyDescent="0.3">
      <c r="A502">
        <v>2022</v>
      </c>
      <c r="B502">
        <v>4</v>
      </c>
      <c r="C502" t="s">
        <v>573</v>
      </c>
      <c r="D502" t="s">
        <v>589</v>
      </c>
      <c r="E502" t="s">
        <v>590</v>
      </c>
      <c r="F502" t="s">
        <v>30</v>
      </c>
      <c r="G502" t="s">
        <v>31</v>
      </c>
      <c r="H502" t="s">
        <v>32</v>
      </c>
      <c r="I502" t="s">
        <v>117</v>
      </c>
      <c r="J502" t="s">
        <v>51</v>
      </c>
      <c r="K502" t="s">
        <v>591</v>
      </c>
      <c r="L502">
        <v>0</v>
      </c>
      <c r="M502" t="s">
        <v>36</v>
      </c>
      <c r="O502" t="s">
        <v>37</v>
      </c>
      <c r="P502" t="s">
        <v>579</v>
      </c>
      <c r="R502" t="s">
        <v>39</v>
      </c>
      <c r="S502">
        <v>14.0914</v>
      </c>
      <c r="T502">
        <v>-3.7892999999999999</v>
      </c>
      <c r="U502" t="s">
        <v>592</v>
      </c>
      <c r="V502" t="s">
        <v>41</v>
      </c>
      <c r="W502" t="s">
        <v>42</v>
      </c>
      <c r="X502">
        <v>610</v>
      </c>
      <c r="Y502">
        <v>1</v>
      </c>
      <c r="Z502">
        <v>3025</v>
      </c>
      <c r="AA502">
        <v>5493.1134343076801</v>
      </c>
    </row>
    <row r="503" spans="1:27" x14ac:dyDescent="0.3">
      <c r="A503">
        <v>2019</v>
      </c>
      <c r="B503">
        <v>6</v>
      </c>
      <c r="C503" t="s">
        <v>573</v>
      </c>
      <c r="D503" t="s">
        <v>589</v>
      </c>
      <c r="E503" t="s">
        <v>593</v>
      </c>
      <c r="F503" t="s">
        <v>30</v>
      </c>
      <c r="G503" t="s">
        <v>226</v>
      </c>
      <c r="H503" t="s">
        <v>56</v>
      </c>
      <c r="I503" t="s">
        <v>50</v>
      </c>
      <c r="J503" t="s">
        <v>51</v>
      </c>
      <c r="K503" t="s">
        <v>594</v>
      </c>
      <c r="L503">
        <v>1</v>
      </c>
      <c r="M503" t="s">
        <v>36</v>
      </c>
      <c r="N503" t="s">
        <v>391</v>
      </c>
      <c r="O503" t="s">
        <v>37</v>
      </c>
      <c r="P503" t="s">
        <v>579</v>
      </c>
      <c r="Q503" t="s">
        <v>595</v>
      </c>
      <c r="R503" t="s">
        <v>39</v>
      </c>
      <c r="S503">
        <v>14.279299999999999</v>
      </c>
      <c r="T503">
        <v>-2.1354000000000002</v>
      </c>
      <c r="U503" t="s">
        <v>596</v>
      </c>
      <c r="V503" t="s">
        <v>41</v>
      </c>
    </row>
    <row r="504" spans="1:27" x14ac:dyDescent="0.3">
      <c r="A504">
        <v>2019</v>
      </c>
      <c r="B504">
        <v>6</v>
      </c>
      <c r="C504" t="s">
        <v>573</v>
      </c>
      <c r="D504" t="s">
        <v>589</v>
      </c>
      <c r="E504" t="s">
        <v>593</v>
      </c>
      <c r="F504" t="s">
        <v>30</v>
      </c>
      <c r="G504" t="s">
        <v>226</v>
      </c>
      <c r="H504" t="s">
        <v>56</v>
      </c>
      <c r="I504" t="s">
        <v>50</v>
      </c>
      <c r="J504" t="s">
        <v>51</v>
      </c>
      <c r="K504" t="s">
        <v>594</v>
      </c>
      <c r="L504">
        <v>1</v>
      </c>
      <c r="M504" t="s">
        <v>36</v>
      </c>
      <c r="N504" t="s">
        <v>391</v>
      </c>
      <c r="O504" t="s">
        <v>37</v>
      </c>
      <c r="P504" t="s">
        <v>579</v>
      </c>
      <c r="Q504" t="s">
        <v>595</v>
      </c>
      <c r="R504" t="s">
        <v>39</v>
      </c>
      <c r="S504">
        <v>14.279299999999999</v>
      </c>
      <c r="T504">
        <v>-2.1354000000000002</v>
      </c>
      <c r="U504" t="s">
        <v>596</v>
      </c>
      <c r="V504" t="s">
        <v>41</v>
      </c>
    </row>
    <row r="505" spans="1:27" x14ac:dyDescent="0.3">
      <c r="A505">
        <v>2019</v>
      </c>
      <c r="B505">
        <v>6</v>
      </c>
      <c r="C505" t="s">
        <v>573</v>
      </c>
      <c r="D505" t="s">
        <v>589</v>
      </c>
      <c r="E505" t="s">
        <v>593</v>
      </c>
      <c r="F505" t="s">
        <v>30</v>
      </c>
      <c r="G505" t="s">
        <v>226</v>
      </c>
      <c r="H505" t="s">
        <v>56</v>
      </c>
      <c r="I505" t="s">
        <v>50</v>
      </c>
      <c r="J505" t="s">
        <v>51</v>
      </c>
      <c r="K505" t="s">
        <v>594</v>
      </c>
      <c r="L505">
        <v>1</v>
      </c>
      <c r="M505" t="s">
        <v>36</v>
      </c>
      <c r="N505" t="s">
        <v>391</v>
      </c>
      <c r="O505" t="s">
        <v>37</v>
      </c>
      <c r="P505" t="s">
        <v>579</v>
      </c>
      <c r="Q505" t="s">
        <v>595</v>
      </c>
      <c r="R505" t="s">
        <v>39</v>
      </c>
      <c r="S505">
        <v>14.279299999999999</v>
      </c>
      <c r="T505">
        <v>-2.1354000000000002</v>
      </c>
      <c r="U505" t="s">
        <v>596</v>
      </c>
      <c r="V505" t="s">
        <v>41</v>
      </c>
    </row>
    <row r="506" spans="1:27" x14ac:dyDescent="0.3">
      <c r="A506">
        <v>2022</v>
      </c>
      <c r="B506">
        <v>4</v>
      </c>
      <c r="C506" t="s">
        <v>573</v>
      </c>
      <c r="D506" t="s">
        <v>574</v>
      </c>
      <c r="E506" t="s">
        <v>597</v>
      </c>
      <c r="F506" t="s">
        <v>30</v>
      </c>
      <c r="G506" t="s">
        <v>31</v>
      </c>
      <c r="H506" t="s">
        <v>32</v>
      </c>
      <c r="I506" t="s">
        <v>33</v>
      </c>
      <c r="J506" t="s">
        <v>34</v>
      </c>
      <c r="K506" t="s">
        <v>598</v>
      </c>
      <c r="L506">
        <v>0</v>
      </c>
      <c r="M506" t="s">
        <v>36</v>
      </c>
      <c r="O506" t="s">
        <v>37</v>
      </c>
      <c r="P506" t="s">
        <v>579</v>
      </c>
      <c r="R506" t="s">
        <v>39</v>
      </c>
      <c r="S506">
        <v>12.8592</v>
      </c>
      <c r="T506">
        <v>-4.6738</v>
      </c>
      <c r="U506" t="s">
        <v>599</v>
      </c>
      <c r="V506" t="s">
        <v>41</v>
      </c>
    </row>
    <row r="507" spans="1:27" x14ac:dyDescent="0.3">
      <c r="A507">
        <v>2022</v>
      </c>
      <c r="B507">
        <v>4</v>
      </c>
      <c r="C507" t="s">
        <v>573</v>
      </c>
      <c r="D507" t="s">
        <v>574</v>
      </c>
      <c r="E507" t="s">
        <v>597</v>
      </c>
      <c r="F507" t="s">
        <v>30</v>
      </c>
      <c r="G507" t="s">
        <v>31</v>
      </c>
      <c r="H507" t="s">
        <v>32</v>
      </c>
      <c r="I507" t="s">
        <v>33</v>
      </c>
      <c r="J507" t="s">
        <v>34</v>
      </c>
      <c r="K507" t="s">
        <v>598</v>
      </c>
      <c r="L507">
        <v>0</v>
      </c>
      <c r="M507" t="s">
        <v>36</v>
      </c>
      <c r="O507" t="s">
        <v>37</v>
      </c>
      <c r="P507" t="s">
        <v>579</v>
      </c>
      <c r="R507" t="s">
        <v>39</v>
      </c>
      <c r="S507">
        <v>12.8592</v>
      </c>
      <c r="T507">
        <v>-4.6738</v>
      </c>
      <c r="U507" t="s">
        <v>599</v>
      </c>
      <c r="V507" t="s">
        <v>41</v>
      </c>
    </row>
    <row r="508" spans="1:27" x14ac:dyDescent="0.3">
      <c r="A508">
        <v>2022</v>
      </c>
      <c r="B508">
        <v>4</v>
      </c>
      <c r="C508" t="s">
        <v>573</v>
      </c>
      <c r="D508" t="s">
        <v>574</v>
      </c>
      <c r="E508" t="s">
        <v>597</v>
      </c>
      <c r="F508" t="s">
        <v>30</v>
      </c>
      <c r="G508" t="s">
        <v>31</v>
      </c>
      <c r="H508" t="s">
        <v>32</v>
      </c>
      <c r="I508" t="s">
        <v>33</v>
      </c>
      <c r="J508" t="s">
        <v>34</v>
      </c>
      <c r="K508" t="s">
        <v>598</v>
      </c>
      <c r="L508">
        <v>0</v>
      </c>
      <c r="M508" t="s">
        <v>36</v>
      </c>
      <c r="O508" t="s">
        <v>37</v>
      </c>
      <c r="P508" t="s">
        <v>579</v>
      </c>
      <c r="R508" t="s">
        <v>39</v>
      </c>
      <c r="S508">
        <v>12.8592</v>
      </c>
      <c r="T508">
        <v>-4.6738</v>
      </c>
      <c r="U508" t="s">
        <v>599</v>
      </c>
      <c r="V508" t="s">
        <v>41</v>
      </c>
    </row>
    <row r="509" spans="1:27" x14ac:dyDescent="0.3">
      <c r="A509">
        <v>2022</v>
      </c>
      <c r="B509">
        <v>1</v>
      </c>
      <c r="C509" t="s">
        <v>573</v>
      </c>
      <c r="D509" t="s">
        <v>600</v>
      </c>
      <c r="E509" t="s">
        <v>601</v>
      </c>
      <c r="F509" t="s">
        <v>30</v>
      </c>
      <c r="G509" t="s">
        <v>31</v>
      </c>
      <c r="H509" t="s">
        <v>256</v>
      </c>
      <c r="I509" t="s">
        <v>66</v>
      </c>
      <c r="J509" t="s">
        <v>51</v>
      </c>
      <c r="K509" t="s">
        <v>602</v>
      </c>
      <c r="L509">
        <v>0</v>
      </c>
      <c r="M509" t="s">
        <v>36</v>
      </c>
      <c r="O509" t="s">
        <v>37</v>
      </c>
      <c r="P509" t="s">
        <v>579</v>
      </c>
      <c r="R509" t="s">
        <v>39</v>
      </c>
      <c r="S509">
        <v>12.1623</v>
      </c>
      <c r="T509">
        <v>-4.9588999999999999</v>
      </c>
      <c r="U509" t="s">
        <v>603</v>
      </c>
      <c r="V509" t="s">
        <v>41</v>
      </c>
      <c r="W509" t="s">
        <v>42</v>
      </c>
      <c r="X509">
        <v>610</v>
      </c>
      <c r="Y509">
        <v>1</v>
      </c>
      <c r="Z509">
        <v>4010</v>
      </c>
      <c r="AA509">
        <v>5908.84352249738</v>
      </c>
    </row>
    <row r="510" spans="1:27" x14ac:dyDescent="0.3">
      <c r="A510">
        <v>2022</v>
      </c>
      <c r="B510">
        <v>1</v>
      </c>
      <c r="C510" t="s">
        <v>573</v>
      </c>
      <c r="D510" t="s">
        <v>600</v>
      </c>
      <c r="E510" t="s">
        <v>601</v>
      </c>
      <c r="F510" t="s">
        <v>30</v>
      </c>
      <c r="G510" t="s">
        <v>31</v>
      </c>
      <c r="H510" t="s">
        <v>256</v>
      </c>
      <c r="I510" t="s">
        <v>66</v>
      </c>
      <c r="J510" t="s">
        <v>51</v>
      </c>
      <c r="K510" t="s">
        <v>602</v>
      </c>
      <c r="L510">
        <v>0</v>
      </c>
      <c r="M510" t="s">
        <v>36</v>
      </c>
      <c r="O510" t="s">
        <v>37</v>
      </c>
      <c r="P510" t="s">
        <v>579</v>
      </c>
      <c r="R510" t="s">
        <v>39</v>
      </c>
      <c r="S510">
        <v>12.1623</v>
      </c>
      <c r="T510">
        <v>-4.9588999999999999</v>
      </c>
      <c r="U510" t="s">
        <v>603</v>
      </c>
      <c r="V510" t="s">
        <v>41</v>
      </c>
      <c r="W510" t="s">
        <v>42</v>
      </c>
      <c r="X510">
        <v>610</v>
      </c>
      <c r="Y510">
        <v>2</v>
      </c>
      <c r="Z510">
        <v>30021</v>
      </c>
      <c r="AA510">
        <v>7171.3227261585598</v>
      </c>
    </row>
    <row r="511" spans="1:27" x14ac:dyDescent="0.3">
      <c r="A511">
        <v>2022</v>
      </c>
      <c r="B511">
        <v>1</v>
      </c>
      <c r="C511" t="s">
        <v>573</v>
      </c>
      <c r="D511" t="s">
        <v>574</v>
      </c>
      <c r="E511" t="s">
        <v>604</v>
      </c>
      <c r="F511" t="s">
        <v>30</v>
      </c>
      <c r="G511" t="s">
        <v>31</v>
      </c>
      <c r="H511" t="s">
        <v>32</v>
      </c>
      <c r="I511" t="s">
        <v>66</v>
      </c>
      <c r="J511" t="s">
        <v>51</v>
      </c>
      <c r="K511" t="s">
        <v>605</v>
      </c>
      <c r="L511">
        <v>0</v>
      </c>
      <c r="M511" t="s">
        <v>36</v>
      </c>
      <c r="O511" t="s">
        <v>37</v>
      </c>
      <c r="P511" t="s">
        <v>579</v>
      </c>
      <c r="R511" t="s">
        <v>39</v>
      </c>
      <c r="S511">
        <v>13.017899999999999</v>
      </c>
      <c r="T511">
        <v>-4.4660000000000002</v>
      </c>
      <c r="U511" t="s">
        <v>606</v>
      </c>
      <c r="V511" t="s">
        <v>41</v>
      </c>
    </row>
    <row r="512" spans="1:27" x14ac:dyDescent="0.3">
      <c r="A512">
        <v>2022</v>
      </c>
      <c r="B512">
        <v>1</v>
      </c>
      <c r="C512" t="s">
        <v>573</v>
      </c>
      <c r="D512" t="s">
        <v>574</v>
      </c>
      <c r="E512" t="s">
        <v>604</v>
      </c>
      <c r="F512" t="s">
        <v>30</v>
      </c>
      <c r="G512" t="s">
        <v>31</v>
      </c>
      <c r="H512" t="s">
        <v>32</v>
      </c>
      <c r="I512" t="s">
        <v>66</v>
      </c>
      <c r="J512" t="s">
        <v>51</v>
      </c>
      <c r="K512" t="s">
        <v>605</v>
      </c>
      <c r="L512">
        <v>0</v>
      </c>
      <c r="M512" t="s">
        <v>36</v>
      </c>
      <c r="O512" t="s">
        <v>37</v>
      </c>
      <c r="P512" t="s">
        <v>579</v>
      </c>
      <c r="R512" t="s">
        <v>39</v>
      </c>
      <c r="S512">
        <v>13.017899999999999</v>
      </c>
      <c r="T512">
        <v>-4.4660000000000002</v>
      </c>
      <c r="U512" t="s">
        <v>606</v>
      </c>
      <c r="V512" t="s">
        <v>41</v>
      </c>
    </row>
    <row r="513" spans="1:27" x14ac:dyDescent="0.3">
      <c r="A513">
        <v>2022</v>
      </c>
      <c r="B513">
        <v>1</v>
      </c>
      <c r="C513" t="s">
        <v>573</v>
      </c>
      <c r="D513" t="s">
        <v>574</v>
      </c>
      <c r="E513" t="s">
        <v>604</v>
      </c>
      <c r="F513" t="s">
        <v>30</v>
      </c>
      <c r="G513" t="s">
        <v>31</v>
      </c>
      <c r="H513" t="s">
        <v>32</v>
      </c>
      <c r="I513" t="s">
        <v>66</v>
      </c>
      <c r="J513" t="s">
        <v>51</v>
      </c>
      <c r="K513" t="s">
        <v>605</v>
      </c>
      <c r="L513">
        <v>0</v>
      </c>
      <c r="M513" t="s">
        <v>36</v>
      </c>
      <c r="O513" t="s">
        <v>37</v>
      </c>
      <c r="P513" t="s">
        <v>579</v>
      </c>
      <c r="R513" t="s">
        <v>39</v>
      </c>
      <c r="S513">
        <v>13.017899999999999</v>
      </c>
      <c r="T513">
        <v>-4.4660000000000002</v>
      </c>
      <c r="U513" t="s">
        <v>606</v>
      </c>
      <c r="V513" t="s">
        <v>41</v>
      </c>
    </row>
    <row r="514" spans="1:27" x14ac:dyDescent="0.3">
      <c r="A514">
        <v>2020</v>
      </c>
      <c r="B514">
        <v>2</v>
      </c>
      <c r="C514" t="s">
        <v>573</v>
      </c>
      <c r="D514" t="s">
        <v>404</v>
      </c>
      <c r="E514" t="s">
        <v>607</v>
      </c>
      <c r="F514" t="s">
        <v>30</v>
      </c>
      <c r="G514" t="s">
        <v>437</v>
      </c>
      <c r="H514" t="s">
        <v>56</v>
      </c>
      <c r="I514" t="s">
        <v>45</v>
      </c>
      <c r="J514" t="s">
        <v>46</v>
      </c>
      <c r="K514" t="s">
        <v>608</v>
      </c>
      <c r="L514">
        <v>0</v>
      </c>
      <c r="M514" t="s">
        <v>94</v>
      </c>
      <c r="O514" t="s">
        <v>37</v>
      </c>
      <c r="P514" t="s">
        <v>579</v>
      </c>
      <c r="Q514" t="s">
        <v>609</v>
      </c>
      <c r="R514" t="s">
        <v>39</v>
      </c>
      <c r="S514">
        <v>15.582100000000001</v>
      </c>
      <c r="T514">
        <v>0.89080000000000004</v>
      </c>
      <c r="U514" t="s">
        <v>610</v>
      </c>
      <c r="V514" t="s">
        <v>41</v>
      </c>
    </row>
    <row r="515" spans="1:27" x14ac:dyDescent="0.3">
      <c r="A515">
        <v>2020</v>
      </c>
      <c r="B515">
        <v>2</v>
      </c>
      <c r="C515" t="s">
        <v>573</v>
      </c>
      <c r="D515" t="s">
        <v>404</v>
      </c>
      <c r="E515" t="s">
        <v>607</v>
      </c>
      <c r="F515" t="s">
        <v>30</v>
      </c>
      <c r="G515" t="s">
        <v>437</v>
      </c>
      <c r="H515" t="s">
        <v>56</v>
      </c>
      <c r="I515" t="s">
        <v>45</v>
      </c>
      <c r="J515" t="s">
        <v>46</v>
      </c>
      <c r="K515" t="s">
        <v>608</v>
      </c>
      <c r="L515">
        <v>0</v>
      </c>
      <c r="M515" t="s">
        <v>94</v>
      </c>
      <c r="O515" t="s">
        <v>37</v>
      </c>
      <c r="P515" t="s">
        <v>579</v>
      </c>
      <c r="Q515" t="s">
        <v>609</v>
      </c>
      <c r="R515" t="s">
        <v>39</v>
      </c>
      <c r="S515">
        <v>15.582100000000001</v>
      </c>
      <c r="T515">
        <v>0.89080000000000004</v>
      </c>
      <c r="U515" t="s">
        <v>610</v>
      </c>
      <c r="V515" t="s">
        <v>41</v>
      </c>
    </row>
    <row r="516" spans="1:27" x14ac:dyDescent="0.3">
      <c r="A516">
        <v>2020</v>
      </c>
      <c r="B516">
        <v>2</v>
      </c>
      <c r="C516" t="s">
        <v>573</v>
      </c>
      <c r="D516" t="s">
        <v>404</v>
      </c>
      <c r="E516" t="s">
        <v>607</v>
      </c>
      <c r="F516" t="s">
        <v>30</v>
      </c>
      <c r="G516" t="s">
        <v>437</v>
      </c>
      <c r="H516" t="s">
        <v>56</v>
      </c>
      <c r="I516" t="s">
        <v>45</v>
      </c>
      <c r="J516" t="s">
        <v>46</v>
      </c>
      <c r="K516" t="s">
        <v>608</v>
      </c>
      <c r="L516">
        <v>0</v>
      </c>
      <c r="M516" t="s">
        <v>94</v>
      </c>
      <c r="O516" t="s">
        <v>37</v>
      </c>
      <c r="P516" t="s">
        <v>579</v>
      </c>
      <c r="Q516" t="s">
        <v>609</v>
      </c>
      <c r="R516" t="s">
        <v>39</v>
      </c>
      <c r="S516">
        <v>15.582100000000001</v>
      </c>
      <c r="T516">
        <v>0.89080000000000004</v>
      </c>
      <c r="U516" t="s">
        <v>610</v>
      </c>
      <c r="V516" t="s">
        <v>41</v>
      </c>
    </row>
    <row r="517" spans="1:27" x14ac:dyDescent="0.3">
      <c r="A517">
        <v>2017</v>
      </c>
      <c r="B517">
        <v>10</v>
      </c>
      <c r="C517" t="s">
        <v>573</v>
      </c>
      <c r="D517" t="s">
        <v>574</v>
      </c>
      <c r="E517" t="s">
        <v>611</v>
      </c>
      <c r="F517" t="s">
        <v>30</v>
      </c>
      <c r="G517" t="s">
        <v>148</v>
      </c>
      <c r="H517" t="s">
        <v>71</v>
      </c>
      <c r="I517" t="s">
        <v>66</v>
      </c>
      <c r="J517" t="s">
        <v>576</v>
      </c>
      <c r="K517" t="s">
        <v>612</v>
      </c>
      <c r="L517">
        <v>1</v>
      </c>
      <c r="M517" t="s">
        <v>36</v>
      </c>
      <c r="O517" t="s">
        <v>37</v>
      </c>
      <c r="P517" t="s">
        <v>613</v>
      </c>
      <c r="R517" t="s">
        <v>74</v>
      </c>
      <c r="S517">
        <v>13.693300000000001</v>
      </c>
      <c r="T517">
        <v>-4.4005000000000001</v>
      </c>
      <c r="U517" t="s">
        <v>614</v>
      </c>
      <c r="V517" t="s">
        <v>41</v>
      </c>
      <c r="W517" t="s">
        <v>42</v>
      </c>
      <c r="X517">
        <v>610</v>
      </c>
      <c r="Y517">
        <v>1</v>
      </c>
      <c r="Z517">
        <v>3020</v>
      </c>
      <c r="AA517">
        <v>2592.8579308038402</v>
      </c>
    </row>
    <row r="518" spans="1:27" x14ac:dyDescent="0.3">
      <c r="A518">
        <v>2017</v>
      </c>
      <c r="B518">
        <v>10</v>
      </c>
      <c r="C518" t="s">
        <v>573</v>
      </c>
      <c r="D518" t="s">
        <v>574</v>
      </c>
      <c r="E518" t="s">
        <v>611</v>
      </c>
      <c r="F518" t="s">
        <v>30</v>
      </c>
      <c r="G518" t="s">
        <v>148</v>
      </c>
      <c r="H518" t="s">
        <v>71</v>
      </c>
      <c r="I518" t="s">
        <v>66</v>
      </c>
      <c r="J518" t="s">
        <v>576</v>
      </c>
      <c r="K518" t="s">
        <v>612</v>
      </c>
      <c r="L518">
        <v>1</v>
      </c>
      <c r="M518" t="s">
        <v>36</v>
      </c>
      <c r="O518" t="s">
        <v>37</v>
      </c>
      <c r="P518" t="s">
        <v>613</v>
      </c>
      <c r="R518" t="s">
        <v>74</v>
      </c>
      <c r="S518">
        <v>13.693300000000001</v>
      </c>
      <c r="T518">
        <v>-4.4005000000000001</v>
      </c>
      <c r="U518" t="s">
        <v>614</v>
      </c>
      <c r="V518" t="s">
        <v>41</v>
      </c>
      <c r="W518" t="s">
        <v>42</v>
      </c>
      <c r="X518">
        <v>610</v>
      </c>
      <c r="Y518">
        <v>1</v>
      </c>
      <c r="Z518">
        <v>3020</v>
      </c>
      <c r="AA518">
        <v>5254.1648929002204</v>
      </c>
    </row>
    <row r="519" spans="1:27" x14ac:dyDescent="0.3">
      <c r="A519">
        <v>2017</v>
      </c>
      <c r="B519">
        <v>10</v>
      </c>
      <c r="C519" t="s">
        <v>573</v>
      </c>
      <c r="D519" t="s">
        <v>574</v>
      </c>
      <c r="E519" t="s">
        <v>611</v>
      </c>
      <c r="F519" t="s">
        <v>30</v>
      </c>
      <c r="G519" t="s">
        <v>148</v>
      </c>
      <c r="H519" t="s">
        <v>71</v>
      </c>
      <c r="I519" t="s">
        <v>66</v>
      </c>
      <c r="J519" t="s">
        <v>576</v>
      </c>
      <c r="K519" t="s">
        <v>612</v>
      </c>
      <c r="L519">
        <v>1</v>
      </c>
      <c r="M519" t="s">
        <v>36</v>
      </c>
      <c r="O519" t="s">
        <v>37</v>
      </c>
      <c r="P519" t="s">
        <v>613</v>
      </c>
      <c r="R519" t="s">
        <v>74</v>
      </c>
      <c r="S519">
        <v>13.693300000000001</v>
      </c>
      <c r="T519">
        <v>-4.4005000000000001</v>
      </c>
      <c r="U519" t="s">
        <v>614</v>
      </c>
      <c r="V519" t="s">
        <v>41</v>
      </c>
      <c r="W519" t="s">
        <v>42</v>
      </c>
      <c r="X519">
        <v>610</v>
      </c>
      <c r="Y519">
        <v>1</v>
      </c>
      <c r="Z519">
        <v>3020</v>
      </c>
      <c r="AA519">
        <v>8576.2906626241402</v>
      </c>
    </row>
    <row r="520" spans="1:27" x14ac:dyDescent="0.3">
      <c r="A520">
        <v>2022</v>
      </c>
      <c r="B520">
        <v>5</v>
      </c>
      <c r="C520" t="s">
        <v>573</v>
      </c>
      <c r="D520" t="s">
        <v>404</v>
      </c>
      <c r="E520" t="s">
        <v>615</v>
      </c>
      <c r="F520" t="s">
        <v>30</v>
      </c>
      <c r="G520" t="s">
        <v>31</v>
      </c>
      <c r="H520" t="s">
        <v>32</v>
      </c>
      <c r="I520" t="s">
        <v>33</v>
      </c>
      <c r="J520" t="s">
        <v>34</v>
      </c>
      <c r="K520" t="s">
        <v>616</v>
      </c>
      <c r="L520">
        <v>0</v>
      </c>
      <c r="M520" t="s">
        <v>94</v>
      </c>
      <c r="O520" t="s">
        <v>37</v>
      </c>
      <c r="P520" t="s">
        <v>579</v>
      </c>
      <c r="R520" t="s">
        <v>39</v>
      </c>
      <c r="S520">
        <v>15.4992</v>
      </c>
      <c r="T520">
        <v>0.54900000000000004</v>
      </c>
      <c r="U520" t="s">
        <v>617</v>
      </c>
      <c r="V520" t="s">
        <v>41</v>
      </c>
    </row>
    <row r="521" spans="1:27" x14ac:dyDescent="0.3">
      <c r="A521">
        <v>2022</v>
      </c>
      <c r="B521">
        <v>5</v>
      </c>
      <c r="C521" t="s">
        <v>573</v>
      </c>
      <c r="D521" t="s">
        <v>404</v>
      </c>
      <c r="E521" t="s">
        <v>615</v>
      </c>
      <c r="F521" t="s">
        <v>30</v>
      </c>
      <c r="G521" t="s">
        <v>31</v>
      </c>
      <c r="H521" t="s">
        <v>32</v>
      </c>
      <c r="I521" t="s">
        <v>33</v>
      </c>
      <c r="J521" t="s">
        <v>34</v>
      </c>
      <c r="K521" t="s">
        <v>616</v>
      </c>
      <c r="L521">
        <v>0</v>
      </c>
      <c r="M521" t="s">
        <v>94</v>
      </c>
      <c r="O521" t="s">
        <v>37</v>
      </c>
      <c r="P521" t="s">
        <v>579</v>
      </c>
      <c r="R521" t="s">
        <v>39</v>
      </c>
      <c r="S521">
        <v>15.4992</v>
      </c>
      <c r="T521">
        <v>0.54900000000000004</v>
      </c>
      <c r="U521" t="s">
        <v>617</v>
      </c>
      <c r="V521" t="s">
        <v>41</v>
      </c>
    </row>
    <row r="522" spans="1:27" x14ac:dyDescent="0.3">
      <c r="A522">
        <v>2022</v>
      </c>
      <c r="B522">
        <v>5</v>
      </c>
      <c r="C522" t="s">
        <v>573</v>
      </c>
      <c r="D522" t="s">
        <v>404</v>
      </c>
      <c r="E522" t="s">
        <v>615</v>
      </c>
      <c r="F522" t="s">
        <v>30</v>
      </c>
      <c r="G522" t="s">
        <v>31</v>
      </c>
      <c r="H522" t="s">
        <v>32</v>
      </c>
      <c r="I522" t="s">
        <v>33</v>
      </c>
      <c r="J522" t="s">
        <v>34</v>
      </c>
      <c r="K522" t="s">
        <v>616</v>
      </c>
      <c r="L522">
        <v>0</v>
      </c>
      <c r="M522" t="s">
        <v>94</v>
      </c>
      <c r="O522" t="s">
        <v>37</v>
      </c>
      <c r="P522" t="s">
        <v>579</v>
      </c>
      <c r="R522" t="s">
        <v>39</v>
      </c>
      <c r="S522">
        <v>15.4992</v>
      </c>
      <c r="T522">
        <v>0.54900000000000004</v>
      </c>
      <c r="U522" t="s">
        <v>617</v>
      </c>
      <c r="V522" t="s">
        <v>41</v>
      </c>
    </row>
    <row r="523" spans="1:27" x14ac:dyDescent="0.3">
      <c r="A523">
        <v>2022</v>
      </c>
      <c r="B523">
        <v>1</v>
      </c>
      <c r="C523" t="s">
        <v>573</v>
      </c>
      <c r="D523" t="s">
        <v>589</v>
      </c>
      <c r="E523" t="s">
        <v>618</v>
      </c>
      <c r="F523" t="s">
        <v>30</v>
      </c>
      <c r="G523" t="s">
        <v>31</v>
      </c>
      <c r="H523" t="s">
        <v>32</v>
      </c>
      <c r="I523" t="s">
        <v>33</v>
      </c>
      <c r="J523" t="s">
        <v>34</v>
      </c>
      <c r="K523" t="s">
        <v>619</v>
      </c>
      <c r="L523">
        <v>0</v>
      </c>
      <c r="M523" t="s">
        <v>36</v>
      </c>
      <c r="O523" t="s">
        <v>37</v>
      </c>
      <c r="P523" t="s">
        <v>579</v>
      </c>
      <c r="R523" t="s">
        <v>39</v>
      </c>
      <c r="S523">
        <v>14.995100000000001</v>
      </c>
      <c r="T523">
        <v>-2.9517000000000002</v>
      </c>
      <c r="U523" t="s">
        <v>620</v>
      </c>
      <c r="V523" t="s">
        <v>41</v>
      </c>
      <c r="W523" t="s">
        <v>42</v>
      </c>
      <c r="X523">
        <v>610</v>
      </c>
      <c r="Y523">
        <v>1</v>
      </c>
      <c r="Z523">
        <v>3025</v>
      </c>
      <c r="AA523">
        <v>1295.2297917380199</v>
      </c>
    </row>
    <row r="524" spans="1:27" x14ac:dyDescent="0.3">
      <c r="A524">
        <v>2022</v>
      </c>
      <c r="B524">
        <v>1</v>
      </c>
      <c r="C524" t="s">
        <v>573</v>
      </c>
      <c r="D524" t="s">
        <v>589</v>
      </c>
      <c r="E524" t="s">
        <v>618</v>
      </c>
      <c r="F524" t="s">
        <v>30</v>
      </c>
      <c r="G524" t="s">
        <v>31</v>
      </c>
      <c r="H524" t="s">
        <v>32</v>
      </c>
      <c r="I524" t="s">
        <v>33</v>
      </c>
      <c r="J524" t="s">
        <v>34</v>
      </c>
      <c r="K524" t="s">
        <v>619</v>
      </c>
      <c r="L524">
        <v>0</v>
      </c>
      <c r="M524" t="s">
        <v>36</v>
      </c>
      <c r="O524" t="s">
        <v>37</v>
      </c>
      <c r="P524" t="s">
        <v>579</v>
      </c>
      <c r="R524" t="s">
        <v>39</v>
      </c>
      <c r="S524">
        <v>14.995100000000001</v>
      </c>
      <c r="T524">
        <v>-2.9517000000000002</v>
      </c>
      <c r="U524" t="s">
        <v>620</v>
      </c>
      <c r="V524" t="s">
        <v>41</v>
      </c>
      <c r="W524" t="s">
        <v>42</v>
      </c>
      <c r="X524">
        <v>610</v>
      </c>
      <c r="Y524">
        <v>2</v>
      </c>
      <c r="Z524">
        <v>50012</v>
      </c>
      <c r="AA524">
        <v>1331.27014297048</v>
      </c>
    </row>
    <row r="525" spans="1:27" x14ac:dyDescent="0.3">
      <c r="A525">
        <v>2022</v>
      </c>
      <c r="B525">
        <v>1</v>
      </c>
      <c r="C525" t="s">
        <v>573</v>
      </c>
      <c r="D525" t="s">
        <v>589</v>
      </c>
      <c r="E525" t="s">
        <v>618</v>
      </c>
      <c r="F525" t="s">
        <v>30</v>
      </c>
      <c r="G525" t="s">
        <v>31</v>
      </c>
      <c r="H525" t="s">
        <v>32</v>
      </c>
      <c r="I525" t="s">
        <v>33</v>
      </c>
      <c r="J525" t="s">
        <v>34</v>
      </c>
      <c r="K525" t="s">
        <v>619</v>
      </c>
      <c r="L525">
        <v>0</v>
      </c>
      <c r="M525" t="s">
        <v>36</v>
      </c>
      <c r="O525" t="s">
        <v>37</v>
      </c>
      <c r="P525" t="s">
        <v>579</v>
      </c>
      <c r="R525" t="s">
        <v>39</v>
      </c>
      <c r="S525">
        <v>14.995100000000001</v>
      </c>
      <c r="T525">
        <v>-2.9517000000000002</v>
      </c>
      <c r="U525" t="s">
        <v>620</v>
      </c>
      <c r="V525" t="s">
        <v>41</v>
      </c>
      <c r="W525" t="s">
        <v>42</v>
      </c>
      <c r="X525">
        <v>610</v>
      </c>
      <c r="Y525">
        <v>1</v>
      </c>
      <c r="Z525">
        <v>3025</v>
      </c>
      <c r="AA525">
        <v>1339.2720384051299</v>
      </c>
    </row>
    <row r="526" spans="1:27" x14ac:dyDescent="0.3">
      <c r="A526">
        <v>2022</v>
      </c>
      <c r="B526">
        <v>1</v>
      </c>
      <c r="C526" t="s">
        <v>573</v>
      </c>
      <c r="D526" t="s">
        <v>589</v>
      </c>
      <c r="E526" t="s">
        <v>618</v>
      </c>
      <c r="F526" t="s">
        <v>30</v>
      </c>
      <c r="G526" t="s">
        <v>31</v>
      </c>
      <c r="H526" t="s">
        <v>32</v>
      </c>
      <c r="I526" t="s">
        <v>33</v>
      </c>
      <c r="J526" t="s">
        <v>34</v>
      </c>
      <c r="K526" t="s">
        <v>619</v>
      </c>
      <c r="L526">
        <v>0</v>
      </c>
      <c r="M526" t="s">
        <v>36</v>
      </c>
      <c r="O526" t="s">
        <v>37</v>
      </c>
      <c r="P526" t="s">
        <v>579</v>
      </c>
      <c r="R526" t="s">
        <v>39</v>
      </c>
      <c r="S526">
        <v>14.995100000000001</v>
      </c>
      <c r="T526">
        <v>-2.9517000000000002</v>
      </c>
      <c r="U526" t="s">
        <v>620</v>
      </c>
      <c r="V526" t="s">
        <v>41</v>
      </c>
      <c r="W526" t="s">
        <v>53</v>
      </c>
      <c r="X526">
        <v>610</v>
      </c>
      <c r="Y526">
        <v>2</v>
      </c>
      <c r="Z526">
        <v>72</v>
      </c>
      <c r="AA526">
        <v>1302.22957476946</v>
      </c>
    </row>
    <row r="527" spans="1:27" x14ac:dyDescent="0.3">
      <c r="A527">
        <v>2022</v>
      </c>
      <c r="B527">
        <v>1</v>
      </c>
      <c r="C527" t="s">
        <v>573</v>
      </c>
      <c r="D527" t="s">
        <v>589</v>
      </c>
      <c r="E527" t="s">
        <v>618</v>
      </c>
      <c r="F527" t="s">
        <v>30</v>
      </c>
      <c r="G527" t="s">
        <v>31</v>
      </c>
      <c r="H527" t="s">
        <v>32</v>
      </c>
      <c r="I527" t="s">
        <v>33</v>
      </c>
      <c r="J527" t="s">
        <v>34</v>
      </c>
      <c r="K527" t="s">
        <v>619</v>
      </c>
      <c r="L527">
        <v>0</v>
      </c>
      <c r="M527" t="s">
        <v>36</v>
      </c>
      <c r="O527" t="s">
        <v>37</v>
      </c>
      <c r="P527" t="s">
        <v>579</v>
      </c>
      <c r="R527" t="s">
        <v>39</v>
      </c>
      <c r="S527">
        <v>14.995100000000001</v>
      </c>
      <c r="T527">
        <v>-2.9517000000000002</v>
      </c>
      <c r="U527" t="s">
        <v>620</v>
      </c>
      <c r="V527" t="s">
        <v>41</v>
      </c>
      <c r="W527" t="s">
        <v>53</v>
      </c>
      <c r="X527">
        <v>610</v>
      </c>
      <c r="Y527">
        <v>2</v>
      </c>
      <c r="Z527">
        <v>72</v>
      </c>
      <c r="AA527">
        <v>1336.1885855120499</v>
      </c>
    </row>
    <row r="528" spans="1:27" x14ac:dyDescent="0.3">
      <c r="A528">
        <v>2022</v>
      </c>
      <c r="B528">
        <v>1</v>
      </c>
      <c r="C528" t="s">
        <v>573</v>
      </c>
      <c r="D528" t="s">
        <v>589</v>
      </c>
      <c r="E528" t="s">
        <v>618</v>
      </c>
      <c r="F528" t="s">
        <v>30</v>
      </c>
      <c r="G528" t="s">
        <v>31</v>
      </c>
      <c r="H528" t="s">
        <v>32</v>
      </c>
      <c r="I528" t="s">
        <v>33</v>
      </c>
      <c r="J528" t="s">
        <v>34</v>
      </c>
      <c r="K528" t="s">
        <v>619</v>
      </c>
      <c r="L528">
        <v>0</v>
      </c>
      <c r="M528" t="s">
        <v>36</v>
      </c>
      <c r="O528" t="s">
        <v>37</v>
      </c>
      <c r="P528" t="s">
        <v>579</v>
      </c>
      <c r="R528" t="s">
        <v>39</v>
      </c>
      <c r="S528">
        <v>14.995100000000001</v>
      </c>
      <c r="T528">
        <v>-2.9517000000000002</v>
      </c>
      <c r="U528" t="s">
        <v>620</v>
      </c>
      <c r="V528" t="s">
        <v>41</v>
      </c>
      <c r="W528" t="s">
        <v>53</v>
      </c>
      <c r="X528">
        <v>610</v>
      </c>
      <c r="Y528">
        <v>2</v>
      </c>
      <c r="Z528">
        <v>72</v>
      </c>
      <c r="AA528">
        <v>1386.15215490832</v>
      </c>
    </row>
    <row r="529" spans="1:27" x14ac:dyDescent="0.3">
      <c r="A529">
        <v>2021</v>
      </c>
      <c r="B529">
        <v>3</v>
      </c>
      <c r="C529" t="s">
        <v>573</v>
      </c>
      <c r="D529" t="s">
        <v>582</v>
      </c>
      <c r="E529" t="s">
        <v>621</v>
      </c>
      <c r="F529" t="s">
        <v>30</v>
      </c>
      <c r="G529" t="s">
        <v>31</v>
      </c>
      <c r="H529" t="s">
        <v>622</v>
      </c>
      <c r="I529" t="s">
        <v>99</v>
      </c>
      <c r="J529" t="s">
        <v>99</v>
      </c>
      <c r="K529" t="s">
        <v>623</v>
      </c>
      <c r="L529">
        <v>0</v>
      </c>
      <c r="M529" t="s">
        <v>36</v>
      </c>
      <c r="O529" t="s">
        <v>37</v>
      </c>
      <c r="P529" t="s">
        <v>624</v>
      </c>
      <c r="R529" t="s">
        <v>186</v>
      </c>
      <c r="S529">
        <v>16.720099999999999</v>
      </c>
      <c r="T529">
        <v>-2.4436</v>
      </c>
      <c r="U529" t="s">
        <v>625</v>
      </c>
      <c r="V529" t="s">
        <v>41</v>
      </c>
    </row>
    <row r="530" spans="1:27" x14ac:dyDescent="0.3">
      <c r="A530">
        <v>2021</v>
      </c>
      <c r="B530">
        <v>3</v>
      </c>
      <c r="C530" t="s">
        <v>573</v>
      </c>
      <c r="D530" t="s">
        <v>582</v>
      </c>
      <c r="E530" t="s">
        <v>621</v>
      </c>
      <c r="F530" t="s">
        <v>30</v>
      </c>
      <c r="G530" t="s">
        <v>31</v>
      </c>
      <c r="H530" t="s">
        <v>622</v>
      </c>
      <c r="I530" t="s">
        <v>99</v>
      </c>
      <c r="J530" t="s">
        <v>99</v>
      </c>
      <c r="K530" t="s">
        <v>623</v>
      </c>
      <c r="L530">
        <v>0</v>
      </c>
      <c r="M530" t="s">
        <v>36</v>
      </c>
      <c r="O530" t="s">
        <v>37</v>
      </c>
      <c r="P530" t="s">
        <v>624</v>
      </c>
      <c r="R530" t="s">
        <v>186</v>
      </c>
      <c r="S530">
        <v>16.720099999999999</v>
      </c>
      <c r="T530">
        <v>-2.4436</v>
      </c>
      <c r="U530" t="s">
        <v>625</v>
      </c>
      <c r="V530" t="s">
        <v>41</v>
      </c>
    </row>
    <row r="531" spans="1:27" x14ac:dyDescent="0.3">
      <c r="A531">
        <v>2021</v>
      </c>
      <c r="B531">
        <v>3</v>
      </c>
      <c r="C531" t="s">
        <v>573</v>
      </c>
      <c r="D531" t="s">
        <v>582</v>
      </c>
      <c r="E531" t="s">
        <v>621</v>
      </c>
      <c r="F531" t="s">
        <v>30</v>
      </c>
      <c r="G531" t="s">
        <v>31</v>
      </c>
      <c r="H531" t="s">
        <v>622</v>
      </c>
      <c r="I531" t="s">
        <v>99</v>
      </c>
      <c r="J531" t="s">
        <v>99</v>
      </c>
      <c r="K531" t="s">
        <v>623</v>
      </c>
      <c r="L531">
        <v>0</v>
      </c>
      <c r="M531" t="s">
        <v>36</v>
      </c>
      <c r="O531" t="s">
        <v>37</v>
      </c>
      <c r="P531" t="s">
        <v>624</v>
      </c>
      <c r="R531" t="s">
        <v>186</v>
      </c>
      <c r="S531">
        <v>16.720099999999999</v>
      </c>
      <c r="T531">
        <v>-2.4436</v>
      </c>
      <c r="U531" t="s">
        <v>625</v>
      </c>
      <c r="V531" t="s">
        <v>41</v>
      </c>
    </row>
    <row r="532" spans="1:27" x14ac:dyDescent="0.3">
      <c r="A532">
        <v>2022</v>
      </c>
      <c r="B532">
        <v>2</v>
      </c>
      <c r="C532" t="s">
        <v>573</v>
      </c>
      <c r="D532" t="s">
        <v>404</v>
      </c>
      <c r="E532" t="s">
        <v>626</v>
      </c>
      <c r="F532" t="s">
        <v>30</v>
      </c>
      <c r="G532" t="s">
        <v>31</v>
      </c>
      <c r="H532" t="s">
        <v>32</v>
      </c>
      <c r="I532" t="s">
        <v>66</v>
      </c>
      <c r="J532" t="s">
        <v>51</v>
      </c>
      <c r="K532" t="s">
        <v>627</v>
      </c>
      <c r="L532">
        <v>0</v>
      </c>
      <c r="M532" t="s">
        <v>36</v>
      </c>
      <c r="O532" t="s">
        <v>37</v>
      </c>
      <c r="P532" t="s">
        <v>579</v>
      </c>
      <c r="R532" t="s">
        <v>39</v>
      </c>
      <c r="S532">
        <v>17.040900000000001</v>
      </c>
      <c r="T532">
        <v>-1.0660000000000001</v>
      </c>
      <c r="U532" t="s">
        <v>628</v>
      </c>
      <c r="V532" t="s">
        <v>41</v>
      </c>
    </row>
    <row r="533" spans="1:27" x14ac:dyDescent="0.3">
      <c r="A533">
        <v>2022</v>
      </c>
      <c r="B533">
        <v>2</v>
      </c>
      <c r="C533" t="s">
        <v>573</v>
      </c>
      <c r="D533" t="s">
        <v>404</v>
      </c>
      <c r="E533" t="s">
        <v>626</v>
      </c>
      <c r="F533" t="s">
        <v>30</v>
      </c>
      <c r="G533" t="s">
        <v>31</v>
      </c>
      <c r="H533" t="s">
        <v>32</v>
      </c>
      <c r="I533" t="s">
        <v>66</v>
      </c>
      <c r="J533" t="s">
        <v>51</v>
      </c>
      <c r="K533" t="s">
        <v>627</v>
      </c>
      <c r="L533">
        <v>0</v>
      </c>
      <c r="M533" t="s">
        <v>36</v>
      </c>
      <c r="O533" t="s">
        <v>37</v>
      </c>
      <c r="P533" t="s">
        <v>579</v>
      </c>
      <c r="R533" t="s">
        <v>39</v>
      </c>
      <c r="S533">
        <v>17.040900000000001</v>
      </c>
      <c r="T533">
        <v>-1.0660000000000001</v>
      </c>
      <c r="U533" t="s">
        <v>628</v>
      </c>
      <c r="V533" t="s">
        <v>41</v>
      </c>
    </row>
    <row r="534" spans="1:27" x14ac:dyDescent="0.3">
      <c r="A534">
        <v>2022</v>
      </c>
      <c r="B534">
        <v>2</v>
      </c>
      <c r="C534" t="s">
        <v>573</v>
      </c>
      <c r="D534" t="s">
        <v>404</v>
      </c>
      <c r="E534" t="s">
        <v>626</v>
      </c>
      <c r="F534" t="s">
        <v>30</v>
      </c>
      <c r="G534" t="s">
        <v>31</v>
      </c>
      <c r="H534" t="s">
        <v>32</v>
      </c>
      <c r="I534" t="s">
        <v>66</v>
      </c>
      <c r="J534" t="s">
        <v>51</v>
      </c>
      <c r="K534" t="s">
        <v>627</v>
      </c>
      <c r="L534">
        <v>0</v>
      </c>
      <c r="M534" t="s">
        <v>36</v>
      </c>
      <c r="O534" t="s">
        <v>37</v>
      </c>
      <c r="P534" t="s">
        <v>579</v>
      </c>
      <c r="R534" t="s">
        <v>39</v>
      </c>
      <c r="S534">
        <v>17.040900000000001</v>
      </c>
      <c r="T534">
        <v>-1.0660000000000001</v>
      </c>
      <c r="U534" t="s">
        <v>628</v>
      </c>
      <c r="V534" t="s">
        <v>41</v>
      </c>
    </row>
    <row r="535" spans="1:27" x14ac:dyDescent="0.3">
      <c r="A535">
        <v>2023</v>
      </c>
      <c r="B535">
        <v>3</v>
      </c>
      <c r="C535" t="s">
        <v>573</v>
      </c>
      <c r="D535" t="s">
        <v>589</v>
      </c>
      <c r="E535" t="s">
        <v>629</v>
      </c>
      <c r="F535" t="s">
        <v>30</v>
      </c>
      <c r="G535" t="s">
        <v>31</v>
      </c>
      <c r="H535" t="s">
        <v>32</v>
      </c>
      <c r="I535" t="s">
        <v>33</v>
      </c>
      <c r="J535" t="s">
        <v>34</v>
      </c>
      <c r="K535" t="s">
        <v>630</v>
      </c>
      <c r="L535">
        <v>0</v>
      </c>
      <c r="M535" t="s">
        <v>36</v>
      </c>
      <c r="O535" t="s">
        <v>37</v>
      </c>
      <c r="P535" t="s">
        <v>579</v>
      </c>
      <c r="R535" t="s">
        <v>39</v>
      </c>
      <c r="S535">
        <v>14.3089</v>
      </c>
      <c r="T535">
        <v>-3.0552000000000001</v>
      </c>
      <c r="U535" t="s">
        <v>631</v>
      </c>
      <c r="V535" t="s">
        <v>41</v>
      </c>
    </row>
    <row r="536" spans="1:27" x14ac:dyDescent="0.3">
      <c r="A536">
        <v>2023</v>
      </c>
      <c r="B536">
        <v>3</v>
      </c>
      <c r="C536" t="s">
        <v>573</v>
      </c>
      <c r="D536" t="s">
        <v>589</v>
      </c>
      <c r="E536" t="s">
        <v>629</v>
      </c>
      <c r="F536" t="s">
        <v>30</v>
      </c>
      <c r="G536" t="s">
        <v>31</v>
      </c>
      <c r="H536" t="s">
        <v>32</v>
      </c>
      <c r="I536" t="s">
        <v>33</v>
      </c>
      <c r="J536" t="s">
        <v>34</v>
      </c>
      <c r="K536" t="s">
        <v>630</v>
      </c>
      <c r="L536">
        <v>0</v>
      </c>
      <c r="M536" t="s">
        <v>36</v>
      </c>
      <c r="O536" t="s">
        <v>37</v>
      </c>
      <c r="P536" t="s">
        <v>579</v>
      </c>
      <c r="R536" t="s">
        <v>39</v>
      </c>
      <c r="S536">
        <v>14.3089</v>
      </c>
      <c r="T536">
        <v>-3.0552000000000001</v>
      </c>
      <c r="U536" t="s">
        <v>631</v>
      </c>
      <c r="V536" t="s">
        <v>41</v>
      </c>
    </row>
    <row r="537" spans="1:27" x14ac:dyDescent="0.3">
      <c r="A537">
        <v>2023</v>
      </c>
      <c r="B537">
        <v>3</v>
      </c>
      <c r="C537" t="s">
        <v>573</v>
      </c>
      <c r="D537" t="s">
        <v>589</v>
      </c>
      <c r="E537" t="s">
        <v>629</v>
      </c>
      <c r="F537" t="s">
        <v>30</v>
      </c>
      <c r="G537" t="s">
        <v>31</v>
      </c>
      <c r="H537" t="s">
        <v>32</v>
      </c>
      <c r="I537" t="s">
        <v>33</v>
      </c>
      <c r="J537" t="s">
        <v>34</v>
      </c>
      <c r="K537" t="s">
        <v>630</v>
      </c>
      <c r="L537">
        <v>0</v>
      </c>
      <c r="M537" t="s">
        <v>36</v>
      </c>
      <c r="O537" t="s">
        <v>37</v>
      </c>
      <c r="P537" t="s">
        <v>579</v>
      </c>
      <c r="R537" t="s">
        <v>39</v>
      </c>
      <c r="S537">
        <v>14.3089</v>
      </c>
      <c r="T537">
        <v>-3.0552000000000001</v>
      </c>
      <c r="U537" t="s">
        <v>631</v>
      </c>
      <c r="V537" t="s">
        <v>41</v>
      </c>
    </row>
    <row r="538" spans="1:27" x14ac:dyDescent="0.3">
      <c r="A538">
        <v>2022</v>
      </c>
      <c r="B538">
        <v>1</v>
      </c>
      <c r="C538" t="s">
        <v>573</v>
      </c>
      <c r="D538" t="s">
        <v>589</v>
      </c>
      <c r="E538" t="s">
        <v>629</v>
      </c>
      <c r="F538" t="s">
        <v>30</v>
      </c>
      <c r="G538" t="s">
        <v>31</v>
      </c>
      <c r="H538" t="s">
        <v>80</v>
      </c>
      <c r="I538" t="s">
        <v>81</v>
      </c>
      <c r="J538" t="s">
        <v>34</v>
      </c>
      <c r="K538" t="s">
        <v>632</v>
      </c>
      <c r="L538">
        <v>0</v>
      </c>
      <c r="M538" t="s">
        <v>391</v>
      </c>
      <c r="N538" t="s">
        <v>36</v>
      </c>
      <c r="O538" t="s">
        <v>37</v>
      </c>
      <c r="S538">
        <v>14.3089</v>
      </c>
      <c r="T538">
        <v>-3.0552000000000001</v>
      </c>
      <c r="U538" t="s">
        <v>631</v>
      </c>
      <c r="V538" t="s">
        <v>41</v>
      </c>
    </row>
    <row r="539" spans="1:27" x14ac:dyDescent="0.3">
      <c r="A539">
        <v>2022</v>
      </c>
      <c r="B539">
        <v>1</v>
      </c>
      <c r="C539" t="s">
        <v>573</v>
      </c>
      <c r="D539" t="s">
        <v>589</v>
      </c>
      <c r="E539" t="s">
        <v>629</v>
      </c>
      <c r="F539" t="s">
        <v>30</v>
      </c>
      <c r="G539" t="s">
        <v>31</v>
      </c>
      <c r="H539" t="s">
        <v>80</v>
      </c>
      <c r="I539" t="s">
        <v>81</v>
      </c>
      <c r="J539" t="s">
        <v>34</v>
      </c>
      <c r="K539" t="s">
        <v>632</v>
      </c>
      <c r="L539">
        <v>0</v>
      </c>
      <c r="M539" t="s">
        <v>391</v>
      </c>
      <c r="N539" t="s">
        <v>36</v>
      </c>
      <c r="O539" t="s">
        <v>37</v>
      </c>
      <c r="S539">
        <v>14.3089</v>
      </c>
      <c r="T539">
        <v>-3.0552000000000001</v>
      </c>
      <c r="U539" t="s">
        <v>631</v>
      </c>
      <c r="V539" t="s">
        <v>41</v>
      </c>
    </row>
    <row r="540" spans="1:27" x14ac:dyDescent="0.3">
      <c r="A540">
        <v>2022</v>
      </c>
      <c r="B540">
        <v>1</v>
      </c>
      <c r="C540" t="s">
        <v>573</v>
      </c>
      <c r="D540" t="s">
        <v>589</v>
      </c>
      <c r="E540" t="s">
        <v>629</v>
      </c>
      <c r="F540" t="s">
        <v>30</v>
      </c>
      <c r="G540" t="s">
        <v>31</v>
      </c>
      <c r="H540" t="s">
        <v>80</v>
      </c>
      <c r="I540" t="s">
        <v>81</v>
      </c>
      <c r="J540" t="s">
        <v>34</v>
      </c>
      <c r="K540" t="s">
        <v>632</v>
      </c>
      <c r="L540">
        <v>0</v>
      </c>
      <c r="M540" t="s">
        <v>391</v>
      </c>
      <c r="N540" t="s">
        <v>36</v>
      </c>
      <c r="O540" t="s">
        <v>37</v>
      </c>
      <c r="S540">
        <v>14.3089</v>
      </c>
      <c r="T540">
        <v>-3.0552000000000001</v>
      </c>
      <c r="U540" t="s">
        <v>631</v>
      </c>
      <c r="V540" t="s">
        <v>41</v>
      </c>
    </row>
    <row r="541" spans="1:27" x14ac:dyDescent="0.3">
      <c r="A541">
        <v>2022</v>
      </c>
      <c r="B541">
        <v>1</v>
      </c>
      <c r="C541" t="s">
        <v>573</v>
      </c>
      <c r="D541" t="s">
        <v>589</v>
      </c>
      <c r="E541" t="s">
        <v>629</v>
      </c>
      <c r="F541" t="s">
        <v>30</v>
      </c>
      <c r="G541" t="s">
        <v>31</v>
      </c>
      <c r="H541" t="s">
        <v>71</v>
      </c>
      <c r="I541" t="s">
        <v>66</v>
      </c>
      <c r="J541" t="s">
        <v>633</v>
      </c>
      <c r="K541" t="s">
        <v>634</v>
      </c>
      <c r="L541">
        <v>0</v>
      </c>
      <c r="M541" t="s">
        <v>36</v>
      </c>
      <c r="O541" t="s">
        <v>37</v>
      </c>
      <c r="P541" t="s">
        <v>635</v>
      </c>
      <c r="R541" t="s">
        <v>191</v>
      </c>
      <c r="S541">
        <v>14.3089</v>
      </c>
      <c r="T541">
        <v>-3.0552000000000001</v>
      </c>
      <c r="U541" t="s">
        <v>631</v>
      </c>
      <c r="V541" t="s">
        <v>41</v>
      </c>
    </row>
    <row r="542" spans="1:27" x14ac:dyDescent="0.3">
      <c r="A542">
        <v>2022</v>
      </c>
      <c r="B542">
        <v>1</v>
      </c>
      <c r="C542" t="s">
        <v>573</v>
      </c>
      <c r="D542" t="s">
        <v>589</v>
      </c>
      <c r="E542" t="s">
        <v>629</v>
      </c>
      <c r="F542" t="s">
        <v>30</v>
      </c>
      <c r="G542" t="s">
        <v>31</v>
      </c>
      <c r="H542" t="s">
        <v>71</v>
      </c>
      <c r="I542" t="s">
        <v>66</v>
      </c>
      <c r="J542" t="s">
        <v>633</v>
      </c>
      <c r="K542" t="s">
        <v>634</v>
      </c>
      <c r="L542">
        <v>0</v>
      </c>
      <c r="M542" t="s">
        <v>36</v>
      </c>
      <c r="O542" t="s">
        <v>37</v>
      </c>
      <c r="P542" t="s">
        <v>635</v>
      </c>
      <c r="R542" t="s">
        <v>191</v>
      </c>
      <c r="S542">
        <v>14.3089</v>
      </c>
      <c r="T542">
        <v>-3.0552000000000001</v>
      </c>
      <c r="U542" t="s">
        <v>631</v>
      </c>
      <c r="V542" t="s">
        <v>41</v>
      </c>
    </row>
    <row r="543" spans="1:27" x14ac:dyDescent="0.3">
      <c r="A543">
        <v>2022</v>
      </c>
      <c r="B543">
        <v>1</v>
      </c>
      <c r="C543" t="s">
        <v>573</v>
      </c>
      <c r="D543" t="s">
        <v>589</v>
      </c>
      <c r="E543" t="s">
        <v>629</v>
      </c>
      <c r="F543" t="s">
        <v>30</v>
      </c>
      <c r="G543" t="s">
        <v>31</v>
      </c>
      <c r="H543" t="s">
        <v>71</v>
      </c>
      <c r="I543" t="s">
        <v>66</v>
      </c>
      <c r="J543" t="s">
        <v>633</v>
      </c>
      <c r="K543" t="s">
        <v>634</v>
      </c>
      <c r="L543">
        <v>0</v>
      </c>
      <c r="M543" t="s">
        <v>36</v>
      </c>
      <c r="O543" t="s">
        <v>37</v>
      </c>
      <c r="P543" t="s">
        <v>635</v>
      </c>
      <c r="R543" t="s">
        <v>191</v>
      </c>
      <c r="S543">
        <v>14.3089</v>
      </c>
      <c r="T543">
        <v>-3.0552000000000001</v>
      </c>
      <c r="U543" t="s">
        <v>631</v>
      </c>
      <c r="V543" t="s">
        <v>41</v>
      </c>
    </row>
    <row r="544" spans="1:27" x14ac:dyDescent="0.3">
      <c r="A544">
        <v>2021</v>
      </c>
      <c r="B544">
        <v>7</v>
      </c>
      <c r="C544" t="s">
        <v>573</v>
      </c>
      <c r="D544" t="s">
        <v>589</v>
      </c>
      <c r="E544" t="s">
        <v>636</v>
      </c>
      <c r="F544" t="s">
        <v>30</v>
      </c>
      <c r="G544" t="s">
        <v>31</v>
      </c>
      <c r="H544" t="s">
        <v>32</v>
      </c>
      <c r="I544" t="s">
        <v>50</v>
      </c>
      <c r="J544" t="s">
        <v>51</v>
      </c>
      <c r="K544" t="s">
        <v>637</v>
      </c>
      <c r="L544">
        <v>0</v>
      </c>
      <c r="M544" t="s">
        <v>391</v>
      </c>
      <c r="N544" t="s">
        <v>36</v>
      </c>
      <c r="O544" t="s">
        <v>37</v>
      </c>
      <c r="P544" t="s">
        <v>579</v>
      </c>
      <c r="R544" t="s">
        <v>39</v>
      </c>
      <c r="S544">
        <v>13.5025</v>
      </c>
      <c r="T544">
        <v>-3.766</v>
      </c>
      <c r="U544" t="s">
        <v>638</v>
      </c>
      <c r="V544" t="s">
        <v>41</v>
      </c>
      <c r="W544" t="s">
        <v>42</v>
      </c>
      <c r="X544">
        <v>610</v>
      </c>
      <c r="Y544">
        <v>2</v>
      </c>
      <c r="Z544">
        <v>50012</v>
      </c>
      <c r="AA544">
        <v>893.94351754134698</v>
      </c>
    </row>
    <row r="545" spans="1:27" x14ac:dyDescent="0.3">
      <c r="A545">
        <v>2021</v>
      </c>
      <c r="B545">
        <v>7</v>
      </c>
      <c r="C545" t="s">
        <v>573</v>
      </c>
      <c r="D545" t="s">
        <v>589</v>
      </c>
      <c r="E545" t="s">
        <v>636</v>
      </c>
      <c r="F545" t="s">
        <v>30</v>
      </c>
      <c r="G545" t="s">
        <v>31</v>
      </c>
      <c r="H545" t="s">
        <v>32</v>
      </c>
      <c r="I545" t="s">
        <v>50</v>
      </c>
      <c r="J545" t="s">
        <v>51</v>
      </c>
      <c r="K545" t="s">
        <v>637</v>
      </c>
      <c r="L545">
        <v>0</v>
      </c>
      <c r="M545" t="s">
        <v>391</v>
      </c>
      <c r="N545" t="s">
        <v>36</v>
      </c>
      <c r="O545" t="s">
        <v>37</v>
      </c>
      <c r="P545" t="s">
        <v>579</v>
      </c>
      <c r="R545" t="s">
        <v>39</v>
      </c>
      <c r="S545">
        <v>13.5025</v>
      </c>
      <c r="T545">
        <v>-3.766</v>
      </c>
      <c r="U545" t="s">
        <v>638</v>
      </c>
      <c r="V545" t="s">
        <v>41</v>
      </c>
      <c r="W545" t="s">
        <v>42</v>
      </c>
      <c r="X545">
        <v>610</v>
      </c>
      <c r="Y545">
        <v>2</v>
      </c>
      <c r="Z545">
        <v>50012</v>
      </c>
      <c r="AA545">
        <v>907.99346105337395</v>
      </c>
    </row>
    <row r="546" spans="1:27" x14ac:dyDescent="0.3">
      <c r="A546">
        <v>2021</v>
      </c>
      <c r="B546">
        <v>7</v>
      </c>
      <c r="C546" t="s">
        <v>573</v>
      </c>
      <c r="D546" t="s">
        <v>589</v>
      </c>
      <c r="E546" t="s">
        <v>636</v>
      </c>
      <c r="F546" t="s">
        <v>30</v>
      </c>
      <c r="G546" t="s">
        <v>31</v>
      </c>
      <c r="H546" t="s">
        <v>32</v>
      </c>
      <c r="I546" t="s">
        <v>50</v>
      </c>
      <c r="J546" t="s">
        <v>51</v>
      </c>
      <c r="K546" t="s">
        <v>637</v>
      </c>
      <c r="L546">
        <v>0</v>
      </c>
      <c r="M546" t="s">
        <v>391</v>
      </c>
      <c r="N546" t="s">
        <v>36</v>
      </c>
      <c r="O546" t="s">
        <v>37</v>
      </c>
      <c r="P546" t="s">
        <v>579</v>
      </c>
      <c r="R546" t="s">
        <v>39</v>
      </c>
      <c r="S546">
        <v>13.5025</v>
      </c>
      <c r="T546">
        <v>-3.766</v>
      </c>
      <c r="U546" t="s">
        <v>638</v>
      </c>
      <c r="V546" t="s">
        <v>41</v>
      </c>
      <c r="W546" t="s">
        <v>42</v>
      </c>
      <c r="X546">
        <v>610</v>
      </c>
      <c r="Y546">
        <v>2</v>
      </c>
      <c r="Z546">
        <v>50012</v>
      </c>
      <c r="AA546">
        <v>2315.56670061059</v>
      </c>
    </row>
    <row r="547" spans="1:27" x14ac:dyDescent="0.3">
      <c r="A547">
        <v>2022</v>
      </c>
      <c r="B547">
        <v>1</v>
      </c>
      <c r="C547" t="s">
        <v>573</v>
      </c>
      <c r="D547" t="s">
        <v>404</v>
      </c>
      <c r="E547" t="s">
        <v>639</v>
      </c>
      <c r="F547" t="s">
        <v>30</v>
      </c>
      <c r="G547" t="s">
        <v>31</v>
      </c>
      <c r="H547" t="s">
        <v>32</v>
      </c>
      <c r="I547" t="s">
        <v>66</v>
      </c>
      <c r="J547" t="s">
        <v>51</v>
      </c>
      <c r="K547" t="s">
        <v>640</v>
      </c>
      <c r="L547">
        <v>0</v>
      </c>
      <c r="M547" t="s">
        <v>36</v>
      </c>
      <c r="O547" t="s">
        <v>37</v>
      </c>
      <c r="P547" t="s">
        <v>579</v>
      </c>
      <c r="R547" t="s">
        <v>39</v>
      </c>
      <c r="S547">
        <v>16.920000000000002</v>
      </c>
      <c r="T547">
        <v>-0.63539999999999996</v>
      </c>
      <c r="U547" t="s">
        <v>641</v>
      </c>
      <c r="V547" t="s">
        <v>41</v>
      </c>
    </row>
    <row r="548" spans="1:27" x14ac:dyDescent="0.3">
      <c r="A548">
        <v>2022</v>
      </c>
      <c r="B548">
        <v>1</v>
      </c>
      <c r="C548" t="s">
        <v>573</v>
      </c>
      <c r="D548" t="s">
        <v>404</v>
      </c>
      <c r="E548" t="s">
        <v>639</v>
      </c>
      <c r="F548" t="s">
        <v>30</v>
      </c>
      <c r="G548" t="s">
        <v>31</v>
      </c>
      <c r="H548" t="s">
        <v>32</v>
      </c>
      <c r="I548" t="s">
        <v>66</v>
      </c>
      <c r="J548" t="s">
        <v>51</v>
      </c>
      <c r="K548" t="s">
        <v>640</v>
      </c>
      <c r="L548">
        <v>0</v>
      </c>
      <c r="M548" t="s">
        <v>36</v>
      </c>
      <c r="O548" t="s">
        <v>37</v>
      </c>
      <c r="P548" t="s">
        <v>579</v>
      </c>
      <c r="R548" t="s">
        <v>39</v>
      </c>
      <c r="S548">
        <v>16.920000000000002</v>
      </c>
      <c r="T548">
        <v>-0.63539999999999996</v>
      </c>
      <c r="U548" t="s">
        <v>641</v>
      </c>
      <c r="V548" t="s">
        <v>41</v>
      </c>
    </row>
    <row r="549" spans="1:27" x14ac:dyDescent="0.3">
      <c r="A549">
        <v>2022</v>
      </c>
      <c r="B549">
        <v>1</v>
      </c>
      <c r="C549" t="s">
        <v>573</v>
      </c>
      <c r="D549" t="s">
        <v>404</v>
      </c>
      <c r="E549" t="s">
        <v>639</v>
      </c>
      <c r="F549" t="s">
        <v>30</v>
      </c>
      <c r="G549" t="s">
        <v>31</v>
      </c>
      <c r="H549" t="s">
        <v>32</v>
      </c>
      <c r="I549" t="s">
        <v>66</v>
      </c>
      <c r="J549" t="s">
        <v>51</v>
      </c>
      <c r="K549" t="s">
        <v>640</v>
      </c>
      <c r="L549">
        <v>0</v>
      </c>
      <c r="M549" t="s">
        <v>36</v>
      </c>
      <c r="O549" t="s">
        <v>37</v>
      </c>
      <c r="P549" t="s">
        <v>579</v>
      </c>
      <c r="R549" t="s">
        <v>39</v>
      </c>
      <c r="S549">
        <v>16.920000000000002</v>
      </c>
      <c r="T549">
        <v>-0.63539999999999996</v>
      </c>
      <c r="U549" t="s">
        <v>641</v>
      </c>
      <c r="V549" t="s">
        <v>41</v>
      </c>
    </row>
    <row r="550" spans="1:27" x14ac:dyDescent="0.3">
      <c r="A550">
        <v>2022</v>
      </c>
      <c r="B550">
        <v>8</v>
      </c>
      <c r="C550" t="s">
        <v>573</v>
      </c>
      <c r="D550" t="s">
        <v>582</v>
      </c>
      <c r="E550" t="s">
        <v>642</v>
      </c>
      <c r="F550" t="s">
        <v>30</v>
      </c>
      <c r="G550" t="s">
        <v>148</v>
      </c>
      <c r="H550" t="s">
        <v>32</v>
      </c>
      <c r="I550" t="s">
        <v>33</v>
      </c>
      <c r="J550" t="s">
        <v>34</v>
      </c>
      <c r="K550" t="s">
        <v>643</v>
      </c>
      <c r="L550">
        <v>0</v>
      </c>
      <c r="M550" t="s">
        <v>36</v>
      </c>
      <c r="O550" t="s">
        <v>37</v>
      </c>
      <c r="P550" t="s">
        <v>579</v>
      </c>
      <c r="R550" t="s">
        <v>39</v>
      </c>
      <c r="S550">
        <v>16.877800000000001</v>
      </c>
      <c r="T550">
        <v>-1.9231</v>
      </c>
      <c r="U550" t="s">
        <v>644</v>
      </c>
      <c r="V550" t="s">
        <v>41</v>
      </c>
    </row>
    <row r="551" spans="1:27" x14ac:dyDescent="0.3">
      <c r="A551">
        <v>2022</v>
      </c>
      <c r="B551">
        <v>8</v>
      </c>
      <c r="C551" t="s">
        <v>573</v>
      </c>
      <c r="D551" t="s">
        <v>582</v>
      </c>
      <c r="E551" t="s">
        <v>642</v>
      </c>
      <c r="F551" t="s">
        <v>30</v>
      </c>
      <c r="G551" t="s">
        <v>148</v>
      </c>
      <c r="H551" t="s">
        <v>32</v>
      </c>
      <c r="I551" t="s">
        <v>33</v>
      </c>
      <c r="J551" t="s">
        <v>34</v>
      </c>
      <c r="K551" t="s">
        <v>643</v>
      </c>
      <c r="L551">
        <v>0</v>
      </c>
      <c r="M551" t="s">
        <v>36</v>
      </c>
      <c r="O551" t="s">
        <v>37</v>
      </c>
      <c r="P551" t="s">
        <v>579</v>
      </c>
      <c r="R551" t="s">
        <v>39</v>
      </c>
      <c r="S551">
        <v>16.877800000000001</v>
      </c>
      <c r="T551">
        <v>-1.9231</v>
      </c>
      <c r="U551" t="s">
        <v>644</v>
      </c>
      <c r="V551" t="s">
        <v>41</v>
      </c>
    </row>
    <row r="552" spans="1:27" x14ac:dyDescent="0.3">
      <c r="A552">
        <v>2022</v>
      </c>
      <c r="B552">
        <v>8</v>
      </c>
      <c r="C552" t="s">
        <v>573</v>
      </c>
      <c r="D552" t="s">
        <v>582</v>
      </c>
      <c r="E552" t="s">
        <v>642</v>
      </c>
      <c r="F552" t="s">
        <v>30</v>
      </c>
      <c r="G552" t="s">
        <v>148</v>
      </c>
      <c r="H552" t="s">
        <v>32</v>
      </c>
      <c r="I552" t="s">
        <v>33</v>
      </c>
      <c r="J552" t="s">
        <v>34</v>
      </c>
      <c r="K552" t="s">
        <v>643</v>
      </c>
      <c r="L552">
        <v>0</v>
      </c>
      <c r="M552" t="s">
        <v>36</v>
      </c>
      <c r="O552" t="s">
        <v>37</v>
      </c>
      <c r="P552" t="s">
        <v>579</v>
      </c>
      <c r="R552" t="s">
        <v>39</v>
      </c>
      <c r="S552">
        <v>16.877800000000001</v>
      </c>
      <c r="T552">
        <v>-1.9231</v>
      </c>
      <c r="U552" t="s">
        <v>644</v>
      </c>
      <c r="V552" t="s">
        <v>41</v>
      </c>
    </row>
    <row r="553" spans="1:27" x14ac:dyDescent="0.3">
      <c r="A553">
        <v>2023</v>
      </c>
      <c r="B553">
        <v>1</v>
      </c>
      <c r="C553" t="s">
        <v>573</v>
      </c>
      <c r="D553" t="s">
        <v>582</v>
      </c>
      <c r="E553" t="s">
        <v>645</v>
      </c>
      <c r="F553" t="s">
        <v>30</v>
      </c>
      <c r="G553" t="s">
        <v>148</v>
      </c>
      <c r="H553" t="s">
        <v>32</v>
      </c>
      <c r="I553" t="s">
        <v>33</v>
      </c>
      <c r="J553" t="s">
        <v>34</v>
      </c>
      <c r="K553" t="s">
        <v>646</v>
      </c>
      <c r="L553">
        <v>0</v>
      </c>
      <c r="M553" t="s">
        <v>36</v>
      </c>
      <c r="O553" t="s">
        <v>37</v>
      </c>
      <c r="P553" t="s">
        <v>579</v>
      </c>
      <c r="R553" t="s">
        <v>39</v>
      </c>
      <c r="S553">
        <v>16.750399999999999</v>
      </c>
      <c r="T553">
        <v>-2.3647999999999998</v>
      </c>
      <c r="U553" t="s">
        <v>647</v>
      </c>
      <c r="V553" t="s">
        <v>41</v>
      </c>
    </row>
    <row r="554" spans="1:27" x14ac:dyDescent="0.3">
      <c r="A554">
        <v>2023</v>
      </c>
      <c r="B554">
        <v>1</v>
      </c>
      <c r="C554" t="s">
        <v>573</v>
      </c>
      <c r="D554" t="s">
        <v>582</v>
      </c>
      <c r="E554" t="s">
        <v>645</v>
      </c>
      <c r="F554" t="s">
        <v>30</v>
      </c>
      <c r="G554" t="s">
        <v>148</v>
      </c>
      <c r="H554" t="s">
        <v>32</v>
      </c>
      <c r="I554" t="s">
        <v>33</v>
      </c>
      <c r="J554" t="s">
        <v>34</v>
      </c>
      <c r="K554" t="s">
        <v>646</v>
      </c>
      <c r="L554">
        <v>0</v>
      </c>
      <c r="M554" t="s">
        <v>36</v>
      </c>
      <c r="O554" t="s">
        <v>37</v>
      </c>
      <c r="P554" t="s">
        <v>579</v>
      </c>
      <c r="R554" t="s">
        <v>39</v>
      </c>
      <c r="S554">
        <v>16.750399999999999</v>
      </c>
      <c r="T554">
        <v>-2.3647999999999998</v>
      </c>
      <c r="U554" t="s">
        <v>647</v>
      </c>
      <c r="V554" t="s">
        <v>41</v>
      </c>
    </row>
    <row r="555" spans="1:27" x14ac:dyDescent="0.3">
      <c r="A555">
        <v>2023</v>
      </c>
      <c r="B555">
        <v>1</v>
      </c>
      <c r="C555" t="s">
        <v>573</v>
      </c>
      <c r="D555" t="s">
        <v>582</v>
      </c>
      <c r="E555" t="s">
        <v>645</v>
      </c>
      <c r="F555" t="s">
        <v>30</v>
      </c>
      <c r="G555" t="s">
        <v>148</v>
      </c>
      <c r="H555" t="s">
        <v>32</v>
      </c>
      <c r="I555" t="s">
        <v>33</v>
      </c>
      <c r="J555" t="s">
        <v>34</v>
      </c>
      <c r="K555" t="s">
        <v>646</v>
      </c>
      <c r="L555">
        <v>0</v>
      </c>
      <c r="M555" t="s">
        <v>36</v>
      </c>
      <c r="O555" t="s">
        <v>37</v>
      </c>
      <c r="P555" t="s">
        <v>579</v>
      </c>
      <c r="R555" t="s">
        <v>39</v>
      </c>
      <c r="S555">
        <v>16.750399999999999</v>
      </c>
      <c r="T555">
        <v>-2.3647999999999998</v>
      </c>
      <c r="U555" t="s">
        <v>647</v>
      </c>
      <c r="V555" t="s">
        <v>41</v>
      </c>
    </row>
    <row r="556" spans="1:27" x14ac:dyDescent="0.3">
      <c r="A556">
        <v>2023</v>
      </c>
      <c r="B556">
        <v>1</v>
      </c>
      <c r="C556" t="s">
        <v>573</v>
      </c>
      <c r="D556" t="s">
        <v>582</v>
      </c>
      <c r="E556" t="s">
        <v>645</v>
      </c>
      <c r="F556" t="s">
        <v>30</v>
      </c>
      <c r="G556" t="s">
        <v>31</v>
      </c>
      <c r="H556" t="s">
        <v>32</v>
      </c>
      <c r="I556" t="s">
        <v>66</v>
      </c>
      <c r="J556" t="s">
        <v>51</v>
      </c>
      <c r="K556" t="s">
        <v>648</v>
      </c>
      <c r="L556">
        <v>0</v>
      </c>
      <c r="M556" t="s">
        <v>36</v>
      </c>
      <c r="O556" t="s">
        <v>37</v>
      </c>
      <c r="P556" t="s">
        <v>579</v>
      </c>
      <c r="R556" t="s">
        <v>39</v>
      </c>
      <c r="S556">
        <v>16.750399999999999</v>
      </c>
      <c r="T556">
        <v>-2.3647999999999998</v>
      </c>
      <c r="U556" t="s">
        <v>647</v>
      </c>
      <c r="V556" t="s">
        <v>41</v>
      </c>
    </row>
    <row r="557" spans="1:27" x14ac:dyDescent="0.3">
      <c r="A557">
        <v>2023</v>
      </c>
      <c r="B557">
        <v>1</v>
      </c>
      <c r="C557" t="s">
        <v>573</v>
      </c>
      <c r="D557" t="s">
        <v>582</v>
      </c>
      <c r="E557" t="s">
        <v>645</v>
      </c>
      <c r="F557" t="s">
        <v>30</v>
      </c>
      <c r="G557" t="s">
        <v>31</v>
      </c>
      <c r="H557" t="s">
        <v>32</v>
      </c>
      <c r="I557" t="s">
        <v>66</v>
      </c>
      <c r="J557" t="s">
        <v>51</v>
      </c>
      <c r="K557" t="s">
        <v>648</v>
      </c>
      <c r="L557">
        <v>0</v>
      </c>
      <c r="M557" t="s">
        <v>36</v>
      </c>
      <c r="O557" t="s">
        <v>37</v>
      </c>
      <c r="P557" t="s">
        <v>579</v>
      </c>
      <c r="R557" t="s">
        <v>39</v>
      </c>
      <c r="S557">
        <v>16.750399999999999</v>
      </c>
      <c r="T557">
        <v>-2.3647999999999998</v>
      </c>
      <c r="U557" t="s">
        <v>647</v>
      </c>
      <c r="V557" t="s">
        <v>41</v>
      </c>
    </row>
    <row r="558" spans="1:27" x14ac:dyDescent="0.3">
      <c r="A558">
        <v>2023</v>
      </c>
      <c r="B558">
        <v>1</v>
      </c>
      <c r="C558" t="s">
        <v>573</v>
      </c>
      <c r="D558" t="s">
        <v>582</v>
      </c>
      <c r="E558" t="s">
        <v>645</v>
      </c>
      <c r="F558" t="s">
        <v>30</v>
      </c>
      <c r="G558" t="s">
        <v>31</v>
      </c>
      <c r="H558" t="s">
        <v>32</v>
      </c>
      <c r="I558" t="s">
        <v>66</v>
      </c>
      <c r="J558" t="s">
        <v>51</v>
      </c>
      <c r="K558" t="s">
        <v>648</v>
      </c>
      <c r="L558">
        <v>0</v>
      </c>
      <c r="M558" t="s">
        <v>36</v>
      </c>
      <c r="O558" t="s">
        <v>37</v>
      </c>
      <c r="P558" t="s">
        <v>579</v>
      </c>
      <c r="R558" t="s">
        <v>39</v>
      </c>
      <c r="S558">
        <v>16.750399999999999</v>
      </c>
      <c r="T558">
        <v>-2.3647999999999998</v>
      </c>
      <c r="U558" t="s">
        <v>647</v>
      </c>
      <c r="V558" t="s">
        <v>41</v>
      </c>
    </row>
    <row r="559" spans="1:27" x14ac:dyDescent="0.3">
      <c r="A559">
        <v>2020</v>
      </c>
      <c r="B559">
        <v>4</v>
      </c>
      <c r="C559" t="s">
        <v>573</v>
      </c>
      <c r="D559" t="s">
        <v>404</v>
      </c>
      <c r="E559" t="s">
        <v>649</v>
      </c>
      <c r="F559" t="s">
        <v>30</v>
      </c>
      <c r="G559" t="s">
        <v>31</v>
      </c>
      <c r="H559" t="s">
        <v>32</v>
      </c>
      <c r="I559" t="s">
        <v>45</v>
      </c>
      <c r="J559" t="s">
        <v>46</v>
      </c>
      <c r="K559" t="s">
        <v>650</v>
      </c>
      <c r="L559">
        <v>0</v>
      </c>
      <c r="M559" t="s">
        <v>94</v>
      </c>
      <c r="O559" t="s">
        <v>37</v>
      </c>
      <c r="P559" t="s">
        <v>579</v>
      </c>
      <c r="R559" t="s">
        <v>39</v>
      </c>
      <c r="S559">
        <v>15.8171</v>
      </c>
      <c r="T559">
        <v>0.32500000000000001</v>
      </c>
      <c r="U559" t="s">
        <v>651</v>
      </c>
      <c r="V559" t="s">
        <v>41</v>
      </c>
    </row>
    <row r="560" spans="1:27" x14ac:dyDescent="0.3">
      <c r="A560">
        <v>2020</v>
      </c>
      <c r="B560">
        <v>4</v>
      </c>
      <c r="C560" t="s">
        <v>573</v>
      </c>
      <c r="D560" t="s">
        <v>404</v>
      </c>
      <c r="E560" t="s">
        <v>649</v>
      </c>
      <c r="F560" t="s">
        <v>30</v>
      </c>
      <c r="G560" t="s">
        <v>31</v>
      </c>
      <c r="H560" t="s">
        <v>32</v>
      </c>
      <c r="I560" t="s">
        <v>45</v>
      </c>
      <c r="J560" t="s">
        <v>46</v>
      </c>
      <c r="K560" t="s">
        <v>650</v>
      </c>
      <c r="L560">
        <v>0</v>
      </c>
      <c r="M560" t="s">
        <v>94</v>
      </c>
      <c r="O560" t="s">
        <v>37</v>
      </c>
      <c r="P560" t="s">
        <v>579</v>
      </c>
      <c r="R560" t="s">
        <v>39</v>
      </c>
      <c r="S560">
        <v>15.8171</v>
      </c>
      <c r="T560">
        <v>0.32500000000000001</v>
      </c>
      <c r="U560" t="s">
        <v>651</v>
      </c>
      <c r="V560" t="s">
        <v>41</v>
      </c>
    </row>
    <row r="561" spans="1:27" x14ac:dyDescent="0.3">
      <c r="A561">
        <v>2020</v>
      </c>
      <c r="B561">
        <v>4</v>
      </c>
      <c r="C561" t="s">
        <v>573</v>
      </c>
      <c r="D561" t="s">
        <v>404</v>
      </c>
      <c r="E561" t="s">
        <v>649</v>
      </c>
      <c r="F561" t="s">
        <v>30</v>
      </c>
      <c r="G561" t="s">
        <v>31</v>
      </c>
      <c r="H561" t="s">
        <v>32</v>
      </c>
      <c r="I561" t="s">
        <v>45</v>
      </c>
      <c r="J561" t="s">
        <v>46</v>
      </c>
      <c r="K561" t="s">
        <v>650</v>
      </c>
      <c r="L561">
        <v>0</v>
      </c>
      <c r="M561" t="s">
        <v>94</v>
      </c>
      <c r="O561" t="s">
        <v>37</v>
      </c>
      <c r="P561" t="s">
        <v>579</v>
      </c>
      <c r="R561" t="s">
        <v>39</v>
      </c>
      <c r="S561">
        <v>15.8171</v>
      </c>
      <c r="T561">
        <v>0.32500000000000001</v>
      </c>
      <c r="U561" t="s">
        <v>651</v>
      </c>
      <c r="V561" t="s">
        <v>41</v>
      </c>
    </row>
    <row r="562" spans="1:27" x14ac:dyDescent="0.3">
      <c r="A562">
        <v>2020</v>
      </c>
      <c r="B562">
        <v>12</v>
      </c>
      <c r="C562" t="s">
        <v>573</v>
      </c>
      <c r="D562" t="s">
        <v>589</v>
      </c>
      <c r="E562" t="s">
        <v>652</v>
      </c>
      <c r="F562" t="s">
        <v>30</v>
      </c>
      <c r="G562" t="s">
        <v>31</v>
      </c>
      <c r="H562" t="s">
        <v>32</v>
      </c>
      <c r="I562" t="s">
        <v>33</v>
      </c>
      <c r="J562" t="s">
        <v>34</v>
      </c>
      <c r="K562" t="s">
        <v>653</v>
      </c>
      <c r="L562">
        <v>0</v>
      </c>
      <c r="M562" t="s">
        <v>391</v>
      </c>
      <c r="N562" t="s">
        <v>36</v>
      </c>
      <c r="O562" t="s">
        <v>37</v>
      </c>
      <c r="P562" t="s">
        <v>579</v>
      </c>
      <c r="R562" t="s">
        <v>39</v>
      </c>
      <c r="S562">
        <v>14.349299999999999</v>
      </c>
      <c r="T562">
        <v>-3.6101999999999999</v>
      </c>
      <c r="U562" t="s">
        <v>654</v>
      </c>
      <c r="V562" t="s">
        <v>41</v>
      </c>
      <c r="W562" t="s">
        <v>42</v>
      </c>
      <c r="X562">
        <v>610</v>
      </c>
      <c r="Y562">
        <v>1</v>
      </c>
      <c r="Z562">
        <v>3025</v>
      </c>
      <c r="AA562">
        <v>215.871515304642</v>
      </c>
    </row>
    <row r="563" spans="1:27" x14ac:dyDescent="0.3">
      <c r="A563">
        <v>2020</v>
      </c>
      <c r="B563">
        <v>12</v>
      </c>
      <c r="C563" t="s">
        <v>573</v>
      </c>
      <c r="D563" t="s">
        <v>589</v>
      </c>
      <c r="E563" t="s">
        <v>652</v>
      </c>
      <c r="F563" t="s">
        <v>30</v>
      </c>
      <c r="G563" t="s">
        <v>31</v>
      </c>
      <c r="H563" t="s">
        <v>32</v>
      </c>
      <c r="I563" t="s">
        <v>33</v>
      </c>
      <c r="J563" t="s">
        <v>34</v>
      </c>
      <c r="K563" t="s">
        <v>653</v>
      </c>
      <c r="L563">
        <v>0</v>
      </c>
      <c r="M563" t="s">
        <v>391</v>
      </c>
      <c r="N563" t="s">
        <v>36</v>
      </c>
      <c r="O563" t="s">
        <v>37</v>
      </c>
      <c r="P563" t="s">
        <v>579</v>
      </c>
      <c r="R563" t="s">
        <v>39</v>
      </c>
      <c r="S563">
        <v>14.349299999999999</v>
      </c>
      <c r="T563">
        <v>-3.6101999999999999</v>
      </c>
      <c r="U563" t="s">
        <v>654</v>
      </c>
      <c r="V563" t="s">
        <v>41</v>
      </c>
      <c r="W563" t="s">
        <v>42</v>
      </c>
      <c r="X563">
        <v>610</v>
      </c>
      <c r="Y563">
        <v>1</v>
      </c>
      <c r="Z563">
        <v>3025</v>
      </c>
      <c r="AA563">
        <v>233.451189633079</v>
      </c>
    </row>
    <row r="564" spans="1:27" x14ac:dyDescent="0.3">
      <c r="A564">
        <v>2020</v>
      </c>
      <c r="B564">
        <v>12</v>
      </c>
      <c r="C564" t="s">
        <v>573</v>
      </c>
      <c r="D564" t="s">
        <v>589</v>
      </c>
      <c r="E564" t="s">
        <v>652</v>
      </c>
      <c r="F564" t="s">
        <v>30</v>
      </c>
      <c r="G564" t="s">
        <v>31</v>
      </c>
      <c r="H564" t="s">
        <v>32</v>
      </c>
      <c r="I564" t="s">
        <v>33</v>
      </c>
      <c r="J564" t="s">
        <v>34</v>
      </c>
      <c r="K564" t="s">
        <v>653</v>
      </c>
      <c r="L564">
        <v>0</v>
      </c>
      <c r="M564" t="s">
        <v>391</v>
      </c>
      <c r="N564" t="s">
        <v>36</v>
      </c>
      <c r="O564" t="s">
        <v>37</v>
      </c>
      <c r="P564" t="s">
        <v>579</v>
      </c>
      <c r="R564" t="s">
        <v>39</v>
      </c>
      <c r="S564">
        <v>14.349299999999999</v>
      </c>
      <c r="T564">
        <v>-3.6101999999999999</v>
      </c>
      <c r="U564" t="s">
        <v>654</v>
      </c>
      <c r="V564" t="s">
        <v>41</v>
      </c>
      <c r="W564" t="s">
        <v>42</v>
      </c>
      <c r="X564">
        <v>610</v>
      </c>
      <c r="Y564">
        <v>1</v>
      </c>
      <c r="Z564">
        <v>3020</v>
      </c>
      <c r="AA564">
        <v>297.49110263810599</v>
      </c>
    </row>
    <row r="565" spans="1:27" x14ac:dyDescent="0.3">
      <c r="A565">
        <v>2020</v>
      </c>
      <c r="B565">
        <v>12</v>
      </c>
      <c r="C565" t="s">
        <v>573</v>
      </c>
      <c r="D565" t="s">
        <v>589</v>
      </c>
      <c r="E565" t="s">
        <v>652</v>
      </c>
      <c r="F565" t="s">
        <v>30</v>
      </c>
      <c r="G565" t="s">
        <v>31</v>
      </c>
      <c r="H565" t="s">
        <v>32</v>
      </c>
      <c r="I565" t="s">
        <v>33</v>
      </c>
      <c r="J565" t="s">
        <v>34</v>
      </c>
      <c r="K565" t="s">
        <v>653</v>
      </c>
      <c r="L565">
        <v>0</v>
      </c>
      <c r="M565" t="s">
        <v>391</v>
      </c>
      <c r="N565" t="s">
        <v>36</v>
      </c>
      <c r="O565" t="s">
        <v>37</v>
      </c>
      <c r="P565" t="s">
        <v>579</v>
      </c>
      <c r="R565" t="s">
        <v>39</v>
      </c>
      <c r="S565">
        <v>14.349299999999999</v>
      </c>
      <c r="T565">
        <v>-3.6101999999999999</v>
      </c>
      <c r="U565" t="s">
        <v>654</v>
      </c>
      <c r="V565" t="s">
        <v>41</v>
      </c>
      <c r="W565" t="s">
        <v>53</v>
      </c>
      <c r="X565">
        <v>610</v>
      </c>
      <c r="Y565">
        <v>2</v>
      </c>
      <c r="Z565">
        <v>73</v>
      </c>
      <c r="AA565">
        <v>376.54172385292901</v>
      </c>
    </row>
    <row r="566" spans="1:27" x14ac:dyDescent="0.3">
      <c r="A566">
        <v>2020</v>
      </c>
      <c r="B566">
        <v>12</v>
      </c>
      <c r="C566" t="s">
        <v>573</v>
      </c>
      <c r="D566" t="s">
        <v>589</v>
      </c>
      <c r="E566" t="s">
        <v>652</v>
      </c>
      <c r="F566" t="s">
        <v>30</v>
      </c>
      <c r="G566" t="s">
        <v>31</v>
      </c>
      <c r="H566" t="s">
        <v>32</v>
      </c>
      <c r="I566" t="s">
        <v>33</v>
      </c>
      <c r="J566" t="s">
        <v>34</v>
      </c>
      <c r="K566" t="s">
        <v>653</v>
      </c>
      <c r="L566">
        <v>0</v>
      </c>
      <c r="M566" t="s">
        <v>391</v>
      </c>
      <c r="N566" t="s">
        <v>36</v>
      </c>
      <c r="O566" t="s">
        <v>37</v>
      </c>
      <c r="P566" t="s">
        <v>579</v>
      </c>
      <c r="R566" t="s">
        <v>39</v>
      </c>
      <c r="S566">
        <v>14.349299999999999</v>
      </c>
      <c r="T566">
        <v>-3.6101999999999999</v>
      </c>
      <c r="U566" t="s">
        <v>654</v>
      </c>
      <c r="V566" t="s">
        <v>41</v>
      </c>
      <c r="W566" t="s">
        <v>53</v>
      </c>
      <c r="X566">
        <v>610</v>
      </c>
      <c r="Y566">
        <v>2</v>
      </c>
      <c r="Z566">
        <v>73</v>
      </c>
      <c r="AA566">
        <v>385.49115496539599</v>
      </c>
    </row>
    <row r="567" spans="1:27" x14ac:dyDescent="0.3">
      <c r="A567">
        <v>2020</v>
      </c>
      <c r="B567">
        <v>12</v>
      </c>
      <c r="C567" t="s">
        <v>573</v>
      </c>
      <c r="D567" t="s">
        <v>589</v>
      </c>
      <c r="E567" t="s">
        <v>652</v>
      </c>
      <c r="F567" t="s">
        <v>30</v>
      </c>
      <c r="G567" t="s">
        <v>31</v>
      </c>
      <c r="H567" t="s">
        <v>32</v>
      </c>
      <c r="I567" t="s">
        <v>33</v>
      </c>
      <c r="J567" t="s">
        <v>34</v>
      </c>
      <c r="K567" t="s">
        <v>653</v>
      </c>
      <c r="L567">
        <v>0</v>
      </c>
      <c r="M567" t="s">
        <v>391</v>
      </c>
      <c r="N567" t="s">
        <v>36</v>
      </c>
      <c r="O567" t="s">
        <v>37</v>
      </c>
      <c r="P567" t="s">
        <v>579</v>
      </c>
      <c r="R567" t="s">
        <v>39</v>
      </c>
      <c r="S567">
        <v>14.349299999999999</v>
      </c>
      <c r="T567">
        <v>-3.6101999999999999</v>
      </c>
      <c r="U567" t="s">
        <v>654</v>
      </c>
      <c r="V567" t="s">
        <v>41</v>
      </c>
      <c r="W567" t="s">
        <v>53</v>
      </c>
      <c r="X567">
        <v>610</v>
      </c>
      <c r="Y567">
        <v>2</v>
      </c>
      <c r="Z567">
        <v>73</v>
      </c>
      <c r="AA567">
        <v>405.29572252166901</v>
      </c>
    </row>
    <row r="568" spans="1:27" x14ac:dyDescent="0.3">
      <c r="A568">
        <v>2022</v>
      </c>
      <c r="B568">
        <v>9</v>
      </c>
      <c r="C568" t="s">
        <v>573</v>
      </c>
      <c r="D568" t="s">
        <v>404</v>
      </c>
      <c r="E568" t="s">
        <v>655</v>
      </c>
      <c r="F568" t="s">
        <v>30</v>
      </c>
      <c r="G568" t="s">
        <v>226</v>
      </c>
      <c r="H568" t="s">
        <v>56</v>
      </c>
      <c r="I568" t="s">
        <v>45</v>
      </c>
      <c r="J568" t="s">
        <v>46</v>
      </c>
      <c r="K568" t="s">
        <v>656</v>
      </c>
      <c r="L568">
        <v>30</v>
      </c>
      <c r="M568" t="s">
        <v>94</v>
      </c>
      <c r="O568" t="s">
        <v>37</v>
      </c>
      <c r="P568" t="s">
        <v>579</v>
      </c>
      <c r="Q568" t="s">
        <v>657</v>
      </c>
      <c r="R568" t="s">
        <v>39</v>
      </c>
      <c r="S568">
        <v>16.533300000000001</v>
      </c>
      <c r="T568">
        <v>1.5166999999999999</v>
      </c>
      <c r="U568" t="s">
        <v>658</v>
      </c>
      <c r="V568" t="s">
        <v>41</v>
      </c>
    </row>
    <row r="569" spans="1:27" x14ac:dyDescent="0.3">
      <c r="A569">
        <v>2022</v>
      </c>
      <c r="B569">
        <v>9</v>
      </c>
      <c r="C569" t="s">
        <v>573</v>
      </c>
      <c r="D569" t="s">
        <v>404</v>
      </c>
      <c r="E569" t="s">
        <v>655</v>
      </c>
      <c r="F569" t="s">
        <v>30</v>
      </c>
      <c r="G569" t="s">
        <v>226</v>
      </c>
      <c r="H569" t="s">
        <v>56</v>
      </c>
      <c r="I569" t="s">
        <v>45</v>
      </c>
      <c r="J569" t="s">
        <v>46</v>
      </c>
      <c r="K569" t="s">
        <v>656</v>
      </c>
      <c r="L569">
        <v>30</v>
      </c>
      <c r="M569" t="s">
        <v>94</v>
      </c>
      <c r="O569" t="s">
        <v>37</v>
      </c>
      <c r="P569" t="s">
        <v>579</v>
      </c>
      <c r="Q569" t="s">
        <v>657</v>
      </c>
      <c r="R569" t="s">
        <v>39</v>
      </c>
      <c r="S569">
        <v>16.533300000000001</v>
      </c>
      <c r="T569">
        <v>1.5166999999999999</v>
      </c>
      <c r="U569" t="s">
        <v>658</v>
      </c>
      <c r="V569" t="s">
        <v>41</v>
      </c>
    </row>
    <row r="570" spans="1:27" x14ac:dyDescent="0.3">
      <c r="A570">
        <v>2022</v>
      </c>
      <c r="B570">
        <v>9</v>
      </c>
      <c r="C570" t="s">
        <v>573</v>
      </c>
      <c r="D570" t="s">
        <v>404</v>
      </c>
      <c r="E570" t="s">
        <v>655</v>
      </c>
      <c r="F570" t="s">
        <v>30</v>
      </c>
      <c r="G570" t="s">
        <v>226</v>
      </c>
      <c r="H570" t="s">
        <v>56</v>
      </c>
      <c r="I570" t="s">
        <v>45</v>
      </c>
      <c r="J570" t="s">
        <v>46</v>
      </c>
      <c r="K570" t="s">
        <v>656</v>
      </c>
      <c r="L570">
        <v>30</v>
      </c>
      <c r="M570" t="s">
        <v>94</v>
      </c>
      <c r="O570" t="s">
        <v>37</v>
      </c>
      <c r="P570" t="s">
        <v>579</v>
      </c>
      <c r="Q570" t="s">
        <v>657</v>
      </c>
      <c r="R570" t="s">
        <v>39</v>
      </c>
      <c r="S570">
        <v>16.533300000000001</v>
      </c>
      <c r="T570">
        <v>1.5166999999999999</v>
      </c>
      <c r="U570" t="s">
        <v>658</v>
      </c>
      <c r="V570" t="s">
        <v>41</v>
      </c>
    </row>
    <row r="571" spans="1:27" x14ac:dyDescent="0.3">
      <c r="A571">
        <v>2021</v>
      </c>
      <c r="B571">
        <v>3</v>
      </c>
      <c r="C571" t="s">
        <v>573</v>
      </c>
      <c r="D571" t="s">
        <v>589</v>
      </c>
      <c r="E571" t="s">
        <v>659</v>
      </c>
      <c r="F571" t="s">
        <v>30</v>
      </c>
      <c r="G571" t="s">
        <v>31</v>
      </c>
      <c r="H571" t="s">
        <v>32</v>
      </c>
      <c r="I571" t="s">
        <v>66</v>
      </c>
      <c r="J571" t="s">
        <v>51</v>
      </c>
      <c r="K571" t="s">
        <v>660</v>
      </c>
      <c r="L571">
        <v>0</v>
      </c>
      <c r="M571" t="s">
        <v>391</v>
      </c>
      <c r="N571" t="s">
        <v>36</v>
      </c>
      <c r="O571" t="s">
        <v>37</v>
      </c>
      <c r="P571" t="s">
        <v>579</v>
      </c>
      <c r="R571" t="s">
        <v>39</v>
      </c>
      <c r="S571">
        <v>14.3467</v>
      </c>
      <c r="T571">
        <v>-2.8058999999999998</v>
      </c>
      <c r="U571" t="s">
        <v>661</v>
      </c>
      <c r="V571" t="s">
        <v>41</v>
      </c>
    </row>
    <row r="572" spans="1:27" x14ac:dyDescent="0.3">
      <c r="A572">
        <v>2021</v>
      </c>
      <c r="B572">
        <v>3</v>
      </c>
      <c r="C572" t="s">
        <v>573</v>
      </c>
      <c r="D572" t="s">
        <v>589</v>
      </c>
      <c r="E572" t="s">
        <v>659</v>
      </c>
      <c r="F572" t="s">
        <v>30</v>
      </c>
      <c r="G572" t="s">
        <v>31</v>
      </c>
      <c r="H572" t="s">
        <v>32</v>
      </c>
      <c r="I572" t="s">
        <v>66</v>
      </c>
      <c r="J572" t="s">
        <v>51</v>
      </c>
      <c r="K572" t="s">
        <v>660</v>
      </c>
      <c r="L572">
        <v>0</v>
      </c>
      <c r="M572" t="s">
        <v>391</v>
      </c>
      <c r="N572" t="s">
        <v>36</v>
      </c>
      <c r="O572" t="s">
        <v>37</v>
      </c>
      <c r="P572" t="s">
        <v>579</v>
      </c>
      <c r="R572" t="s">
        <v>39</v>
      </c>
      <c r="S572">
        <v>14.3467</v>
      </c>
      <c r="T572">
        <v>-2.8058999999999998</v>
      </c>
      <c r="U572" t="s">
        <v>661</v>
      </c>
      <c r="V572" t="s">
        <v>41</v>
      </c>
    </row>
    <row r="573" spans="1:27" x14ac:dyDescent="0.3">
      <c r="A573">
        <v>2021</v>
      </c>
      <c r="B573">
        <v>3</v>
      </c>
      <c r="C573" t="s">
        <v>573</v>
      </c>
      <c r="D573" t="s">
        <v>589</v>
      </c>
      <c r="E573" t="s">
        <v>659</v>
      </c>
      <c r="F573" t="s">
        <v>30</v>
      </c>
      <c r="G573" t="s">
        <v>31</v>
      </c>
      <c r="H573" t="s">
        <v>32</v>
      </c>
      <c r="I573" t="s">
        <v>66</v>
      </c>
      <c r="J573" t="s">
        <v>51</v>
      </c>
      <c r="K573" t="s">
        <v>660</v>
      </c>
      <c r="L573">
        <v>0</v>
      </c>
      <c r="M573" t="s">
        <v>391</v>
      </c>
      <c r="N573" t="s">
        <v>36</v>
      </c>
      <c r="O573" t="s">
        <v>37</v>
      </c>
      <c r="P573" t="s">
        <v>579</v>
      </c>
      <c r="R573" t="s">
        <v>39</v>
      </c>
      <c r="S573">
        <v>14.3467</v>
      </c>
      <c r="T573">
        <v>-2.8058999999999998</v>
      </c>
      <c r="U573" t="s">
        <v>661</v>
      </c>
      <c r="V573" t="s">
        <v>41</v>
      </c>
    </row>
    <row r="574" spans="1:27" x14ac:dyDescent="0.3">
      <c r="A574">
        <v>2022</v>
      </c>
      <c r="B574">
        <v>1</v>
      </c>
      <c r="C574" t="s">
        <v>573</v>
      </c>
      <c r="D574" t="s">
        <v>404</v>
      </c>
      <c r="E574" t="s">
        <v>662</v>
      </c>
      <c r="F574" t="s">
        <v>30</v>
      </c>
      <c r="G574" t="s">
        <v>31</v>
      </c>
      <c r="H574" t="s">
        <v>32</v>
      </c>
      <c r="I574" t="s">
        <v>33</v>
      </c>
      <c r="J574" t="s">
        <v>34</v>
      </c>
      <c r="K574" t="s">
        <v>663</v>
      </c>
      <c r="L574">
        <v>0</v>
      </c>
      <c r="M574" t="s">
        <v>664</v>
      </c>
      <c r="N574" t="s">
        <v>36</v>
      </c>
      <c r="O574" t="s">
        <v>37</v>
      </c>
      <c r="P574" t="s">
        <v>579</v>
      </c>
      <c r="R574" t="s">
        <v>39</v>
      </c>
      <c r="S574">
        <v>16.6053</v>
      </c>
      <c r="T574">
        <v>-0.1061</v>
      </c>
      <c r="U574" t="s">
        <v>665</v>
      </c>
      <c r="V574" t="s">
        <v>41</v>
      </c>
    </row>
    <row r="575" spans="1:27" x14ac:dyDescent="0.3">
      <c r="A575">
        <v>2022</v>
      </c>
      <c r="B575">
        <v>1</v>
      </c>
      <c r="C575" t="s">
        <v>573</v>
      </c>
      <c r="D575" t="s">
        <v>404</v>
      </c>
      <c r="E575" t="s">
        <v>662</v>
      </c>
      <c r="F575" t="s">
        <v>30</v>
      </c>
      <c r="G575" t="s">
        <v>31</v>
      </c>
      <c r="H575" t="s">
        <v>32</v>
      </c>
      <c r="I575" t="s">
        <v>33</v>
      </c>
      <c r="J575" t="s">
        <v>34</v>
      </c>
      <c r="K575" t="s">
        <v>663</v>
      </c>
      <c r="L575">
        <v>0</v>
      </c>
      <c r="M575" t="s">
        <v>664</v>
      </c>
      <c r="N575" t="s">
        <v>36</v>
      </c>
      <c r="O575" t="s">
        <v>37</v>
      </c>
      <c r="P575" t="s">
        <v>579</v>
      </c>
      <c r="R575" t="s">
        <v>39</v>
      </c>
      <c r="S575">
        <v>16.6053</v>
      </c>
      <c r="T575">
        <v>-0.1061</v>
      </c>
      <c r="U575" t="s">
        <v>665</v>
      </c>
      <c r="V575" t="s">
        <v>41</v>
      </c>
    </row>
    <row r="576" spans="1:27" x14ac:dyDescent="0.3">
      <c r="A576">
        <v>2022</v>
      </c>
      <c r="B576">
        <v>1</v>
      </c>
      <c r="C576" t="s">
        <v>573</v>
      </c>
      <c r="D576" t="s">
        <v>404</v>
      </c>
      <c r="E576" t="s">
        <v>662</v>
      </c>
      <c r="F576" t="s">
        <v>30</v>
      </c>
      <c r="G576" t="s">
        <v>31</v>
      </c>
      <c r="H576" t="s">
        <v>32</v>
      </c>
      <c r="I576" t="s">
        <v>33</v>
      </c>
      <c r="J576" t="s">
        <v>34</v>
      </c>
      <c r="K576" t="s">
        <v>663</v>
      </c>
      <c r="L576">
        <v>0</v>
      </c>
      <c r="M576" t="s">
        <v>664</v>
      </c>
      <c r="N576" t="s">
        <v>36</v>
      </c>
      <c r="O576" t="s">
        <v>37</v>
      </c>
      <c r="P576" t="s">
        <v>579</v>
      </c>
      <c r="R576" t="s">
        <v>39</v>
      </c>
      <c r="S576">
        <v>16.6053</v>
      </c>
      <c r="T576">
        <v>-0.1061</v>
      </c>
      <c r="U576" t="s">
        <v>665</v>
      </c>
      <c r="V576" t="s">
        <v>41</v>
      </c>
    </row>
    <row r="577" spans="1:22" x14ac:dyDescent="0.3">
      <c r="A577">
        <v>2021</v>
      </c>
      <c r="B577">
        <v>10</v>
      </c>
      <c r="C577" t="s">
        <v>573</v>
      </c>
      <c r="D577" t="s">
        <v>582</v>
      </c>
      <c r="E577" t="s">
        <v>666</v>
      </c>
      <c r="F577" t="s">
        <v>30</v>
      </c>
      <c r="G577" t="s">
        <v>31</v>
      </c>
      <c r="H577" t="s">
        <v>32</v>
      </c>
      <c r="I577" t="s">
        <v>33</v>
      </c>
      <c r="J577" t="s">
        <v>34</v>
      </c>
      <c r="K577" t="s">
        <v>667</v>
      </c>
      <c r="L577">
        <v>0</v>
      </c>
      <c r="M577" t="s">
        <v>36</v>
      </c>
      <c r="O577" t="s">
        <v>37</v>
      </c>
      <c r="P577" t="s">
        <v>579</v>
      </c>
      <c r="R577" t="s">
        <v>39</v>
      </c>
      <c r="S577">
        <v>16.573599999999999</v>
      </c>
      <c r="T577">
        <v>-3.3719000000000001</v>
      </c>
      <c r="U577" t="s">
        <v>668</v>
      </c>
      <c r="V577" t="s">
        <v>41</v>
      </c>
    </row>
    <row r="578" spans="1:22" x14ac:dyDescent="0.3">
      <c r="A578">
        <v>2021</v>
      </c>
      <c r="B578">
        <v>10</v>
      </c>
      <c r="C578" t="s">
        <v>573</v>
      </c>
      <c r="D578" t="s">
        <v>582</v>
      </c>
      <c r="E578" t="s">
        <v>666</v>
      </c>
      <c r="F578" t="s">
        <v>30</v>
      </c>
      <c r="G578" t="s">
        <v>31</v>
      </c>
      <c r="H578" t="s">
        <v>32</v>
      </c>
      <c r="I578" t="s">
        <v>33</v>
      </c>
      <c r="J578" t="s">
        <v>34</v>
      </c>
      <c r="K578" t="s">
        <v>667</v>
      </c>
      <c r="L578">
        <v>0</v>
      </c>
      <c r="M578" t="s">
        <v>36</v>
      </c>
      <c r="O578" t="s">
        <v>37</v>
      </c>
      <c r="P578" t="s">
        <v>579</v>
      </c>
      <c r="R578" t="s">
        <v>39</v>
      </c>
      <c r="S578">
        <v>16.573599999999999</v>
      </c>
      <c r="T578">
        <v>-3.3719000000000001</v>
      </c>
      <c r="U578" t="s">
        <v>668</v>
      </c>
      <c r="V578" t="s">
        <v>41</v>
      </c>
    </row>
    <row r="579" spans="1:22" x14ac:dyDescent="0.3">
      <c r="A579">
        <v>2021</v>
      </c>
      <c r="B579">
        <v>10</v>
      </c>
      <c r="C579" t="s">
        <v>573</v>
      </c>
      <c r="D579" t="s">
        <v>582</v>
      </c>
      <c r="E579" t="s">
        <v>666</v>
      </c>
      <c r="F579" t="s">
        <v>30</v>
      </c>
      <c r="G579" t="s">
        <v>31</v>
      </c>
      <c r="H579" t="s">
        <v>32</v>
      </c>
      <c r="I579" t="s">
        <v>33</v>
      </c>
      <c r="J579" t="s">
        <v>34</v>
      </c>
      <c r="K579" t="s">
        <v>667</v>
      </c>
      <c r="L579">
        <v>0</v>
      </c>
      <c r="M579" t="s">
        <v>36</v>
      </c>
      <c r="O579" t="s">
        <v>37</v>
      </c>
      <c r="P579" t="s">
        <v>579</v>
      </c>
      <c r="R579" t="s">
        <v>39</v>
      </c>
      <c r="S579">
        <v>16.573599999999999</v>
      </c>
      <c r="T579">
        <v>-3.3719000000000001</v>
      </c>
      <c r="U579" t="s">
        <v>668</v>
      </c>
      <c r="V579" t="s">
        <v>41</v>
      </c>
    </row>
    <row r="580" spans="1:22" x14ac:dyDescent="0.3">
      <c r="A580">
        <v>2022</v>
      </c>
      <c r="B580">
        <v>5</v>
      </c>
      <c r="C580" t="s">
        <v>573</v>
      </c>
      <c r="D580" t="s">
        <v>574</v>
      </c>
      <c r="E580" t="s">
        <v>499</v>
      </c>
      <c r="F580" t="s">
        <v>30</v>
      </c>
      <c r="G580" t="s">
        <v>98</v>
      </c>
      <c r="H580" t="s">
        <v>32</v>
      </c>
      <c r="I580" t="s">
        <v>33</v>
      </c>
      <c r="J580" t="s">
        <v>34</v>
      </c>
      <c r="K580" t="s">
        <v>669</v>
      </c>
      <c r="L580">
        <v>0</v>
      </c>
      <c r="M580" t="s">
        <v>36</v>
      </c>
      <c r="O580" t="s">
        <v>37</v>
      </c>
      <c r="P580" t="s">
        <v>579</v>
      </c>
      <c r="R580" t="s">
        <v>39</v>
      </c>
      <c r="S580">
        <v>13.136100000000001</v>
      </c>
      <c r="T580">
        <v>-4.6745000000000001</v>
      </c>
      <c r="U580" t="s">
        <v>670</v>
      </c>
      <c r="V580" t="s">
        <v>41</v>
      </c>
    </row>
    <row r="581" spans="1:22" x14ac:dyDescent="0.3">
      <c r="A581">
        <v>2022</v>
      </c>
      <c r="B581">
        <v>5</v>
      </c>
      <c r="C581" t="s">
        <v>573</v>
      </c>
      <c r="D581" t="s">
        <v>574</v>
      </c>
      <c r="E581" t="s">
        <v>499</v>
      </c>
      <c r="F581" t="s">
        <v>30</v>
      </c>
      <c r="G581" t="s">
        <v>98</v>
      </c>
      <c r="H581" t="s">
        <v>32</v>
      </c>
      <c r="I581" t="s">
        <v>33</v>
      </c>
      <c r="J581" t="s">
        <v>34</v>
      </c>
      <c r="K581" t="s">
        <v>669</v>
      </c>
      <c r="L581">
        <v>0</v>
      </c>
      <c r="M581" t="s">
        <v>36</v>
      </c>
      <c r="O581" t="s">
        <v>37</v>
      </c>
      <c r="P581" t="s">
        <v>579</v>
      </c>
      <c r="R581" t="s">
        <v>39</v>
      </c>
      <c r="S581">
        <v>13.136100000000001</v>
      </c>
      <c r="T581">
        <v>-4.6745000000000001</v>
      </c>
      <c r="U581" t="s">
        <v>670</v>
      </c>
      <c r="V581" t="s">
        <v>41</v>
      </c>
    </row>
    <row r="582" spans="1:22" x14ac:dyDescent="0.3">
      <c r="A582">
        <v>2022</v>
      </c>
      <c r="B582">
        <v>5</v>
      </c>
      <c r="C582" t="s">
        <v>573</v>
      </c>
      <c r="D582" t="s">
        <v>574</v>
      </c>
      <c r="E582" t="s">
        <v>499</v>
      </c>
      <c r="F582" t="s">
        <v>30</v>
      </c>
      <c r="G582" t="s">
        <v>98</v>
      </c>
      <c r="H582" t="s">
        <v>32</v>
      </c>
      <c r="I582" t="s">
        <v>33</v>
      </c>
      <c r="J582" t="s">
        <v>34</v>
      </c>
      <c r="K582" t="s">
        <v>669</v>
      </c>
      <c r="L582">
        <v>0</v>
      </c>
      <c r="M582" t="s">
        <v>36</v>
      </c>
      <c r="O582" t="s">
        <v>37</v>
      </c>
      <c r="P582" t="s">
        <v>579</v>
      </c>
      <c r="R582" t="s">
        <v>39</v>
      </c>
      <c r="S582">
        <v>13.136100000000001</v>
      </c>
      <c r="T582">
        <v>-4.6745000000000001</v>
      </c>
      <c r="U582" t="s">
        <v>670</v>
      </c>
      <c r="V582" t="s">
        <v>41</v>
      </c>
    </row>
    <row r="583" spans="1:22" x14ac:dyDescent="0.3">
      <c r="A583">
        <v>2021</v>
      </c>
      <c r="B583">
        <v>8</v>
      </c>
      <c r="C583" t="s">
        <v>573</v>
      </c>
      <c r="D583" t="s">
        <v>574</v>
      </c>
      <c r="E583" t="s">
        <v>671</v>
      </c>
      <c r="F583" t="s">
        <v>30</v>
      </c>
      <c r="G583" t="s">
        <v>31</v>
      </c>
      <c r="H583" t="s">
        <v>32</v>
      </c>
      <c r="I583" t="s">
        <v>45</v>
      </c>
      <c r="J583" t="s">
        <v>46</v>
      </c>
      <c r="K583" t="s">
        <v>672</v>
      </c>
      <c r="L583">
        <v>0</v>
      </c>
      <c r="M583" t="s">
        <v>391</v>
      </c>
      <c r="N583" t="s">
        <v>36</v>
      </c>
      <c r="O583" t="s">
        <v>37</v>
      </c>
      <c r="P583" t="s">
        <v>579</v>
      </c>
      <c r="Q583" t="s">
        <v>673</v>
      </c>
      <c r="R583" t="s">
        <v>39</v>
      </c>
      <c r="S583">
        <v>12.7903</v>
      </c>
      <c r="T583">
        <v>-4.3617999999999997</v>
      </c>
      <c r="U583" t="s">
        <v>674</v>
      </c>
      <c r="V583" t="s">
        <v>41</v>
      </c>
    </row>
    <row r="584" spans="1:22" x14ac:dyDescent="0.3">
      <c r="A584">
        <v>2021</v>
      </c>
      <c r="B584">
        <v>8</v>
      </c>
      <c r="C584" t="s">
        <v>573</v>
      </c>
      <c r="D584" t="s">
        <v>574</v>
      </c>
      <c r="E584" t="s">
        <v>671</v>
      </c>
      <c r="F584" t="s">
        <v>30</v>
      </c>
      <c r="G584" t="s">
        <v>31</v>
      </c>
      <c r="H584" t="s">
        <v>32</v>
      </c>
      <c r="I584" t="s">
        <v>45</v>
      </c>
      <c r="J584" t="s">
        <v>46</v>
      </c>
      <c r="K584" t="s">
        <v>672</v>
      </c>
      <c r="L584">
        <v>0</v>
      </c>
      <c r="M584" t="s">
        <v>391</v>
      </c>
      <c r="N584" t="s">
        <v>36</v>
      </c>
      <c r="O584" t="s">
        <v>37</v>
      </c>
      <c r="P584" t="s">
        <v>579</v>
      </c>
      <c r="Q584" t="s">
        <v>673</v>
      </c>
      <c r="R584" t="s">
        <v>39</v>
      </c>
      <c r="S584">
        <v>12.7903</v>
      </c>
      <c r="T584">
        <v>-4.3617999999999997</v>
      </c>
      <c r="U584" t="s">
        <v>674</v>
      </c>
      <c r="V584" t="s">
        <v>41</v>
      </c>
    </row>
    <row r="585" spans="1:22" x14ac:dyDescent="0.3">
      <c r="A585">
        <v>2021</v>
      </c>
      <c r="B585">
        <v>8</v>
      </c>
      <c r="C585" t="s">
        <v>573</v>
      </c>
      <c r="D585" t="s">
        <v>574</v>
      </c>
      <c r="E585" t="s">
        <v>671</v>
      </c>
      <c r="F585" t="s">
        <v>30</v>
      </c>
      <c r="G585" t="s">
        <v>31</v>
      </c>
      <c r="H585" t="s">
        <v>32</v>
      </c>
      <c r="I585" t="s">
        <v>45</v>
      </c>
      <c r="J585" t="s">
        <v>46</v>
      </c>
      <c r="K585" t="s">
        <v>672</v>
      </c>
      <c r="L585">
        <v>0</v>
      </c>
      <c r="M585" t="s">
        <v>391</v>
      </c>
      <c r="N585" t="s">
        <v>36</v>
      </c>
      <c r="O585" t="s">
        <v>37</v>
      </c>
      <c r="P585" t="s">
        <v>579</v>
      </c>
      <c r="Q585" t="s">
        <v>673</v>
      </c>
      <c r="R585" t="s">
        <v>39</v>
      </c>
      <c r="S585">
        <v>12.7903</v>
      </c>
      <c r="T585">
        <v>-4.3617999999999997</v>
      </c>
      <c r="U585" t="s">
        <v>674</v>
      </c>
      <c r="V585" t="s">
        <v>41</v>
      </c>
    </row>
    <row r="586" spans="1:22" x14ac:dyDescent="0.3">
      <c r="A586">
        <v>2021</v>
      </c>
      <c r="B586">
        <v>9</v>
      </c>
      <c r="C586" t="s">
        <v>573</v>
      </c>
      <c r="D586" t="s">
        <v>582</v>
      </c>
      <c r="E586" t="s">
        <v>675</v>
      </c>
      <c r="F586" t="s">
        <v>30</v>
      </c>
      <c r="G586" t="s">
        <v>31</v>
      </c>
      <c r="H586" t="s">
        <v>32</v>
      </c>
      <c r="I586" t="s">
        <v>45</v>
      </c>
      <c r="J586" t="s">
        <v>46</v>
      </c>
      <c r="K586" t="s">
        <v>676</v>
      </c>
      <c r="L586">
        <v>0</v>
      </c>
      <c r="M586" t="s">
        <v>391</v>
      </c>
      <c r="N586" t="s">
        <v>36</v>
      </c>
      <c r="O586" t="s">
        <v>37</v>
      </c>
      <c r="P586" t="s">
        <v>579</v>
      </c>
      <c r="R586" t="s">
        <v>39</v>
      </c>
      <c r="S586">
        <v>15.7118</v>
      </c>
      <c r="T586">
        <v>-4.9118000000000004</v>
      </c>
      <c r="U586" t="s">
        <v>677</v>
      </c>
      <c r="V586" t="s">
        <v>41</v>
      </c>
    </row>
    <row r="587" spans="1:22" x14ac:dyDescent="0.3">
      <c r="A587">
        <v>2021</v>
      </c>
      <c r="B587">
        <v>9</v>
      </c>
      <c r="C587" t="s">
        <v>573</v>
      </c>
      <c r="D587" t="s">
        <v>582</v>
      </c>
      <c r="E587" t="s">
        <v>675</v>
      </c>
      <c r="F587" t="s">
        <v>30</v>
      </c>
      <c r="G587" t="s">
        <v>31</v>
      </c>
      <c r="H587" t="s">
        <v>32</v>
      </c>
      <c r="I587" t="s">
        <v>45</v>
      </c>
      <c r="J587" t="s">
        <v>46</v>
      </c>
      <c r="K587" t="s">
        <v>676</v>
      </c>
      <c r="L587">
        <v>0</v>
      </c>
      <c r="M587" t="s">
        <v>391</v>
      </c>
      <c r="N587" t="s">
        <v>36</v>
      </c>
      <c r="O587" t="s">
        <v>37</v>
      </c>
      <c r="P587" t="s">
        <v>579</v>
      </c>
      <c r="R587" t="s">
        <v>39</v>
      </c>
      <c r="S587">
        <v>15.7118</v>
      </c>
      <c r="T587">
        <v>-4.9118000000000004</v>
      </c>
      <c r="U587" t="s">
        <v>677</v>
      </c>
      <c r="V587" t="s">
        <v>41</v>
      </c>
    </row>
    <row r="588" spans="1:22" x14ac:dyDescent="0.3">
      <c r="A588">
        <v>2021</v>
      </c>
      <c r="B588">
        <v>9</v>
      </c>
      <c r="C588" t="s">
        <v>573</v>
      </c>
      <c r="D588" t="s">
        <v>582</v>
      </c>
      <c r="E588" t="s">
        <v>675</v>
      </c>
      <c r="F588" t="s">
        <v>30</v>
      </c>
      <c r="G588" t="s">
        <v>31</v>
      </c>
      <c r="H588" t="s">
        <v>32</v>
      </c>
      <c r="I588" t="s">
        <v>45</v>
      </c>
      <c r="J588" t="s">
        <v>46</v>
      </c>
      <c r="K588" t="s">
        <v>676</v>
      </c>
      <c r="L588">
        <v>0</v>
      </c>
      <c r="M588" t="s">
        <v>391</v>
      </c>
      <c r="N588" t="s">
        <v>36</v>
      </c>
      <c r="O588" t="s">
        <v>37</v>
      </c>
      <c r="P588" t="s">
        <v>579</v>
      </c>
      <c r="R588" t="s">
        <v>39</v>
      </c>
      <c r="S588">
        <v>15.7118</v>
      </c>
      <c r="T588">
        <v>-4.9118000000000004</v>
      </c>
      <c r="U588" t="s">
        <v>677</v>
      </c>
      <c r="V588" t="s">
        <v>41</v>
      </c>
    </row>
    <row r="589" spans="1:22" x14ac:dyDescent="0.3">
      <c r="A589">
        <v>2020</v>
      </c>
      <c r="B589">
        <v>11</v>
      </c>
      <c r="C589" t="s">
        <v>573</v>
      </c>
      <c r="D589" t="s">
        <v>404</v>
      </c>
      <c r="E589" t="s">
        <v>678</v>
      </c>
      <c r="F589" t="s">
        <v>30</v>
      </c>
      <c r="G589" t="s">
        <v>31</v>
      </c>
      <c r="H589" t="s">
        <v>32</v>
      </c>
      <c r="I589" t="s">
        <v>33</v>
      </c>
      <c r="J589" t="s">
        <v>34</v>
      </c>
      <c r="K589" t="s">
        <v>679</v>
      </c>
      <c r="L589">
        <v>0</v>
      </c>
      <c r="M589" t="s">
        <v>94</v>
      </c>
      <c r="O589" t="s">
        <v>37</v>
      </c>
      <c r="P589" t="s">
        <v>579</v>
      </c>
      <c r="R589" t="s">
        <v>39</v>
      </c>
      <c r="S589">
        <v>15.472899999999999</v>
      </c>
      <c r="T589">
        <v>0.69410000000000005</v>
      </c>
      <c r="U589" t="s">
        <v>680</v>
      </c>
      <c r="V589" t="s">
        <v>41</v>
      </c>
    </row>
    <row r="590" spans="1:22" x14ac:dyDescent="0.3">
      <c r="A590">
        <v>2020</v>
      </c>
      <c r="B590">
        <v>11</v>
      </c>
      <c r="C590" t="s">
        <v>573</v>
      </c>
      <c r="D590" t="s">
        <v>404</v>
      </c>
      <c r="E590" t="s">
        <v>678</v>
      </c>
      <c r="F590" t="s">
        <v>30</v>
      </c>
      <c r="G590" t="s">
        <v>31</v>
      </c>
      <c r="H590" t="s">
        <v>32</v>
      </c>
      <c r="I590" t="s">
        <v>33</v>
      </c>
      <c r="J590" t="s">
        <v>34</v>
      </c>
      <c r="K590" t="s">
        <v>679</v>
      </c>
      <c r="L590">
        <v>0</v>
      </c>
      <c r="M590" t="s">
        <v>94</v>
      </c>
      <c r="O590" t="s">
        <v>37</v>
      </c>
      <c r="P590" t="s">
        <v>579</v>
      </c>
      <c r="R590" t="s">
        <v>39</v>
      </c>
      <c r="S590">
        <v>15.472899999999999</v>
      </c>
      <c r="T590">
        <v>0.69410000000000005</v>
      </c>
      <c r="U590" t="s">
        <v>680</v>
      </c>
      <c r="V590" t="s">
        <v>41</v>
      </c>
    </row>
    <row r="591" spans="1:22" x14ac:dyDescent="0.3">
      <c r="A591">
        <v>2020</v>
      </c>
      <c r="B591">
        <v>11</v>
      </c>
      <c r="C591" t="s">
        <v>573</v>
      </c>
      <c r="D591" t="s">
        <v>404</v>
      </c>
      <c r="E591" t="s">
        <v>678</v>
      </c>
      <c r="F591" t="s">
        <v>30</v>
      </c>
      <c r="G591" t="s">
        <v>31</v>
      </c>
      <c r="H591" t="s">
        <v>32</v>
      </c>
      <c r="I591" t="s">
        <v>33</v>
      </c>
      <c r="J591" t="s">
        <v>34</v>
      </c>
      <c r="K591" t="s">
        <v>679</v>
      </c>
      <c r="L591">
        <v>0</v>
      </c>
      <c r="M591" t="s">
        <v>94</v>
      </c>
      <c r="O591" t="s">
        <v>37</v>
      </c>
      <c r="P591" t="s">
        <v>579</v>
      </c>
      <c r="R591" t="s">
        <v>39</v>
      </c>
      <c r="S591">
        <v>15.472899999999999</v>
      </c>
      <c r="T591">
        <v>0.69410000000000005</v>
      </c>
      <c r="U591" t="s">
        <v>680</v>
      </c>
      <c r="V591" t="s">
        <v>41</v>
      </c>
    </row>
    <row r="592" spans="1:22" x14ac:dyDescent="0.3">
      <c r="A592">
        <v>2022</v>
      </c>
      <c r="B592">
        <v>1</v>
      </c>
      <c r="C592" t="s">
        <v>573</v>
      </c>
      <c r="D592" t="s">
        <v>589</v>
      </c>
      <c r="E592" t="s">
        <v>681</v>
      </c>
      <c r="F592" t="s">
        <v>30</v>
      </c>
      <c r="G592" t="s">
        <v>31</v>
      </c>
      <c r="H592" t="s">
        <v>80</v>
      </c>
      <c r="I592" t="s">
        <v>81</v>
      </c>
      <c r="J592" t="s">
        <v>34</v>
      </c>
      <c r="K592" t="s">
        <v>682</v>
      </c>
      <c r="L592">
        <v>0</v>
      </c>
      <c r="M592" t="s">
        <v>36</v>
      </c>
      <c r="O592" t="s">
        <v>37</v>
      </c>
      <c r="S592">
        <v>14.1333</v>
      </c>
      <c r="T592">
        <v>-3.0063</v>
      </c>
      <c r="U592" t="s">
        <v>683</v>
      </c>
      <c r="V592" t="s">
        <v>41</v>
      </c>
    </row>
    <row r="593" spans="1:22" x14ac:dyDescent="0.3">
      <c r="A593">
        <v>2022</v>
      </c>
      <c r="B593">
        <v>1</v>
      </c>
      <c r="C593" t="s">
        <v>573</v>
      </c>
      <c r="D593" t="s">
        <v>589</v>
      </c>
      <c r="E593" t="s">
        <v>681</v>
      </c>
      <c r="F593" t="s">
        <v>30</v>
      </c>
      <c r="G593" t="s">
        <v>31</v>
      </c>
      <c r="H593" t="s">
        <v>80</v>
      </c>
      <c r="I593" t="s">
        <v>81</v>
      </c>
      <c r="J593" t="s">
        <v>34</v>
      </c>
      <c r="K593" t="s">
        <v>682</v>
      </c>
      <c r="L593">
        <v>0</v>
      </c>
      <c r="M593" t="s">
        <v>36</v>
      </c>
      <c r="O593" t="s">
        <v>37</v>
      </c>
      <c r="S593">
        <v>14.1333</v>
      </c>
      <c r="T593">
        <v>-3.0063</v>
      </c>
      <c r="U593" t="s">
        <v>683</v>
      </c>
      <c r="V593" t="s">
        <v>41</v>
      </c>
    </row>
    <row r="594" spans="1:22" x14ac:dyDescent="0.3">
      <c r="A594">
        <v>2022</v>
      </c>
      <c r="B594">
        <v>1</v>
      </c>
      <c r="C594" t="s">
        <v>573</v>
      </c>
      <c r="D594" t="s">
        <v>589</v>
      </c>
      <c r="E594" t="s">
        <v>681</v>
      </c>
      <c r="F594" t="s">
        <v>30</v>
      </c>
      <c r="G594" t="s">
        <v>31</v>
      </c>
      <c r="H594" t="s">
        <v>80</v>
      </c>
      <c r="I594" t="s">
        <v>81</v>
      </c>
      <c r="J594" t="s">
        <v>34</v>
      </c>
      <c r="K594" t="s">
        <v>682</v>
      </c>
      <c r="L594">
        <v>0</v>
      </c>
      <c r="M594" t="s">
        <v>36</v>
      </c>
      <c r="O594" t="s">
        <v>37</v>
      </c>
      <c r="S594">
        <v>14.1333</v>
      </c>
      <c r="T594">
        <v>-3.0063</v>
      </c>
      <c r="U594" t="s">
        <v>683</v>
      </c>
      <c r="V594" t="s">
        <v>41</v>
      </c>
    </row>
    <row r="595" spans="1:22" x14ac:dyDescent="0.3">
      <c r="A595">
        <v>2021</v>
      </c>
      <c r="B595">
        <v>10</v>
      </c>
      <c r="C595" t="s">
        <v>573</v>
      </c>
      <c r="D595" t="s">
        <v>582</v>
      </c>
      <c r="E595" t="s">
        <v>684</v>
      </c>
      <c r="F595" t="s">
        <v>30</v>
      </c>
      <c r="G595" t="s">
        <v>31</v>
      </c>
      <c r="H595" t="s">
        <v>32</v>
      </c>
      <c r="I595" t="s">
        <v>33</v>
      </c>
      <c r="J595" t="s">
        <v>34</v>
      </c>
      <c r="K595" t="s">
        <v>685</v>
      </c>
      <c r="L595">
        <v>0</v>
      </c>
      <c r="M595" t="s">
        <v>36</v>
      </c>
      <c r="O595" t="s">
        <v>37</v>
      </c>
      <c r="P595" t="s">
        <v>579</v>
      </c>
      <c r="R595" t="s">
        <v>39</v>
      </c>
      <c r="S595">
        <v>16.6877</v>
      </c>
      <c r="T595">
        <v>-3.9727999999999999</v>
      </c>
      <c r="U595" t="s">
        <v>686</v>
      </c>
      <c r="V595" t="s">
        <v>41</v>
      </c>
    </row>
    <row r="596" spans="1:22" x14ac:dyDescent="0.3">
      <c r="A596">
        <v>2021</v>
      </c>
      <c r="B596">
        <v>10</v>
      </c>
      <c r="C596" t="s">
        <v>573</v>
      </c>
      <c r="D596" t="s">
        <v>582</v>
      </c>
      <c r="E596" t="s">
        <v>684</v>
      </c>
      <c r="F596" t="s">
        <v>30</v>
      </c>
      <c r="G596" t="s">
        <v>31</v>
      </c>
      <c r="H596" t="s">
        <v>32</v>
      </c>
      <c r="I596" t="s">
        <v>33</v>
      </c>
      <c r="J596" t="s">
        <v>34</v>
      </c>
      <c r="K596" t="s">
        <v>685</v>
      </c>
      <c r="L596">
        <v>0</v>
      </c>
      <c r="M596" t="s">
        <v>36</v>
      </c>
      <c r="O596" t="s">
        <v>37</v>
      </c>
      <c r="P596" t="s">
        <v>579</v>
      </c>
      <c r="R596" t="s">
        <v>39</v>
      </c>
      <c r="S596">
        <v>16.6877</v>
      </c>
      <c r="T596">
        <v>-3.9727999999999999</v>
      </c>
      <c r="U596" t="s">
        <v>686</v>
      </c>
      <c r="V596" t="s">
        <v>41</v>
      </c>
    </row>
    <row r="597" spans="1:22" x14ac:dyDescent="0.3">
      <c r="A597">
        <v>2021</v>
      </c>
      <c r="B597">
        <v>10</v>
      </c>
      <c r="C597" t="s">
        <v>573</v>
      </c>
      <c r="D597" t="s">
        <v>582</v>
      </c>
      <c r="E597" t="s">
        <v>684</v>
      </c>
      <c r="F597" t="s">
        <v>30</v>
      </c>
      <c r="G597" t="s">
        <v>31</v>
      </c>
      <c r="H597" t="s">
        <v>32</v>
      </c>
      <c r="I597" t="s">
        <v>33</v>
      </c>
      <c r="J597" t="s">
        <v>34</v>
      </c>
      <c r="K597" t="s">
        <v>685</v>
      </c>
      <c r="L597">
        <v>0</v>
      </c>
      <c r="M597" t="s">
        <v>36</v>
      </c>
      <c r="O597" t="s">
        <v>37</v>
      </c>
      <c r="P597" t="s">
        <v>579</v>
      </c>
      <c r="R597" t="s">
        <v>39</v>
      </c>
      <c r="S597">
        <v>16.6877</v>
      </c>
      <c r="T597">
        <v>-3.9727999999999999</v>
      </c>
      <c r="U597" t="s">
        <v>686</v>
      </c>
      <c r="V597" t="s">
        <v>41</v>
      </c>
    </row>
    <row r="598" spans="1:22" x14ac:dyDescent="0.3">
      <c r="A598">
        <v>2023</v>
      </c>
      <c r="B598">
        <v>3</v>
      </c>
      <c r="C598" t="s">
        <v>573</v>
      </c>
      <c r="D598" t="s">
        <v>574</v>
      </c>
      <c r="E598" t="s">
        <v>687</v>
      </c>
      <c r="F598" t="s">
        <v>30</v>
      </c>
      <c r="G598" t="s">
        <v>148</v>
      </c>
      <c r="H598" t="s">
        <v>32</v>
      </c>
      <c r="I598" t="s">
        <v>33</v>
      </c>
      <c r="J598" t="s">
        <v>34</v>
      </c>
      <c r="K598" t="s">
        <v>688</v>
      </c>
      <c r="L598">
        <v>0</v>
      </c>
      <c r="M598" t="s">
        <v>689</v>
      </c>
      <c r="N598" t="s">
        <v>578</v>
      </c>
      <c r="O598" t="s">
        <v>74</v>
      </c>
      <c r="P598" t="s">
        <v>579</v>
      </c>
      <c r="R598" t="s">
        <v>39</v>
      </c>
      <c r="S598">
        <v>14.1137</v>
      </c>
      <c r="T598">
        <v>-6.7275</v>
      </c>
      <c r="U598" t="s">
        <v>690</v>
      </c>
      <c r="V598" t="s">
        <v>41</v>
      </c>
    </row>
    <row r="599" spans="1:22" x14ac:dyDescent="0.3">
      <c r="A599">
        <v>2023</v>
      </c>
      <c r="B599">
        <v>3</v>
      </c>
      <c r="C599" t="s">
        <v>573</v>
      </c>
      <c r="D599" t="s">
        <v>574</v>
      </c>
      <c r="E599" t="s">
        <v>687</v>
      </c>
      <c r="F599" t="s">
        <v>30</v>
      </c>
      <c r="G599" t="s">
        <v>148</v>
      </c>
      <c r="H599" t="s">
        <v>32</v>
      </c>
      <c r="I599" t="s">
        <v>33</v>
      </c>
      <c r="J599" t="s">
        <v>34</v>
      </c>
      <c r="K599" t="s">
        <v>688</v>
      </c>
      <c r="L599">
        <v>0</v>
      </c>
      <c r="M599" t="s">
        <v>689</v>
      </c>
      <c r="N599" t="s">
        <v>578</v>
      </c>
      <c r="O599" t="s">
        <v>74</v>
      </c>
      <c r="P599" t="s">
        <v>579</v>
      </c>
      <c r="R599" t="s">
        <v>39</v>
      </c>
      <c r="S599">
        <v>14.1137</v>
      </c>
      <c r="T599">
        <v>-6.7275</v>
      </c>
      <c r="U599" t="s">
        <v>690</v>
      </c>
      <c r="V599" t="s">
        <v>41</v>
      </c>
    </row>
    <row r="600" spans="1:22" x14ac:dyDescent="0.3">
      <c r="A600">
        <v>2023</v>
      </c>
      <c r="B600">
        <v>3</v>
      </c>
      <c r="C600" t="s">
        <v>573</v>
      </c>
      <c r="D600" t="s">
        <v>574</v>
      </c>
      <c r="E600" t="s">
        <v>687</v>
      </c>
      <c r="F600" t="s">
        <v>30</v>
      </c>
      <c r="G600" t="s">
        <v>148</v>
      </c>
      <c r="H600" t="s">
        <v>32</v>
      </c>
      <c r="I600" t="s">
        <v>33</v>
      </c>
      <c r="J600" t="s">
        <v>34</v>
      </c>
      <c r="K600" t="s">
        <v>688</v>
      </c>
      <c r="L600">
        <v>0</v>
      </c>
      <c r="M600" t="s">
        <v>689</v>
      </c>
      <c r="N600" t="s">
        <v>578</v>
      </c>
      <c r="O600" t="s">
        <v>74</v>
      </c>
      <c r="P600" t="s">
        <v>579</v>
      </c>
      <c r="R600" t="s">
        <v>39</v>
      </c>
      <c r="S600">
        <v>14.1137</v>
      </c>
      <c r="T600">
        <v>-6.7275</v>
      </c>
      <c r="U600" t="s">
        <v>690</v>
      </c>
      <c r="V600" t="s">
        <v>41</v>
      </c>
    </row>
    <row r="601" spans="1:22" x14ac:dyDescent="0.3">
      <c r="A601">
        <v>2022</v>
      </c>
      <c r="B601">
        <v>7</v>
      </c>
      <c r="C601" t="s">
        <v>573</v>
      </c>
      <c r="D601" t="s">
        <v>404</v>
      </c>
      <c r="E601" t="s">
        <v>691</v>
      </c>
      <c r="F601" t="s">
        <v>30</v>
      </c>
      <c r="G601" t="s">
        <v>148</v>
      </c>
      <c r="H601" t="s">
        <v>32</v>
      </c>
      <c r="I601" t="s">
        <v>99</v>
      </c>
      <c r="J601" t="s">
        <v>99</v>
      </c>
      <c r="K601" t="s">
        <v>692</v>
      </c>
      <c r="L601">
        <v>0</v>
      </c>
      <c r="M601" t="s">
        <v>624</v>
      </c>
      <c r="O601" t="s">
        <v>186</v>
      </c>
      <c r="P601" t="s">
        <v>579</v>
      </c>
      <c r="R601" t="s">
        <v>39</v>
      </c>
      <c r="S601">
        <v>16.151499999999999</v>
      </c>
      <c r="T601">
        <v>7.0800000000000002E-2</v>
      </c>
      <c r="U601" t="s">
        <v>693</v>
      </c>
      <c r="V601" t="s">
        <v>41</v>
      </c>
    </row>
    <row r="602" spans="1:22" x14ac:dyDescent="0.3">
      <c r="A602">
        <v>2022</v>
      </c>
      <c r="B602">
        <v>7</v>
      </c>
      <c r="C602" t="s">
        <v>573</v>
      </c>
      <c r="D602" t="s">
        <v>404</v>
      </c>
      <c r="E602" t="s">
        <v>691</v>
      </c>
      <c r="F602" t="s">
        <v>30</v>
      </c>
      <c r="G602" t="s">
        <v>148</v>
      </c>
      <c r="H602" t="s">
        <v>32</v>
      </c>
      <c r="I602" t="s">
        <v>99</v>
      </c>
      <c r="J602" t="s">
        <v>99</v>
      </c>
      <c r="K602" t="s">
        <v>692</v>
      </c>
      <c r="L602">
        <v>0</v>
      </c>
      <c r="M602" t="s">
        <v>624</v>
      </c>
      <c r="O602" t="s">
        <v>186</v>
      </c>
      <c r="P602" t="s">
        <v>579</v>
      </c>
      <c r="R602" t="s">
        <v>39</v>
      </c>
      <c r="S602">
        <v>16.151499999999999</v>
      </c>
      <c r="T602">
        <v>7.0800000000000002E-2</v>
      </c>
      <c r="U602" t="s">
        <v>693</v>
      </c>
      <c r="V602" t="s">
        <v>41</v>
      </c>
    </row>
    <row r="603" spans="1:22" x14ac:dyDescent="0.3">
      <c r="A603">
        <v>2022</v>
      </c>
      <c r="B603">
        <v>7</v>
      </c>
      <c r="C603" t="s">
        <v>573</v>
      </c>
      <c r="D603" t="s">
        <v>404</v>
      </c>
      <c r="E603" t="s">
        <v>691</v>
      </c>
      <c r="F603" t="s">
        <v>30</v>
      </c>
      <c r="G603" t="s">
        <v>148</v>
      </c>
      <c r="H603" t="s">
        <v>32</v>
      </c>
      <c r="I603" t="s">
        <v>99</v>
      </c>
      <c r="J603" t="s">
        <v>99</v>
      </c>
      <c r="K603" t="s">
        <v>692</v>
      </c>
      <c r="L603">
        <v>0</v>
      </c>
      <c r="M603" t="s">
        <v>624</v>
      </c>
      <c r="O603" t="s">
        <v>186</v>
      </c>
      <c r="P603" t="s">
        <v>579</v>
      </c>
      <c r="R603" t="s">
        <v>39</v>
      </c>
      <c r="S603">
        <v>16.151499999999999</v>
      </c>
      <c r="T603">
        <v>7.0800000000000002E-2</v>
      </c>
      <c r="U603" t="s">
        <v>693</v>
      </c>
      <c r="V603" t="s">
        <v>41</v>
      </c>
    </row>
    <row r="604" spans="1:22" x14ac:dyDescent="0.3">
      <c r="A604">
        <v>2022</v>
      </c>
      <c r="B604">
        <v>7</v>
      </c>
      <c r="C604" t="s">
        <v>573</v>
      </c>
      <c r="D604" t="s">
        <v>404</v>
      </c>
      <c r="E604" t="s">
        <v>691</v>
      </c>
      <c r="F604" t="s">
        <v>30</v>
      </c>
      <c r="G604" t="s">
        <v>148</v>
      </c>
      <c r="H604" t="s">
        <v>32</v>
      </c>
      <c r="I604" t="s">
        <v>99</v>
      </c>
      <c r="J604" t="s">
        <v>99</v>
      </c>
      <c r="K604" t="s">
        <v>692</v>
      </c>
      <c r="L604">
        <v>0</v>
      </c>
      <c r="M604" t="s">
        <v>624</v>
      </c>
      <c r="O604" t="s">
        <v>186</v>
      </c>
      <c r="P604" t="s">
        <v>579</v>
      </c>
      <c r="R604" t="s">
        <v>39</v>
      </c>
      <c r="S604">
        <v>16.151499999999999</v>
      </c>
      <c r="T604">
        <v>7.0800000000000002E-2</v>
      </c>
      <c r="U604" t="s">
        <v>693</v>
      </c>
      <c r="V604" t="s">
        <v>41</v>
      </c>
    </row>
    <row r="605" spans="1:22" x14ac:dyDescent="0.3">
      <c r="A605">
        <v>2022</v>
      </c>
      <c r="B605">
        <v>7</v>
      </c>
      <c r="C605" t="s">
        <v>573</v>
      </c>
      <c r="D605" t="s">
        <v>404</v>
      </c>
      <c r="E605" t="s">
        <v>691</v>
      </c>
      <c r="F605" t="s">
        <v>30</v>
      </c>
      <c r="G605" t="s">
        <v>148</v>
      </c>
      <c r="H605" t="s">
        <v>32</v>
      </c>
      <c r="I605" t="s">
        <v>99</v>
      </c>
      <c r="J605" t="s">
        <v>99</v>
      </c>
      <c r="K605" t="s">
        <v>692</v>
      </c>
      <c r="L605">
        <v>0</v>
      </c>
      <c r="M605" t="s">
        <v>624</v>
      </c>
      <c r="O605" t="s">
        <v>186</v>
      </c>
      <c r="P605" t="s">
        <v>579</v>
      </c>
      <c r="R605" t="s">
        <v>39</v>
      </c>
      <c r="S605">
        <v>16.151499999999999</v>
      </c>
      <c r="T605">
        <v>7.0800000000000002E-2</v>
      </c>
      <c r="U605" t="s">
        <v>693</v>
      </c>
      <c r="V605" t="s">
        <v>41</v>
      </c>
    </row>
    <row r="606" spans="1:22" x14ac:dyDescent="0.3">
      <c r="A606">
        <v>2022</v>
      </c>
      <c r="B606">
        <v>7</v>
      </c>
      <c r="C606" t="s">
        <v>573</v>
      </c>
      <c r="D606" t="s">
        <v>404</v>
      </c>
      <c r="E606" t="s">
        <v>691</v>
      </c>
      <c r="F606" t="s">
        <v>30</v>
      </c>
      <c r="G606" t="s">
        <v>148</v>
      </c>
      <c r="H606" t="s">
        <v>32</v>
      </c>
      <c r="I606" t="s">
        <v>99</v>
      </c>
      <c r="J606" t="s">
        <v>99</v>
      </c>
      <c r="K606" t="s">
        <v>692</v>
      </c>
      <c r="L606">
        <v>0</v>
      </c>
      <c r="M606" t="s">
        <v>624</v>
      </c>
      <c r="O606" t="s">
        <v>186</v>
      </c>
      <c r="P606" t="s">
        <v>579</v>
      </c>
      <c r="R606" t="s">
        <v>39</v>
      </c>
      <c r="S606">
        <v>16.151499999999999</v>
      </c>
      <c r="T606">
        <v>7.0800000000000002E-2</v>
      </c>
      <c r="U606" t="s">
        <v>693</v>
      </c>
      <c r="V606" t="s">
        <v>41</v>
      </c>
    </row>
    <row r="607" spans="1:22" x14ac:dyDescent="0.3">
      <c r="A607">
        <v>2020</v>
      </c>
      <c r="B607">
        <v>6</v>
      </c>
      <c r="C607" t="s">
        <v>573</v>
      </c>
      <c r="D607" t="s">
        <v>404</v>
      </c>
      <c r="E607" t="s">
        <v>694</v>
      </c>
      <c r="F607" t="s">
        <v>30</v>
      </c>
      <c r="G607" t="s">
        <v>31</v>
      </c>
      <c r="H607" t="s">
        <v>56</v>
      </c>
      <c r="I607" t="s">
        <v>66</v>
      </c>
      <c r="J607" t="s">
        <v>51</v>
      </c>
      <c r="K607" t="s">
        <v>695</v>
      </c>
      <c r="L607">
        <v>0</v>
      </c>
      <c r="M607" t="s">
        <v>624</v>
      </c>
      <c r="O607" t="s">
        <v>186</v>
      </c>
      <c r="P607" t="s">
        <v>579</v>
      </c>
      <c r="Q607" t="s">
        <v>696</v>
      </c>
      <c r="R607" t="s">
        <v>39</v>
      </c>
      <c r="S607">
        <v>15.3217</v>
      </c>
      <c r="T607">
        <v>0.74639999999999995</v>
      </c>
      <c r="U607" t="s">
        <v>697</v>
      </c>
      <c r="V607" t="s">
        <v>41</v>
      </c>
    </row>
    <row r="608" spans="1:22" x14ac:dyDescent="0.3">
      <c r="A608">
        <v>2020</v>
      </c>
      <c r="B608">
        <v>6</v>
      </c>
      <c r="C608" t="s">
        <v>573</v>
      </c>
      <c r="D608" t="s">
        <v>404</v>
      </c>
      <c r="E608" t="s">
        <v>694</v>
      </c>
      <c r="F608" t="s">
        <v>30</v>
      </c>
      <c r="G608" t="s">
        <v>31</v>
      </c>
      <c r="H608" t="s">
        <v>56</v>
      </c>
      <c r="I608" t="s">
        <v>66</v>
      </c>
      <c r="J608" t="s">
        <v>51</v>
      </c>
      <c r="K608" t="s">
        <v>695</v>
      </c>
      <c r="L608">
        <v>0</v>
      </c>
      <c r="M608" t="s">
        <v>624</v>
      </c>
      <c r="O608" t="s">
        <v>186</v>
      </c>
      <c r="P608" t="s">
        <v>579</v>
      </c>
      <c r="Q608" t="s">
        <v>696</v>
      </c>
      <c r="R608" t="s">
        <v>39</v>
      </c>
      <c r="S608">
        <v>15.3217</v>
      </c>
      <c r="T608">
        <v>0.74639999999999995</v>
      </c>
      <c r="U608" t="s">
        <v>697</v>
      </c>
      <c r="V608" t="s">
        <v>41</v>
      </c>
    </row>
    <row r="609" spans="1:27" x14ac:dyDescent="0.3">
      <c r="A609">
        <v>2020</v>
      </c>
      <c r="B609">
        <v>6</v>
      </c>
      <c r="C609" t="s">
        <v>573</v>
      </c>
      <c r="D609" t="s">
        <v>404</v>
      </c>
      <c r="E609" t="s">
        <v>694</v>
      </c>
      <c r="F609" t="s">
        <v>30</v>
      </c>
      <c r="G609" t="s">
        <v>31</v>
      </c>
      <c r="H609" t="s">
        <v>56</v>
      </c>
      <c r="I609" t="s">
        <v>66</v>
      </c>
      <c r="J609" t="s">
        <v>51</v>
      </c>
      <c r="K609" t="s">
        <v>695</v>
      </c>
      <c r="L609">
        <v>0</v>
      </c>
      <c r="M609" t="s">
        <v>624</v>
      </c>
      <c r="O609" t="s">
        <v>186</v>
      </c>
      <c r="P609" t="s">
        <v>579</v>
      </c>
      <c r="Q609" t="s">
        <v>696</v>
      </c>
      <c r="R609" t="s">
        <v>39</v>
      </c>
      <c r="S609">
        <v>15.3217</v>
      </c>
      <c r="T609">
        <v>0.74639999999999995</v>
      </c>
      <c r="U609" t="s">
        <v>697</v>
      </c>
      <c r="V609" t="s">
        <v>41</v>
      </c>
    </row>
    <row r="610" spans="1:27" x14ac:dyDescent="0.3">
      <c r="A610">
        <v>2017</v>
      </c>
      <c r="B610">
        <v>8</v>
      </c>
      <c r="C610" t="s">
        <v>573</v>
      </c>
      <c r="D610" t="s">
        <v>582</v>
      </c>
      <c r="E610" t="s">
        <v>698</v>
      </c>
      <c r="F610" t="s">
        <v>30</v>
      </c>
      <c r="G610" t="s">
        <v>148</v>
      </c>
      <c r="H610" t="s">
        <v>71</v>
      </c>
      <c r="I610" t="s">
        <v>66</v>
      </c>
      <c r="J610" t="s">
        <v>51</v>
      </c>
      <c r="K610" t="s">
        <v>699</v>
      </c>
      <c r="L610">
        <v>0</v>
      </c>
      <c r="M610" t="s">
        <v>624</v>
      </c>
      <c r="O610" t="s">
        <v>186</v>
      </c>
      <c r="P610" t="s">
        <v>613</v>
      </c>
      <c r="R610" t="s">
        <v>74</v>
      </c>
      <c r="S610">
        <v>16.128900000000002</v>
      </c>
      <c r="T610">
        <v>-3.7477999999999998</v>
      </c>
      <c r="U610" t="s">
        <v>700</v>
      </c>
      <c r="V610" t="s">
        <v>41</v>
      </c>
    </row>
    <row r="611" spans="1:27" x14ac:dyDescent="0.3">
      <c r="A611">
        <v>2017</v>
      </c>
      <c r="B611">
        <v>8</v>
      </c>
      <c r="C611" t="s">
        <v>573</v>
      </c>
      <c r="D611" t="s">
        <v>582</v>
      </c>
      <c r="E611" t="s">
        <v>698</v>
      </c>
      <c r="F611" t="s">
        <v>30</v>
      </c>
      <c r="G611" t="s">
        <v>148</v>
      </c>
      <c r="H611" t="s">
        <v>71</v>
      </c>
      <c r="I611" t="s">
        <v>66</v>
      </c>
      <c r="J611" t="s">
        <v>51</v>
      </c>
      <c r="K611" t="s">
        <v>699</v>
      </c>
      <c r="L611">
        <v>0</v>
      </c>
      <c r="M611" t="s">
        <v>624</v>
      </c>
      <c r="O611" t="s">
        <v>186</v>
      </c>
      <c r="P611" t="s">
        <v>613</v>
      </c>
      <c r="R611" t="s">
        <v>74</v>
      </c>
      <c r="S611">
        <v>16.128900000000002</v>
      </c>
      <c r="T611">
        <v>-3.7477999999999998</v>
      </c>
      <c r="U611" t="s">
        <v>700</v>
      </c>
      <c r="V611" t="s">
        <v>41</v>
      </c>
    </row>
    <row r="612" spans="1:27" x14ac:dyDescent="0.3">
      <c r="A612">
        <v>2017</v>
      </c>
      <c r="B612">
        <v>8</v>
      </c>
      <c r="C612" t="s">
        <v>573</v>
      </c>
      <c r="D612" t="s">
        <v>582</v>
      </c>
      <c r="E612" t="s">
        <v>698</v>
      </c>
      <c r="F612" t="s">
        <v>30</v>
      </c>
      <c r="G612" t="s">
        <v>148</v>
      </c>
      <c r="H612" t="s">
        <v>71</v>
      </c>
      <c r="I612" t="s">
        <v>66</v>
      </c>
      <c r="J612" t="s">
        <v>51</v>
      </c>
      <c r="K612" t="s">
        <v>699</v>
      </c>
      <c r="L612">
        <v>0</v>
      </c>
      <c r="M612" t="s">
        <v>624</v>
      </c>
      <c r="O612" t="s">
        <v>186</v>
      </c>
      <c r="P612" t="s">
        <v>613</v>
      </c>
      <c r="R612" t="s">
        <v>74</v>
      </c>
      <c r="S612">
        <v>16.128900000000002</v>
      </c>
      <c r="T612">
        <v>-3.7477999999999998</v>
      </c>
      <c r="U612" t="s">
        <v>700</v>
      </c>
      <c r="V612" t="s">
        <v>41</v>
      </c>
    </row>
    <row r="613" spans="1:27" x14ac:dyDescent="0.3">
      <c r="A613">
        <v>2012</v>
      </c>
      <c r="B613">
        <v>5</v>
      </c>
      <c r="C613" t="s">
        <v>573</v>
      </c>
      <c r="D613" t="s">
        <v>701</v>
      </c>
      <c r="E613" t="s">
        <v>702</v>
      </c>
      <c r="F613" t="s">
        <v>30</v>
      </c>
      <c r="G613" t="s">
        <v>226</v>
      </c>
      <c r="H613" t="s">
        <v>71</v>
      </c>
      <c r="I613" t="s">
        <v>373</v>
      </c>
      <c r="J613" t="s">
        <v>51</v>
      </c>
      <c r="K613" t="s">
        <v>703</v>
      </c>
      <c r="L613">
        <v>0</v>
      </c>
      <c r="M613" t="s">
        <v>704</v>
      </c>
      <c r="O613" t="s">
        <v>74</v>
      </c>
      <c r="P613" t="s">
        <v>705</v>
      </c>
      <c r="R613" t="s">
        <v>74</v>
      </c>
      <c r="S613">
        <v>12.748200000000001</v>
      </c>
      <c r="T613">
        <v>-8.0722000000000005</v>
      </c>
      <c r="U613" t="s">
        <v>706</v>
      </c>
      <c r="V613" t="s">
        <v>41</v>
      </c>
      <c r="W613" t="s">
        <v>42</v>
      </c>
      <c r="X613">
        <v>610</v>
      </c>
      <c r="Y613">
        <v>1</v>
      </c>
      <c r="Z613">
        <v>3030</v>
      </c>
      <c r="AA613">
        <v>114.177040029197</v>
      </c>
    </row>
    <row r="614" spans="1:27" x14ac:dyDescent="0.3">
      <c r="A614">
        <v>2012</v>
      </c>
      <c r="B614">
        <v>5</v>
      </c>
      <c r="C614" t="s">
        <v>573</v>
      </c>
      <c r="D614" t="s">
        <v>701</v>
      </c>
      <c r="E614" t="s">
        <v>702</v>
      </c>
      <c r="F614" t="s">
        <v>30</v>
      </c>
      <c r="G614" t="s">
        <v>226</v>
      </c>
      <c r="H614" t="s">
        <v>71</v>
      </c>
      <c r="I614" t="s">
        <v>373</v>
      </c>
      <c r="J614" t="s">
        <v>51</v>
      </c>
      <c r="K614" t="s">
        <v>703</v>
      </c>
      <c r="L614">
        <v>0</v>
      </c>
      <c r="M614" t="s">
        <v>704</v>
      </c>
      <c r="O614" t="s">
        <v>74</v>
      </c>
      <c r="P614" t="s">
        <v>705</v>
      </c>
      <c r="R614" t="s">
        <v>74</v>
      </c>
      <c r="S614">
        <v>12.748200000000001</v>
      </c>
      <c r="T614">
        <v>-8.0722000000000005</v>
      </c>
      <c r="U614" t="s">
        <v>706</v>
      </c>
      <c r="V614" t="s">
        <v>41</v>
      </c>
      <c r="W614" t="s">
        <v>42</v>
      </c>
      <c r="X614">
        <v>610</v>
      </c>
      <c r="Y614">
        <v>2</v>
      </c>
      <c r="Z614">
        <v>7</v>
      </c>
      <c r="AA614">
        <v>702.52162484115797</v>
      </c>
    </row>
    <row r="615" spans="1:27" x14ac:dyDescent="0.3">
      <c r="A615">
        <v>2012</v>
      </c>
      <c r="B615">
        <v>5</v>
      </c>
      <c r="C615" t="s">
        <v>573</v>
      </c>
      <c r="D615" t="s">
        <v>701</v>
      </c>
      <c r="E615" t="s">
        <v>702</v>
      </c>
      <c r="F615" t="s">
        <v>30</v>
      </c>
      <c r="G615" t="s">
        <v>226</v>
      </c>
      <c r="H615" t="s">
        <v>71</v>
      </c>
      <c r="I615" t="s">
        <v>373</v>
      </c>
      <c r="J615" t="s">
        <v>51</v>
      </c>
      <c r="K615" t="s">
        <v>703</v>
      </c>
      <c r="L615">
        <v>0</v>
      </c>
      <c r="M615" t="s">
        <v>704</v>
      </c>
      <c r="O615" t="s">
        <v>74</v>
      </c>
      <c r="P615" t="s">
        <v>705</v>
      </c>
      <c r="R615" t="s">
        <v>74</v>
      </c>
      <c r="S615">
        <v>12.748200000000001</v>
      </c>
      <c r="T615">
        <v>-8.0722000000000005</v>
      </c>
      <c r="U615" t="s">
        <v>706</v>
      </c>
      <c r="V615" t="s">
        <v>41</v>
      </c>
      <c r="W615" t="s">
        <v>42</v>
      </c>
      <c r="X615">
        <v>610</v>
      </c>
      <c r="Y615">
        <v>1</v>
      </c>
      <c r="Z615">
        <v>3030</v>
      </c>
      <c r="AA615">
        <v>724.310084568565</v>
      </c>
    </row>
    <row r="616" spans="1:27" x14ac:dyDescent="0.3">
      <c r="A616">
        <v>2012</v>
      </c>
      <c r="B616">
        <v>5</v>
      </c>
      <c r="C616" t="s">
        <v>573</v>
      </c>
      <c r="D616" t="s">
        <v>701</v>
      </c>
      <c r="E616" t="s">
        <v>702</v>
      </c>
      <c r="F616" t="s">
        <v>30</v>
      </c>
      <c r="G616" t="s">
        <v>226</v>
      </c>
      <c r="H616" t="s">
        <v>71</v>
      </c>
      <c r="I616" t="s">
        <v>373</v>
      </c>
      <c r="J616" t="s">
        <v>51</v>
      </c>
      <c r="K616" t="s">
        <v>703</v>
      </c>
      <c r="L616">
        <v>0</v>
      </c>
      <c r="M616" t="s">
        <v>704</v>
      </c>
      <c r="O616" t="s">
        <v>74</v>
      </c>
      <c r="P616" t="s">
        <v>705</v>
      </c>
      <c r="R616" t="s">
        <v>74</v>
      </c>
      <c r="S616">
        <v>12.748200000000001</v>
      </c>
      <c r="T616">
        <v>-8.0722000000000005</v>
      </c>
      <c r="U616" t="s">
        <v>706</v>
      </c>
      <c r="V616" t="s">
        <v>41</v>
      </c>
      <c r="W616" t="s">
        <v>53</v>
      </c>
      <c r="X616">
        <v>610</v>
      </c>
      <c r="Y616">
        <v>1</v>
      </c>
      <c r="Z616">
        <v>7200</v>
      </c>
      <c r="AA616">
        <v>240.50037376678199</v>
      </c>
    </row>
    <row r="617" spans="1:27" x14ac:dyDescent="0.3">
      <c r="A617">
        <v>2012</v>
      </c>
      <c r="B617">
        <v>5</v>
      </c>
      <c r="C617" t="s">
        <v>573</v>
      </c>
      <c r="D617" t="s">
        <v>701</v>
      </c>
      <c r="E617" t="s">
        <v>702</v>
      </c>
      <c r="F617" t="s">
        <v>30</v>
      </c>
      <c r="G617" t="s">
        <v>226</v>
      </c>
      <c r="H617" t="s">
        <v>71</v>
      </c>
      <c r="I617" t="s">
        <v>373</v>
      </c>
      <c r="J617" t="s">
        <v>51</v>
      </c>
      <c r="K617" t="s">
        <v>703</v>
      </c>
      <c r="L617">
        <v>0</v>
      </c>
      <c r="M617" t="s">
        <v>704</v>
      </c>
      <c r="O617" t="s">
        <v>74</v>
      </c>
      <c r="P617" t="s">
        <v>705</v>
      </c>
      <c r="R617" t="s">
        <v>74</v>
      </c>
      <c r="S617">
        <v>12.748200000000001</v>
      </c>
      <c r="T617">
        <v>-8.0722000000000005</v>
      </c>
      <c r="U617" t="s">
        <v>706</v>
      </c>
      <c r="V617" t="s">
        <v>41</v>
      </c>
      <c r="W617" t="s">
        <v>53</v>
      </c>
      <c r="X617">
        <v>610</v>
      </c>
      <c r="Y617">
        <v>1</v>
      </c>
      <c r="Z617">
        <v>7600</v>
      </c>
      <c r="AA617">
        <v>240.50037376678199</v>
      </c>
    </row>
    <row r="618" spans="1:27" x14ac:dyDescent="0.3">
      <c r="A618">
        <v>2012</v>
      </c>
      <c r="B618">
        <v>5</v>
      </c>
      <c r="C618" t="s">
        <v>573</v>
      </c>
      <c r="D618" t="s">
        <v>701</v>
      </c>
      <c r="E618" t="s">
        <v>702</v>
      </c>
      <c r="F618" t="s">
        <v>30</v>
      </c>
      <c r="G618" t="s">
        <v>226</v>
      </c>
      <c r="H618" t="s">
        <v>71</v>
      </c>
      <c r="I618" t="s">
        <v>373</v>
      </c>
      <c r="J618" t="s">
        <v>51</v>
      </c>
      <c r="K618" t="s">
        <v>703</v>
      </c>
      <c r="L618">
        <v>0</v>
      </c>
      <c r="M618" t="s">
        <v>704</v>
      </c>
      <c r="O618" t="s">
        <v>74</v>
      </c>
      <c r="P618" t="s">
        <v>705</v>
      </c>
      <c r="R618" t="s">
        <v>74</v>
      </c>
      <c r="S618">
        <v>12.748200000000001</v>
      </c>
      <c r="T618">
        <v>-8.0722000000000005</v>
      </c>
      <c r="U618" t="s">
        <v>706</v>
      </c>
      <c r="V618" t="s">
        <v>41</v>
      </c>
      <c r="W618" t="s">
        <v>53</v>
      </c>
      <c r="X618">
        <v>610</v>
      </c>
      <c r="Y618">
        <v>2</v>
      </c>
      <c r="Z618">
        <v>74</v>
      </c>
      <c r="AA618">
        <v>270.25205371465103</v>
      </c>
    </row>
    <row r="619" spans="1:27" x14ac:dyDescent="0.3">
      <c r="A619">
        <v>2012</v>
      </c>
      <c r="B619">
        <v>5</v>
      </c>
      <c r="C619" t="s">
        <v>573</v>
      </c>
      <c r="D619" t="s">
        <v>701</v>
      </c>
      <c r="E619" t="s">
        <v>702</v>
      </c>
      <c r="F619" t="s">
        <v>30</v>
      </c>
      <c r="G619" t="s">
        <v>226</v>
      </c>
      <c r="H619" t="s">
        <v>71</v>
      </c>
      <c r="I619" t="s">
        <v>373</v>
      </c>
      <c r="J619" t="s">
        <v>51</v>
      </c>
      <c r="K619" t="s">
        <v>703</v>
      </c>
      <c r="L619">
        <v>0</v>
      </c>
      <c r="M619" t="s">
        <v>704</v>
      </c>
      <c r="O619" t="s">
        <v>74</v>
      </c>
      <c r="P619" t="s">
        <v>705</v>
      </c>
      <c r="R619" t="s">
        <v>74</v>
      </c>
      <c r="S619">
        <v>12.748200000000001</v>
      </c>
      <c r="T619">
        <v>-8.0722000000000005</v>
      </c>
      <c r="U619" t="s">
        <v>706</v>
      </c>
      <c r="V619" t="s">
        <v>41</v>
      </c>
      <c r="W619" t="s">
        <v>536</v>
      </c>
      <c r="X619">
        <v>610</v>
      </c>
      <c r="Y619">
        <v>2</v>
      </c>
      <c r="Z619">
        <v>74</v>
      </c>
      <c r="AA619">
        <v>7173.1421148361496</v>
      </c>
    </row>
    <row r="620" spans="1:27" x14ac:dyDescent="0.3">
      <c r="A620">
        <v>2022</v>
      </c>
      <c r="B620">
        <v>1</v>
      </c>
      <c r="C620" t="s">
        <v>573</v>
      </c>
      <c r="D620" t="s">
        <v>589</v>
      </c>
      <c r="E620" t="s">
        <v>707</v>
      </c>
      <c r="F620" t="s">
        <v>30</v>
      </c>
      <c r="G620" t="s">
        <v>31</v>
      </c>
      <c r="H620" t="s">
        <v>32</v>
      </c>
      <c r="I620" t="s">
        <v>45</v>
      </c>
      <c r="J620" t="s">
        <v>46</v>
      </c>
      <c r="K620" t="s">
        <v>708</v>
      </c>
      <c r="L620">
        <v>0</v>
      </c>
      <c r="M620" t="s">
        <v>36</v>
      </c>
      <c r="O620" t="s">
        <v>37</v>
      </c>
      <c r="P620" t="s">
        <v>579</v>
      </c>
      <c r="R620" t="s">
        <v>39</v>
      </c>
      <c r="S620">
        <v>13.382099999999999</v>
      </c>
      <c r="T620">
        <v>-3.8308</v>
      </c>
      <c r="U620" t="s">
        <v>709</v>
      </c>
      <c r="V620" t="s">
        <v>41</v>
      </c>
    </row>
    <row r="621" spans="1:27" x14ac:dyDescent="0.3">
      <c r="A621">
        <v>2022</v>
      </c>
      <c r="B621">
        <v>1</v>
      </c>
      <c r="C621" t="s">
        <v>573</v>
      </c>
      <c r="D621" t="s">
        <v>589</v>
      </c>
      <c r="E621" t="s">
        <v>707</v>
      </c>
      <c r="F621" t="s">
        <v>30</v>
      </c>
      <c r="G621" t="s">
        <v>31</v>
      </c>
      <c r="H621" t="s">
        <v>32</v>
      </c>
      <c r="I621" t="s">
        <v>45</v>
      </c>
      <c r="J621" t="s">
        <v>46</v>
      </c>
      <c r="K621" t="s">
        <v>708</v>
      </c>
      <c r="L621">
        <v>0</v>
      </c>
      <c r="M621" t="s">
        <v>36</v>
      </c>
      <c r="O621" t="s">
        <v>37</v>
      </c>
      <c r="P621" t="s">
        <v>579</v>
      </c>
      <c r="R621" t="s">
        <v>39</v>
      </c>
      <c r="S621">
        <v>13.382099999999999</v>
      </c>
      <c r="T621">
        <v>-3.8308</v>
      </c>
      <c r="U621" t="s">
        <v>709</v>
      </c>
      <c r="V621" t="s">
        <v>41</v>
      </c>
    </row>
    <row r="622" spans="1:27" x14ac:dyDescent="0.3">
      <c r="A622">
        <v>2022</v>
      </c>
      <c r="B622">
        <v>1</v>
      </c>
      <c r="C622" t="s">
        <v>573</v>
      </c>
      <c r="D622" t="s">
        <v>589</v>
      </c>
      <c r="E622" t="s">
        <v>707</v>
      </c>
      <c r="F622" t="s">
        <v>30</v>
      </c>
      <c r="G622" t="s">
        <v>31</v>
      </c>
      <c r="H622" t="s">
        <v>32</v>
      </c>
      <c r="I622" t="s">
        <v>45</v>
      </c>
      <c r="J622" t="s">
        <v>46</v>
      </c>
      <c r="K622" t="s">
        <v>708</v>
      </c>
      <c r="L622">
        <v>0</v>
      </c>
      <c r="M622" t="s">
        <v>36</v>
      </c>
      <c r="O622" t="s">
        <v>37</v>
      </c>
      <c r="P622" t="s">
        <v>579</v>
      </c>
      <c r="R622" t="s">
        <v>39</v>
      </c>
      <c r="S622">
        <v>13.382099999999999</v>
      </c>
      <c r="T622">
        <v>-3.8308</v>
      </c>
      <c r="U622" t="s">
        <v>709</v>
      </c>
      <c r="V622" t="s">
        <v>41</v>
      </c>
    </row>
    <row r="623" spans="1:27" x14ac:dyDescent="0.3">
      <c r="A623">
        <v>2022</v>
      </c>
      <c r="B623">
        <v>1</v>
      </c>
      <c r="C623" t="s">
        <v>573</v>
      </c>
      <c r="D623" t="s">
        <v>589</v>
      </c>
      <c r="E623" t="s">
        <v>710</v>
      </c>
      <c r="F623" t="s">
        <v>30</v>
      </c>
      <c r="G623" t="s">
        <v>31</v>
      </c>
      <c r="H623" t="s">
        <v>32</v>
      </c>
      <c r="I623" t="s">
        <v>45</v>
      </c>
      <c r="J623" t="s">
        <v>46</v>
      </c>
      <c r="K623" t="s">
        <v>711</v>
      </c>
      <c r="L623">
        <v>0</v>
      </c>
      <c r="M623" t="s">
        <v>36</v>
      </c>
      <c r="O623" t="s">
        <v>37</v>
      </c>
      <c r="P623" t="s">
        <v>579</v>
      </c>
      <c r="R623" t="s">
        <v>39</v>
      </c>
      <c r="S623">
        <v>13.7407</v>
      </c>
      <c r="T623">
        <v>-3.6263999999999998</v>
      </c>
      <c r="U623" t="s">
        <v>712</v>
      </c>
      <c r="V623" t="s">
        <v>41</v>
      </c>
    </row>
    <row r="624" spans="1:27" x14ac:dyDescent="0.3">
      <c r="A624">
        <v>2022</v>
      </c>
      <c r="B624">
        <v>1</v>
      </c>
      <c r="C624" t="s">
        <v>573</v>
      </c>
      <c r="D624" t="s">
        <v>589</v>
      </c>
      <c r="E624" t="s">
        <v>710</v>
      </c>
      <c r="F624" t="s">
        <v>30</v>
      </c>
      <c r="G624" t="s">
        <v>31</v>
      </c>
      <c r="H624" t="s">
        <v>32</v>
      </c>
      <c r="I624" t="s">
        <v>45</v>
      </c>
      <c r="J624" t="s">
        <v>46</v>
      </c>
      <c r="K624" t="s">
        <v>711</v>
      </c>
      <c r="L624">
        <v>0</v>
      </c>
      <c r="M624" t="s">
        <v>36</v>
      </c>
      <c r="O624" t="s">
        <v>37</v>
      </c>
      <c r="P624" t="s">
        <v>579</v>
      </c>
      <c r="R624" t="s">
        <v>39</v>
      </c>
      <c r="S624">
        <v>13.7407</v>
      </c>
      <c r="T624">
        <v>-3.6263999999999998</v>
      </c>
      <c r="U624" t="s">
        <v>712</v>
      </c>
      <c r="V624" t="s">
        <v>41</v>
      </c>
    </row>
    <row r="625" spans="1:27" x14ac:dyDescent="0.3">
      <c r="A625">
        <v>2022</v>
      </c>
      <c r="B625">
        <v>1</v>
      </c>
      <c r="C625" t="s">
        <v>573</v>
      </c>
      <c r="D625" t="s">
        <v>589</v>
      </c>
      <c r="E625" t="s">
        <v>710</v>
      </c>
      <c r="F625" t="s">
        <v>30</v>
      </c>
      <c r="G625" t="s">
        <v>31</v>
      </c>
      <c r="H625" t="s">
        <v>32</v>
      </c>
      <c r="I625" t="s">
        <v>45</v>
      </c>
      <c r="J625" t="s">
        <v>46</v>
      </c>
      <c r="K625" t="s">
        <v>711</v>
      </c>
      <c r="L625">
        <v>0</v>
      </c>
      <c r="M625" t="s">
        <v>36</v>
      </c>
      <c r="O625" t="s">
        <v>37</v>
      </c>
      <c r="P625" t="s">
        <v>579</v>
      </c>
      <c r="R625" t="s">
        <v>39</v>
      </c>
      <c r="S625">
        <v>13.7407</v>
      </c>
      <c r="T625">
        <v>-3.6263999999999998</v>
      </c>
      <c r="U625" t="s">
        <v>712</v>
      </c>
      <c r="V625" t="s">
        <v>41</v>
      </c>
    </row>
    <row r="626" spans="1:27" x14ac:dyDescent="0.3">
      <c r="A626">
        <v>2022</v>
      </c>
      <c r="B626">
        <v>1</v>
      </c>
      <c r="C626" t="s">
        <v>573</v>
      </c>
      <c r="D626" t="s">
        <v>589</v>
      </c>
      <c r="E626" t="s">
        <v>713</v>
      </c>
      <c r="F626" t="s">
        <v>30</v>
      </c>
      <c r="G626" t="s">
        <v>31</v>
      </c>
      <c r="H626" t="s">
        <v>32</v>
      </c>
      <c r="I626" t="s">
        <v>45</v>
      </c>
      <c r="J626" t="s">
        <v>46</v>
      </c>
      <c r="K626" t="s">
        <v>714</v>
      </c>
      <c r="L626">
        <v>0</v>
      </c>
      <c r="M626" t="s">
        <v>36</v>
      </c>
      <c r="O626" t="s">
        <v>37</v>
      </c>
      <c r="P626" t="s">
        <v>579</v>
      </c>
      <c r="R626" t="s">
        <v>39</v>
      </c>
      <c r="S626">
        <v>13.8162</v>
      </c>
      <c r="T626">
        <v>-3.4418000000000002</v>
      </c>
      <c r="U626" t="s">
        <v>715</v>
      </c>
      <c r="V626" t="s">
        <v>41</v>
      </c>
    </row>
    <row r="627" spans="1:27" x14ac:dyDescent="0.3">
      <c r="A627">
        <v>2022</v>
      </c>
      <c r="B627">
        <v>1</v>
      </c>
      <c r="C627" t="s">
        <v>573</v>
      </c>
      <c r="D627" t="s">
        <v>589</v>
      </c>
      <c r="E627" t="s">
        <v>713</v>
      </c>
      <c r="F627" t="s">
        <v>30</v>
      </c>
      <c r="G627" t="s">
        <v>31</v>
      </c>
      <c r="H627" t="s">
        <v>32</v>
      </c>
      <c r="I627" t="s">
        <v>45</v>
      </c>
      <c r="J627" t="s">
        <v>46</v>
      </c>
      <c r="K627" t="s">
        <v>714</v>
      </c>
      <c r="L627">
        <v>0</v>
      </c>
      <c r="M627" t="s">
        <v>36</v>
      </c>
      <c r="O627" t="s">
        <v>37</v>
      </c>
      <c r="P627" t="s">
        <v>579</v>
      </c>
      <c r="R627" t="s">
        <v>39</v>
      </c>
      <c r="S627">
        <v>13.8162</v>
      </c>
      <c r="T627">
        <v>-3.4418000000000002</v>
      </c>
      <c r="U627" t="s">
        <v>715</v>
      </c>
      <c r="V627" t="s">
        <v>41</v>
      </c>
    </row>
    <row r="628" spans="1:27" x14ac:dyDescent="0.3">
      <c r="A628">
        <v>2022</v>
      </c>
      <c r="B628">
        <v>1</v>
      </c>
      <c r="C628" t="s">
        <v>573</v>
      </c>
      <c r="D628" t="s">
        <v>589</v>
      </c>
      <c r="E628" t="s">
        <v>713</v>
      </c>
      <c r="F628" t="s">
        <v>30</v>
      </c>
      <c r="G628" t="s">
        <v>31</v>
      </c>
      <c r="H628" t="s">
        <v>32</v>
      </c>
      <c r="I628" t="s">
        <v>45</v>
      </c>
      <c r="J628" t="s">
        <v>46</v>
      </c>
      <c r="K628" t="s">
        <v>714</v>
      </c>
      <c r="L628">
        <v>0</v>
      </c>
      <c r="M628" t="s">
        <v>36</v>
      </c>
      <c r="O628" t="s">
        <v>37</v>
      </c>
      <c r="P628" t="s">
        <v>579</v>
      </c>
      <c r="R628" t="s">
        <v>39</v>
      </c>
      <c r="S628">
        <v>13.8162</v>
      </c>
      <c r="T628">
        <v>-3.4418000000000002</v>
      </c>
      <c r="U628" t="s">
        <v>715</v>
      </c>
      <c r="V628" t="s">
        <v>41</v>
      </c>
    </row>
    <row r="629" spans="1:27" x14ac:dyDescent="0.3">
      <c r="A629">
        <v>2022</v>
      </c>
      <c r="B629">
        <v>3</v>
      </c>
      <c r="C629" t="s">
        <v>573</v>
      </c>
      <c r="D629" t="s">
        <v>582</v>
      </c>
      <c r="E629" t="s">
        <v>716</v>
      </c>
      <c r="F629" t="s">
        <v>30</v>
      </c>
      <c r="G629" t="s">
        <v>31</v>
      </c>
      <c r="H629" t="s">
        <v>32</v>
      </c>
      <c r="I629" t="s">
        <v>33</v>
      </c>
      <c r="J629" t="s">
        <v>34</v>
      </c>
      <c r="K629" t="s">
        <v>717</v>
      </c>
      <c r="L629">
        <v>0</v>
      </c>
      <c r="M629" t="s">
        <v>36</v>
      </c>
      <c r="O629" t="s">
        <v>37</v>
      </c>
      <c r="P629" t="s">
        <v>579</v>
      </c>
      <c r="R629" t="s">
        <v>39</v>
      </c>
      <c r="S629">
        <v>16.09</v>
      </c>
      <c r="T629">
        <v>-3.2359</v>
      </c>
      <c r="U629" t="s">
        <v>718</v>
      </c>
      <c r="V629" t="s">
        <v>41</v>
      </c>
    </row>
    <row r="630" spans="1:27" x14ac:dyDescent="0.3">
      <c r="A630">
        <v>2022</v>
      </c>
      <c r="B630">
        <v>3</v>
      </c>
      <c r="C630" t="s">
        <v>573</v>
      </c>
      <c r="D630" t="s">
        <v>582</v>
      </c>
      <c r="E630" t="s">
        <v>716</v>
      </c>
      <c r="F630" t="s">
        <v>30</v>
      </c>
      <c r="G630" t="s">
        <v>31</v>
      </c>
      <c r="H630" t="s">
        <v>32</v>
      </c>
      <c r="I630" t="s">
        <v>33</v>
      </c>
      <c r="J630" t="s">
        <v>34</v>
      </c>
      <c r="K630" t="s">
        <v>717</v>
      </c>
      <c r="L630">
        <v>0</v>
      </c>
      <c r="M630" t="s">
        <v>36</v>
      </c>
      <c r="O630" t="s">
        <v>37</v>
      </c>
      <c r="P630" t="s">
        <v>579</v>
      </c>
      <c r="R630" t="s">
        <v>39</v>
      </c>
      <c r="S630">
        <v>16.09</v>
      </c>
      <c r="T630">
        <v>-3.2359</v>
      </c>
      <c r="U630" t="s">
        <v>718</v>
      </c>
      <c r="V630" t="s">
        <v>41</v>
      </c>
    </row>
    <row r="631" spans="1:27" x14ac:dyDescent="0.3">
      <c r="A631">
        <v>2022</v>
      </c>
      <c r="B631">
        <v>3</v>
      </c>
      <c r="C631" t="s">
        <v>573</v>
      </c>
      <c r="D631" t="s">
        <v>582</v>
      </c>
      <c r="E631" t="s">
        <v>716</v>
      </c>
      <c r="F631" t="s">
        <v>30</v>
      </c>
      <c r="G631" t="s">
        <v>31</v>
      </c>
      <c r="H631" t="s">
        <v>32</v>
      </c>
      <c r="I631" t="s">
        <v>33</v>
      </c>
      <c r="J631" t="s">
        <v>34</v>
      </c>
      <c r="K631" t="s">
        <v>717</v>
      </c>
      <c r="L631">
        <v>0</v>
      </c>
      <c r="M631" t="s">
        <v>36</v>
      </c>
      <c r="O631" t="s">
        <v>37</v>
      </c>
      <c r="P631" t="s">
        <v>579</v>
      </c>
      <c r="R631" t="s">
        <v>39</v>
      </c>
      <c r="S631">
        <v>16.09</v>
      </c>
      <c r="T631">
        <v>-3.2359</v>
      </c>
      <c r="U631" t="s">
        <v>718</v>
      </c>
      <c r="V631" t="s">
        <v>41</v>
      </c>
    </row>
    <row r="632" spans="1:27" x14ac:dyDescent="0.3">
      <c r="A632">
        <v>2022</v>
      </c>
      <c r="B632">
        <v>3</v>
      </c>
      <c r="C632" t="s">
        <v>573</v>
      </c>
      <c r="D632" t="s">
        <v>582</v>
      </c>
      <c r="E632" t="s">
        <v>716</v>
      </c>
      <c r="F632" t="s">
        <v>30</v>
      </c>
      <c r="G632" t="s">
        <v>31</v>
      </c>
      <c r="H632" t="s">
        <v>32</v>
      </c>
      <c r="I632" t="s">
        <v>66</v>
      </c>
      <c r="J632" t="s">
        <v>51</v>
      </c>
      <c r="K632" t="s">
        <v>719</v>
      </c>
      <c r="L632">
        <v>0</v>
      </c>
      <c r="M632" t="s">
        <v>36</v>
      </c>
      <c r="O632" t="s">
        <v>37</v>
      </c>
      <c r="P632" t="s">
        <v>579</v>
      </c>
      <c r="R632" t="s">
        <v>39</v>
      </c>
      <c r="S632">
        <v>16.09</v>
      </c>
      <c r="T632">
        <v>-3.2359</v>
      </c>
      <c r="U632" t="s">
        <v>718</v>
      </c>
      <c r="V632" t="s">
        <v>41</v>
      </c>
    </row>
    <row r="633" spans="1:27" x14ac:dyDescent="0.3">
      <c r="A633">
        <v>2022</v>
      </c>
      <c r="B633">
        <v>3</v>
      </c>
      <c r="C633" t="s">
        <v>573</v>
      </c>
      <c r="D633" t="s">
        <v>582</v>
      </c>
      <c r="E633" t="s">
        <v>716</v>
      </c>
      <c r="F633" t="s">
        <v>30</v>
      </c>
      <c r="G633" t="s">
        <v>31</v>
      </c>
      <c r="H633" t="s">
        <v>32</v>
      </c>
      <c r="I633" t="s">
        <v>66</v>
      </c>
      <c r="J633" t="s">
        <v>51</v>
      </c>
      <c r="K633" t="s">
        <v>719</v>
      </c>
      <c r="L633">
        <v>0</v>
      </c>
      <c r="M633" t="s">
        <v>36</v>
      </c>
      <c r="O633" t="s">
        <v>37</v>
      </c>
      <c r="P633" t="s">
        <v>579</v>
      </c>
      <c r="R633" t="s">
        <v>39</v>
      </c>
      <c r="S633">
        <v>16.09</v>
      </c>
      <c r="T633">
        <v>-3.2359</v>
      </c>
      <c r="U633" t="s">
        <v>718</v>
      </c>
      <c r="V633" t="s">
        <v>41</v>
      </c>
    </row>
    <row r="634" spans="1:27" x14ac:dyDescent="0.3">
      <c r="A634">
        <v>2022</v>
      </c>
      <c r="B634">
        <v>3</v>
      </c>
      <c r="C634" t="s">
        <v>573</v>
      </c>
      <c r="D634" t="s">
        <v>582</v>
      </c>
      <c r="E634" t="s">
        <v>716</v>
      </c>
      <c r="F634" t="s">
        <v>30</v>
      </c>
      <c r="G634" t="s">
        <v>31</v>
      </c>
      <c r="H634" t="s">
        <v>32</v>
      </c>
      <c r="I634" t="s">
        <v>66</v>
      </c>
      <c r="J634" t="s">
        <v>51</v>
      </c>
      <c r="K634" t="s">
        <v>719</v>
      </c>
      <c r="L634">
        <v>0</v>
      </c>
      <c r="M634" t="s">
        <v>36</v>
      </c>
      <c r="O634" t="s">
        <v>37</v>
      </c>
      <c r="P634" t="s">
        <v>579</v>
      </c>
      <c r="R634" t="s">
        <v>39</v>
      </c>
      <c r="S634">
        <v>16.09</v>
      </c>
      <c r="T634">
        <v>-3.2359</v>
      </c>
      <c r="U634" t="s">
        <v>718</v>
      </c>
      <c r="V634" t="s">
        <v>41</v>
      </c>
    </row>
    <row r="635" spans="1:27" x14ac:dyDescent="0.3">
      <c r="A635">
        <v>2015</v>
      </c>
      <c r="B635">
        <v>12</v>
      </c>
      <c r="C635" t="s">
        <v>573</v>
      </c>
      <c r="D635" t="s">
        <v>582</v>
      </c>
      <c r="E635" t="s">
        <v>720</v>
      </c>
      <c r="F635" t="s">
        <v>30</v>
      </c>
      <c r="G635" t="s">
        <v>437</v>
      </c>
      <c r="H635" t="s">
        <v>56</v>
      </c>
      <c r="I635" t="s">
        <v>721</v>
      </c>
      <c r="J635" t="s">
        <v>51</v>
      </c>
      <c r="K635" t="s">
        <v>722</v>
      </c>
      <c r="L635">
        <v>3</v>
      </c>
      <c r="M635" t="s">
        <v>624</v>
      </c>
      <c r="O635" t="s">
        <v>186</v>
      </c>
      <c r="P635" t="s">
        <v>579</v>
      </c>
      <c r="Q635" t="s">
        <v>723</v>
      </c>
      <c r="R635" t="s">
        <v>39</v>
      </c>
      <c r="S635">
        <v>16.770499999999998</v>
      </c>
      <c r="T635">
        <v>-3.0055999999999998</v>
      </c>
      <c r="U635" t="s">
        <v>724</v>
      </c>
      <c r="V635" t="s">
        <v>41</v>
      </c>
      <c r="W635" t="s">
        <v>42</v>
      </c>
      <c r="X635">
        <v>610</v>
      </c>
      <c r="Y635">
        <v>1</v>
      </c>
      <c r="Z635">
        <v>1020</v>
      </c>
      <c r="AA635">
        <v>156.26450915644801</v>
      </c>
    </row>
    <row r="636" spans="1:27" x14ac:dyDescent="0.3">
      <c r="A636">
        <v>2015</v>
      </c>
      <c r="B636">
        <v>12</v>
      </c>
      <c r="C636" t="s">
        <v>573</v>
      </c>
      <c r="D636" t="s">
        <v>582</v>
      </c>
      <c r="E636" t="s">
        <v>720</v>
      </c>
      <c r="F636" t="s">
        <v>30</v>
      </c>
      <c r="G636" t="s">
        <v>437</v>
      </c>
      <c r="H636" t="s">
        <v>56</v>
      </c>
      <c r="I636" t="s">
        <v>721</v>
      </c>
      <c r="J636" t="s">
        <v>51</v>
      </c>
      <c r="K636" t="s">
        <v>722</v>
      </c>
      <c r="L636">
        <v>3</v>
      </c>
      <c r="M636" t="s">
        <v>624</v>
      </c>
      <c r="O636" t="s">
        <v>186</v>
      </c>
      <c r="P636" t="s">
        <v>579</v>
      </c>
      <c r="Q636" t="s">
        <v>723</v>
      </c>
      <c r="R636" t="s">
        <v>39</v>
      </c>
      <c r="S636">
        <v>16.770499999999998</v>
      </c>
      <c r="T636">
        <v>-3.0055999999999998</v>
      </c>
      <c r="U636" t="s">
        <v>724</v>
      </c>
      <c r="V636" t="s">
        <v>41</v>
      </c>
      <c r="W636" t="s">
        <v>42</v>
      </c>
      <c r="X636">
        <v>610</v>
      </c>
      <c r="Y636">
        <v>1</v>
      </c>
      <c r="Z636">
        <v>1040</v>
      </c>
      <c r="AA636">
        <v>182.58241536467699</v>
      </c>
    </row>
    <row r="637" spans="1:27" x14ac:dyDescent="0.3">
      <c r="A637">
        <v>2015</v>
      </c>
      <c r="B637">
        <v>12</v>
      </c>
      <c r="C637" t="s">
        <v>573</v>
      </c>
      <c r="D637" t="s">
        <v>582</v>
      </c>
      <c r="E637" t="s">
        <v>720</v>
      </c>
      <c r="F637" t="s">
        <v>30</v>
      </c>
      <c r="G637" t="s">
        <v>437</v>
      </c>
      <c r="H637" t="s">
        <v>56</v>
      </c>
      <c r="I637" t="s">
        <v>721</v>
      </c>
      <c r="J637" t="s">
        <v>51</v>
      </c>
      <c r="K637" t="s">
        <v>722</v>
      </c>
      <c r="L637">
        <v>3</v>
      </c>
      <c r="M637" t="s">
        <v>624</v>
      </c>
      <c r="O637" t="s">
        <v>186</v>
      </c>
      <c r="P637" t="s">
        <v>579</v>
      </c>
      <c r="Q637" t="s">
        <v>723</v>
      </c>
      <c r="R637" t="s">
        <v>39</v>
      </c>
      <c r="S637">
        <v>16.770499999999998</v>
      </c>
      <c r="T637">
        <v>-3.0055999999999998</v>
      </c>
      <c r="U637" t="s">
        <v>724</v>
      </c>
      <c r="V637" t="s">
        <v>41</v>
      </c>
      <c r="W637" t="s">
        <v>42</v>
      </c>
      <c r="X637">
        <v>610</v>
      </c>
      <c r="Y637">
        <v>1</v>
      </c>
      <c r="Z637">
        <v>1040</v>
      </c>
      <c r="AA637">
        <v>201.03354797666901</v>
      </c>
    </row>
    <row r="638" spans="1:27" x14ac:dyDescent="0.3">
      <c r="A638">
        <v>2015</v>
      </c>
      <c r="B638">
        <v>12</v>
      </c>
      <c r="C638" t="s">
        <v>573</v>
      </c>
      <c r="D638" t="s">
        <v>582</v>
      </c>
      <c r="E638" t="s">
        <v>720</v>
      </c>
      <c r="F638" t="s">
        <v>30</v>
      </c>
      <c r="G638" t="s">
        <v>437</v>
      </c>
      <c r="H638" t="s">
        <v>56</v>
      </c>
      <c r="I638" t="s">
        <v>721</v>
      </c>
      <c r="J638" t="s">
        <v>51</v>
      </c>
      <c r="K638" t="s">
        <v>722</v>
      </c>
      <c r="L638">
        <v>3</v>
      </c>
      <c r="M638" t="s">
        <v>624</v>
      </c>
      <c r="O638" t="s">
        <v>186</v>
      </c>
      <c r="P638" t="s">
        <v>579</v>
      </c>
      <c r="Q638" t="s">
        <v>723</v>
      </c>
      <c r="R638" t="s">
        <v>39</v>
      </c>
      <c r="S638">
        <v>16.770499999999998</v>
      </c>
      <c r="T638">
        <v>-3.0055999999999998</v>
      </c>
      <c r="U638" t="s">
        <v>724</v>
      </c>
      <c r="V638" t="s">
        <v>41</v>
      </c>
      <c r="W638" t="s">
        <v>53</v>
      </c>
      <c r="X638">
        <v>610</v>
      </c>
      <c r="Y638">
        <v>2</v>
      </c>
      <c r="Z638">
        <v>72</v>
      </c>
      <c r="AA638">
        <v>172.06959306864999</v>
      </c>
    </row>
    <row r="639" spans="1:27" x14ac:dyDescent="0.3">
      <c r="A639">
        <v>2015</v>
      </c>
      <c r="B639">
        <v>12</v>
      </c>
      <c r="C639" t="s">
        <v>573</v>
      </c>
      <c r="D639" t="s">
        <v>582</v>
      </c>
      <c r="E639" t="s">
        <v>720</v>
      </c>
      <c r="F639" t="s">
        <v>30</v>
      </c>
      <c r="G639" t="s">
        <v>437</v>
      </c>
      <c r="H639" t="s">
        <v>56</v>
      </c>
      <c r="I639" t="s">
        <v>721</v>
      </c>
      <c r="J639" t="s">
        <v>51</v>
      </c>
      <c r="K639" t="s">
        <v>722</v>
      </c>
      <c r="L639">
        <v>3</v>
      </c>
      <c r="M639" t="s">
        <v>624</v>
      </c>
      <c r="O639" t="s">
        <v>186</v>
      </c>
      <c r="P639" t="s">
        <v>579</v>
      </c>
      <c r="Q639" t="s">
        <v>723</v>
      </c>
      <c r="R639" t="s">
        <v>39</v>
      </c>
      <c r="S639">
        <v>16.770499999999998</v>
      </c>
      <c r="T639">
        <v>-3.0055999999999998</v>
      </c>
      <c r="U639" t="s">
        <v>724</v>
      </c>
      <c r="V639" t="s">
        <v>41</v>
      </c>
      <c r="W639" t="s">
        <v>53</v>
      </c>
      <c r="X639">
        <v>610</v>
      </c>
      <c r="Y639">
        <v>2</v>
      </c>
      <c r="Z639">
        <v>72</v>
      </c>
      <c r="AA639">
        <v>337.52057651619901</v>
      </c>
    </row>
    <row r="640" spans="1:27" x14ac:dyDescent="0.3">
      <c r="A640">
        <v>2015</v>
      </c>
      <c r="B640">
        <v>12</v>
      </c>
      <c r="C640" t="s">
        <v>573</v>
      </c>
      <c r="D640" t="s">
        <v>582</v>
      </c>
      <c r="E640" t="s">
        <v>720</v>
      </c>
      <c r="F640" t="s">
        <v>30</v>
      </c>
      <c r="G640" t="s">
        <v>437</v>
      </c>
      <c r="H640" t="s">
        <v>56</v>
      </c>
      <c r="I640" t="s">
        <v>721</v>
      </c>
      <c r="J640" t="s">
        <v>51</v>
      </c>
      <c r="K640" t="s">
        <v>722</v>
      </c>
      <c r="L640">
        <v>3</v>
      </c>
      <c r="M640" t="s">
        <v>624</v>
      </c>
      <c r="O640" t="s">
        <v>186</v>
      </c>
      <c r="P640" t="s">
        <v>579</v>
      </c>
      <c r="Q640" t="s">
        <v>723</v>
      </c>
      <c r="R640" t="s">
        <v>39</v>
      </c>
      <c r="S640">
        <v>16.770499999999998</v>
      </c>
      <c r="T640">
        <v>-3.0055999999999998</v>
      </c>
      <c r="U640" t="s">
        <v>724</v>
      </c>
      <c r="V640" t="s">
        <v>41</v>
      </c>
      <c r="W640" t="s">
        <v>53</v>
      </c>
      <c r="X640">
        <v>610</v>
      </c>
      <c r="Y640">
        <v>2</v>
      </c>
      <c r="Z640">
        <v>72</v>
      </c>
      <c r="AA640">
        <v>362.59709616541898</v>
      </c>
    </row>
    <row r="641" spans="1:22" x14ac:dyDescent="0.3">
      <c r="A641">
        <v>2022</v>
      </c>
      <c r="B641">
        <v>3</v>
      </c>
      <c r="C641" t="s">
        <v>573</v>
      </c>
      <c r="D641" t="s">
        <v>582</v>
      </c>
      <c r="E641" t="s">
        <v>725</v>
      </c>
      <c r="F641" t="s">
        <v>30</v>
      </c>
      <c r="G641" t="s">
        <v>31</v>
      </c>
      <c r="H641" t="s">
        <v>32</v>
      </c>
      <c r="I641" t="s">
        <v>99</v>
      </c>
      <c r="J641" t="s">
        <v>99</v>
      </c>
      <c r="K641" t="s">
        <v>726</v>
      </c>
      <c r="L641">
        <v>0</v>
      </c>
      <c r="M641" t="s">
        <v>36</v>
      </c>
      <c r="O641" t="s">
        <v>37</v>
      </c>
      <c r="P641" t="s">
        <v>579</v>
      </c>
      <c r="R641" t="s">
        <v>39</v>
      </c>
      <c r="S641">
        <v>16.949400000000001</v>
      </c>
      <c r="T641">
        <v>-1.7481</v>
      </c>
      <c r="U641" t="s">
        <v>727</v>
      </c>
      <c r="V641" t="s">
        <v>41</v>
      </c>
    </row>
    <row r="642" spans="1:22" x14ac:dyDescent="0.3">
      <c r="A642">
        <v>2022</v>
      </c>
      <c r="B642">
        <v>3</v>
      </c>
      <c r="C642" t="s">
        <v>573</v>
      </c>
      <c r="D642" t="s">
        <v>582</v>
      </c>
      <c r="E642" t="s">
        <v>725</v>
      </c>
      <c r="F642" t="s">
        <v>30</v>
      </c>
      <c r="G642" t="s">
        <v>31</v>
      </c>
      <c r="H642" t="s">
        <v>32</v>
      </c>
      <c r="I642" t="s">
        <v>99</v>
      </c>
      <c r="J642" t="s">
        <v>99</v>
      </c>
      <c r="K642" t="s">
        <v>726</v>
      </c>
      <c r="L642">
        <v>0</v>
      </c>
      <c r="M642" t="s">
        <v>36</v>
      </c>
      <c r="O642" t="s">
        <v>37</v>
      </c>
      <c r="P642" t="s">
        <v>579</v>
      </c>
      <c r="R642" t="s">
        <v>39</v>
      </c>
      <c r="S642">
        <v>16.949400000000001</v>
      </c>
      <c r="T642">
        <v>-1.7481</v>
      </c>
      <c r="U642" t="s">
        <v>727</v>
      </c>
      <c r="V642" t="s">
        <v>41</v>
      </c>
    </row>
    <row r="643" spans="1:22" x14ac:dyDescent="0.3">
      <c r="A643">
        <v>2022</v>
      </c>
      <c r="B643">
        <v>3</v>
      </c>
      <c r="C643" t="s">
        <v>573</v>
      </c>
      <c r="D643" t="s">
        <v>582</v>
      </c>
      <c r="E643" t="s">
        <v>725</v>
      </c>
      <c r="F643" t="s">
        <v>30</v>
      </c>
      <c r="G643" t="s">
        <v>31</v>
      </c>
      <c r="H643" t="s">
        <v>32</v>
      </c>
      <c r="I643" t="s">
        <v>99</v>
      </c>
      <c r="J643" t="s">
        <v>99</v>
      </c>
      <c r="K643" t="s">
        <v>726</v>
      </c>
      <c r="L643">
        <v>0</v>
      </c>
      <c r="M643" t="s">
        <v>36</v>
      </c>
      <c r="O643" t="s">
        <v>37</v>
      </c>
      <c r="P643" t="s">
        <v>579</v>
      </c>
      <c r="R643" t="s">
        <v>39</v>
      </c>
      <c r="S643">
        <v>16.949400000000001</v>
      </c>
      <c r="T643">
        <v>-1.7481</v>
      </c>
      <c r="U643" t="s">
        <v>727</v>
      </c>
      <c r="V643" t="s">
        <v>41</v>
      </c>
    </row>
    <row r="644" spans="1:22" x14ac:dyDescent="0.3">
      <c r="A644">
        <v>2022</v>
      </c>
      <c r="B644">
        <v>7</v>
      </c>
      <c r="C644" t="s">
        <v>573</v>
      </c>
      <c r="D644" t="s">
        <v>404</v>
      </c>
      <c r="E644" t="s">
        <v>728</v>
      </c>
      <c r="F644" t="s">
        <v>30</v>
      </c>
      <c r="G644" t="s">
        <v>148</v>
      </c>
      <c r="H644" t="s">
        <v>32</v>
      </c>
      <c r="I644" t="s">
        <v>50</v>
      </c>
      <c r="J644" t="s">
        <v>99</v>
      </c>
      <c r="K644" t="s">
        <v>729</v>
      </c>
      <c r="L644">
        <v>0</v>
      </c>
      <c r="M644" t="s">
        <v>624</v>
      </c>
      <c r="O644" t="s">
        <v>186</v>
      </c>
      <c r="P644" t="s">
        <v>579</v>
      </c>
      <c r="R644" t="s">
        <v>39</v>
      </c>
      <c r="S644">
        <v>15.930099999999999</v>
      </c>
      <c r="T644">
        <v>0.21510000000000001</v>
      </c>
      <c r="U644" t="s">
        <v>730</v>
      </c>
      <c r="V644" t="s">
        <v>41</v>
      </c>
    </row>
    <row r="645" spans="1:22" x14ac:dyDescent="0.3">
      <c r="A645">
        <v>2022</v>
      </c>
      <c r="B645">
        <v>7</v>
      </c>
      <c r="C645" t="s">
        <v>573</v>
      </c>
      <c r="D645" t="s">
        <v>404</v>
      </c>
      <c r="E645" t="s">
        <v>728</v>
      </c>
      <c r="F645" t="s">
        <v>30</v>
      </c>
      <c r="G645" t="s">
        <v>148</v>
      </c>
      <c r="H645" t="s">
        <v>32</v>
      </c>
      <c r="I645" t="s">
        <v>50</v>
      </c>
      <c r="J645" t="s">
        <v>99</v>
      </c>
      <c r="K645" t="s">
        <v>729</v>
      </c>
      <c r="L645">
        <v>0</v>
      </c>
      <c r="M645" t="s">
        <v>624</v>
      </c>
      <c r="O645" t="s">
        <v>186</v>
      </c>
      <c r="P645" t="s">
        <v>579</v>
      </c>
      <c r="R645" t="s">
        <v>39</v>
      </c>
      <c r="S645">
        <v>15.930099999999999</v>
      </c>
      <c r="T645">
        <v>0.21510000000000001</v>
      </c>
      <c r="U645" t="s">
        <v>730</v>
      </c>
      <c r="V645" t="s">
        <v>41</v>
      </c>
    </row>
    <row r="646" spans="1:22" x14ac:dyDescent="0.3">
      <c r="A646">
        <v>2022</v>
      </c>
      <c r="B646">
        <v>7</v>
      </c>
      <c r="C646" t="s">
        <v>573</v>
      </c>
      <c r="D646" t="s">
        <v>404</v>
      </c>
      <c r="E646" t="s">
        <v>728</v>
      </c>
      <c r="F646" t="s">
        <v>30</v>
      </c>
      <c r="G646" t="s">
        <v>148</v>
      </c>
      <c r="H646" t="s">
        <v>32</v>
      </c>
      <c r="I646" t="s">
        <v>50</v>
      </c>
      <c r="J646" t="s">
        <v>99</v>
      </c>
      <c r="K646" t="s">
        <v>729</v>
      </c>
      <c r="L646">
        <v>0</v>
      </c>
      <c r="M646" t="s">
        <v>624</v>
      </c>
      <c r="O646" t="s">
        <v>186</v>
      </c>
      <c r="P646" t="s">
        <v>579</v>
      </c>
      <c r="R646" t="s">
        <v>39</v>
      </c>
      <c r="S646">
        <v>15.930099999999999</v>
      </c>
      <c r="T646">
        <v>0.21510000000000001</v>
      </c>
      <c r="U646" t="s">
        <v>730</v>
      </c>
      <c r="V646" t="s">
        <v>41</v>
      </c>
    </row>
    <row r="647" spans="1:22" x14ac:dyDescent="0.3">
      <c r="A647">
        <v>2020</v>
      </c>
      <c r="B647">
        <v>4</v>
      </c>
      <c r="C647" t="s">
        <v>573</v>
      </c>
      <c r="D647" t="s">
        <v>404</v>
      </c>
      <c r="E647" t="s">
        <v>728</v>
      </c>
      <c r="F647" t="s">
        <v>30</v>
      </c>
      <c r="G647" t="s">
        <v>31</v>
      </c>
      <c r="H647" t="s">
        <v>32</v>
      </c>
      <c r="I647" t="s">
        <v>33</v>
      </c>
      <c r="J647" t="s">
        <v>34</v>
      </c>
      <c r="K647" t="s">
        <v>731</v>
      </c>
      <c r="L647">
        <v>0</v>
      </c>
      <c r="M647" t="s">
        <v>94</v>
      </c>
      <c r="O647" t="s">
        <v>37</v>
      </c>
      <c r="P647" t="s">
        <v>579</v>
      </c>
      <c r="R647" t="s">
        <v>39</v>
      </c>
      <c r="S647">
        <v>15.930099999999999</v>
      </c>
      <c r="T647">
        <v>0.21510000000000001</v>
      </c>
      <c r="U647" t="s">
        <v>730</v>
      </c>
      <c r="V647" t="s">
        <v>41</v>
      </c>
    </row>
    <row r="648" spans="1:22" x14ac:dyDescent="0.3">
      <c r="A648">
        <v>2020</v>
      </c>
      <c r="B648">
        <v>4</v>
      </c>
      <c r="C648" t="s">
        <v>573</v>
      </c>
      <c r="D648" t="s">
        <v>404</v>
      </c>
      <c r="E648" t="s">
        <v>728</v>
      </c>
      <c r="F648" t="s">
        <v>30</v>
      </c>
      <c r="G648" t="s">
        <v>31</v>
      </c>
      <c r="H648" t="s">
        <v>32</v>
      </c>
      <c r="I648" t="s">
        <v>33</v>
      </c>
      <c r="J648" t="s">
        <v>34</v>
      </c>
      <c r="K648" t="s">
        <v>731</v>
      </c>
      <c r="L648">
        <v>0</v>
      </c>
      <c r="M648" t="s">
        <v>94</v>
      </c>
      <c r="O648" t="s">
        <v>37</v>
      </c>
      <c r="P648" t="s">
        <v>579</v>
      </c>
      <c r="R648" t="s">
        <v>39</v>
      </c>
      <c r="S648">
        <v>15.930099999999999</v>
      </c>
      <c r="T648">
        <v>0.21510000000000001</v>
      </c>
      <c r="U648" t="s">
        <v>730</v>
      </c>
      <c r="V648" t="s">
        <v>41</v>
      </c>
    </row>
    <row r="649" spans="1:22" x14ac:dyDescent="0.3">
      <c r="A649">
        <v>2020</v>
      </c>
      <c r="B649">
        <v>4</v>
      </c>
      <c r="C649" t="s">
        <v>573</v>
      </c>
      <c r="D649" t="s">
        <v>404</v>
      </c>
      <c r="E649" t="s">
        <v>728</v>
      </c>
      <c r="F649" t="s">
        <v>30</v>
      </c>
      <c r="G649" t="s">
        <v>31</v>
      </c>
      <c r="H649" t="s">
        <v>32</v>
      </c>
      <c r="I649" t="s">
        <v>33</v>
      </c>
      <c r="J649" t="s">
        <v>34</v>
      </c>
      <c r="K649" t="s">
        <v>731</v>
      </c>
      <c r="L649">
        <v>0</v>
      </c>
      <c r="M649" t="s">
        <v>94</v>
      </c>
      <c r="O649" t="s">
        <v>37</v>
      </c>
      <c r="P649" t="s">
        <v>579</v>
      </c>
      <c r="R649" t="s">
        <v>39</v>
      </c>
      <c r="S649">
        <v>15.930099999999999</v>
      </c>
      <c r="T649">
        <v>0.21510000000000001</v>
      </c>
      <c r="U649" t="s">
        <v>730</v>
      </c>
      <c r="V649" t="s">
        <v>41</v>
      </c>
    </row>
    <row r="650" spans="1:22" x14ac:dyDescent="0.3">
      <c r="A650">
        <v>2022</v>
      </c>
      <c r="B650">
        <v>5</v>
      </c>
      <c r="C650" t="s">
        <v>573</v>
      </c>
      <c r="D650" t="s">
        <v>732</v>
      </c>
      <c r="E650" t="s">
        <v>733</v>
      </c>
      <c r="F650" t="s">
        <v>30</v>
      </c>
      <c r="G650" t="s">
        <v>437</v>
      </c>
      <c r="H650" t="s">
        <v>32</v>
      </c>
      <c r="I650" t="s">
        <v>50</v>
      </c>
      <c r="J650" t="s">
        <v>99</v>
      </c>
      <c r="K650" t="s">
        <v>734</v>
      </c>
      <c r="L650">
        <v>0</v>
      </c>
      <c r="M650" t="s">
        <v>94</v>
      </c>
      <c r="O650" t="s">
        <v>37</v>
      </c>
      <c r="P650" t="s">
        <v>579</v>
      </c>
      <c r="Q650" t="s">
        <v>673</v>
      </c>
      <c r="R650" t="s">
        <v>39</v>
      </c>
      <c r="S650">
        <v>15.422000000000001</v>
      </c>
      <c r="T650">
        <v>3.0224000000000002</v>
      </c>
      <c r="U650" t="s">
        <v>735</v>
      </c>
      <c r="V650" t="s">
        <v>41</v>
      </c>
    </row>
    <row r="651" spans="1:22" x14ac:dyDescent="0.3">
      <c r="A651">
        <v>2022</v>
      </c>
      <c r="B651">
        <v>5</v>
      </c>
      <c r="C651" t="s">
        <v>573</v>
      </c>
      <c r="D651" t="s">
        <v>732</v>
      </c>
      <c r="E651" t="s">
        <v>733</v>
      </c>
      <c r="F651" t="s">
        <v>30</v>
      </c>
      <c r="G651" t="s">
        <v>437</v>
      </c>
      <c r="H651" t="s">
        <v>32</v>
      </c>
      <c r="I651" t="s">
        <v>50</v>
      </c>
      <c r="J651" t="s">
        <v>99</v>
      </c>
      <c r="K651" t="s">
        <v>734</v>
      </c>
      <c r="L651">
        <v>0</v>
      </c>
      <c r="M651" t="s">
        <v>94</v>
      </c>
      <c r="O651" t="s">
        <v>37</v>
      </c>
      <c r="P651" t="s">
        <v>579</v>
      </c>
      <c r="Q651" t="s">
        <v>673</v>
      </c>
      <c r="R651" t="s">
        <v>39</v>
      </c>
      <c r="S651">
        <v>15.422000000000001</v>
      </c>
      <c r="T651">
        <v>3.0224000000000002</v>
      </c>
      <c r="U651" t="s">
        <v>735</v>
      </c>
      <c r="V651" t="s">
        <v>41</v>
      </c>
    </row>
    <row r="652" spans="1:22" x14ac:dyDescent="0.3">
      <c r="A652">
        <v>2022</v>
      </c>
      <c r="B652">
        <v>5</v>
      </c>
      <c r="C652" t="s">
        <v>573</v>
      </c>
      <c r="D652" t="s">
        <v>732</v>
      </c>
      <c r="E652" t="s">
        <v>733</v>
      </c>
      <c r="F652" t="s">
        <v>30</v>
      </c>
      <c r="G652" t="s">
        <v>437</v>
      </c>
      <c r="H652" t="s">
        <v>32</v>
      </c>
      <c r="I652" t="s">
        <v>50</v>
      </c>
      <c r="J652" t="s">
        <v>99</v>
      </c>
      <c r="K652" t="s">
        <v>734</v>
      </c>
      <c r="L652">
        <v>0</v>
      </c>
      <c r="M652" t="s">
        <v>94</v>
      </c>
      <c r="O652" t="s">
        <v>37</v>
      </c>
      <c r="P652" t="s">
        <v>579</v>
      </c>
      <c r="Q652" t="s">
        <v>673</v>
      </c>
      <c r="R652" t="s">
        <v>39</v>
      </c>
      <c r="S652">
        <v>15.422000000000001</v>
      </c>
      <c r="T652">
        <v>3.0224000000000002</v>
      </c>
      <c r="U652" t="s">
        <v>735</v>
      </c>
      <c r="V652" t="s">
        <v>41</v>
      </c>
    </row>
    <row r="653" spans="1:22" x14ac:dyDescent="0.3">
      <c r="A653">
        <v>2022</v>
      </c>
      <c r="B653">
        <v>1</v>
      </c>
      <c r="C653" t="s">
        <v>573</v>
      </c>
      <c r="D653" t="s">
        <v>589</v>
      </c>
      <c r="E653" t="s">
        <v>736</v>
      </c>
      <c r="F653" t="s">
        <v>30</v>
      </c>
      <c r="G653" t="s">
        <v>31</v>
      </c>
      <c r="H653" t="s">
        <v>80</v>
      </c>
      <c r="I653" t="s">
        <v>81</v>
      </c>
      <c r="J653" t="s">
        <v>34</v>
      </c>
      <c r="K653" t="s">
        <v>737</v>
      </c>
      <c r="L653">
        <v>0</v>
      </c>
      <c r="M653" t="s">
        <v>36</v>
      </c>
      <c r="O653" t="s">
        <v>37</v>
      </c>
      <c r="S653">
        <v>14.411099999999999</v>
      </c>
      <c r="T653">
        <v>-2.9051</v>
      </c>
      <c r="U653" t="s">
        <v>738</v>
      </c>
      <c r="V653" t="s">
        <v>41</v>
      </c>
    </row>
    <row r="654" spans="1:22" x14ac:dyDescent="0.3">
      <c r="A654">
        <v>2022</v>
      </c>
      <c r="B654">
        <v>1</v>
      </c>
      <c r="C654" t="s">
        <v>573</v>
      </c>
      <c r="D654" t="s">
        <v>589</v>
      </c>
      <c r="E654" t="s">
        <v>736</v>
      </c>
      <c r="F654" t="s">
        <v>30</v>
      </c>
      <c r="G654" t="s">
        <v>31</v>
      </c>
      <c r="H654" t="s">
        <v>80</v>
      </c>
      <c r="I654" t="s">
        <v>81</v>
      </c>
      <c r="J654" t="s">
        <v>34</v>
      </c>
      <c r="K654" t="s">
        <v>737</v>
      </c>
      <c r="L654">
        <v>0</v>
      </c>
      <c r="M654" t="s">
        <v>36</v>
      </c>
      <c r="O654" t="s">
        <v>37</v>
      </c>
      <c r="S654">
        <v>14.411099999999999</v>
      </c>
      <c r="T654">
        <v>-2.9051</v>
      </c>
      <c r="U654" t="s">
        <v>738</v>
      </c>
      <c r="V654" t="s">
        <v>41</v>
      </c>
    </row>
    <row r="655" spans="1:22" x14ac:dyDescent="0.3">
      <c r="A655">
        <v>2022</v>
      </c>
      <c r="B655">
        <v>1</v>
      </c>
      <c r="C655" t="s">
        <v>573</v>
      </c>
      <c r="D655" t="s">
        <v>589</v>
      </c>
      <c r="E655" t="s">
        <v>736</v>
      </c>
      <c r="F655" t="s">
        <v>30</v>
      </c>
      <c r="G655" t="s">
        <v>31</v>
      </c>
      <c r="H655" t="s">
        <v>80</v>
      </c>
      <c r="I655" t="s">
        <v>81</v>
      </c>
      <c r="J655" t="s">
        <v>34</v>
      </c>
      <c r="K655" t="s">
        <v>737</v>
      </c>
      <c r="L655">
        <v>0</v>
      </c>
      <c r="M655" t="s">
        <v>36</v>
      </c>
      <c r="O655" t="s">
        <v>37</v>
      </c>
      <c r="S655">
        <v>14.411099999999999</v>
      </c>
      <c r="T655">
        <v>-2.9051</v>
      </c>
      <c r="U655" t="s">
        <v>738</v>
      </c>
      <c r="V655" t="s">
        <v>41</v>
      </c>
    </row>
    <row r="656" spans="1:22" x14ac:dyDescent="0.3">
      <c r="A656">
        <v>2022</v>
      </c>
      <c r="B656">
        <v>1</v>
      </c>
      <c r="C656" t="s">
        <v>573</v>
      </c>
      <c r="D656" t="s">
        <v>589</v>
      </c>
      <c r="E656" t="s">
        <v>739</v>
      </c>
      <c r="F656" t="s">
        <v>30</v>
      </c>
      <c r="G656" t="s">
        <v>31</v>
      </c>
      <c r="H656" t="s">
        <v>32</v>
      </c>
      <c r="I656" t="s">
        <v>66</v>
      </c>
      <c r="J656" t="s">
        <v>51</v>
      </c>
      <c r="K656" t="s">
        <v>740</v>
      </c>
      <c r="L656">
        <v>0</v>
      </c>
      <c r="M656" t="s">
        <v>36</v>
      </c>
      <c r="O656" t="s">
        <v>37</v>
      </c>
      <c r="P656" t="s">
        <v>579</v>
      </c>
      <c r="R656" t="s">
        <v>39</v>
      </c>
      <c r="S656">
        <v>14.2333</v>
      </c>
      <c r="T656">
        <v>-2.9725000000000001</v>
      </c>
      <c r="U656" t="s">
        <v>741</v>
      </c>
      <c r="V656" t="s">
        <v>41</v>
      </c>
    </row>
    <row r="657" spans="1:27" x14ac:dyDescent="0.3">
      <c r="A657">
        <v>2022</v>
      </c>
      <c r="B657">
        <v>1</v>
      </c>
      <c r="C657" t="s">
        <v>573</v>
      </c>
      <c r="D657" t="s">
        <v>589</v>
      </c>
      <c r="E657" t="s">
        <v>739</v>
      </c>
      <c r="F657" t="s">
        <v>30</v>
      </c>
      <c r="G657" t="s">
        <v>31</v>
      </c>
      <c r="H657" t="s">
        <v>32</v>
      </c>
      <c r="I657" t="s">
        <v>66</v>
      </c>
      <c r="J657" t="s">
        <v>51</v>
      </c>
      <c r="K657" t="s">
        <v>740</v>
      </c>
      <c r="L657">
        <v>0</v>
      </c>
      <c r="M657" t="s">
        <v>36</v>
      </c>
      <c r="O657" t="s">
        <v>37</v>
      </c>
      <c r="P657" t="s">
        <v>579</v>
      </c>
      <c r="R657" t="s">
        <v>39</v>
      </c>
      <c r="S657">
        <v>14.2333</v>
      </c>
      <c r="T657">
        <v>-2.9725000000000001</v>
      </c>
      <c r="U657" t="s">
        <v>741</v>
      </c>
      <c r="V657" t="s">
        <v>41</v>
      </c>
    </row>
    <row r="658" spans="1:27" x14ac:dyDescent="0.3">
      <c r="A658">
        <v>2022</v>
      </c>
      <c r="B658">
        <v>1</v>
      </c>
      <c r="C658" t="s">
        <v>573</v>
      </c>
      <c r="D658" t="s">
        <v>589</v>
      </c>
      <c r="E658" t="s">
        <v>739</v>
      </c>
      <c r="F658" t="s">
        <v>30</v>
      </c>
      <c r="G658" t="s">
        <v>31</v>
      </c>
      <c r="H658" t="s">
        <v>32</v>
      </c>
      <c r="I658" t="s">
        <v>66</v>
      </c>
      <c r="J658" t="s">
        <v>51</v>
      </c>
      <c r="K658" t="s">
        <v>740</v>
      </c>
      <c r="L658">
        <v>0</v>
      </c>
      <c r="M658" t="s">
        <v>36</v>
      </c>
      <c r="O658" t="s">
        <v>37</v>
      </c>
      <c r="P658" t="s">
        <v>579</v>
      </c>
      <c r="R658" t="s">
        <v>39</v>
      </c>
      <c r="S658">
        <v>14.2333</v>
      </c>
      <c r="T658">
        <v>-2.9725000000000001</v>
      </c>
      <c r="U658" t="s">
        <v>741</v>
      </c>
      <c r="V658" t="s">
        <v>41</v>
      </c>
    </row>
    <row r="659" spans="1:27" x14ac:dyDescent="0.3">
      <c r="A659">
        <v>2021</v>
      </c>
      <c r="B659">
        <v>8</v>
      </c>
      <c r="C659" t="s">
        <v>573</v>
      </c>
      <c r="D659" t="s">
        <v>589</v>
      </c>
      <c r="E659" t="s">
        <v>742</v>
      </c>
      <c r="F659" t="s">
        <v>30</v>
      </c>
      <c r="G659" t="s">
        <v>31</v>
      </c>
      <c r="H659" t="s">
        <v>32</v>
      </c>
      <c r="I659" t="s">
        <v>45</v>
      </c>
      <c r="J659" t="s">
        <v>46</v>
      </c>
      <c r="K659" t="s">
        <v>743</v>
      </c>
      <c r="L659">
        <v>0</v>
      </c>
      <c r="M659" t="s">
        <v>391</v>
      </c>
      <c r="N659" t="s">
        <v>36</v>
      </c>
      <c r="O659" t="s">
        <v>37</v>
      </c>
      <c r="P659" t="s">
        <v>579</v>
      </c>
      <c r="R659" t="s">
        <v>39</v>
      </c>
      <c r="S659">
        <v>15.2615</v>
      </c>
      <c r="T659">
        <v>-3.9483999999999999</v>
      </c>
      <c r="U659" t="s">
        <v>744</v>
      </c>
      <c r="V659" t="s">
        <v>41</v>
      </c>
    </row>
    <row r="660" spans="1:27" x14ac:dyDescent="0.3">
      <c r="A660">
        <v>2021</v>
      </c>
      <c r="B660">
        <v>8</v>
      </c>
      <c r="C660" t="s">
        <v>573</v>
      </c>
      <c r="D660" t="s">
        <v>589</v>
      </c>
      <c r="E660" t="s">
        <v>742</v>
      </c>
      <c r="F660" t="s">
        <v>30</v>
      </c>
      <c r="G660" t="s">
        <v>31</v>
      </c>
      <c r="H660" t="s">
        <v>32</v>
      </c>
      <c r="I660" t="s">
        <v>45</v>
      </c>
      <c r="J660" t="s">
        <v>46</v>
      </c>
      <c r="K660" t="s">
        <v>743</v>
      </c>
      <c r="L660">
        <v>0</v>
      </c>
      <c r="M660" t="s">
        <v>391</v>
      </c>
      <c r="N660" t="s">
        <v>36</v>
      </c>
      <c r="O660" t="s">
        <v>37</v>
      </c>
      <c r="P660" t="s">
        <v>579</v>
      </c>
      <c r="R660" t="s">
        <v>39</v>
      </c>
      <c r="S660">
        <v>15.2615</v>
      </c>
      <c r="T660">
        <v>-3.9483999999999999</v>
      </c>
      <c r="U660" t="s">
        <v>744</v>
      </c>
      <c r="V660" t="s">
        <v>41</v>
      </c>
    </row>
    <row r="661" spans="1:27" x14ac:dyDescent="0.3">
      <c r="A661">
        <v>2021</v>
      </c>
      <c r="B661">
        <v>8</v>
      </c>
      <c r="C661" t="s">
        <v>573</v>
      </c>
      <c r="D661" t="s">
        <v>589</v>
      </c>
      <c r="E661" t="s">
        <v>742</v>
      </c>
      <c r="F661" t="s">
        <v>30</v>
      </c>
      <c r="G661" t="s">
        <v>31</v>
      </c>
      <c r="H661" t="s">
        <v>32</v>
      </c>
      <c r="I661" t="s">
        <v>45</v>
      </c>
      <c r="J661" t="s">
        <v>46</v>
      </c>
      <c r="K661" t="s">
        <v>743</v>
      </c>
      <c r="L661">
        <v>0</v>
      </c>
      <c r="M661" t="s">
        <v>391</v>
      </c>
      <c r="N661" t="s">
        <v>36</v>
      </c>
      <c r="O661" t="s">
        <v>37</v>
      </c>
      <c r="P661" t="s">
        <v>579</v>
      </c>
      <c r="R661" t="s">
        <v>39</v>
      </c>
      <c r="S661">
        <v>15.2615</v>
      </c>
      <c r="T661">
        <v>-3.9483999999999999</v>
      </c>
      <c r="U661" t="s">
        <v>744</v>
      </c>
      <c r="V661" t="s">
        <v>41</v>
      </c>
    </row>
    <row r="662" spans="1:27" x14ac:dyDescent="0.3">
      <c r="A662">
        <v>2021</v>
      </c>
      <c r="B662">
        <v>7</v>
      </c>
      <c r="C662" t="s">
        <v>573</v>
      </c>
      <c r="D662" t="s">
        <v>589</v>
      </c>
      <c r="E662" t="s">
        <v>742</v>
      </c>
      <c r="F662" t="s">
        <v>30</v>
      </c>
      <c r="G662" t="s">
        <v>31</v>
      </c>
      <c r="H662" t="s">
        <v>32</v>
      </c>
      <c r="I662" t="s">
        <v>66</v>
      </c>
      <c r="J662" t="s">
        <v>576</v>
      </c>
      <c r="K662" t="s">
        <v>745</v>
      </c>
      <c r="L662">
        <v>0</v>
      </c>
      <c r="M662" t="s">
        <v>391</v>
      </c>
      <c r="N662" t="s">
        <v>36</v>
      </c>
      <c r="O662" t="s">
        <v>37</v>
      </c>
      <c r="P662" t="s">
        <v>579</v>
      </c>
      <c r="R662" t="s">
        <v>39</v>
      </c>
      <c r="S662">
        <v>15.2615</v>
      </c>
      <c r="T662">
        <v>-3.9483999999999999</v>
      </c>
      <c r="U662" t="s">
        <v>744</v>
      </c>
      <c r="V662" t="s">
        <v>41</v>
      </c>
    </row>
    <row r="663" spans="1:27" x14ac:dyDescent="0.3">
      <c r="A663">
        <v>2021</v>
      </c>
      <c r="B663">
        <v>7</v>
      </c>
      <c r="C663" t="s">
        <v>573</v>
      </c>
      <c r="D663" t="s">
        <v>589</v>
      </c>
      <c r="E663" t="s">
        <v>742</v>
      </c>
      <c r="F663" t="s">
        <v>30</v>
      </c>
      <c r="G663" t="s">
        <v>31</v>
      </c>
      <c r="H663" t="s">
        <v>32</v>
      </c>
      <c r="I663" t="s">
        <v>66</v>
      </c>
      <c r="J663" t="s">
        <v>576</v>
      </c>
      <c r="K663" t="s">
        <v>745</v>
      </c>
      <c r="L663">
        <v>0</v>
      </c>
      <c r="M663" t="s">
        <v>391</v>
      </c>
      <c r="N663" t="s">
        <v>36</v>
      </c>
      <c r="O663" t="s">
        <v>37</v>
      </c>
      <c r="P663" t="s">
        <v>579</v>
      </c>
      <c r="R663" t="s">
        <v>39</v>
      </c>
      <c r="S663">
        <v>15.2615</v>
      </c>
      <c r="T663">
        <v>-3.9483999999999999</v>
      </c>
      <c r="U663" t="s">
        <v>744</v>
      </c>
      <c r="V663" t="s">
        <v>41</v>
      </c>
    </row>
    <row r="664" spans="1:27" x14ac:dyDescent="0.3">
      <c r="A664">
        <v>2021</v>
      </c>
      <c r="B664">
        <v>7</v>
      </c>
      <c r="C664" t="s">
        <v>573</v>
      </c>
      <c r="D664" t="s">
        <v>589</v>
      </c>
      <c r="E664" t="s">
        <v>742</v>
      </c>
      <c r="F664" t="s">
        <v>30</v>
      </c>
      <c r="G664" t="s">
        <v>31</v>
      </c>
      <c r="H664" t="s">
        <v>32</v>
      </c>
      <c r="I664" t="s">
        <v>66</v>
      </c>
      <c r="J664" t="s">
        <v>576</v>
      </c>
      <c r="K664" t="s">
        <v>745</v>
      </c>
      <c r="L664">
        <v>0</v>
      </c>
      <c r="M664" t="s">
        <v>391</v>
      </c>
      <c r="N664" t="s">
        <v>36</v>
      </c>
      <c r="O664" t="s">
        <v>37</v>
      </c>
      <c r="P664" t="s">
        <v>579</v>
      </c>
      <c r="R664" t="s">
        <v>39</v>
      </c>
      <c r="S664">
        <v>15.2615</v>
      </c>
      <c r="T664">
        <v>-3.9483999999999999</v>
      </c>
      <c r="U664" t="s">
        <v>744</v>
      </c>
      <c r="V664" t="s">
        <v>41</v>
      </c>
    </row>
    <row r="665" spans="1:27" x14ac:dyDescent="0.3">
      <c r="A665">
        <v>2022</v>
      </c>
      <c r="B665">
        <v>1</v>
      </c>
      <c r="C665" t="s">
        <v>573</v>
      </c>
      <c r="D665" t="s">
        <v>589</v>
      </c>
      <c r="E665" t="s">
        <v>746</v>
      </c>
      <c r="F665" t="s">
        <v>30</v>
      </c>
      <c r="G665" t="s">
        <v>148</v>
      </c>
      <c r="H665" t="s">
        <v>32</v>
      </c>
      <c r="I665" t="s">
        <v>45</v>
      </c>
      <c r="J665" t="s">
        <v>46</v>
      </c>
      <c r="K665" t="s">
        <v>747</v>
      </c>
      <c r="L665">
        <v>0</v>
      </c>
      <c r="M665" t="s">
        <v>36</v>
      </c>
      <c r="O665" t="s">
        <v>37</v>
      </c>
      <c r="P665" t="s">
        <v>579</v>
      </c>
      <c r="R665" t="s">
        <v>39</v>
      </c>
      <c r="S665">
        <v>14.825200000000001</v>
      </c>
      <c r="T665">
        <v>-5.2546999999999997</v>
      </c>
      <c r="U665" t="s">
        <v>748</v>
      </c>
      <c r="V665" t="s">
        <v>41</v>
      </c>
    </row>
    <row r="666" spans="1:27" x14ac:dyDescent="0.3">
      <c r="A666">
        <v>2022</v>
      </c>
      <c r="B666">
        <v>1</v>
      </c>
      <c r="C666" t="s">
        <v>573</v>
      </c>
      <c r="D666" t="s">
        <v>589</v>
      </c>
      <c r="E666" t="s">
        <v>746</v>
      </c>
      <c r="F666" t="s">
        <v>30</v>
      </c>
      <c r="G666" t="s">
        <v>148</v>
      </c>
      <c r="H666" t="s">
        <v>32</v>
      </c>
      <c r="I666" t="s">
        <v>45</v>
      </c>
      <c r="J666" t="s">
        <v>46</v>
      </c>
      <c r="K666" t="s">
        <v>747</v>
      </c>
      <c r="L666">
        <v>0</v>
      </c>
      <c r="M666" t="s">
        <v>36</v>
      </c>
      <c r="O666" t="s">
        <v>37</v>
      </c>
      <c r="P666" t="s">
        <v>579</v>
      </c>
      <c r="R666" t="s">
        <v>39</v>
      </c>
      <c r="S666">
        <v>14.825200000000001</v>
      </c>
      <c r="T666">
        <v>-5.2546999999999997</v>
      </c>
      <c r="U666" t="s">
        <v>748</v>
      </c>
      <c r="V666" t="s">
        <v>41</v>
      </c>
    </row>
    <row r="667" spans="1:27" x14ac:dyDescent="0.3">
      <c r="A667">
        <v>2022</v>
      </c>
      <c r="B667">
        <v>1</v>
      </c>
      <c r="C667" t="s">
        <v>573</v>
      </c>
      <c r="D667" t="s">
        <v>589</v>
      </c>
      <c r="E667" t="s">
        <v>746</v>
      </c>
      <c r="F667" t="s">
        <v>30</v>
      </c>
      <c r="G667" t="s">
        <v>148</v>
      </c>
      <c r="H667" t="s">
        <v>32</v>
      </c>
      <c r="I667" t="s">
        <v>45</v>
      </c>
      <c r="J667" t="s">
        <v>46</v>
      </c>
      <c r="K667" t="s">
        <v>747</v>
      </c>
      <c r="L667">
        <v>0</v>
      </c>
      <c r="M667" t="s">
        <v>36</v>
      </c>
      <c r="O667" t="s">
        <v>37</v>
      </c>
      <c r="P667" t="s">
        <v>579</v>
      </c>
      <c r="R667" t="s">
        <v>39</v>
      </c>
      <c r="S667">
        <v>14.825200000000001</v>
      </c>
      <c r="T667">
        <v>-5.2546999999999997</v>
      </c>
      <c r="U667" t="s">
        <v>748</v>
      </c>
      <c r="V667" t="s">
        <v>41</v>
      </c>
    </row>
    <row r="668" spans="1:27" x14ac:dyDescent="0.3">
      <c r="A668">
        <v>2021</v>
      </c>
      <c r="B668">
        <v>8</v>
      </c>
      <c r="C668" t="s">
        <v>573</v>
      </c>
      <c r="D668" t="s">
        <v>589</v>
      </c>
      <c r="E668" t="s">
        <v>746</v>
      </c>
      <c r="F668" t="s">
        <v>30</v>
      </c>
      <c r="G668" t="s">
        <v>31</v>
      </c>
      <c r="H668" t="s">
        <v>32</v>
      </c>
      <c r="I668" t="s">
        <v>50</v>
      </c>
      <c r="J668" t="s">
        <v>51</v>
      </c>
      <c r="K668" t="s">
        <v>749</v>
      </c>
      <c r="L668">
        <v>0</v>
      </c>
      <c r="M668" t="s">
        <v>391</v>
      </c>
      <c r="N668" t="s">
        <v>36</v>
      </c>
      <c r="O668" t="s">
        <v>37</v>
      </c>
      <c r="P668" t="s">
        <v>579</v>
      </c>
      <c r="R668" t="s">
        <v>39</v>
      </c>
      <c r="S668">
        <v>14.825200000000001</v>
      </c>
      <c r="T668">
        <v>-5.2546999999999997</v>
      </c>
      <c r="U668" t="s">
        <v>748</v>
      </c>
      <c r="V668" t="s">
        <v>41</v>
      </c>
    </row>
    <row r="669" spans="1:27" x14ac:dyDescent="0.3">
      <c r="A669">
        <v>2021</v>
      </c>
      <c r="B669">
        <v>8</v>
      </c>
      <c r="C669" t="s">
        <v>573</v>
      </c>
      <c r="D669" t="s">
        <v>589</v>
      </c>
      <c r="E669" t="s">
        <v>746</v>
      </c>
      <c r="F669" t="s">
        <v>30</v>
      </c>
      <c r="G669" t="s">
        <v>31</v>
      </c>
      <c r="H669" t="s">
        <v>32</v>
      </c>
      <c r="I669" t="s">
        <v>50</v>
      </c>
      <c r="J669" t="s">
        <v>51</v>
      </c>
      <c r="K669" t="s">
        <v>749</v>
      </c>
      <c r="L669">
        <v>0</v>
      </c>
      <c r="M669" t="s">
        <v>391</v>
      </c>
      <c r="N669" t="s">
        <v>36</v>
      </c>
      <c r="O669" t="s">
        <v>37</v>
      </c>
      <c r="P669" t="s">
        <v>579</v>
      </c>
      <c r="R669" t="s">
        <v>39</v>
      </c>
      <c r="S669">
        <v>14.825200000000001</v>
      </c>
      <c r="T669">
        <v>-5.2546999999999997</v>
      </c>
      <c r="U669" t="s">
        <v>748</v>
      </c>
      <c r="V669" t="s">
        <v>41</v>
      </c>
    </row>
    <row r="670" spans="1:27" x14ac:dyDescent="0.3">
      <c r="A670">
        <v>2021</v>
      </c>
      <c r="B670">
        <v>8</v>
      </c>
      <c r="C670" t="s">
        <v>573</v>
      </c>
      <c r="D670" t="s">
        <v>589</v>
      </c>
      <c r="E670" t="s">
        <v>746</v>
      </c>
      <c r="F670" t="s">
        <v>30</v>
      </c>
      <c r="G670" t="s">
        <v>31</v>
      </c>
      <c r="H670" t="s">
        <v>32</v>
      </c>
      <c r="I670" t="s">
        <v>50</v>
      </c>
      <c r="J670" t="s">
        <v>51</v>
      </c>
      <c r="K670" t="s">
        <v>749</v>
      </c>
      <c r="L670">
        <v>0</v>
      </c>
      <c r="M670" t="s">
        <v>391</v>
      </c>
      <c r="N670" t="s">
        <v>36</v>
      </c>
      <c r="O670" t="s">
        <v>37</v>
      </c>
      <c r="P670" t="s">
        <v>579</v>
      </c>
      <c r="R670" t="s">
        <v>39</v>
      </c>
      <c r="S670">
        <v>14.825200000000001</v>
      </c>
      <c r="T670">
        <v>-5.2546999999999997</v>
      </c>
      <c r="U670" t="s">
        <v>748</v>
      </c>
      <c r="V670" t="s">
        <v>41</v>
      </c>
    </row>
    <row r="671" spans="1:27" x14ac:dyDescent="0.3">
      <c r="A671">
        <v>2021</v>
      </c>
      <c r="B671">
        <v>9</v>
      </c>
      <c r="C671" t="s">
        <v>573</v>
      </c>
      <c r="D671" t="s">
        <v>589</v>
      </c>
      <c r="E671" t="s">
        <v>750</v>
      </c>
      <c r="F671" t="s">
        <v>30</v>
      </c>
      <c r="G671" t="s">
        <v>31</v>
      </c>
      <c r="H671" t="s">
        <v>32</v>
      </c>
      <c r="I671" t="s">
        <v>33</v>
      </c>
      <c r="J671" t="s">
        <v>34</v>
      </c>
      <c r="K671" t="s">
        <v>751</v>
      </c>
      <c r="L671">
        <v>0</v>
      </c>
      <c r="M671" t="s">
        <v>391</v>
      </c>
      <c r="N671" t="s">
        <v>36</v>
      </c>
      <c r="O671" t="s">
        <v>37</v>
      </c>
      <c r="P671" t="s">
        <v>579</v>
      </c>
      <c r="Q671" t="s">
        <v>752</v>
      </c>
      <c r="R671" t="s">
        <v>39</v>
      </c>
      <c r="S671">
        <v>15.368399999999999</v>
      </c>
      <c r="T671">
        <v>-4.2628000000000004</v>
      </c>
      <c r="U671" t="s">
        <v>753</v>
      </c>
      <c r="V671" t="s">
        <v>41</v>
      </c>
      <c r="W671" t="s">
        <v>42</v>
      </c>
      <c r="X671">
        <v>610</v>
      </c>
      <c r="Y671">
        <v>2</v>
      </c>
      <c r="Z671">
        <v>50103</v>
      </c>
      <c r="AA671">
        <v>8991.7205326309904</v>
      </c>
    </row>
    <row r="672" spans="1:27" x14ac:dyDescent="0.3">
      <c r="A672">
        <v>2021</v>
      </c>
      <c r="B672">
        <v>7</v>
      </c>
      <c r="C672" t="s">
        <v>573</v>
      </c>
      <c r="D672" t="s">
        <v>589</v>
      </c>
      <c r="E672" t="s">
        <v>750</v>
      </c>
      <c r="F672" t="s">
        <v>30</v>
      </c>
      <c r="G672" t="s">
        <v>31</v>
      </c>
      <c r="H672" t="s">
        <v>32</v>
      </c>
      <c r="I672" t="s">
        <v>66</v>
      </c>
      <c r="J672" t="s">
        <v>576</v>
      </c>
      <c r="K672" t="s">
        <v>754</v>
      </c>
      <c r="L672">
        <v>0</v>
      </c>
      <c r="M672" t="s">
        <v>391</v>
      </c>
      <c r="N672" t="s">
        <v>36</v>
      </c>
      <c r="O672" t="s">
        <v>37</v>
      </c>
      <c r="P672" t="s">
        <v>579</v>
      </c>
      <c r="R672" t="s">
        <v>39</v>
      </c>
      <c r="S672">
        <v>15.368399999999999</v>
      </c>
      <c r="T672">
        <v>-4.2628000000000004</v>
      </c>
      <c r="U672" t="s">
        <v>753</v>
      </c>
      <c r="V672" t="s">
        <v>41</v>
      </c>
      <c r="W672" t="s">
        <v>42</v>
      </c>
      <c r="X672">
        <v>610</v>
      </c>
      <c r="Y672">
        <v>2</v>
      </c>
      <c r="Z672">
        <v>50103</v>
      </c>
      <c r="AA672">
        <v>8991.7205326309904</v>
      </c>
    </row>
    <row r="673" spans="1:27" x14ac:dyDescent="0.3">
      <c r="A673">
        <v>2020</v>
      </c>
      <c r="B673">
        <v>5</v>
      </c>
      <c r="C673" t="s">
        <v>573</v>
      </c>
      <c r="D673" t="s">
        <v>404</v>
      </c>
      <c r="E673" t="s">
        <v>404</v>
      </c>
      <c r="F673" t="s">
        <v>30</v>
      </c>
      <c r="G673" t="s">
        <v>437</v>
      </c>
      <c r="H673" t="s">
        <v>56</v>
      </c>
      <c r="I673" t="s">
        <v>721</v>
      </c>
      <c r="J673" t="s">
        <v>51</v>
      </c>
      <c r="K673" t="s">
        <v>755</v>
      </c>
      <c r="L673">
        <v>0</v>
      </c>
      <c r="M673" t="s">
        <v>756</v>
      </c>
      <c r="O673" t="s">
        <v>191</v>
      </c>
      <c r="P673" t="s">
        <v>579</v>
      </c>
      <c r="Q673" t="s">
        <v>757</v>
      </c>
      <c r="R673" t="s">
        <v>39</v>
      </c>
      <c r="S673">
        <v>16.271699999999999</v>
      </c>
      <c r="T673">
        <v>-4.4699999999999997E-2</v>
      </c>
      <c r="U673" t="s">
        <v>758</v>
      </c>
      <c r="V673" t="s">
        <v>41</v>
      </c>
      <c r="W673" t="s">
        <v>42</v>
      </c>
      <c r="X673">
        <v>610</v>
      </c>
      <c r="Y673">
        <v>2</v>
      </c>
      <c r="Z673">
        <v>60201</v>
      </c>
      <c r="AA673">
        <v>163.28687113569899</v>
      </c>
    </row>
    <row r="674" spans="1:27" x14ac:dyDescent="0.3">
      <c r="A674">
        <v>2012</v>
      </c>
      <c r="B674">
        <v>8</v>
      </c>
      <c r="C674" t="s">
        <v>573</v>
      </c>
      <c r="D674" t="s">
        <v>404</v>
      </c>
      <c r="E674" t="s">
        <v>404</v>
      </c>
      <c r="F674" t="s">
        <v>30</v>
      </c>
      <c r="G674" t="s">
        <v>437</v>
      </c>
      <c r="H674" t="s">
        <v>56</v>
      </c>
      <c r="I674" t="s">
        <v>721</v>
      </c>
      <c r="J674" t="s">
        <v>51</v>
      </c>
      <c r="K674" t="s">
        <v>759</v>
      </c>
      <c r="L674">
        <v>0</v>
      </c>
      <c r="M674" t="s">
        <v>760</v>
      </c>
      <c r="O674" t="s">
        <v>37</v>
      </c>
      <c r="P674" t="s">
        <v>579</v>
      </c>
      <c r="Q674" t="s">
        <v>757</v>
      </c>
      <c r="R674" t="s">
        <v>39</v>
      </c>
      <c r="S674">
        <v>16.271699999999999</v>
      </c>
      <c r="T674">
        <v>-4.4699999999999997E-2</v>
      </c>
      <c r="U674" t="s">
        <v>758</v>
      </c>
      <c r="V674" t="s">
        <v>41</v>
      </c>
      <c r="W674" t="s">
        <v>42</v>
      </c>
      <c r="X674">
        <v>610</v>
      </c>
      <c r="Y674">
        <v>2</v>
      </c>
      <c r="Z674">
        <v>60201</v>
      </c>
      <c r="AA674">
        <v>163.28687113569899</v>
      </c>
    </row>
    <row r="675" spans="1:27" x14ac:dyDescent="0.3">
      <c r="A675">
        <v>2020</v>
      </c>
      <c r="B675">
        <v>5</v>
      </c>
      <c r="C675" t="s">
        <v>573</v>
      </c>
      <c r="D675" t="s">
        <v>404</v>
      </c>
      <c r="E675" t="s">
        <v>404</v>
      </c>
      <c r="F675" t="s">
        <v>30</v>
      </c>
      <c r="G675" t="s">
        <v>437</v>
      </c>
      <c r="H675" t="s">
        <v>56</v>
      </c>
      <c r="I675" t="s">
        <v>721</v>
      </c>
      <c r="J675" t="s">
        <v>51</v>
      </c>
      <c r="K675" t="s">
        <v>755</v>
      </c>
      <c r="L675">
        <v>0</v>
      </c>
      <c r="M675" t="s">
        <v>756</v>
      </c>
      <c r="O675" t="s">
        <v>191</v>
      </c>
      <c r="P675" t="s">
        <v>579</v>
      </c>
      <c r="Q675" t="s">
        <v>757</v>
      </c>
      <c r="R675" t="s">
        <v>39</v>
      </c>
      <c r="S675">
        <v>16.271699999999999</v>
      </c>
      <c r="T675">
        <v>-4.4699999999999997E-2</v>
      </c>
      <c r="U675" t="s">
        <v>758</v>
      </c>
      <c r="V675" t="s">
        <v>41</v>
      </c>
      <c r="W675" t="s">
        <v>42</v>
      </c>
      <c r="X675">
        <v>610</v>
      </c>
      <c r="Y675">
        <v>2</v>
      </c>
      <c r="Z675">
        <v>60201</v>
      </c>
      <c r="AA675">
        <v>299.710624350096</v>
      </c>
    </row>
    <row r="676" spans="1:27" x14ac:dyDescent="0.3">
      <c r="A676">
        <v>2012</v>
      </c>
      <c r="B676">
        <v>8</v>
      </c>
      <c r="C676" t="s">
        <v>573</v>
      </c>
      <c r="D676" t="s">
        <v>404</v>
      </c>
      <c r="E676" t="s">
        <v>404</v>
      </c>
      <c r="F676" t="s">
        <v>30</v>
      </c>
      <c r="G676" t="s">
        <v>437</v>
      </c>
      <c r="H676" t="s">
        <v>56</v>
      </c>
      <c r="I676" t="s">
        <v>721</v>
      </c>
      <c r="J676" t="s">
        <v>51</v>
      </c>
      <c r="K676" t="s">
        <v>759</v>
      </c>
      <c r="L676">
        <v>0</v>
      </c>
      <c r="M676" t="s">
        <v>760</v>
      </c>
      <c r="O676" t="s">
        <v>37</v>
      </c>
      <c r="P676" t="s">
        <v>579</v>
      </c>
      <c r="Q676" t="s">
        <v>757</v>
      </c>
      <c r="R676" t="s">
        <v>39</v>
      </c>
      <c r="S676">
        <v>16.271699999999999</v>
      </c>
      <c r="T676">
        <v>-4.4699999999999997E-2</v>
      </c>
      <c r="U676" t="s">
        <v>758</v>
      </c>
      <c r="V676" t="s">
        <v>41</v>
      </c>
      <c r="W676" t="s">
        <v>53</v>
      </c>
      <c r="X676">
        <v>610</v>
      </c>
      <c r="Y676">
        <v>1</v>
      </c>
      <c r="Z676">
        <v>7800</v>
      </c>
      <c r="AA676">
        <v>469.11583235984301</v>
      </c>
    </row>
    <row r="677" spans="1:27" x14ac:dyDescent="0.3">
      <c r="A677">
        <v>2020</v>
      </c>
      <c r="B677">
        <v>5</v>
      </c>
      <c r="C677" t="s">
        <v>573</v>
      </c>
      <c r="D677" t="s">
        <v>404</v>
      </c>
      <c r="E677" t="s">
        <v>404</v>
      </c>
      <c r="F677" t="s">
        <v>30</v>
      </c>
      <c r="G677" t="s">
        <v>437</v>
      </c>
      <c r="H677" t="s">
        <v>56</v>
      </c>
      <c r="I677" t="s">
        <v>721</v>
      </c>
      <c r="J677" t="s">
        <v>51</v>
      </c>
      <c r="K677" t="s">
        <v>755</v>
      </c>
      <c r="L677">
        <v>0</v>
      </c>
      <c r="M677" t="s">
        <v>756</v>
      </c>
      <c r="O677" t="s">
        <v>191</v>
      </c>
      <c r="P677" t="s">
        <v>579</v>
      </c>
      <c r="Q677" t="s">
        <v>757</v>
      </c>
      <c r="R677" t="s">
        <v>39</v>
      </c>
      <c r="S677">
        <v>16.271699999999999</v>
      </c>
      <c r="T677">
        <v>-4.4699999999999997E-2</v>
      </c>
      <c r="U677" t="s">
        <v>758</v>
      </c>
      <c r="V677" t="s">
        <v>41</v>
      </c>
      <c r="W677" t="s">
        <v>53</v>
      </c>
      <c r="X677">
        <v>610</v>
      </c>
      <c r="Y677">
        <v>1</v>
      </c>
      <c r="Z677">
        <v>7800</v>
      </c>
      <c r="AA677">
        <v>469.11583235984301</v>
      </c>
    </row>
    <row r="678" spans="1:27" x14ac:dyDescent="0.3">
      <c r="A678">
        <v>2020</v>
      </c>
      <c r="B678">
        <v>5</v>
      </c>
      <c r="C678" t="s">
        <v>573</v>
      </c>
      <c r="D678" t="s">
        <v>404</v>
      </c>
      <c r="E678" t="s">
        <v>404</v>
      </c>
      <c r="F678" t="s">
        <v>30</v>
      </c>
      <c r="G678" t="s">
        <v>437</v>
      </c>
      <c r="H678" t="s">
        <v>56</v>
      </c>
      <c r="I678" t="s">
        <v>721</v>
      </c>
      <c r="J678" t="s">
        <v>51</v>
      </c>
      <c r="K678" t="s">
        <v>755</v>
      </c>
      <c r="L678">
        <v>0</v>
      </c>
      <c r="M678" t="s">
        <v>756</v>
      </c>
      <c r="O678" t="s">
        <v>191</v>
      </c>
      <c r="P678" t="s">
        <v>579</v>
      </c>
      <c r="Q678" t="s">
        <v>757</v>
      </c>
      <c r="R678" t="s">
        <v>39</v>
      </c>
      <c r="S678">
        <v>16.271699999999999</v>
      </c>
      <c r="T678">
        <v>-4.4699999999999997E-2</v>
      </c>
      <c r="U678" t="s">
        <v>758</v>
      </c>
      <c r="V678" t="s">
        <v>41</v>
      </c>
      <c r="W678" t="s">
        <v>53</v>
      </c>
      <c r="X678">
        <v>610</v>
      </c>
      <c r="Y678">
        <v>2</v>
      </c>
      <c r="Z678">
        <v>37</v>
      </c>
      <c r="AA678">
        <v>475.34792228981399</v>
      </c>
    </row>
    <row r="679" spans="1:27" x14ac:dyDescent="0.3">
      <c r="A679">
        <v>2021</v>
      </c>
      <c r="B679">
        <v>12</v>
      </c>
      <c r="C679" t="s">
        <v>573</v>
      </c>
      <c r="D679" t="s">
        <v>589</v>
      </c>
      <c r="E679" t="s">
        <v>398</v>
      </c>
      <c r="F679" t="s">
        <v>30</v>
      </c>
      <c r="G679" t="s">
        <v>31</v>
      </c>
      <c r="H679" t="s">
        <v>80</v>
      </c>
      <c r="I679" t="s">
        <v>81</v>
      </c>
      <c r="J679" t="s">
        <v>34</v>
      </c>
      <c r="K679" t="s">
        <v>761</v>
      </c>
      <c r="L679">
        <v>0</v>
      </c>
      <c r="M679" t="s">
        <v>36</v>
      </c>
      <c r="O679" t="s">
        <v>37</v>
      </c>
      <c r="S679">
        <v>15.076599999999999</v>
      </c>
      <c r="T679">
        <v>-2.2198000000000002</v>
      </c>
      <c r="U679" t="s">
        <v>762</v>
      </c>
      <c r="V679" t="s">
        <v>41</v>
      </c>
    </row>
    <row r="680" spans="1:27" x14ac:dyDescent="0.3">
      <c r="A680">
        <v>2021</v>
      </c>
      <c r="B680">
        <v>12</v>
      </c>
      <c r="C680" t="s">
        <v>573</v>
      </c>
      <c r="D680" t="s">
        <v>589</v>
      </c>
      <c r="E680" t="s">
        <v>398</v>
      </c>
      <c r="F680" t="s">
        <v>30</v>
      </c>
      <c r="G680" t="s">
        <v>31</v>
      </c>
      <c r="H680" t="s">
        <v>80</v>
      </c>
      <c r="I680" t="s">
        <v>81</v>
      </c>
      <c r="J680" t="s">
        <v>34</v>
      </c>
      <c r="K680" t="s">
        <v>761</v>
      </c>
      <c r="L680">
        <v>0</v>
      </c>
      <c r="M680" t="s">
        <v>36</v>
      </c>
      <c r="O680" t="s">
        <v>37</v>
      </c>
      <c r="S680">
        <v>15.076599999999999</v>
      </c>
      <c r="T680">
        <v>-2.2198000000000002</v>
      </c>
      <c r="U680" t="s">
        <v>762</v>
      </c>
      <c r="V680" t="s">
        <v>41</v>
      </c>
    </row>
    <row r="681" spans="1:27" x14ac:dyDescent="0.3">
      <c r="A681">
        <v>2021</v>
      </c>
      <c r="B681">
        <v>12</v>
      </c>
      <c r="C681" t="s">
        <v>573</v>
      </c>
      <c r="D681" t="s">
        <v>589</v>
      </c>
      <c r="E681" t="s">
        <v>398</v>
      </c>
      <c r="F681" t="s">
        <v>30</v>
      </c>
      <c r="G681" t="s">
        <v>31</v>
      </c>
      <c r="H681" t="s">
        <v>80</v>
      </c>
      <c r="I681" t="s">
        <v>81</v>
      </c>
      <c r="J681" t="s">
        <v>34</v>
      </c>
      <c r="K681" t="s">
        <v>761</v>
      </c>
      <c r="L681">
        <v>0</v>
      </c>
      <c r="M681" t="s">
        <v>36</v>
      </c>
      <c r="O681" t="s">
        <v>37</v>
      </c>
      <c r="S681">
        <v>15.076599999999999</v>
      </c>
      <c r="T681">
        <v>-2.2198000000000002</v>
      </c>
      <c r="U681" t="s">
        <v>762</v>
      </c>
      <c r="V681" t="s">
        <v>41</v>
      </c>
    </row>
    <row r="682" spans="1:27" x14ac:dyDescent="0.3">
      <c r="A682">
        <v>2021</v>
      </c>
      <c r="B682">
        <v>7</v>
      </c>
      <c r="C682" t="s">
        <v>573</v>
      </c>
      <c r="D682" t="s">
        <v>589</v>
      </c>
      <c r="E682" t="s">
        <v>763</v>
      </c>
      <c r="F682" t="s">
        <v>30</v>
      </c>
      <c r="G682" t="s">
        <v>31</v>
      </c>
      <c r="H682" t="s">
        <v>32</v>
      </c>
      <c r="I682" t="s">
        <v>50</v>
      </c>
      <c r="J682" t="s">
        <v>51</v>
      </c>
      <c r="K682" t="s">
        <v>764</v>
      </c>
      <c r="L682">
        <v>0</v>
      </c>
      <c r="M682" t="s">
        <v>391</v>
      </c>
      <c r="N682" t="s">
        <v>36</v>
      </c>
      <c r="O682" t="s">
        <v>37</v>
      </c>
      <c r="P682" t="s">
        <v>579</v>
      </c>
      <c r="R682" t="s">
        <v>39</v>
      </c>
      <c r="S682">
        <v>13.618499999999999</v>
      </c>
      <c r="T682">
        <v>-3.7090000000000001</v>
      </c>
      <c r="U682" t="s">
        <v>765</v>
      </c>
      <c r="V682" t="s">
        <v>41</v>
      </c>
    </row>
    <row r="683" spans="1:27" x14ac:dyDescent="0.3">
      <c r="A683">
        <v>2021</v>
      </c>
      <c r="B683">
        <v>7</v>
      </c>
      <c r="C683" t="s">
        <v>573</v>
      </c>
      <c r="D683" t="s">
        <v>589</v>
      </c>
      <c r="E683" t="s">
        <v>763</v>
      </c>
      <c r="F683" t="s">
        <v>30</v>
      </c>
      <c r="G683" t="s">
        <v>31</v>
      </c>
      <c r="H683" t="s">
        <v>32</v>
      </c>
      <c r="I683" t="s">
        <v>50</v>
      </c>
      <c r="J683" t="s">
        <v>51</v>
      </c>
      <c r="K683" t="s">
        <v>764</v>
      </c>
      <c r="L683">
        <v>0</v>
      </c>
      <c r="M683" t="s">
        <v>391</v>
      </c>
      <c r="N683" t="s">
        <v>36</v>
      </c>
      <c r="O683" t="s">
        <v>37</v>
      </c>
      <c r="P683" t="s">
        <v>579</v>
      </c>
      <c r="R683" t="s">
        <v>39</v>
      </c>
      <c r="S683">
        <v>13.618499999999999</v>
      </c>
      <c r="T683">
        <v>-3.7090000000000001</v>
      </c>
      <c r="U683" t="s">
        <v>765</v>
      </c>
      <c r="V683" t="s">
        <v>41</v>
      </c>
    </row>
    <row r="684" spans="1:27" x14ac:dyDescent="0.3">
      <c r="A684">
        <v>2021</v>
      </c>
      <c r="B684">
        <v>7</v>
      </c>
      <c r="C684" t="s">
        <v>573</v>
      </c>
      <c r="D684" t="s">
        <v>589</v>
      </c>
      <c r="E684" t="s">
        <v>763</v>
      </c>
      <c r="F684" t="s">
        <v>30</v>
      </c>
      <c r="G684" t="s">
        <v>31</v>
      </c>
      <c r="H684" t="s">
        <v>32</v>
      </c>
      <c r="I684" t="s">
        <v>50</v>
      </c>
      <c r="J684" t="s">
        <v>51</v>
      </c>
      <c r="K684" t="s">
        <v>764</v>
      </c>
      <c r="L684">
        <v>0</v>
      </c>
      <c r="M684" t="s">
        <v>391</v>
      </c>
      <c r="N684" t="s">
        <v>36</v>
      </c>
      <c r="O684" t="s">
        <v>37</v>
      </c>
      <c r="P684" t="s">
        <v>579</v>
      </c>
      <c r="R684" t="s">
        <v>39</v>
      </c>
      <c r="S684">
        <v>13.618499999999999</v>
      </c>
      <c r="T684">
        <v>-3.7090000000000001</v>
      </c>
      <c r="U684" t="s">
        <v>765</v>
      </c>
      <c r="V684" t="s">
        <v>41</v>
      </c>
    </row>
    <row r="685" spans="1:27" x14ac:dyDescent="0.3">
      <c r="A685">
        <v>2023</v>
      </c>
      <c r="B685">
        <v>3</v>
      </c>
      <c r="C685" t="s">
        <v>573</v>
      </c>
      <c r="D685" t="s">
        <v>589</v>
      </c>
      <c r="E685" t="s">
        <v>766</v>
      </c>
      <c r="F685" t="s">
        <v>30</v>
      </c>
      <c r="G685" t="s">
        <v>31</v>
      </c>
      <c r="H685" t="s">
        <v>32</v>
      </c>
      <c r="I685" t="s">
        <v>117</v>
      </c>
      <c r="J685" t="s">
        <v>51</v>
      </c>
      <c r="K685" t="s">
        <v>767</v>
      </c>
      <c r="L685">
        <v>0</v>
      </c>
      <c r="M685" t="s">
        <v>36</v>
      </c>
      <c r="O685" t="s">
        <v>37</v>
      </c>
      <c r="P685" t="s">
        <v>579</v>
      </c>
      <c r="R685" t="s">
        <v>39</v>
      </c>
      <c r="S685">
        <v>14.3992</v>
      </c>
      <c r="T685">
        <v>-3.0788000000000002</v>
      </c>
      <c r="U685" t="s">
        <v>768</v>
      </c>
      <c r="V685" t="s">
        <v>41</v>
      </c>
    </row>
    <row r="686" spans="1:27" x14ac:dyDescent="0.3">
      <c r="A686">
        <v>2023</v>
      </c>
      <c r="B686">
        <v>3</v>
      </c>
      <c r="C686" t="s">
        <v>573</v>
      </c>
      <c r="D686" t="s">
        <v>589</v>
      </c>
      <c r="E686" t="s">
        <v>766</v>
      </c>
      <c r="F686" t="s">
        <v>30</v>
      </c>
      <c r="G686" t="s">
        <v>31</v>
      </c>
      <c r="H686" t="s">
        <v>32</v>
      </c>
      <c r="I686" t="s">
        <v>117</v>
      </c>
      <c r="J686" t="s">
        <v>51</v>
      </c>
      <c r="K686" t="s">
        <v>767</v>
      </c>
      <c r="L686">
        <v>0</v>
      </c>
      <c r="M686" t="s">
        <v>36</v>
      </c>
      <c r="O686" t="s">
        <v>37</v>
      </c>
      <c r="P686" t="s">
        <v>579</v>
      </c>
      <c r="R686" t="s">
        <v>39</v>
      </c>
      <c r="S686">
        <v>14.3992</v>
      </c>
      <c r="T686">
        <v>-3.0788000000000002</v>
      </c>
      <c r="U686" t="s">
        <v>768</v>
      </c>
      <c r="V686" t="s">
        <v>41</v>
      </c>
    </row>
    <row r="687" spans="1:27" x14ac:dyDescent="0.3">
      <c r="A687">
        <v>2023</v>
      </c>
      <c r="B687">
        <v>3</v>
      </c>
      <c r="C687" t="s">
        <v>573</v>
      </c>
      <c r="D687" t="s">
        <v>589</v>
      </c>
      <c r="E687" t="s">
        <v>766</v>
      </c>
      <c r="F687" t="s">
        <v>30</v>
      </c>
      <c r="G687" t="s">
        <v>31</v>
      </c>
      <c r="H687" t="s">
        <v>32</v>
      </c>
      <c r="I687" t="s">
        <v>117</v>
      </c>
      <c r="J687" t="s">
        <v>51</v>
      </c>
      <c r="K687" t="s">
        <v>767</v>
      </c>
      <c r="L687">
        <v>0</v>
      </c>
      <c r="M687" t="s">
        <v>36</v>
      </c>
      <c r="O687" t="s">
        <v>37</v>
      </c>
      <c r="P687" t="s">
        <v>579</v>
      </c>
      <c r="R687" t="s">
        <v>39</v>
      </c>
      <c r="S687">
        <v>14.3992</v>
      </c>
      <c r="T687">
        <v>-3.0788000000000002</v>
      </c>
      <c r="U687" t="s">
        <v>768</v>
      </c>
      <c r="V687" t="s">
        <v>41</v>
      </c>
    </row>
    <row r="688" spans="1:27" x14ac:dyDescent="0.3">
      <c r="A688">
        <v>2022</v>
      </c>
      <c r="B688">
        <v>1</v>
      </c>
      <c r="C688" t="s">
        <v>573</v>
      </c>
      <c r="D688" t="s">
        <v>404</v>
      </c>
      <c r="E688" t="s">
        <v>769</v>
      </c>
      <c r="F688" t="s">
        <v>30</v>
      </c>
      <c r="G688" t="s">
        <v>31</v>
      </c>
      <c r="H688" t="s">
        <v>32</v>
      </c>
      <c r="I688" t="s">
        <v>66</v>
      </c>
      <c r="J688" t="s">
        <v>51</v>
      </c>
      <c r="K688" t="s">
        <v>770</v>
      </c>
      <c r="L688">
        <v>0</v>
      </c>
      <c r="M688" t="s">
        <v>36</v>
      </c>
      <c r="O688" t="s">
        <v>37</v>
      </c>
      <c r="P688" t="s">
        <v>579</v>
      </c>
      <c r="R688" t="s">
        <v>39</v>
      </c>
      <c r="S688">
        <v>17.000800000000002</v>
      </c>
      <c r="T688">
        <v>-0.93830000000000002</v>
      </c>
      <c r="U688" t="s">
        <v>771</v>
      </c>
      <c r="V688" t="s">
        <v>41</v>
      </c>
    </row>
    <row r="689" spans="1:27" x14ac:dyDescent="0.3">
      <c r="A689">
        <v>2022</v>
      </c>
      <c r="B689">
        <v>1</v>
      </c>
      <c r="C689" t="s">
        <v>573</v>
      </c>
      <c r="D689" t="s">
        <v>404</v>
      </c>
      <c r="E689" t="s">
        <v>769</v>
      </c>
      <c r="F689" t="s">
        <v>30</v>
      </c>
      <c r="G689" t="s">
        <v>31</v>
      </c>
      <c r="H689" t="s">
        <v>32</v>
      </c>
      <c r="I689" t="s">
        <v>66</v>
      </c>
      <c r="J689" t="s">
        <v>51</v>
      </c>
      <c r="K689" t="s">
        <v>770</v>
      </c>
      <c r="L689">
        <v>0</v>
      </c>
      <c r="M689" t="s">
        <v>36</v>
      </c>
      <c r="O689" t="s">
        <v>37</v>
      </c>
      <c r="P689" t="s">
        <v>579</v>
      </c>
      <c r="R689" t="s">
        <v>39</v>
      </c>
      <c r="S689">
        <v>17.000800000000002</v>
      </c>
      <c r="T689">
        <v>-0.93830000000000002</v>
      </c>
      <c r="U689" t="s">
        <v>771</v>
      </c>
      <c r="V689" t="s">
        <v>41</v>
      </c>
    </row>
    <row r="690" spans="1:27" x14ac:dyDescent="0.3">
      <c r="A690">
        <v>2022</v>
      </c>
      <c r="B690">
        <v>1</v>
      </c>
      <c r="C690" t="s">
        <v>573</v>
      </c>
      <c r="D690" t="s">
        <v>404</v>
      </c>
      <c r="E690" t="s">
        <v>769</v>
      </c>
      <c r="F690" t="s">
        <v>30</v>
      </c>
      <c r="G690" t="s">
        <v>31</v>
      </c>
      <c r="H690" t="s">
        <v>32</v>
      </c>
      <c r="I690" t="s">
        <v>66</v>
      </c>
      <c r="J690" t="s">
        <v>51</v>
      </c>
      <c r="K690" t="s">
        <v>770</v>
      </c>
      <c r="L690">
        <v>0</v>
      </c>
      <c r="M690" t="s">
        <v>36</v>
      </c>
      <c r="O690" t="s">
        <v>37</v>
      </c>
      <c r="P690" t="s">
        <v>579</v>
      </c>
      <c r="R690" t="s">
        <v>39</v>
      </c>
      <c r="S690">
        <v>17.000800000000002</v>
      </c>
      <c r="T690">
        <v>-0.93830000000000002</v>
      </c>
      <c r="U690" t="s">
        <v>771</v>
      </c>
      <c r="V690" t="s">
        <v>41</v>
      </c>
    </row>
    <row r="691" spans="1:27" x14ac:dyDescent="0.3">
      <c r="A691">
        <v>2022</v>
      </c>
      <c r="B691">
        <v>1</v>
      </c>
      <c r="C691" t="s">
        <v>90</v>
      </c>
      <c r="D691" t="s">
        <v>91</v>
      </c>
      <c r="E691" t="s">
        <v>772</v>
      </c>
      <c r="F691" t="s">
        <v>30</v>
      </c>
      <c r="G691" t="s">
        <v>31</v>
      </c>
      <c r="H691" t="s">
        <v>80</v>
      </c>
      <c r="I691" t="s">
        <v>66</v>
      </c>
      <c r="J691" t="s">
        <v>51</v>
      </c>
      <c r="K691" t="s">
        <v>773</v>
      </c>
      <c r="L691">
        <v>0</v>
      </c>
      <c r="M691" t="s">
        <v>36</v>
      </c>
      <c r="O691" t="s">
        <v>37</v>
      </c>
      <c r="S691">
        <v>13.8711</v>
      </c>
      <c r="T691">
        <v>1.1245000000000001</v>
      </c>
      <c r="U691" t="s">
        <v>774</v>
      </c>
      <c r="V691" t="s">
        <v>41</v>
      </c>
    </row>
    <row r="692" spans="1:27" x14ac:dyDescent="0.3">
      <c r="A692">
        <v>2022</v>
      </c>
      <c r="B692">
        <v>1</v>
      </c>
      <c r="C692" t="s">
        <v>90</v>
      </c>
      <c r="D692" t="s">
        <v>91</v>
      </c>
      <c r="E692" t="s">
        <v>772</v>
      </c>
      <c r="F692" t="s">
        <v>30</v>
      </c>
      <c r="G692" t="s">
        <v>31</v>
      </c>
      <c r="H692" t="s">
        <v>80</v>
      </c>
      <c r="I692" t="s">
        <v>66</v>
      </c>
      <c r="J692" t="s">
        <v>51</v>
      </c>
      <c r="K692" t="s">
        <v>773</v>
      </c>
      <c r="L692">
        <v>0</v>
      </c>
      <c r="M692" t="s">
        <v>36</v>
      </c>
      <c r="O692" t="s">
        <v>37</v>
      </c>
      <c r="S692">
        <v>13.8711</v>
      </c>
      <c r="T692">
        <v>1.1245000000000001</v>
      </c>
      <c r="U692" t="s">
        <v>774</v>
      </c>
      <c r="V692" t="s">
        <v>41</v>
      </c>
    </row>
    <row r="693" spans="1:27" x14ac:dyDescent="0.3">
      <c r="A693">
        <v>2022</v>
      </c>
      <c r="B693">
        <v>1</v>
      </c>
      <c r="C693" t="s">
        <v>90</v>
      </c>
      <c r="D693" t="s">
        <v>91</v>
      </c>
      <c r="E693" t="s">
        <v>772</v>
      </c>
      <c r="F693" t="s">
        <v>30</v>
      </c>
      <c r="G693" t="s">
        <v>31</v>
      </c>
      <c r="H693" t="s">
        <v>80</v>
      </c>
      <c r="I693" t="s">
        <v>66</v>
      </c>
      <c r="J693" t="s">
        <v>51</v>
      </c>
      <c r="K693" t="s">
        <v>773</v>
      </c>
      <c r="L693">
        <v>0</v>
      </c>
      <c r="M693" t="s">
        <v>36</v>
      </c>
      <c r="O693" t="s">
        <v>37</v>
      </c>
      <c r="S693">
        <v>13.8711</v>
      </c>
      <c r="T693">
        <v>1.1245000000000001</v>
      </c>
      <c r="U693" t="s">
        <v>774</v>
      </c>
      <c r="V693" t="s">
        <v>41</v>
      </c>
    </row>
    <row r="694" spans="1:27" x14ac:dyDescent="0.3">
      <c r="A694">
        <v>2022</v>
      </c>
      <c r="B694">
        <v>1</v>
      </c>
      <c r="C694" t="s">
        <v>90</v>
      </c>
      <c r="D694" t="s">
        <v>775</v>
      </c>
      <c r="E694" t="s">
        <v>776</v>
      </c>
      <c r="F694" t="s">
        <v>30</v>
      </c>
      <c r="G694" t="s">
        <v>31</v>
      </c>
      <c r="H694" t="s">
        <v>32</v>
      </c>
      <c r="I694" t="s">
        <v>33</v>
      </c>
      <c r="J694" t="s">
        <v>34</v>
      </c>
      <c r="K694" t="s">
        <v>777</v>
      </c>
      <c r="L694">
        <v>0</v>
      </c>
      <c r="M694" t="s">
        <v>94</v>
      </c>
      <c r="O694" t="s">
        <v>37</v>
      </c>
      <c r="P694" t="s">
        <v>95</v>
      </c>
      <c r="Q694" t="s">
        <v>778</v>
      </c>
      <c r="R694" t="s">
        <v>39</v>
      </c>
      <c r="S694">
        <v>14.836</v>
      </c>
      <c r="T694">
        <v>4.4583000000000004</v>
      </c>
      <c r="U694" t="s">
        <v>779</v>
      </c>
      <c r="V694" t="s">
        <v>41</v>
      </c>
    </row>
    <row r="695" spans="1:27" x14ac:dyDescent="0.3">
      <c r="A695">
        <v>2022</v>
      </c>
      <c r="B695">
        <v>1</v>
      </c>
      <c r="C695" t="s">
        <v>90</v>
      </c>
      <c r="D695" t="s">
        <v>775</v>
      </c>
      <c r="E695" t="s">
        <v>776</v>
      </c>
      <c r="F695" t="s">
        <v>30</v>
      </c>
      <c r="G695" t="s">
        <v>31</v>
      </c>
      <c r="H695" t="s">
        <v>32</v>
      </c>
      <c r="I695" t="s">
        <v>33</v>
      </c>
      <c r="J695" t="s">
        <v>34</v>
      </c>
      <c r="K695" t="s">
        <v>777</v>
      </c>
      <c r="L695">
        <v>0</v>
      </c>
      <c r="M695" t="s">
        <v>94</v>
      </c>
      <c r="O695" t="s">
        <v>37</v>
      </c>
      <c r="P695" t="s">
        <v>95</v>
      </c>
      <c r="Q695" t="s">
        <v>778</v>
      </c>
      <c r="R695" t="s">
        <v>39</v>
      </c>
      <c r="S695">
        <v>14.836</v>
      </c>
      <c r="T695">
        <v>4.4583000000000004</v>
      </c>
      <c r="U695" t="s">
        <v>779</v>
      </c>
      <c r="V695" t="s">
        <v>41</v>
      </c>
    </row>
    <row r="696" spans="1:27" x14ac:dyDescent="0.3">
      <c r="A696">
        <v>2022</v>
      </c>
      <c r="B696">
        <v>1</v>
      </c>
      <c r="C696" t="s">
        <v>90</v>
      </c>
      <c r="D696" t="s">
        <v>775</v>
      </c>
      <c r="E696" t="s">
        <v>776</v>
      </c>
      <c r="F696" t="s">
        <v>30</v>
      </c>
      <c r="G696" t="s">
        <v>31</v>
      </c>
      <c r="H696" t="s">
        <v>32</v>
      </c>
      <c r="I696" t="s">
        <v>33</v>
      </c>
      <c r="J696" t="s">
        <v>34</v>
      </c>
      <c r="K696" t="s">
        <v>777</v>
      </c>
      <c r="L696">
        <v>0</v>
      </c>
      <c r="M696" t="s">
        <v>94</v>
      </c>
      <c r="O696" t="s">
        <v>37</v>
      </c>
      <c r="P696" t="s">
        <v>95</v>
      </c>
      <c r="Q696" t="s">
        <v>778</v>
      </c>
      <c r="R696" t="s">
        <v>39</v>
      </c>
      <c r="S696">
        <v>14.836</v>
      </c>
      <c r="T696">
        <v>4.4583000000000004</v>
      </c>
      <c r="U696" t="s">
        <v>779</v>
      </c>
      <c r="V696" t="s">
        <v>41</v>
      </c>
    </row>
    <row r="697" spans="1:27" x14ac:dyDescent="0.3">
      <c r="A697">
        <v>2020</v>
      </c>
      <c r="B697">
        <v>4</v>
      </c>
      <c r="C697" t="s">
        <v>90</v>
      </c>
      <c r="D697" t="s">
        <v>91</v>
      </c>
      <c r="E697" t="s">
        <v>780</v>
      </c>
      <c r="F697" t="s">
        <v>30</v>
      </c>
      <c r="G697" t="s">
        <v>31</v>
      </c>
      <c r="H697" t="s">
        <v>56</v>
      </c>
      <c r="I697" t="s">
        <v>66</v>
      </c>
      <c r="J697" t="s">
        <v>51</v>
      </c>
      <c r="K697" t="s">
        <v>781</v>
      </c>
      <c r="L697">
        <v>0</v>
      </c>
      <c r="M697" t="s">
        <v>94</v>
      </c>
      <c r="O697" t="s">
        <v>37</v>
      </c>
      <c r="P697" t="s">
        <v>95</v>
      </c>
      <c r="R697" t="s">
        <v>39</v>
      </c>
      <c r="S697">
        <v>14.5379</v>
      </c>
      <c r="T697">
        <v>1.2438</v>
      </c>
      <c r="U697" t="s">
        <v>782</v>
      </c>
      <c r="V697" t="s">
        <v>41</v>
      </c>
    </row>
    <row r="698" spans="1:27" x14ac:dyDescent="0.3">
      <c r="A698">
        <v>2020</v>
      </c>
      <c r="B698">
        <v>4</v>
      </c>
      <c r="C698" t="s">
        <v>90</v>
      </c>
      <c r="D698" t="s">
        <v>91</v>
      </c>
      <c r="E698" t="s">
        <v>780</v>
      </c>
      <c r="F698" t="s">
        <v>30</v>
      </c>
      <c r="G698" t="s">
        <v>31</v>
      </c>
      <c r="H698" t="s">
        <v>56</v>
      </c>
      <c r="I698" t="s">
        <v>66</v>
      </c>
      <c r="J698" t="s">
        <v>51</v>
      </c>
      <c r="K698" t="s">
        <v>781</v>
      </c>
      <c r="L698">
        <v>0</v>
      </c>
      <c r="M698" t="s">
        <v>94</v>
      </c>
      <c r="O698" t="s">
        <v>37</v>
      </c>
      <c r="P698" t="s">
        <v>95</v>
      </c>
      <c r="R698" t="s">
        <v>39</v>
      </c>
      <c r="S698">
        <v>14.5379</v>
      </c>
      <c r="T698">
        <v>1.2438</v>
      </c>
      <c r="U698" t="s">
        <v>782</v>
      </c>
      <c r="V698" t="s">
        <v>41</v>
      </c>
    </row>
    <row r="699" spans="1:27" x14ac:dyDescent="0.3">
      <c r="A699">
        <v>2020</v>
      </c>
      <c r="B699">
        <v>4</v>
      </c>
      <c r="C699" t="s">
        <v>90</v>
      </c>
      <c r="D699" t="s">
        <v>91</v>
      </c>
      <c r="E699" t="s">
        <v>780</v>
      </c>
      <c r="F699" t="s">
        <v>30</v>
      </c>
      <c r="G699" t="s">
        <v>31</v>
      </c>
      <c r="H699" t="s">
        <v>56</v>
      </c>
      <c r="I699" t="s">
        <v>66</v>
      </c>
      <c r="J699" t="s">
        <v>51</v>
      </c>
      <c r="K699" t="s">
        <v>781</v>
      </c>
      <c r="L699">
        <v>0</v>
      </c>
      <c r="M699" t="s">
        <v>94</v>
      </c>
      <c r="O699" t="s">
        <v>37</v>
      </c>
      <c r="P699" t="s">
        <v>95</v>
      </c>
      <c r="R699" t="s">
        <v>39</v>
      </c>
      <c r="S699">
        <v>14.5379</v>
      </c>
      <c r="T699">
        <v>1.2438</v>
      </c>
      <c r="U699" t="s">
        <v>782</v>
      </c>
      <c r="V699" t="s">
        <v>41</v>
      </c>
    </row>
    <row r="700" spans="1:27" x14ac:dyDescent="0.3">
      <c r="A700">
        <v>2021</v>
      </c>
      <c r="B700">
        <v>7</v>
      </c>
      <c r="C700" t="s">
        <v>90</v>
      </c>
      <c r="D700" t="s">
        <v>91</v>
      </c>
      <c r="E700" t="s">
        <v>783</v>
      </c>
      <c r="F700" t="s">
        <v>30</v>
      </c>
      <c r="G700" t="s">
        <v>31</v>
      </c>
      <c r="H700" t="s">
        <v>32</v>
      </c>
      <c r="I700" t="s">
        <v>45</v>
      </c>
      <c r="J700" t="s">
        <v>46</v>
      </c>
      <c r="K700" t="s">
        <v>784</v>
      </c>
      <c r="L700">
        <v>0</v>
      </c>
      <c r="M700" t="s">
        <v>36</v>
      </c>
      <c r="O700" t="s">
        <v>37</v>
      </c>
      <c r="P700" t="s">
        <v>95</v>
      </c>
      <c r="R700" t="s">
        <v>39</v>
      </c>
      <c r="S700">
        <v>13.0656</v>
      </c>
      <c r="T700">
        <v>1.4073</v>
      </c>
      <c r="U700" t="s">
        <v>785</v>
      </c>
      <c r="V700" t="s">
        <v>41</v>
      </c>
    </row>
    <row r="701" spans="1:27" x14ac:dyDescent="0.3">
      <c r="A701">
        <v>2021</v>
      </c>
      <c r="B701">
        <v>7</v>
      </c>
      <c r="C701" t="s">
        <v>90</v>
      </c>
      <c r="D701" t="s">
        <v>91</v>
      </c>
      <c r="E701" t="s">
        <v>783</v>
      </c>
      <c r="F701" t="s">
        <v>30</v>
      </c>
      <c r="G701" t="s">
        <v>31</v>
      </c>
      <c r="H701" t="s">
        <v>32</v>
      </c>
      <c r="I701" t="s">
        <v>45</v>
      </c>
      <c r="J701" t="s">
        <v>46</v>
      </c>
      <c r="K701" t="s">
        <v>784</v>
      </c>
      <c r="L701">
        <v>0</v>
      </c>
      <c r="M701" t="s">
        <v>36</v>
      </c>
      <c r="O701" t="s">
        <v>37</v>
      </c>
      <c r="P701" t="s">
        <v>95</v>
      </c>
      <c r="R701" t="s">
        <v>39</v>
      </c>
      <c r="S701">
        <v>13.0656</v>
      </c>
      <c r="T701">
        <v>1.4073</v>
      </c>
      <c r="U701" t="s">
        <v>785</v>
      </c>
      <c r="V701" t="s">
        <v>41</v>
      </c>
    </row>
    <row r="702" spans="1:27" x14ac:dyDescent="0.3">
      <c r="A702">
        <v>2021</v>
      </c>
      <c r="B702">
        <v>7</v>
      </c>
      <c r="C702" t="s">
        <v>90</v>
      </c>
      <c r="D702" t="s">
        <v>91</v>
      </c>
      <c r="E702" t="s">
        <v>783</v>
      </c>
      <c r="F702" t="s">
        <v>30</v>
      </c>
      <c r="G702" t="s">
        <v>31</v>
      </c>
      <c r="H702" t="s">
        <v>32</v>
      </c>
      <c r="I702" t="s">
        <v>45</v>
      </c>
      <c r="J702" t="s">
        <v>46</v>
      </c>
      <c r="K702" t="s">
        <v>784</v>
      </c>
      <c r="L702">
        <v>0</v>
      </c>
      <c r="M702" t="s">
        <v>36</v>
      </c>
      <c r="O702" t="s">
        <v>37</v>
      </c>
      <c r="P702" t="s">
        <v>95</v>
      </c>
      <c r="R702" t="s">
        <v>39</v>
      </c>
      <c r="S702">
        <v>13.0656</v>
      </c>
      <c r="T702">
        <v>1.4073</v>
      </c>
      <c r="U702" t="s">
        <v>785</v>
      </c>
      <c r="V702" t="s">
        <v>41</v>
      </c>
    </row>
    <row r="703" spans="1:27" x14ac:dyDescent="0.3">
      <c r="A703">
        <v>2022</v>
      </c>
      <c r="B703">
        <v>7</v>
      </c>
      <c r="C703" t="s">
        <v>90</v>
      </c>
      <c r="D703" t="s">
        <v>91</v>
      </c>
      <c r="E703" t="s">
        <v>786</v>
      </c>
      <c r="F703" t="s">
        <v>30</v>
      </c>
      <c r="G703" t="s">
        <v>31</v>
      </c>
      <c r="H703" t="s">
        <v>32</v>
      </c>
      <c r="I703" t="s">
        <v>45</v>
      </c>
      <c r="J703" t="s">
        <v>46</v>
      </c>
      <c r="K703" t="s">
        <v>787</v>
      </c>
      <c r="L703">
        <v>0</v>
      </c>
      <c r="M703" t="s">
        <v>36</v>
      </c>
      <c r="O703" t="s">
        <v>37</v>
      </c>
      <c r="P703" t="s">
        <v>95</v>
      </c>
      <c r="R703" t="s">
        <v>39</v>
      </c>
      <c r="S703">
        <v>14.0868</v>
      </c>
      <c r="T703">
        <v>1.0623</v>
      </c>
      <c r="U703" t="s">
        <v>788</v>
      </c>
      <c r="V703" t="s">
        <v>41</v>
      </c>
      <c r="W703" t="s">
        <v>42</v>
      </c>
      <c r="X703">
        <v>614</v>
      </c>
      <c r="Y703">
        <v>4</v>
      </c>
      <c r="Z703">
        <v>50611</v>
      </c>
      <c r="AA703">
        <v>4070.48095331898</v>
      </c>
    </row>
    <row r="704" spans="1:27" x14ac:dyDescent="0.3">
      <c r="A704">
        <v>2022</v>
      </c>
      <c r="B704">
        <v>7</v>
      </c>
      <c r="C704" t="s">
        <v>90</v>
      </c>
      <c r="D704" t="s">
        <v>91</v>
      </c>
      <c r="E704" t="s">
        <v>786</v>
      </c>
      <c r="F704" t="s">
        <v>30</v>
      </c>
      <c r="G704" t="s">
        <v>31</v>
      </c>
      <c r="H704" t="s">
        <v>32</v>
      </c>
      <c r="I704" t="s">
        <v>45</v>
      </c>
      <c r="J704" t="s">
        <v>46</v>
      </c>
      <c r="K704" t="s">
        <v>787</v>
      </c>
      <c r="L704">
        <v>0</v>
      </c>
      <c r="M704" t="s">
        <v>36</v>
      </c>
      <c r="O704" t="s">
        <v>37</v>
      </c>
      <c r="P704" t="s">
        <v>95</v>
      </c>
      <c r="R704" t="s">
        <v>39</v>
      </c>
      <c r="S704">
        <v>14.0868</v>
      </c>
      <c r="T704">
        <v>1.0623</v>
      </c>
      <c r="U704" t="s">
        <v>788</v>
      </c>
      <c r="V704" t="s">
        <v>41</v>
      </c>
      <c r="W704" t="s">
        <v>53</v>
      </c>
      <c r="X704">
        <v>614</v>
      </c>
      <c r="Y704">
        <v>2</v>
      </c>
      <c r="Z704">
        <v>310</v>
      </c>
      <c r="AA704">
        <v>504.29564666477501</v>
      </c>
    </row>
    <row r="705" spans="1:27" x14ac:dyDescent="0.3">
      <c r="A705">
        <v>2021</v>
      </c>
      <c r="B705">
        <v>12</v>
      </c>
      <c r="C705" t="s">
        <v>90</v>
      </c>
      <c r="D705" t="s">
        <v>91</v>
      </c>
      <c r="E705" t="s">
        <v>789</v>
      </c>
      <c r="F705" t="s">
        <v>30</v>
      </c>
      <c r="G705" t="s">
        <v>31</v>
      </c>
      <c r="H705" t="s">
        <v>32</v>
      </c>
      <c r="I705" t="s">
        <v>33</v>
      </c>
      <c r="J705" t="s">
        <v>34</v>
      </c>
      <c r="K705" t="s">
        <v>790</v>
      </c>
      <c r="L705">
        <v>0</v>
      </c>
      <c r="M705" t="s">
        <v>94</v>
      </c>
      <c r="O705" t="s">
        <v>37</v>
      </c>
      <c r="P705" t="s">
        <v>95</v>
      </c>
      <c r="R705" t="s">
        <v>39</v>
      </c>
      <c r="S705">
        <v>14.652200000000001</v>
      </c>
      <c r="T705">
        <v>0.53539999999999999</v>
      </c>
      <c r="U705" t="s">
        <v>791</v>
      </c>
      <c r="V705" t="s">
        <v>41</v>
      </c>
    </row>
    <row r="706" spans="1:27" x14ac:dyDescent="0.3">
      <c r="A706">
        <v>2021</v>
      </c>
      <c r="B706">
        <v>12</v>
      </c>
      <c r="C706" t="s">
        <v>90</v>
      </c>
      <c r="D706" t="s">
        <v>91</v>
      </c>
      <c r="E706" t="s">
        <v>789</v>
      </c>
      <c r="F706" t="s">
        <v>30</v>
      </c>
      <c r="G706" t="s">
        <v>31</v>
      </c>
      <c r="H706" t="s">
        <v>32</v>
      </c>
      <c r="I706" t="s">
        <v>33</v>
      </c>
      <c r="J706" t="s">
        <v>34</v>
      </c>
      <c r="K706" t="s">
        <v>790</v>
      </c>
      <c r="L706">
        <v>0</v>
      </c>
      <c r="M706" t="s">
        <v>94</v>
      </c>
      <c r="O706" t="s">
        <v>37</v>
      </c>
      <c r="P706" t="s">
        <v>95</v>
      </c>
      <c r="R706" t="s">
        <v>39</v>
      </c>
      <c r="S706">
        <v>14.652200000000001</v>
      </c>
      <c r="T706">
        <v>0.53539999999999999</v>
      </c>
      <c r="U706" t="s">
        <v>791</v>
      </c>
      <c r="V706" t="s">
        <v>41</v>
      </c>
    </row>
    <row r="707" spans="1:27" x14ac:dyDescent="0.3">
      <c r="A707">
        <v>2021</v>
      </c>
      <c r="B707">
        <v>12</v>
      </c>
      <c r="C707" t="s">
        <v>90</v>
      </c>
      <c r="D707" t="s">
        <v>91</v>
      </c>
      <c r="E707" t="s">
        <v>789</v>
      </c>
      <c r="F707" t="s">
        <v>30</v>
      </c>
      <c r="G707" t="s">
        <v>31</v>
      </c>
      <c r="H707" t="s">
        <v>32</v>
      </c>
      <c r="I707" t="s">
        <v>33</v>
      </c>
      <c r="J707" t="s">
        <v>34</v>
      </c>
      <c r="K707" t="s">
        <v>790</v>
      </c>
      <c r="L707">
        <v>0</v>
      </c>
      <c r="M707" t="s">
        <v>94</v>
      </c>
      <c r="O707" t="s">
        <v>37</v>
      </c>
      <c r="P707" t="s">
        <v>95</v>
      </c>
      <c r="R707" t="s">
        <v>39</v>
      </c>
      <c r="S707">
        <v>14.652200000000001</v>
      </c>
      <c r="T707">
        <v>0.53539999999999999</v>
      </c>
      <c r="U707" t="s">
        <v>791</v>
      </c>
      <c r="V707" t="s">
        <v>41</v>
      </c>
    </row>
    <row r="708" spans="1:27" x14ac:dyDescent="0.3">
      <c r="A708">
        <v>2022</v>
      </c>
      <c r="B708">
        <v>8</v>
      </c>
      <c r="C708" t="s">
        <v>90</v>
      </c>
      <c r="D708" t="s">
        <v>91</v>
      </c>
      <c r="E708" t="s">
        <v>792</v>
      </c>
      <c r="F708" t="s">
        <v>30</v>
      </c>
      <c r="G708" t="s">
        <v>437</v>
      </c>
      <c r="H708" t="s">
        <v>56</v>
      </c>
      <c r="I708" t="s">
        <v>509</v>
      </c>
      <c r="J708" t="s">
        <v>51</v>
      </c>
      <c r="K708" t="s">
        <v>793</v>
      </c>
      <c r="L708">
        <v>0</v>
      </c>
      <c r="M708" t="s">
        <v>794</v>
      </c>
      <c r="O708" t="s">
        <v>37</v>
      </c>
      <c r="P708" t="s">
        <v>95</v>
      </c>
      <c r="R708" t="s">
        <v>39</v>
      </c>
      <c r="S708">
        <v>14.206300000000001</v>
      </c>
      <c r="T708">
        <v>0.92949999999999999</v>
      </c>
      <c r="U708" t="s">
        <v>795</v>
      </c>
      <c r="V708" t="s">
        <v>41</v>
      </c>
      <c r="W708" t="s">
        <v>42</v>
      </c>
      <c r="X708">
        <v>614</v>
      </c>
      <c r="Y708">
        <v>2</v>
      </c>
      <c r="Z708">
        <v>740</v>
      </c>
      <c r="AA708">
        <v>134.77645613876001</v>
      </c>
    </row>
    <row r="709" spans="1:27" x14ac:dyDescent="0.3">
      <c r="A709">
        <v>2022</v>
      </c>
      <c r="B709">
        <v>8</v>
      </c>
      <c r="C709" t="s">
        <v>90</v>
      </c>
      <c r="D709" t="s">
        <v>91</v>
      </c>
      <c r="E709" t="s">
        <v>792</v>
      </c>
      <c r="F709" t="s">
        <v>30</v>
      </c>
      <c r="G709" t="s">
        <v>437</v>
      </c>
      <c r="H709" t="s">
        <v>56</v>
      </c>
      <c r="I709" t="s">
        <v>509</v>
      </c>
      <c r="J709" t="s">
        <v>51</v>
      </c>
      <c r="K709" t="s">
        <v>793</v>
      </c>
      <c r="L709">
        <v>0</v>
      </c>
      <c r="M709" t="s">
        <v>794</v>
      </c>
      <c r="O709" t="s">
        <v>37</v>
      </c>
      <c r="P709" t="s">
        <v>95</v>
      </c>
      <c r="R709" t="s">
        <v>39</v>
      </c>
      <c r="S709">
        <v>14.206300000000001</v>
      </c>
      <c r="T709">
        <v>0.92949999999999999</v>
      </c>
      <c r="U709" t="s">
        <v>795</v>
      </c>
      <c r="V709" t="s">
        <v>41</v>
      </c>
      <c r="W709" t="s">
        <v>42</v>
      </c>
      <c r="X709">
        <v>614</v>
      </c>
      <c r="Y709">
        <v>2</v>
      </c>
      <c r="Z709">
        <v>740</v>
      </c>
      <c r="AA709">
        <v>159.953366027535</v>
      </c>
    </row>
    <row r="710" spans="1:27" x14ac:dyDescent="0.3">
      <c r="A710">
        <v>2022</v>
      </c>
      <c r="B710">
        <v>8</v>
      </c>
      <c r="C710" t="s">
        <v>90</v>
      </c>
      <c r="D710" t="s">
        <v>91</v>
      </c>
      <c r="E710" t="s">
        <v>792</v>
      </c>
      <c r="F710" t="s">
        <v>30</v>
      </c>
      <c r="G710" t="s">
        <v>437</v>
      </c>
      <c r="H710" t="s">
        <v>56</v>
      </c>
      <c r="I710" t="s">
        <v>509</v>
      </c>
      <c r="J710" t="s">
        <v>51</v>
      </c>
      <c r="K710" t="s">
        <v>793</v>
      </c>
      <c r="L710">
        <v>0</v>
      </c>
      <c r="M710" t="s">
        <v>794</v>
      </c>
      <c r="O710" t="s">
        <v>37</v>
      </c>
      <c r="P710" t="s">
        <v>95</v>
      </c>
      <c r="R710" t="s">
        <v>39</v>
      </c>
      <c r="S710">
        <v>14.206300000000001</v>
      </c>
      <c r="T710">
        <v>0.92949999999999999</v>
      </c>
      <c r="U710" t="s">
        <v>795</v>
      </c>
      <c r="V710" t="s">
        <v>41</v>
      </c>
      <c r="W710" t="s">
        <v>42</v>
      </c>
      <c r="X710">
        <v>614</v>
      </c>
      <c r="Y710">
        <v>2</v>
      </c>
      <c r="Z710">
        <v>740</v>
      </c>
      <c r="AA710">
        <v>455.64233007013303</v>
      </c>
    </row>
    <row r="711" spans="1:27" x14ac:dyDescent="0.3">
      <c r="A711">
        <v>2023</v>
      </c>
      <c r="B711">
        <v>1</v>
      </c>
      <c r="C711" t="s">
        <v>90</v>
      </c>
      <c r="D711" t="s">
        <v>91</v>
      </c>
      <c r="E711" t="s">
        <v>796</v>
      </c>
      <c r="F711" t="s">
        <v>30</v>
      </c>
      <c r="G711" t="s">
        <v>31</v>
      </c>
      <c r="H711" t="s">
        <v>32</v>
      </c>
      <c r="I711" t="s">
        <v>33</v>
      </c>
      <c r="J711" t="s">
        <v>34</v>
      </c>
      <c r="K711" t="s">
        <v>797</v>
      </c>
      <c r="L711">
        <v>0</v>
      </c>
      <c r="M711" t="s">
        <v>94</v>
      </c>
      <c r="O711" t="s">
        <v>37</v>
      </c>
      <c r="P711" t="s">
        <v>95</v>
      </c>
      <c r="R711" t="s">
        <v>39</v>
      </c>
      <c r="S711">
        <v>15.0771</v>
      </c>
      <c r="T711">
        <v>3.7854999999999999</v>
      </c>
      <c r="U711" t="s">
        <v>798</v>
      </c>
      <c r="V711" t="s">
        <v>41</v>
      </c>
      <c r="W711" t="s">
        <v>42</v>
      </c>
      <c r="X711">
        <v>614</v>
      </c>
      <c r="Y711">
        <v>4</v>
      </c>
      <c r="Z711">
        <v>50211</v>
      </c>
      <c r="AA711">
        <v>9049.9466575018196</v>
      </c>
    </row>
    <row r="712" spans="1:27" x14ac:dyDescent="0.3">
      <c r="A712">
        <v>2019</v>
      </c>
      <c r="B712">
        <v>5</v>
      </c>
      <c r="C712" t="s">
        <v>90</v>
      </c>
      <c r="D712" t="s">
        <v>91</v>
      </c>
      <c r="E712" t="s">
        <v>799</v>
      </c>
      <c r="F712" t="s">
        <v>30</v>
      </c>
      <c r="G712" t="s">
        <v>226</v>
      </c>
      <c r="H712" t="s">
        <v>32</v>
      </c>
      <c r="I712" t="s">
        <v>50</v>
      </c>
      <c r="J712" t="s">
        <v>51</v>
      </c>
      <c r="K712" t="s">
        <v>800</v>
      </c>
      <c r="L712">
        <v>0</v>
      </c>
      <c r="M712" t="s">
        <v>94</v>
      </c>
      <c r="O712" t="s">
        <v>37</v>
      </c>
      <c r="P712" t="s">
        <v>95</v>
      </c>
      <c r="R712" t="s">
        <v>39</v>
      </c>
      <c r="S712">
        <v>14.6806</v>
      </c>
      <c r="T712">
        <v>1.9508000000000001</v>
      </c>
      <c r="U712" t="s">
        <v>801</v>
      </c>
      <c r="V712" t="s">
        <v>41</v>
      </c>
    </row>
    <row r="713" spans="1:27" x14ac:dyDescent="0.3">
      <c r="A713">
        <v>2019</v>
      </c>
      <c r="B713">
        <v>5</v>
      </c>
      <c r="C713" t="s">
        <v>90</v>
      </c>
      <c r="D713" t="s">
        <v>91</v>
      </c>
      <c r="E713" t="s">
        <v>799</v>
      </c>
      <c r="F713" t="s">
        <v>30</v>
      </c>
      <c r="G713" t="s">
        <v>226</v>
      </c>
      <c r="H713" t="s">
        <v>32</v>
      </c>
      <c r="I713" t="s">
        <v>50</v>
      </c>
      <c r="J713" t="s">
        <v>51</v>
      </c>
      <c r="K713" t="s">
        <v>800</v>
      </c>
      <c r="L713">
        <v>0</v>
      </c>
      <c r="M713" t="s">
        <v>94</v>
      </c>
      <c r="O713" t="s">
        <v>37</v>
      </c>
      <c r="P713" t="s">
        <v>95</v>
      </c>
      <c r="R713" t="s">
        <v>39</v>
      </c>
      <c r="S713">
        <v>14.6806</v>
      </c>
      <c r="T713">
        <v>1.9508000000000001</v>
      </c>
      <c r="U713" t="s">
        <v>801</v>
      </c>
      <c r="V713" t="s">
        <v>41</v>
      </c>
    </row>
    <row r="714" spans="1:27" x14ac:dyDescent="0.3">
      <c r="A714">
        <v>2019</v>
      </c>
      <c r="B714">
        <v>5</v>
      </c>
      <c r="C714" t="s">
        <v>90</v>
      </c>
      <c r="D714" t="s">
        <v>91</v>
      </c>
      <c r="E714" t="s">
        <v>799</v>
      </c>
      <c r="F714" t="s">
        <v>30</v>
      </c>
      <c r="G714" t="s">
        <v>226</v>
      </c>
      <c r="H714" t="s">
        <v>32</v>
      </c>
      <c r="I714" t="s">
        <v>50</v>
      </c>
      <c r="J714" t="s">
        <v>51</v>
      </c>
      <c r="K714" t="s">
        <v>800</v>
      </c>
      <c r="L714">
        <v>0</v>
      </c>
      <c r="M714" t="s">
        <v>94</v>
      </c>
      <c r="O714" t="s">
        <v>37</v>
      </c>
      <c r="P714" t="s">
        <v>95</v>
      </c>
      <c r="R714" t="s">
        <v>39</v>
      </c>
      <c r="S714">
        <v>14.6806</v>
      </c>
      <c r="T714">
        <v>1.9508000000000001</v>
      </c>
      <c r="U714" t="s">
        <v>801</v>
      </c>
      <c r="V714" t="s">
        <v>41</v>
      </c>
    </row>
    <row r="715" spans="1:27" x14ac:dyDescent="0.3">
      <c r="A715">
        <v>2022</v>
      </c>
      <c r="B715">
        <v>11</v>
      </c>
      <c r="C715" t="s">
        <v>90</v>
      </c>
      <c r="D715" t="s">
        <v>91</v>
      </c>
      <c r="E715" t="s">
        <v>802</v>
      </c>
      <c r="F715" t="s">
        <v>30</v>
      </c>
      <c r="G715" t="s">
        <v>31</v>
      </c>
      <c r="H715" t="s">
        <v>32</v>
      </c>
      <c r="I715" t="s">
        <v>66</v>
      </c>
      <c r="J715" t="s">
        <v>51</v>
      </c>
      <c r="K715" t="s">
        <v>803</v>
      </c>
      <c r="L715">
        <v>0</v>
      </c>
      <c r="M715" t="s">
        <v>36</v>
      </c>
      <c r="O715" t="s">
        <v>37</v>
      </c>
      <c r="P715" t="s">
        <v>95</v>
      </c>
      <c r="R715" t="s">
        <v>39</v>
      </c>
      <c r="S715">
        <v>13.095700000000001</v>
      </c>
      <c r="T715">
        <v>2.0112000000000001</v>
      </c>
      <c r="U715" t="s">
        <v>804</v>
      </c>
      <c r="V715" t="s">
        <v>41</v>
      </c>
    </row>
    <row r="716" spans="1:27" x14ac:dyDescent="0.3">
      <c r="A716">
        <v>2022</v>
      </c>
      <c r="B716">
        <v>11</v>
      </c>
      <c r="C716" t="s">
        <v>90</v>
      </c>
      <c r="D716" t="s">
        <v>91</v>
      </c>
      <c r="E716" t="s">
        <v>802</v>
      </c>
      <c r="F716" t="s">
        <v>30</v>
      </c>
      <c r="G716" t="s">
        <v>31</v>
      </c>
      <c r="H716" t="s">
        <v>32</v>
      </c>
      <c r="I716" t="s">
        <v>66</v>
      </c>
      <c r="J716" t="s">
        <v>51</v>
      </c>
      <c r="K716" t="s">
        <v>803</v>
      </c>
      <c r="L716">
        <v>0</v>
      </c>
      <c r="M716" t="s">
        <v>36</v>
      </c>
      <c r="O716" t="s">
        <v>37</v>
      </c>
      <c r="P716" t="s">
        <v>95</v>
      </c>
      <c r="R716" t="s">
        <v>39</v>
      </c>
      <c r="S716">
        <v>13.095700000000001</v>
      </c>
      <c r="T716">
        <v>2.0112000000000001</v>
      </c>
      <c r="U716" t="s">
        <v>804</v>
      </c>
      <c r="V716" t="s">
        <v>41</v>
      </c>
    </row>
    <row r="717" spans="1:27" x14ac:dyDescent="0.3">
      <c r="A717">
        <v>2022</v>
      </c>
      <c r="B717">
        <v>11</v>
      </c>
      <c r="C717" t="s">
        <v>90</v>
      </c>
      <c r="D717" t="s">
        <v>91</v>
      </c>
      <c r="E717" t="s">
        <v>802</v>
      </c>
      <c r="F717" t="s">
        <v>30</v>
      </c>
      <c r="G717" t="s">
        <v>31</v>
      </c>
      <c r="H717" t="s">
        <v>32</v>
      </c>
      <c r="I717" t="s">
        <v>66</v>
      </c>
      <c r="J717" t="s">
        <v>51</v>
      </c>
      <c r="K717" t="s">
        <v>803</v>
      </c>
      <c r="L717">
        <v>0</v>
      </c>
      <c r="M717" t="s">
        <v>36</v>
      </c>
      <c r="O717" t="s">
        <v>37</v>
      </c>
      <c r="P717" t="s">
        <v>95</v>
      </c>
      <c r="R717" t="s">
        <v>39</v>
      </c>
      <c r="S717">
        <v>13.095700000000001</v>
      </c>
      <c r="T717">
        <v>2.0112000000000001</v>
      </c>
      <c r="U717" t="s">
        <v>804</v>
      </c>
      <c r="V717" t="s">
        <v>41</v>
      </c>
    </row>
    <row r="718" spans="1:27" x14ac:dyDescent="0.3">
      <c r="A718">
        <v>2022</v>
      </c>
      <c r="B718">
        <v>1</v>
      </c>
      <c r="C718" t="s">
        <v>90</v>
      </c>
      <c r="D718" t="s">
        <v>775</v>
      </c>
      <c r="E718" t="s">
        <v>805</v>
      </c>
      <c r="F718" t="s">
        <v>30</v>
      </c>
      <c r="G718" t="s">
        <v>31</v>
      </c>
      <c r="H718" t="s">
        <v>32</v>
      </c>
      <c r="I718" t="s">
        <v>45</v>
      </c>
      <c r="J718" t="s">
        <v>46</v>
      </c>
      <c r="K718" t="s">
        <v>806</v>
      </c>
      <c r="L718">
        <v>0</v>
      </c>
      <c r="M718" t="s">
        <v>94</v>
      </c>
      <c r="O718" t="s">
        <v>37</v>
      </c>
      <c r="P718" t="s">
        <v>95</v>
      </c>
      <c r="R718" t="s">
        <v>39</v>
      </c>
      <c r="S718">
        <v>15.445399999999999</v>
      </c>
      <c r="T718">
        <v>5.0403000000000002</v>
      </c>
      <c r="U718" t="s">
        <v>807</v>
      </c>
      <c r="V718" t="s">
        <v>41</v>
      </c>
    </row>
    <row r="719" spans="1:27" x14ac:dyDescent="0.3">
      <c r="A719">
        <v>2022</v>
      </c>
      <c r="B719">
        <v>1</v>
      </c>
      <c r="C719" t="s">
        <v>90</v>
      </c>
      <c r="D719" t="s">
        <v>775</v>
      </c>
      <c r="E719" t="s">
        <v>805</v>
      </c>
      <c r="F719" t="s">
        <v>30</v>
      </c>
      <c r="G719" t="s">
        <v>31</v>
      </c>
      <c r="H719" t="s">
        <v>32</v>
      </c>
      <c r="I719" t="s">
        <v>45</v>
      </c>
      <c r="J719" t="s">
        <v>46</v>
      </c>
      <c r="K719" t="s">
        <v>806</v>
      </c>
      <c r="L719">
        <v>0</v>
      </c>
      <c r="M719" t="s">
        <v>94</v>
      </c>
      <c r="O719" t="s">
        <v>37</v>
      </c>
      <c r="P719" t="s">
        <v>95</v>
      </c>
      <c r="R719" t="s">
        <v>39</v>
      </c>
      <c r="S719">
        <v>15.445399999999999</v>
      </c>
      <c r="T719">
        <v>5.0403000000000002</v>
      </c>
      <c r="U719" t="s">
        <v>807</v>
      </c>
      <c r="V719" t="s">
        <v>41</v>
      </c>
    </row>
    <row r="720" spans="1:27" x14ac:dyDescent="0.3">
      <c r="A720">
        <v>2022</v>
      </c>
      <c r="B720">
        <v>1</v>
      </c>
      <c r="C720" t="s">
        <v>90</v>
      </c>
      <c r="D720" t="s">
        <v>775</v>
      </c>
      <c r="E720" t="s">
        <v>805</v>
      </c>
      <c r="F720" t="s">
        <v>30</v>
      </c>
      <c r="G720" t="s">
        <v>31</v>
      </c>
      <c r="H720" t="s">
        <v>32</v>
      </c>
      <c r="I720" t="s">
        <v>45</v>
      </c>
      <c r="J720" t="s">
        <v>46</v>
      </c>
      <c r="K720" t="s">
        <v>806</v>
      </c>
      <c r="L720">
        <v>0</v>
      </c>
      <c r="M720" t="s">
        <v>94</v>
      </c>
      <c r="O720" t="s">
        <v>37</v>
      </c>
      <c r="P720" t="s">
        <v>95</v>
      </c>
      <c r="R720" t="s">
        <v>39</v>
      </c>
      <c r="S720">
        <v>15.445399999999999</v>
      </c>
      <c r="T720">
        <v>5.0403000000000002</v>
      </c>
      <c r="U720" t="s">
        <v>807</v>
      </c>
      <c r="V720" t="s">
        <v>41</v>
      </c>
    </row>
    <row r="721" spans="1:27" x14ac:dyDescent="0.3">
      <c r="A721">
        <v>2022</v>
      </c>
      <c r="B721">
        <v>7</v>
      </c>
      <c r="C721" t="s">
        <v>90</v>
      </c>
      <c r="D721" t="s">
        <v>91</v>
      </c>
      <c r="E721" t="s">
        <v>808</v>
      </c>
      <c r="F721" t="s">
        <v>30</v>
      </c>
      <c r="G721" t="s">
        <v>31</v>
      </c>
      <c r="H721" t="s">
        <v>32</v>
      </c>
      <c r="I721" t="s">
        <v>45</v>
      </c>
      <c r="J721" t="s">
        <v>46</v>
      </c>
      <c r="K721" t="s">
        <v>809</v>
      </c>
      <c r="L721">
        <v>0</v>
      </c>
      <c r="M721" t="s">
        <v>36</v>
      </c>
      <c r="O721" t="s">
        <v>37</v>
      </c>
      <c r="P721" t="s">
        <v>95</v>
      </c>
      <c r="R721" t="s">
        <v>39</v>
      </c>
      <c r="S721">
        <v>12.8711</v>
      </c>
      <c r="T721">
        <v>1.8685</v>
      </c>
      <c r="U721" t="s">
        <v>810</v>
      </c>
      <c r="V721" t="s">
        <v>41</v>
      </c>
    </row>
    <row r="722" spans="1:27" x14ac:dyDescent="0.3">
      <c r="A722">
        <v>2022</v>
      </c>
      <c r="B722">
        <v>7</v>
      </c>
      <c r="C722" t="s">
        <v>90</v>
      </c>
      <c r="D722" t="s">
        <v>91</v>
      </c>
      <c r="E722" t="s">
        <v>808</v>
      </c>
      <c r="F722" t="s">
        <v>30</v>
      </c>
      <c r="G722" t="s">
        <v>31</v>
      </c>
      <c r="H722" t="s">
        <v>32</v>
      </c>
      <c r="I722" t="s">
        <v>45</v>
      </c>
      <c r="J722" t="s">
        <v>46</v>
      </c>
      <c r="K722" t="s">
        <v>809</v>
      </c>
      <c r="L722">
        <v>0</v>
      </c>
      <c r="M722" t="s">
        <v>36</v>
      </c>
      <c r="O722" t="s">
        <v>37</v>
      </c>
      <c r="P722" t="s">
        <v>95</v>
      </c>
      <c r="R722" t="s">
        <v>39</v>
      </c>
      <c r="S722">
        <v>12.8711</v>
      </c>
      <c r="T722">
        <v>1.8685</v>
      </c>
      <c r="U722" t="s">
        <v>810</v>
      </c>
      <c r="V722" t="s">
        <v>41</v>
      </c>
    </row>
    <row r="723" spans="1:27" x14ac:dyDescent="0.3">
      <c r="A723">
        <v>2022</v>
      </c>
      <c r="B723">
        <v>7</v>
      </c>
      <c r="C723" t="s">
        <v>90</v>
      </c>
      <c r="D723" t="s">
        <v>91</v>
      </c>
      <c r="E723" t="s">
        <v>808</v>
      </c>
      <c r="F723" t="s">
        <v>30</v>
      </c>
      <c r="G723" t="s">
        <v>31</v>
      </c>
      <c r="H723" t="s">
        <v>32</v>
      </c>
      <c r="I723" t="s">
        <v>45</v>
      </c>
      <c r="J723" t="s">
        <v>46</v>
      </c>
      <c r="K723" t="s">
        <v>809</v>
      </c>
      <c r="L723">
        <v>0</v>
      </c>
      <c r="M723" t="s">
        <v>36</v>
      </c>
      <c r="O723" t="s">
        <v>37</v>
      </c>
      <c r="P723" t="s">
        <v>95</v>
      </c>
      <c r="R723" t="s">
        <v>39</v>
      </c>
      <c r="S723">
        <v>12.8711</v>
      </c>
      <c r="T723">
        <v>1.8685</v>
      </c>
      <c r="U723" t="s">
        <v>810</v>
      </c>
      <c r="V723" t="s">
        <v>41</v>
      </c>
    </row>
    <row r="724" spans="1:27" x14ac:dyDescent="0.3">
      <c r="A724">
        <v>2020</v>
      </c>
      <c r="B724">
        <v>2</v>
      </c>
      <c r="C724" t="s">
        <v>90</v>
      </c>
      <c r="D724" t="s">
        <v>91</v>
      </c>
      <c r="E724" t="s">
        <v>811</v>
      </c>
      <c r="F724" t="s">
        <v>30</v>
      </c>
      <c r="G724" t="s">
        <v>226</v>
      </c>
      <c r="H724" t="s">
        <v>56</v>
      </c>
      <c r="I724" t="s">
        <v>66</v>
      </c>
      <c r="J724" t="s">
        <v>51</v>
      </c>
      <c r="K724" t="s">
        <v>812</v>
      </c>
      <c r="L724">
        <v>0</v>
      </c>
      <c r="M724" t="s">
        <v>94</v>
      </c>
      <c r="O724" t="s">
        <v>37</v>
      </c>
      <c r="P724" t="s">
        <v>95</v>
      </c>
      <c r="R724" t="s">
        <v>39</v>
      </c>
      <c r="S724">
        <v>14.6744</v>
      </c>
      <c r="T724">
        <v>2.2728999999999999</v>
      </c>
      <c r="U724" t="s">
        <v>813</v>
      </c>
      <c r="V724" t="s">
        <v>41</v>
      </c>
    </row>
    <row r="725" spans="1:27" x14ac:dyDescent="0.3">
      <c r="A725">
        <v>2020</v>
      </c>
      <c r="B725">
        <v>2</v>
      </c>
      <c r="C725" t="s">
        <v>90</v>
      </c>
      <c r="D725" t="s">
        <v>91</v>
      </c>
      <c r="E725" t="s">
        <v>811</v>
      </c>
      <c r="F725" t="s">
        <v>30</v>
      </c>
      <c r="G725" t="s">
        <v>226</v>
      </c>
      <c r="H725" t="s">
        <v>56</v>
      </c>
      <c r="I725" t="s">
        <v>66</v>
      </c>
      <c r="J725" t="s">
        <v>51</v>
      </c>
      <c r="K725" t="s">
        <v>812</v>
      </c>
      <c r="L725">
        <v>0</v>
      </c>
      <c r="M725" t="s">
        <v>94</v>
      </c>
      <c r="O725" t="s">
        <v>37</v>
      </c>
      <c r="P725" t="s">
        <v>95</v>
      </c>
      <c r="R725" t="s">
        <v>39</v>
      </c>
      <c r="S725">
        <v>14.6744</v>
      </c>
      <c r="T725">
        <v>2.2728999999999999</v>
      </c>
      <c r="U725" t="s">
        <v>813</v>
      </c>
      <c r="V725" t="s">
        <v>41</v>
      </c>
    </row>
    <row r="726" spans="1:27" x14ac:dyDescent="0.3">
      <c r="A726">
        <v>2020</v>
      </c>
      <c r="B726">
        <v>2</v>
      </c>
      <c r="C726" t="s">
        <v>90</v>
      </c>
      <c r="D726" t="s">
        <v>91</v>
      </c>
      <c r="E726" t="s">
        <v>811</v>
      </c>
      <c r="F726" t="s">
        <v>30</v>
      </c>
      <c r="G726" t="s">
        <v>226</v>
      </c>
      <c r="H726" t="s">
        <v>56</v>
      </c>
      <c r="I726" t="s">
        <v>66</v>
      </c>
      <c r="J726" t="s">
        <v>51</v>
      </c>
      <c r="K726" t="s">
        <v>812</v>
      </c>
      <c r="L726">
        <v>0</v>
      </c>
      <c r="M726" t="s">
        <v>94</v>
      </c>
      <c r="O726" t="s">
        <v>37</v>
      </c>
      <c r="P726" t="s">
        <v>95</v>
      </c>
      <c r="R726" t="s">
        <v>39</v>
      </c>
      <c r="S726">
        <v>14.6744</v>
      </c>
      <c r="T726">
        <v>2.2728999999999999</v>
      </c>
      <c r="U726" t="s">
        <v>813</v>
      </c>
      <c r="V726" t="s">
        <v>41</v>
      </c>
    </row>
    <row r="727" spans="1:27" x14ac:dyDescent="0.3">
      <c r="A727">
        <v>2020</v>
      </c>
      <c r="B727">
        <v>5</v>
      </c>
      <c r="C727" t="s">
        <v>90</v>
      </c>
      <c r="D727" t="s">
        <v>775</v>
      </c>
      <c r="E727" t="s">
        <v>814</v>
      </c>
      <c r="F727" t="s">
        <v>30</v>
      </c>
      <c r="G727" t="s">
        <v>31</v>
      </c>
      <c r="H727" t="s">
        <v>56</v>
      </c>
      <c r="I727" t="s">
        <v>33</v>
      </c>
      <c r="J727" t="s">
        <v>34</v>
      </c>
      <c r="K727" t="s">
        <v>815</v>
      </c>
      <c r="L727">
        <v>3</v>
      </c>
      <c r="M727" t="s">
        <v>94</v>
      </c>
      <c r="O727" t="s">
        <v>37</v>
      </c>
      <c r="P727" t="s">
        <v>579</v>
      </c>
      <c r="Q727" t="s">
        <v>816</v>
      </c>
      <c r="R727" t="s">
        <v>39</v>
      </c>
      <c r="S727">
        <v>15.7196</v>
      </c>
      <c r="T727">
        <v>4.5023999999999997</v>
      </c>
      <c r="U727" t="s">
        <v>817</v>
      </c>
      <c r="V727" t="s">
        <v>41</v>
      </c>
      <c r="W727" t="s">
        <v>42</v>
      </c>
      <c r="X727">
        <v>614</v>
      </c>
      <c r="Y727">
        <v>4</v>
      </c>
      <c r="Z727">
        <v>40111</v>
      </c>
      <c r="AA727">
        <v>8612.8786521116199</v>
      </c>
    </row>
    <row r="728" spans="1:27" x14ac:dyDescent="0.3">
      <c r="A728">
        <v>2022</v>
      </c>
      <c r="B728">
        <v>5</v>
      </c>
      <c r="C728" t="s">
        <v>90</v>
      </c>
      <c r="D728" t="s">
        <v>91</v>
      </c>
      <c r="E728" t="s">
        <v>818</v>
      </c>
      <c r="F728" t="s">
        <v>30</v>
      </c>
      <c r="G728" t="s">
        <v>31</v>
      </c>
      <c r="H728" t="s">
        <v>32</v>
      </c>
      <c r="I728" t="s">
        <v>45</v>
      </c>
      <c r="J728" t="s">
        <v>46</v>
      </c>
      <c r="K728" t="s">
        <v>819</v>
      </c>
      <c r="L728">
        <v>0</v>
      </c>
      <c r="M728" t="s">
        <v>94</v>
      </c>
      <c r="O728" t="s">
        <v>37</v>
      </c>
      <c r="P728" t="s">
        <v>95</v>
      </c>
      <c r="Q728" t="s">
        <v>778</v>
      </c>
      <c r="R728" t="s">
        <v>39</v>
      </c>
      <c r="S728">
        <v>14.2599</v>
      </c>
      <c r="T728">
        <v>1.9168000000000001</v>
      </c>
      <c r="U728" t="s">
        <v>820</v>
      </c>
      <c r="V728" t="s">
        <v>41</v>
      </c>
    </row>
    <row r="729" spans="1:27" x14ac:dyDescent="0.3">
      <c r="A729">
        <v>2022</v>
      </c>
      <c r="B729">
        <v>5</v>
      </c>
      <c r="C729" t="s">
        <v>90</v>
      </c>
      <c r="D729" t="s">
        <v>91</v>
      </c>
      <c r="E729" t="s">
        <v>818</v>
      </c>
      <c r="F729" t="s">
        <v>30</v>
      </c>
      <c r="G729" t="s">
        <v>31</v>
      </c>
      <c r="H729" t="s">
        <v>32</v>
      </c>
      <c r="I729" t="s">
        <v>45</v>
      </c>
      <c r="J729" t="s">
        <v>46</v>
      </c>
      <c r="K729" t="s">
        <v>819</v>
      </c>
      <c r="L729">
        <v>0</v>
      </c>
      <c r="M729" t="s">
        <v>94</v>
      </c>
      <c r="O729" t="s">
        <v>37</v>
      </c>
      <c r="P729" t="s">
        <v>95</v>
      </c>
      <c r="Q729" t="s">
        <v>778</v>
      </c>
      <c r="R729" t="s">
        <v>39</v>
      </c>
      <c r="S729">
        <v>14.2599</v>
      </c>
      <c r="T729">
        <v>1.9168000000000001</v>
      </c>
      <c r="U729" t="s">
        <v>820</v>
      </c>
      <c r="V729" t="s">
        <v>41</v>
      </c>
    </row>
    <row r="730" spans="1:27" x14ac:dyDescent="0.3">
      <c r="A730">
        <v>2022</v>
      </c>
      <c r="B730">
        <v>5</v>
      </c>
      <c r="C730" t="s">
        <v>90</v>
      </c>
      <c r="D730" t="s">
        <v>91</v>
      </c>
      <c r="E730" t="s">
        <v>818</v>
      </c>
      <c r="F730" t="s">
        <v>30</v>
      </c>
      <c r="G730" t="s">
        <v>31</v>
      </c>
      <c r="H730" t="s">
        <v>32</v>
      </c>
      <c r="I730" t="s">
        <v>45</v>
      </c>
      <c r="J730" t="s">
        <v>46</v>
      </c>
      <c r="K730" t="s">
        <v>819</v>
      </c>
      <c r="L730">
        <v>0</v>
      </c>
      <c r="M730" t="s">
        <v>94</v>
      </c>
      <c r="O730" t="s">
        <v>37</v>
      </c>
      <c r="P730" t="s">
        <v>95</v>
      </c>
      <c r="Q730" t="s">
        <v>778</v>
      </c>
      <c r="R730" t="s">
        <v>39</v>
      </c>
      <c r="S730">
        <v>14.2599</v>
      </c>
      <c r="T730">
        <v>1.9168000000000001</v>
      </c>
      <c r="U730" t="s">
        <v>820</v>
      </c>
      <c r="V730" t="s">
        <v>41</v>
      </c>
    </row>
    <row r="731" spans="1:27" x14ac:dyDescent="0.3">
      <c r="A731">
        <v>2022</v>
      </c>
      <c r="B731">
        <v>2</v>
      </c>
      <c r="C731" t="s">
        <v>90</v>
      </c>
      <c r="D731" t="s">
        <v>91</v>
      </c>
      <c r="E731" t="s">
        <v>821</v>
      </c>
      <c r="F731" t="s">
        <v>30</v>
      </c>
      <c r="G731" t="s">
        <v>31</v>
      </c>
      <c r="H731" t="s">
        <v>32</v>
      </c>
      <c r="I731" t="s">
        <v>33</v>
      </c>
      <c r="J731" t="s">
        <v>34</v>
      </c>
      <c r="K731" t="s">
        <v>822</v>
      </c>
      <c r="L731">
        <v>0</v>
      </c>
      <c r="M731" t="s">
        <v>36</v>
      </c>
      <c r="O731" t="s">
        <v>37</v>
      </c>
      <c r="P731" t="s">
        <v>95</v>
      </c>
      <c r="R731" t="s">
        <v>39</v>
      </c>
      <c r="S731">
        <v>13.6046</v>
      </c>
      <c r="T731">
        <v>1.5666</v>
      </c>
      <c r="U731" t="s">
        <v>823</v>
      </c>
      <c r="V731" t="s">
        <v>41</v>
      </c>
    </row>
    <row r="732" spans="1:27" x14ac:dyDescent="0.3">
      <c r="A732">
        <v>2022</v>
      </c>
      <c r="B732">
        <v>2</v>
      </c>
      <c r="C732" t="s">
        <v>90</v>
      </c>
      <c r="D732" t="s">
        <v>91</v>
      </c>
      <c r="E732" t="s">
        <v>821</v>
      </c>
      <c r="F732" t="s">
        <v>30</v>
      </c>
      <c r="G732" t="s">
        <v>31</v>
      </c>
      <c r="H732" t="s">
        <v>32</v>
      </c>
      <c r="I732" t="s">
        <v>33</v>
      </c>
      <c r="J732" t="s">
        <v>34</v>
      </c>
      <c r="K732" t="s">
        <v>822</v>
      </c>
      <c r="L732">
        <v>0</v>
      </c>
      <c r="M732" t="s">
        <v>36</v>
      </c>
      <c r="O732" t="s">
        <v>37</v>
      </c>
      <c r="P732" t="s">
        <v>95</v>
      </c>
      <c r="R732" t="s">
        <v>39</v>
      </c>
      <c r="S732">
        <v>13.6046</v>
      </c>
      <c r="T732">
        <v>1.5666</v>
      </c>
      <c r="U732" t="s">
        <v>823</v>
      </c>
      <c r="V732" t="s">
        <v>41</v>
      </c>
    </row>
    <row r="733" spans="1:27" x14ac:dyDescent="0.3">
      <c r="A733">
        <v>2022</v>
      </c>
      <c r="B733">
        <v>2</v>
      </c>
      <c r="C733" t="s">
        <v>90</v>
      </c>
      <c r="D733" t="s">
        <v>91</v>
      </c>
      <c r="E733" t="s">
        <v>821</v>
      </c>
      <c r="F733" t="s">
        <v>30</v>
      </c>
      <c r="G733" t="s">
        <v>31</v>
      </c>
      <c r="H733" t="s">
        <v>32</v>
      </c>
      <c r="I733" t="s">
        <v>33</v>
      </c>
      <c r="J733" t="s">
        <v>34</v>
      </c>
      <c r="K733" t="s">
        <v>822</v>
      </c>
      <c r="L733">
        <v>0</v>
      </c>
      <c r="M733" t="s">
        <v>36</v>
      </c>
      <c r="O733" t="s">
        <v>37</v>
      </c>
      <c r="P733" t="s">
        <v>95</v>
      </c>
      <c r="R733" t="s">
        <v>39</v>
      </c>
      <c r="S733">
        <v>13.6046</v>
      </c>
      <c r="T733">
        <v>1.5666</v>
      </c>
      <c r="U733" t="s">
        <v>823</v>
      </c>
      <c r="V733" t="s">
        <v>41</v>
      </c>
    </row>
    <row r="734" spans="1:27" x14ac:dyDescent="0.3">
      <c r="A734">
        <v>2020</v>
      </c>
      <c r="B734">
        <v>1</v>
      </c>
      <c r="C734" t="s">
        <v>90</v>
      </c>
      <c r="D734" t="s">
        <v>91</v>
      </c>
      <c r="E734" t="s">
        <v>824</v>
      </c>
      <c r="F734" t="s">
        <v>30</v>
      </c>
      <c r="G734" t="s">
        <v>31</v>
      </c>
      <c r="H734" t="s">
        <v>32</v>
      </c>
      <c r="I734" t="s">
        <v>33</v>
      </c>
      <c r="J734" t="s">
        <v>34</v>
      </c>
      <c r="K734" t="s">
        <v>825</v>
      </c>
      <c r="L734">
        <v>0</v>
      </c>
      <c r="M734" t="s">
        <v>94</v>
      </c>
      <c r="O734" t="s">
        <v>37</v>
      </c>
      <c r="P734" t="s">
        <v>95</v>
      </c>
      <c r="R734" t="s">
        <v>39</v>
      </c>
      <c r="S734">
        <v>15.21</v>
      </c>
      <c r="T734">
        <v>3.3485</v>
      </c>
      <c r="U734" t="s">
        <v>826</v>
      </c>
      <c r="V734" t="s">
        <v>41</v>
      </c>
    </row>
    <row r="735" spans="1:27" x14ac:dyDescent="0.3">
      <c r="A735">
        <v>2020</v>
      </c>
      <c r="B735">
        <v>1</v>
      </c>
      <c r="C735" t="s">
        <v>90</v>
      </c>
      <c r="D735" t="s">
        <v>91</v>
      </c>
      <c r="E735" t="s">
        <v>824</v>
      </c>
      <c r="F735" t="s">
        <v>30</v>
      </c>
      <c r="G735" t="s">
        <v>31</v>
      </c>
      <c r="H735" t="s">
        <v>32</v>
      </c>
      <c r="I735" t="s">
        <v>33</v>
      </c>
      <c r="J735" t="s">
        <v>34</v>
      </c>
      <c r="K735" t="s">
        <v>825</v>
      </c>
      <c r="L735">
        <v>0</v>
      </c>
      <c r="M735" t="s">
        <v>94</v>
      </c>
      <c r="O735" t="s">
        <v>37</v>
      </c>
      <c r="P735" t="s">
        <v>95</v>
      </c>
      <c r="R735" t="s">
        <v>39</v>
      </c>
      <c r="S735">
        <v>15.21</v>
      </c>
      <c r="T735">
        <v>3.3485</v>
      </c>
      <c r="U735" t="s">
        <v>826</v>
      </c>
      <c r="V735" t="s">
        <v>41</v>
      </c>
    </row>
    <row r="736" spans="1:27" x14ac:dyDescent="0.3">
      <c r="A736">
        <v>2020</v>
      </c>
      <c r="B736">
        <v>1</v>
      </c>
      <c r="C736" t="s">
        <v>90</v>
      </c>
      <c r="D736" t="s">
        <v>91</v>
      </c>
      <c r="E736" t="s">
        <v>824</v>
      </c>
      <c r="F736" t="s">
        <v>30</v>
      </c>
      <c r="G736" t="s">
        <v>31</v>
      </c>
      <c r="H736" t="s">
        <v>32</v>
      </c>
      <c r="I736" t="s">
        <v>33</v>
      </c>
      <c r="J736" t="s">
        <v>34</v>
      </c>
      <c r="K736" t="s">
        <v>825</v>
      </c>
      <c r="L736">
        <v>0</v>
      </c>
      <c r="M736" t="s">
        <v>94</v>
      </c>
      <c r="O736" t="s">
        <v>37</v>
      </c>
      <c r="P736" t="s">
        <v>95</v>
      </c>
      <c r="R736" t="s">
        <v>39</v>
      </c>
      <c r="S736">
        <v>15.21</v>
      </c>
      <c r="T736">
        <v>3.3485</v>
      </c>
      <c r="U736" t="s">
        <v>826</v>
      </c>
      <c r="V736" t="s">
        <v>41</v>
      </c>
    </row>
    <row r="737" spans="1:22" x14ac:dyDescent="0.3">
      <c r="A737">
        <v>2021</v>
      </c>
      <c r="B737">
        <v>7</v>
      </c>
      <c r="C737" t="s">
        <v>90</v>
      </c>
      <c r="D737" t="s">
        <v>91</v>
      </c>
      <c r="E737" t="s">
        <v>827</v>
      </c>
      <c r="F737" t="s">
        <v>30</v>
      </c>
      <c r="G737" t="s">
        <v>31</v>
      </c>
      <c r="H737" t="s">
        <v>32</v>
      </c>
      <c r="I737" t="s">
        <v>33</v>
      </c>
      <c r="J737" t="s">
        <v>34</v>
      </c>
      <c r="K737" t="s">
        <v>828</v>
      </c>
      <c r="L737">
        <v>0</v>
      </c>
      <c r="M737" t="s">
        <v>36</v>
      </c>
      <c r="O737" t="s">
        <v>37</v>
      </c>
      <c r="P737" t="s">
        <v>95</v>
      </c>
      <c r="R737" t="s">
        <v>39</v>
      </c>
      <c r="S737">
        <v>12.974600000000001</v>
      </c>
      <c r="T737">
        <v>1.5536000000000001</v>
      </c>
      <c r="U737" t="s">
        <v>829</v>
      </c>
      <c r="V737" t="s">
        <v>41</v>
      </c>
    </row>
    <row r="738" spans="1:22" x14ac:dyDescent="0.3">
      <c r="A738">
        <v>2021</v>
      </c>
      <c r="B738">
        <v>7</v>
      </c>
      <c r="C738" t="s">
        <v>90</v>
      </c>
      <c r="D738" t="s">
        <v>91</v>
      </c>
      <c r="E738" t="s">
        <v>827</v>
      </c>
      <c r="F738" t="s">
        <v>30</v>
      </c>
      <c r="G738" t="s">
        <v>31</v>
      </c>
      <c r="H738" t="s">
        <v>32</v>
      </c>
      <c r="I738" t="s">
        <v>33</v>
      </c>
      <c r="J738" t="s">
        <v>34</v>
      </c>
      <c r="K738" t="s">
        <v>828</v>
      </c>
      <c r="L738">
        <v>0</v>
      </c>
      <c r="M738" t="s">
        <v>36</v>
      </c>
      <c r="O738" t="s">
        <v>37</v>
      </c>
      <c r="P738" t="s">
        <v>95</v>
      </c>
      <c r="R738" t="s">
        <v>39</v>
      </c>
      <c r="S738">
        <v>12.974600000000001</v>
      </c>
      <c r="T738">
        <v>1.5536000000000001</v>
      </c>
      <c r="U738" t="s">
        <v>829</v>
      </c>
      <c r="V738" t="s">
        <v>41</v>
      </c>
    </row>
    <row r="739" spans="1:22" x14ac:dyDescent="0.3">
      <c r="A739">
        <v>2021</v>
      </c>
      <c r="B739">
        <v>7</v>
      </c>
      <c r="C739" t="s">
        <v>90</v>
      </c>
      <c r="D739" t="s">
        <v>91</v>
      </c>
      <c r="E739" t="s">
        <v>827</v>
      </c>
      <c r="F739" t="s">
        <v>30</v>
      </c>
      <c r="G739" t="s">
        <v>31</v>
      </c>
      <c r="H739" t="s">
        <v>32</v>
      </c>
      <c r="I739" t="s">
        <v>33</v>
      </c>
      <c r="J739" t="s">
        <v>34</v>
      </c>
      <c r="K739" t="s">
        <v>828</v>
      </c>
      <c r="L739">
        <v>0</v>
      </c>
      <c r="M739" t="s">
        <v>36</v>
      </c>
      <c r="O739" t="s">
        <v>37</v>
      </c>
      <c r="P739" t="s">
        <v>95</v>
      </c>
      <c r="R739" t="s">
        <v>39</v>
      </c>
      <c r="S739">
        <v>12.974600000000001</v>
      </c>
      <c r="T739">
        <v>1.5536000000000001</v>
      </c>
      <c r="U739" t="s">
        <v>829</v>
      </c>
      <c r="V739" t="s">
        <v>41</v>
      </c>
    </row>
    <row r="740" spans="1:22" x14ac:dyDescent="0.3">
      <c r="A740">
        <v>2021</v>
      </c>
      <c r="B740">
        <v>12</v>
      </c>
      <c r="C740" t="s">
        <v>90</v>
      </c>
      <c r="D740" t="s">
        <v>775</v>
      </c>
      <c r="E740" t="s">
        <v>830</v>
      </c>
      <c r="F740" t="s">
        <v>30</v>
      </c>
      <c r="G740" t="s">
        <v>98</v>
      </c>
      <c r="H740" t="s">
        <v>32</v>
      </c>
      <c r="I740" t="s">
        <v>45</v>
      </c>
      <c r="J740" t="s">
        <v>46</v>
      </c>
      <c r="K740" t="s">
        <v>831</v>
      </c>
      <c r="L740">
        <v>0</v>
      </c>
      <c r="M740" t="s">
        <v>94</v>
      </c>
      <c r="O740" t="s">
        <v>37</v>
      </c>
      <c r="P740" t="s">
        <v>95</v>
      </c>
      <c r="R740" t="s">
        <v>39</v>
      </c>
      <c r="S740">
        <v>14.940099999999999</v>
      </c>
      <c r="T740">
        <v>4.5648</v>
      </c>
      <c r="U740" t="s">
        <v>832</v>
      </c>
      <c r="V740" t="s">
        <v>41</v>
      </c>
    </row>
    <row r="741" spans="1:22" x14ac:dyDescent="0.3">
      <c r="A741">
        <v>2021</v>
      </c>
      <c r="B741">
        <v>12</v>
      </c>
      <c r="C741" t="s">
        <v>90</v>
      </c>
      <c r="D741" t="s">
        <v>775</v>
      </c>
      <c r="E741" t="s">
        <v>830</v>
      </c>
      <c r="F741" t="s">
        <v>30</v>
      </c>
      <c r="G741" t="s">
        <v>98</v>
      </c>
      <c r="H741" t="s">
        <v>32</v>
      </c>
      <c r="I741" t="s">
        <v>45</v>
      </c>
      <c r="J741" t="s">
        <v>46</v>
      </c>
      <c r="K741" t="s">
        <v>831</v>
      </c>
      <c r="L741">
        <v>0</v>
      </c>
      <c r="M741" t="s">
        <v>94</v>
      </c>
      <c r="O741" t="s">
        <v>37</v>
      </c>
      <c r="P741" t="s">
        <v>95</v>
      </c>
      <c r="R741" t="s">
        <v>39</v>
      </c>
      <c r="S741">
        <v>14.940099999999999</v>
      </c>
      <c r="T741">
        <v>4.5648</v>
      </c>
      <c r="U741" t="s">
        <v>832</v>
      </c>
      <c r="V741" t="s">
        <v>41</v>
      </c>
    </row>
    <row r="742" spans="1:22" x14ac:dyDescent="0.3">
      <c r="A742">
        <v>2021</v>
      </c>
      <c r="B742">
        <v>12</v>
      </c>
      <c r="C742" t="s">
        <v>90</v>
      </c>
      <c r="D742" t="s">
        <v>775</v>
      </c>
      <c r="E742" t="s">
        <v>830</v>
      </c>
      <c r="F742" t="s">
        <v>30</v>
      </c>
      <c r="G742" t="s">
        <v>98</v>
      </c>
      <c r="H742" t="s">
        <v>32</v>
      </c>
      <c r="I742" t="s">
        <v>45</v>
      </c>
      <c r="J742" t="s">
        <v>46</v>
      </c>
      <c r="K742" t="s">
        <v>831</v>
      </c>
      <c r="L742">
        <v>0</v>
      </c>
      <c r="M742" t="s">
        <v>94</v>
      </c>
      <c r="O742" t="s">
        <v>37</v>
      </c>
      <c r="P742" t="s">
        <v>95</v>
      </c>
      <c r="R742" t="s">
        <v>39</v>
      </c>
      <c r="S742">
        <v>14.940099999999999</v>
      </c>
      <c r="T742">
        <v>4.5648</v>
      </c>
      <c r="U742" t="s">
        <v>832</v>
      </c>
      <c r="V742" t="s">
        <v>41</v>
      </c>
    </row>
    <row r="743" spans="1:22" x14ac:dyDescent="0.3">
      <c r="A743">
        <v>2020</v>
      </c>
      <c r="B743">
        <v>4</v>
      </c>
      <c r="C743" t="s">
        <v>90</v>
      </c>
      <c r="D743" t="s">
        <v>91</v>
      </c>
      <c r="E743" t="s">
        <v>833</v>
      </c>
      <c r="F743" t="s">
        <v>30</v>
      </c>
      <c r="G743" t="s">
        <v>31</v>
      </c>
      <c r="H743" t="s">
        <v>71</v>
      </c>
      <c r="I743" t="s">
        <v>66</v>
      </c>
      <c r="J743" t="s">
        <v>633</v>
      </c>
      <c r="K743" t="s">
        <v>834</v>
      </c>
      <c r="L743">
        <v>2</v>
      </c>
      <c r="M743" t="s">
        <v>835</v>
      </c>
      <c r="O743" t="s">
        <v>74</v>
      </c>
      <c r="P743" t="s">
        <v>94</v>
      </c>
      <c r="R743" t="s">
        <v>37</v>
      </c>
      <c r="S743">
        <v>14.552099999999999</v>
      </c>
      <c r="T743">
        <v>1.0824</v>
      </c>
      <c r="U743" t="s">
        <v>836</v>
      </c>
      <c r="V743" t="s">
        <v>41</v>
      </c>
    </row>
    <row r="744" spans="1:22" x14ac:dyDescent="0.3">
      <c r="A744">
        <v>2020</v>
      </c>
      <c r="B744">
        <v>4</v>
      </c>
      <c r="C744" t="s">
        <v>90</v>
      </c>
      <c r="D744" t="s">
        <v>91</v>
      </c>
      <c r="E744" t="s">
        <v>833</v>
      </c>
      <c r="F744" t="s">
        <v>30</v>
      </c>
      <c r="G744" t="s">
        <v>31</v>
      </c>
      <c r="H744" t="s">
        <v>71</v>
      </c>
      <c r="I744" t="s">
        <v>66</v>
      </c>
      <c r="J744" t="s">
        <v>633</v>
      </c>
      <c r="K744" t="s">
        <v>834</v>
      </c>
      <c r="L744">
        <v>2</v>
      </c>
      <c r="M744" t="s">
        <v>835</v>
      </c>
      <c r="O744" t="s">
        <v>74</v>
      </c>
      <c r="P744" t="s">
        <v>94</v>
      </c>
      <c r="R744" t="s">
        <v>37</v>
      </c>
      <c r="S744">
        <v>14.552099999999999</v>
      </c>
      <c r="T744">
        <v>1.0824</v>
      </c>
      <c r="U744" t="s">
        <v>836</v>
      </c>
      <c r="V744" t="s">
        <v>41</v>
      </c>
    </row>
    <row r="745" spans="1:22" x14ac:dyDescent="0.3">
      <c r="A745">
        <v>2020</v>
      </c>
      <c r="B745">
        <v>4</v>
      </c>
      <c r="C745" t="s">
        <v>90</v>
      </c>
      <c r="D745" t="s">
        <v>91</v>
      </c>
      <c r="E745" t="s">
        <v>833</v>
      </c>
      <c r="F745" t="s">
        <v>30</v>
      </c>
      <c r="G745" t="s">
        <v>31</v>
      </c>
      <c r="H745" t="s">
        <v>71</v>
      </c>
      <c r="I745" t="s">
        <v>66</v>
      </c>
      <c r="J745" t="s">
        <v>633</v>
      </c>
      <c r="K745" t="s">
        <v>834</v>
      </c>
      <c r="L745">
        <v>2</v>
      </c>
      <c r="M745" t="s">
        <v>835</v>
      </c>
      <c r="O745" t="s">
        <v>74</v>
      </c>
      <c r="P745" t="s">
        <v>94</v>
      </c>
      <c r="R745" t="s">
        <v>37</v>
      </c>
      <c r="S745">
        <v>14.552099999999999</v>
      </c>
      <c r="T745">
        <v>1.0824</v>
      </c>
      <c r="U745" t="s">
        <v>836</v>
      </c>
      <c r="V745" t="s">
        <v>41</v>
      </c>
    </row>
  </sheetData>
  <autoFilter ref="C1:C74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4688-696A-4F98-9BAE-809BAA5D6814}">
  <sheetPr>
    <tabColor rgb="FF7030A0"/>
  </sheetPr>
  <dimension ref="A1:Z6"/>
  <sheetViews>
    <sheetView tabSelected="1" workbookViewId="0">
      <selection activeCell="C13" sqref="C13"/>
    </sheetView>
  </sheetViews>
  <sheetFormatPr defaultRowHeight="14.4" x14ac:dyDescent="0.3"/>
  <cols>
    <col min="1" max="1" width="11.44140625" customWidth="1"/>
    <col min="2" max="2" width="15.5546875" customWidth="1"/>
    <col min="10" max="10" width="11" customWidth="1"/>
    <col min="13" max="14" width="12" bestFit="1" customWidth="1"/>
    <col min="15" max="15" width="8.5546875" bestFit="1" customWidth="1"/>
    <col min="19" max="19" width="10" bestFit="1" customWidth="1"/>
    <col min="20" max="21" width="12" bestFit="1" customWidth="1"/>
    <col min="23" max="23" width="11" bestFit="1" customWidth="1"/>
  </cols>
  <sheetData>
    <row r="1" spans="1:26" ht="57.6" x14ac:dyDescent="0.3">
      <c r="A1" s="1" t="s">
        <v>837</v>
      </c>
      <c r="B1" s="1" t="s">
        <v>838</v>
      </c>
      <c r="C1" s="1" t="s">
        <v>839</v>
      </c>
      <c r="D1" s="1" t="s">
        <v>840</v>
      </c>
      <c r="E1" s="2" t="s">
        <v>841</v>
      </c>
      <c r="F1" s="2" t="s">
        <v>842</v>
      </c>
      <c r="G1" s="2" t="s">
        <v>843</v>
      </c>
      <c r="H1" s="2" t="s">
        <v>844</v>
      </c>
      <c r="I1" s="2" t="s">
        <v>845</v>
      </c>
      <c r="J1" s="3" t="s">
        <v>846</v>
      </c>
      <c r="K1" s="2" t="s">
        <v>847</v>
      </c>
      <c r="L1" s="2"/>
      <c r="M1" s="4" t="s">
        <v>848</v>
      </c>
      <c r="N1" s="4" t="s">
        <v>849</v>
      </c>
      <c r="O1" s="4" t="str">
        <f>[1]Labor_capex!L1</f>
        <v>Planning &amp; Surveying</v>
      </c>
      <c r="P1" s="4" t="str">
        <f>[1]Labor_capex!M1</f>
        <v>Logistics</v>
      </c>
      <c r="Q1" s="4" t="str">
        <f>[1]Labor_capex!N1</f>
        <v>Construction</v>
      </c>
      <c r="R1" s="4" t="str">
        <f>[1]Labor_capex!O1</f>
        <v>Installation</v>
      </c>
      <c r="S1" s="4" t="s">
        <v>850</v>
      </c>
      <c r="T1" s="4" t="s">
        <v>851</v>
      </c>
      <c r="U1" s="4" t="s">
        <v>852</v>
      </c>
      <c r="V1" s="5" t="s">
        <v>853</v>
      </c>
      <c r="W1" s="4" t="s">
        <v>854</v>
      </c>
      <c r="X1" s="6"/>
      <c r="Y1" s="7" t="s">
        <v>855</v>
      </c>
      <c r="Z1" s="7" t="s">
        <v>856</v>
      </c>
    </row>
    <row r="2" spans="1:26" x14ac:dyDescent="0.3">
      <c r="A2" s="8" t="s">
        <v>857</v>
      </c>
      <c r="B2" s="8" t="s">
        <v>858</v>
      </c>
      <c r="C2" s="9" t="s">
        <v>859</v>
      </c>
      <c r="D2" s="9" t="s">
        <v>859</v>
      </c>
      <c r="E2" s="10">
        <v>95</v>
      </c>
      <c r="F2" s="10">
        <v>64.099999999999994</v>
      </c>
      <c r="G2" s="11" t="s">
        <v>859</v>
      </c>
      <c r="H2" s="10">
        <v>0</v>
      </c>
      <c r="I2" s="10" t="s">
        <v>859</v>
      </c>
      <c r="J2" s="12" t="s">
        <v>859</v>
      </c>
      <c r="K2" s="10">
        <v>0</v>
      </c>
      <c r="L2" s="10"/>
      <c r="M2" s="13" t="str">
        <f>IFERROR(J2*[1]Costs!$B$3,"-")</f>
        <v>-</v>
      </c>
      <c r="N2" s="13" t="str">
        <f>IFERROR(J2*[1]Costs!$B$7,"-")</f>
        <v>-</v>
      </c>
      <c r="O2" s="13" t="str">
        <f>[1]Labor_capex!L2</f>
        <v>-</v>
      </c>
      <c r="P2" s="13" t="str">
        <f>[1]Labor_capex!M2</f>
        <v>-</v>
      </c>
      <c r="Q2" s="13" t="str">
        <f>[1]Labor_capex!N2</f>
        <v>-</v>
      </c>
      <c r="R2" s="13" t="str">
        <f>[1]Labor_capex!O2</f>
        <v>-</v>
      </c>
      <c r="S2" s="13" t="str">
        <f>IFERROR(VLOOKUP(A2,[1]Backhaul_lut!$P$3:$V$182,7,0)*VLOOKUP(A2,[1]Backhaul_lut!$P$3:$AD$182,12,0)*[1]Costs!$B$4,"-")</f>
        <v>-</v>
      </c>
      <c r="T2" s="13" t="str">
        <f>IFERROR(VLOOKUP(A2,[1]Backhaul_lut!$P$3:$V$182,7,0)*VLOOKUP(A2,[1]Backhaul_lut!$P$3:$AD$182,13,0)*[1]Costs!$B$5,"-")</f>
        <v>-</v>
      </c>
      <c r="U2" s="13" t="str">
        <f>IFERROR(VLOOKUP(A2,[1]Backhaul_lut!$P$3:$AD$182,14,0)*[1]Costs!$B$6,"-")</f>
        <v>-</v>
      </c>
      <c r="V2" s="14" t="str">
        <f>IFERROR(VLOOKUP(A2,[1]Backhaul_lut!$P$3:$AD$182,15,0)*[1]Costs!$B$9,"-")</f>
        <v>-</v>
      </c>
      <c r="W2" s="15" t="str">
        <f>IFERROR(J2*[1]Costs!$B$8,"-")</f>
        <v>-</v>
      </c>
      <c r="X2" s="16"/>
      <c r="Y2" s="17" t="str">
        <f>IFERROR(SUM(M2:W2)/J2,"-")</f>
        <v>-</v>
      </c>
      <c r="Z2" s="17" t="str">
        <f>IFERROR(K2/J2,"-")</f>
        <v>-</v>
      </c>
    </row>
    <row r="3" spans="1:26" x14ac:dyDescent="0.3">
      <c r="A3" s="8" t="s">
        <v>860</v>
      </c>
      <c r="B3" s="8" t="s">
        <v>861</v>
      </c>
      <c r="C3" s="9" t="s">
        <v>862</v>
      </c>
      <c r="D3" s="9" t="s">
        <v>863</v>
      </c>
      <c r="E3" s="10">
        <v>90</v>
      </c>
      <c r="F3" s="10">
        <v>26</v>
      </c>
      <c r="G3" s="10">
        <v>7000</v>
      </c>
      <c r="H3" s="10">
        <v>6060</v>
      </c>
      <c r="I3" s="10">
        <v>865.71428571428567</v>
      </c>
      <c r="J3" s="12">
        <v>7000</v>
      </c>
      <c r="K3" s="10">
        <v>30389700</v>
      </c>
      <c r="L3" s="10"/>
      <c r="M3" s="13">
        <f>IFERROR(J3*[1]Costs!$B$3,"-")</f>
        <v>245000000</v>
      </c>
      <c r="N3" s="13">
        <f>IFERROR(J3*[1]Costs!$B$7,"-")</f>
        <v>105000000</v>
      </c>
      <c r="O3" s="13">
        <f>[1]Labor_capex!L3</f>
        <v>105831.98833465576</v>
      </c>
      <c r="P3" s="13">
        <f>[1]Labor_capex!M3</f>
        <v>51146.771430969238</v>
      </c>
      <c r="Q3" s="13">
        <f>[1]Labor_capex!N3</f>
        <v>51146.771430969238</v>
      </c>
      <c r="R3" s="13">
        <f>[1]Labor_capex!O3</f>
        <v>51146.771430969238</v>
      </c>
      <c r="S3" s="13">
        <f>IFERROR(VLOOKUP(A3,[1]Backhaul_lut!$P$3:$V$182,7,0)*VLOOKUP(A3,[1]Backhaul_lut!$P$3:$AD$182,12,0)*[1]Costs!$B$4,"-")</f>
        <v>6368957.6070185918</v>
      </c>
      <c r="T3" s="13">
        <f>IFERROR(VLOOKUP(A3,[1]Backhaul_lut!$P$3:$V$182,7,0)*VLOOKUP(A3,[1]Backhaul_lut!$P$3:$AD$182,13,0)*[1]Costs!$B$5,"-")</f>
        <v>127379152.14037186</v>
      </c>
      <c r="U3" s="13">
        <f>IFERROR(VLOOKUP(A3,[1]Backhaul_lut!$P$3:$AD$182,14,0)*[1]Costs!$B$6,"-")</f>
        <v>210000000</v>
      </c>
      <c r="V3" s="14">
        <f>IFERROR(VLOOKUP(A3,[1]Backhaul_lut!$P$3:$AD$182,15,0)*[1]Costs!$B$9,"-")</f>
        <v>84000</v>
      </c>
      <c r="W3" s="15">
        <f>IFERROR(J3*[1]Costs!$B$8,"-")</f>
        <v>14000000</v>
      </c>
      <c r="Y3" s="17">
        <f t="shared" ref="Y3" si="0">IFERROR(SUM(M3:W3)/J3,"-")</f>
        <v>101155.91172143116</v>
      </c>
      <c r="Z3" s="17">
        <f t="shared" ref="Z3" si="1">IFERROR(K3/J3,"-")</f>
        <v>4341.3857142857141</v>
      </c>
    </row>
    <row r="4" spans="1:26" x14ac:dyDescent="0.3">
      <c r="A4" t="str" cm="1">
        <f t="array" ref="A4:A6">_xlfn.UNIQUE(_xlfn._xlws.FILTER(Data!C2:C1000,(Data!C2:C1000&lt;&gt;"")*(ISTEXT(Data!C2:C1000))))</f>
        <v>Burkina Faso</v>
      </c>
      <c r="B4" t="str">
        <f>VLOOKUP(A4,Data!C2:AA745,2,0)</f>
        <v>Hauts-Bassins</v>
      </c>
    </row>
    <row r="5" spans="1:26" x14ac:dyDescent="0.3">
      <c r="A5" t="str">
        <v>Niger</v>
      </c>
      <c r="B5" t="str">
        <f>VLOOKUP(A5,Data!C3:AA746,2,0)</f>
        <v>Tillaberi</v>
      </c>
    </row>
    <row r="6" spans="1:26" x14ac:dyDescent="0.3">
      <c r="A6" t="str">
        <v>Mali</v>
      </c>
      <c r="B6" t="str">
        <f>VLOOKUP(A6,Data!C4:AA747,2,0)</f>
        <v>Segou</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F47E-9EE9-45D1-ABBD-B494FA9657BC}">
  <sheetPr>
    <tabColor theme="4"/>
  </sheetPr>
  <dimension ref="A1:D17"/>
  <sheetViews>
    <sheetView zoomScale="160" zoomScaleNormal="160" workbookViewId="0">
      <selection activeCell="B23" sqref="B23"/>
    </sheetView>
  </sheetViews>
  <sheetFormatPr defaultRowHeight="14.4" x14ac:dyDescent="0.3"/>
  <cols>
    <col min="1" max="1" width="22.109375" bestFit="1" customWidth="1"/>
    <col min="2" max="2" width="8" bestFit="1" customWidth="1"/>
    <col min="3" max="3" width="12.33203125" bestFit="1" customWidth="1"/>
    <col min="4" max="4" width="13.21875" bestFit="1" customWidth="1"/>
  </cols>
  <sheetData>
    <row r="1" spans="1:4" x14ac:dyDescent="0.3">
      <c r="A1" s="18" t="s">
        <v>864</v>
      </c>
      <c r="B1" s="19"/>
      <c r="C1" s="20"/>
    </row>
    <row r="2" spans="1:4" x14ac:dyDescent="0.3">
      <c r="A2" s="21" t="s">
        <v>865</v>
      </c>
      <c r="B2" s="22" t="s">
        <v>866</v>
      </c>
      <c r="C2" s="23" t="s">
        <v>867</v>
      </c>
    </row>
    <row r="3" spans="1:4" x14ac:dyDescent="0.3">
      <c r="A3" s="21" t="s">
        <v>868</v>
      </c>
      <c r="B3" s="24">
        <v>35000</v>
      </c>
      <c r="C3" s="25" t="s">
        <v>869</v>
      </c>
    </row>
    <row r="4" spans="1:4" x14ac:dyDescent="0.3">
      <c r="A4" s="21" t="s">
        <v>870</v>
      </c>
      <c r="B4" s="24">
        <v>20000</v>
      </c>
      <c r="C4" s="25" t="s">
        <v>871</v>
      </c>
    </row>
    <row r="5" spans="1:4" x14ac:dyDescent="0.3">
      <c r="A5" s="21" t="s">
        <v>872</v>
      </c>
      <c r="B5" s="24">
        <v>20000</v>
      </c>
      <c r="C5" s="25" t="s">
        <v>871</v>
      </c>
    </row>
    <row r="6" spans="1:4" x14ac:dyDescent="0.3">
      <c r="A6" s="21" t="s">
        <v>873</v>
      </c>
      <c r="B6" s="24">
        <v>40000</v>
      </c>
      <c r="C6" s="25" t="s">
        <v>874</v>
      </c>
      <c r="D6" s="16"/>
    </row>
    <row r="7" spans="1:4" x14ac:dyDescent="0.3">
      <c r="A7" s="21" t="s">
        <v>875</v>
      </c>
      <c r="B7" s="24">
        <v>15000</v>
      </c>
      <c r="C7" s="25" t="s">
        <v>869</v>
      </c>
    </row>
    <row r="8" spans="1:4" x14ac:dyDescent="0.3">
      <c r="A8" s="21" t="s">
        <v>876</v>
      </c>
      <c r="B8" s="24">
        <v>2000</v>
      </c>
      <c r="C8" s="25" t="s">
        <v>869</v>
      </c>
    </row>
    <row r="9" spans="1:4" ht="15" thickBot="1" x14ac:dyDescent="0.35">
      <c r="A9" s="26" t="s">
        <v>877</v>
      </c>
      <c r="B9" s="27">
        <v>300</v>
      </c>
      <c r="C9" s="28" t="s">
        <v>878</v>
      </c>
    </row>
    <row r="11" spans="1:4" ht="15" thickBot="1" x14ac:dyDescent="0.35"/>
    <row r="12" spans="1:4" x14ac:dyDescent="0.3">
      <c r="A12" s="29" t="s">
        <v>879</v>
      </c>
      <c r="B12" s="30"/>
      <c r="C12" s="30"/>
      <c r="D12" s="31"/>
    </row>
    <row r="13" spans="1:4" x14ac:dyDescent="0.3">
      <c r="A13" s="21" t="s">
        <v>880</v>
      </c>
      <c r="B13" s="22" t="s">
        <v>881</v>
      </c>
      <c r="C13" s="22" t="s">
        <v>882</v>
      </c>
      <c r="D13" s="23" t="s">
        <v>883</v>
      </c>
    </row>
    <row r="14" spans="1:4" x14ac:dyDescent="0.3">
      <c r="A14" s="21" t="s">
        <v>884</v>
      </c>
      <c r="B14" s="32">
        <v>1</v>
      </c>
      <c r="C14" s="32">
        <v>2</v>
      </c>
      <c r="D14" s="33">
        <f>B14*C14*8</f>
        <v>16</v>
      </c>
    </row>
    <row r="15" spans="1:4" x14ac:dyDescent="0.3">
      <c r="A15" s="21" t="s">
        <v>885</v>
      </c>
      <c r="B15" s="32">
        <v>1</v>
      </c>
      <c r="C15" s="32">
        <v>2</v>
      </c>
      <c r="D15" s="33">
        <f t="shared" ref="D15:D17" si="0">B15*C15*8</f>
        <v>16</v>
      </c>
    </row>
    <row r="16" spans="1:4" x14ac:dyDescent="0.3">
      <c r="A16" s="21" t="s">
        <v>886</v>
      </c>
      <c r="B16" s="32">
        <v>1</v>
      </c>
      <c r="C16" s="32">
        <v>2</v>
      </c>
      <c r="D16" s="33">
        <f t="shared" si="0"/>
        <v>16</v>
      </c>
    </row>
    <row r="17" spans="1:4" ht="15" thickBot="1" x14ac:dyDescent="0.35">
      <c r="A17" s="26" t="s">
        <v>887</v>
      </c>
      <c r="B17" s="34">
        <v>1</v>
      </c>
      <c r="C17" s="34">
        <v>2</v>
      </c>
      <c r="D17" s="35">
        <f t="shared" si="0"/>
        <v>16</v>
      </c>
    </row>
  </sheetData>
  <mergeCells count="2">
    <mergeCell ref="A1:C1"/>
    <mergeCell ref="A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40F2-2900-47FB-BF6E-5221C8D0E4DF}">
  <sheetPr>
    <tabColor theme="7"/>
  </sheetPr>
  <dimension ref="A1:AF251"/>
  <sheetViews>
    <sheetView zoomScale="70" zoomScaleNormal="70" workbookViewId="0">
      <selection sqref="A1:Z3"/>
    </sheetView>
  </sheetViews>
  <sheetFormatPr defaultRowHeight="14.4" x14ac:dyDescent="0.3"/>
  <cols>
    <col min="1" max="1" width="5.6640625" bestFit="1" customWidth="1"/>
    <col min="2" max="2" width="40.5546875" customWidth="1"/>
    <col min="3" max="3" width="14.44140625" bestFit="1" customWidth="1"/>
    <col min="4" max="4" width="14" bestFit="1" customWidth="1"/>
    <col min="6" max="6" width="10.44140625" bestFit="1" customWidth="1"/>
    <col min="7" max="7" width="11.44140625" bestFit="1" customWidth="1"/>
    <col min="8" max="8" width="6.5546875" bestFit="1" customWidth="1"/>
    <col min="9" max="9" width="9" customWidth="1"/>
    <col min="11" max="11" width="10.44140625" bestFit="1" customWidth="1"/>
    <col min="12" max="12" width="11.44140625" bestFit="1" customWidth="1"/>
    <col min="13" max="13" width="6.5546875" bestFit="1" customWidth="1"/>
    <col min="14" max="14" width="7.5546875" customWidth="1"/>
    <col min="17" max="17" width="18.44140625" customWidth="1"/>
    <col min="18" max="18" width="16.88671875" customWidth="1"/>
    <col min="19" max="19" width="17.88671875" customWidth="1"/>
    <col min="20" max="22" width="16.88671875" customWidth="1"/>
    <col min="29" max="29" width="10.88671875" bestFit="1" customWidth="1"/>
    <col min="32" max="32" width="13.33203125" bestFit="1" customWidth="1"/>
  </cols>
  <sheetData>
    <row r="1" spans="1:32" x14ac:dyDescent="0.3">
      <c r="A1" s="8" t="s">
        <v>888</v>
      </c>
      <c r="B1" s="8" t="s">
        <v>838</v>
      </c>
      <c r="C1" s="8" t="s">
        <v>889</v>
      </c>
      <c r="D1" s="8" t="s">
        <v>890</v>
      </c>
      <c r="E1" s="36"/>
      <c r="F1" s="8" t="s">
        <v>840</v>
      </c>
      <c r="G1" s="8" t="s">
        <v>891</v>
      </c>
      <c r="H1" s="8" t="s">
        <v>892</v>
      </c>
      <c r="I1" s="8" t="s">
        <v>893</v>
      </c>
      <c r="J1" s="36"/>
      <c r="K1" s="8" t="s">
        <v>840</v>
      </c>
      <c r="L1" s="8" t="s">
        <v>891</v>
      </c>
      <c r="M1" s="8" t="s">
        <v>892</v>
      </c>
      <c r="N1" s="8" t="s">
        <v>893</v>
      </c>
      <c r="P1" s="37" t="str">
        <f>[1]Sites!A1</f>
        <v>ISO3</v>
      </c>
      <c r="Q1" s="37" t="str">
        <f>[1]Sites!B1</f>
        <v>country_name</v>
      </c>
      <c r="R1" s="37" t="str">
        <f>D1</f>
        <v>continent2</v>
      </c>
      <c r="S1" s="37" t="str">
        <f>[1]Sites!J1</f>
        <v>Towers (Estimated)</v>
      </c>
      <c r="T1" s="38" t="s">
        <v>894</v>
      </c>
      <c r="U1" s="38" t="s">
        <v>895</v>
      </c>
      <c r="V1" s="38" t="s">
        <v>896</v>
      </c>
      <c r="W1" s="39" t="s">
        <v>897</v>
      </c>
      <c r="X1" s="39"/>
      <c r="Y1" s="39"/>
      <c r="Z1" s="39"/>
      <c r="AA1" s="39" t="s">
        <v>898</v>
      </c>
      <c r="AB1" s="39"/>
      <c r="AC1" s="39"/>
      <c r="AD1" s="39"/>
      <c r="AE1" s="40"/>
      <c r="AF1" s="39" t="s">
        <v>899</v>
      </c>
    </row>
    <row r="2" spans="1:32" x14ac:dyDescent="0.3">
      <c r="A2" s="9" t="s">
        <v>860</v>
      </c>
      <c r="B2" s="9" t="s">
        <v>861</v>
      </c>
      <c r="C2" s="9" t="s">
        <v>900</v>
      </c>
      <c r="D2" s="9" t="s">
        <v>901</v>
      </c>
      <c r="F2" s="9" t="s">
        <v>902</v>
      </c>
      <c r="G2" s="9" t="s">
        <v>870</v>
      </c>
      <c r="H2" s="9">
        <v>0</v>
      </c>
      <c r="I2" s="9">
        <v>2025</v>
      </c>
      <c r="K2" s="9" t="str" cm="1">
        <f t="array" ref="K2:N8">_xlfn.UNIQUE(_xlfn._xlws.FILTER(F2:I33,G2:G33="Copper"))</f>
        <v>Europe</v>
      </c>
      <c r="L2" s="9" t="str">
        <v>Copper</v>
      </c>
      <c r="M2" s="9">
        <v>0</v>
      </c>
      <c r="N2" s="9">
        <v>2025</v>
      </c>
      <c r="P2" s="37"/>
      <c r="Q2" s="37"/>
      <c r="R2" s="37"/>
      <c r="S2" s="37"/>
      <c r="T2" s="41"/>
      <c r="U2" s="41"/>
      <c r="V2" s="41"/>
      <c r="W2" s="42" t="s">
        <v>870</v>
      </c>
      <c r="X2" s="42" t="s">
        <v>872</v>
      </c>
      <c r="Y2" s="42" t="s">
        <v>903</v>
      </c>
      <c r="Z2" s="42" t="s">
        <v>904</v>
      </c>
      <c r="AA2" s="42" t="s">
        <v>870</v>
      </c>
      <c r="AB2" s="42" t="s">
        <v>872</v>
      </c>
      <c r="AC2" s="42" t="s">
        <v>903</v>
      </c>
      <c r="AD2" s="42" t="s">
        <v>904</v>
      </c>
      <c r="AF2" s="39"/>
    </row>
    <row r="3" spans="1:32" x14ac:dyDescent="0.3">
      <c r="A3" s="9" t="s">
        <v>905</v>
      </c>
      <c r="B3" s="9" t="s">
        <v>906</v>
      </c>
      <c r="C3" s="9" t="s">
        <v>902</v>
      </c>
      <c r="D3" s="9" t="s">
        <v>902</v>
      </c>
      <c r="F3" s="9" t="s">
        <v>902</v>
      </c>
      <c r="G3" s="9" t="s">
        <v>872</v>
      </c>
      <c r="H3" s="9">
        <v>33</v>
      </c>
      <c r="I3" s="9">
        <v>2025</v>
      </c>
      <c r="K3" s="9" t="str">
        <v>NE Asia</v>
      </c>
      <c r="L3" s="9" t="str">
        <v>Copper</v>
      </c>
      <c r="M3" s="9">
        <v>0</v>
      </c>
      <c r="N3" s="9">
        <v>2025</v>
      </c>
      <c r="P3" s="9" t="str">
        <f>[1]Sites!A2</f>
        <v>ABW</v>
      </c>
      <c r="Q3" s="9" t="str">
        <f>[1]Sites!B2</f>
        <v>Aruba</v>
      </c>
      <c r="R3" s="9" t="str">
        <f>VLOOKUP(P3,$A$2:$D$251,4,0)</f>
        <v>LAC</v>
      </c>
      <c r="S3" s="9" t="str">
        <f>[1]Sites!J2</f>
        <v>-</v>
      </c>
      <c r="T3" s="43" t="str">
        <f>IFERROR(VLOOKUP(P3,Area_covered!$A$2:$E$189,5,0),"-")</f>
        <v>-</v>
      </c>
      <c r="U3" s="44" t="str">
        <f>IFERROR(S3/T3,"-")</f>
        <v>-</v>
      </c>
      <c r="V3" s="44" t="str">
        <f>IFERROR(SQRT(1/U3)/2,"-")</f>
        <v>-</v>
      </c>
      <c r="W3" s="43">
        <f t="shared" ref="W3:W66" si="0">VLOOKUP(R3,$K$2:$M$8,3,0)</f>
        <v>1</v>
      </c>
      <c r="X3" s="43">
        <f t="shared" ref="X3:X66" si="1">VLOOKUP(R3,$K$11:$M$17,3,0)</f>
        <v>21</v>
      </c>
      <c r="Y3" s="43">
        <f t="shared" ref="Y3:Y66" si="2">VLOOKUP(R3,$K$20:$M$26,3,0)</f>
        <v>75</v>
      </c>
      <c r="Z3" s="43">
        <f t="shared" ref="Z3:Z66" si="3">VLOOKUP(R3,$K$29:$M$35,3,0)</f>
        <v>3</v>
      </c>
      <c r="AA3" s="43" t="str">
        <f t="shared" ref="AA3:AD34" si="4">IFERROR(W3/100*$S3,"-")</f>
        <v>-</v>
      </c>
      <c r="AB3" s="43" t="str">
        <f t="shared" si="4"/>
        <v>-</v>
      </c>
      <c r="AC3" s="43" t="str">
        <f t="shared" si="4"/>
        <v>-</v>
      </c>
      <c r="AD3" s="43" t="str">
        <f t="shared" si="4"/>
        <v>-</v>
      </c>
      <c r="AE3" s="45"/>
      <c r="AF3" s="43">
        <f>SUM(AA3:AD3)</f>
        <v>0</v>
      </c>
    </row>
    <row r="4" spans="1:32" x14ac:dyDescent="0.3">
      <c r="A4" s="9" t="s">
        <v>907</v>
      </c>
      <c r="B4" s="9" t="s">
        <v>908</v>
      </c>
      <c r="C4" s="9" t="s">
        <v>902</v>
      </c>
      <c r="D4" s="9" t="s">
        <v>902</v>
      </c>
      <c r="F4" s="9" t="s">
        <v>902</v>
      </c>
      <c r="G4" s="9" t="s">
        <v>903</v>
      </c>
      <c r="H4" s="9">
        <v>65</v>
      </c>
      <c r="I4" s="9">
        <v>2025</v>
      </c>
      <c r="K4" s="9" t="str">
        <v>S&amp;SE Asia</v>
      </c>
      <c r="L4" s="9" t="str">
        <v>Copper</v>
      </c>
      <c r="M4" s="9">
        <v>3</v>
      </c>
      <c r="N4" s="9">
        <v>2025</v>
      </c>
      <c r="P4" s="9" t="str">
        <f>[1]Sites!A3</f>
        <v>AFG</v>
      </c>
      <c r="Q4" s="9" t="str">
        <f>[1]Sites!B3</f>
        <v>Afghanistan</v>
      </c>
      <c r="R4" s="9" t="str">
        <f t="shared" ref="R4:R67" si="5">VLOOKUP(P4,$A$2:$D$251,4,0)</f>
        <v>MENA</v>
      </c>
      <c r="S4" s="9">
        <f>[1]Sites!J3</f>
        <v>7000</v>
      </c>
      <c r="T4" s="43">
        <f>IFERROR(VLOOKUP(P4,Area_covered!$A$2:$E$189,5,0),"-")</f>
        <v>579480.30000000005</v>
      </c>
      <c r="U4" s="44">
        <f>IFERROR(S4/T4,"-")</f>
        <v>1.2079789425110741E-2</v>
      </c>
      <c r="V4" s="44">
        <f t="shared" ref="V4:V67" si="6">IFERROR(SQRT(1/U4)/2,"-")</f>
        <v>4.5492554335847091</v>
      </c>
      <c r="W4" s="43">
        <f t="shared" si="0"/>
        <v>1</v>
      </c>
      <c r="X4" s="43">
        <f t="shared" si="1"/>
        <v>20</v>
      </c>
      <c r="Y4" s="43">
        <f t="shared" si="2"/>
        <v>75</v>
      </c>
      <c r="Z4" s="43">
        <f t="shared" si="3"/>
        <v>4</v>
      </c>
      <c r="AA4" s="43">
        <f t="shared" si="4"/>
        <v>70</v>
      </c>
      <c r="AB4" s="43">
        <f t="shared" si="4"/>
        <v>1400</v>
      </c>
      <c r="AC4" s="43">
        <f t="shared" si="4"/>
        <v>5250</v>
      </c>
      <c r="AD4" s="43">
        <f t="shared" si="4"/>
        <v>280</v>
      </c>
      <c r="AE4" s="45"/>
      <c r="AF4" s="43">
        <f>SUM(AA4:AD4)</f>
        <v>7000</v>
      </c>
    </row>
    <row r="5" spans="1:32" x14ac:dyDescent="0.3">
      <c r="A5" s="9" t="s">
        <v>909</v>
      </c>
      <c r="B5" s="9" t="s">
        <v>910</v>
      </c>
      <c r="C5" s="9" t="s">
        <v>911</v>
      </c>
      <c r="D5" s="9" t="s">
        <v>901</v>
      </c>
      <c r="F5" s="9" t="s">
        <v>902</v>
      </c>
      <c r="G5" s="9" t="s">
        <v>904</v>
      </c>
      <c r="H5" s="9">
        <v>2</v>
      </c>
      <c r="I5" s="9">
        <v>2025</v>
      </c>
      <c r="K5" s="9" t="str">
        <v>N America</v>
      </c>
      <c r="L5" s="9" t="str">
        <v>Copper</v>
      </c>
      <c r="M5" s="9">
        <v>1</v>
      </c>
      <c r="N5" s="9">
        <v>2025</v>
      </c>
      <c r="P5" s="9" t="str">
        <f>[1]Sites!A4</f>
        <v>AGO</v>
      </c>
      <c r="Q5" s="9" t="str">
        <f>[1]Sites!B4</f>
        <v>Angola</v>
      </c>
      <c r="R5" s="9" t="str">
        <f t="shared" si="5"/>
        <v>SSA</v>
      </c>
      <c r="S5" s="9">
        <f>[1]Sites!J4</f>
        <v>2600</v>
      </c>
      <c r="T5" s="43">
        <f>IFERROR(VLOOKUP(P5,Area_covered!$A$2:$E$189,5,0),"-")</f>
        <v>760926.80999999994</v>
      </c>
      <c r="U5" s="44">
        <f t="shared" ref="U5:U68" si="7">IFERROR(S5/T5,"-")</f>
        <v>3.4168857843239878E-3</v>
      </c>
      <c r="V5" s="44">
        <f t="shared" si="6"/>
        <v>8.553714948668615</v>
      </c>
      <c r="W5" s="43">
        <f t="shared" si="0"/>
        <v>1</v>
      </c>
      <c r="X5" s="43">
        <f t="shared" si="1"/>
        <v>15</v>
      </c>
      <c r="Y5" s="43">
        <f t="shared" si="2"/>
        <v>79</v>
      </c>
      <c r="Z5" s="43">
        <f t="shared" si="3"/>
        <v>5</v>
      </c>
      <c r="AA5" s="43">
        <f t="shared" si="4"/>
        <v>26</v>
      </c>
      <c r="AB5" s="43">
        <f t="shared" si="4"/>
        <v>390</v>
      </c>
      <c r="AC5" s="43">
        <f t="shared" si="4"/>
        <v>2054</v>
      </c>
      <c r="AD5" s="43">
        <f t="shared" si="4"/>
        <v>130</v>
      </c>
      <c r="AE5" s="45"/>
      <c r="AF5" s="43">
        <f t="shared" ref="AF5:AF67" si="8">SUM(AA5:AD5)</f>
        <v>2600</v>
      </c>
    </row>
    <row r="6" spans="1:32" x14ac:dyDescent="0.3">
      <c r="A6" s="9" t="s">
        <v>912</v>
      </c>
      <c r="B6" s="9" t="s">
        <v>913</v>
      </c>
      <c r="C6" s="9" t="s">
        <v>914</v>
      </c>
      <c r="D6" s="9" t="s">
        <v>915</v>
      </c>
      <c r="F6" s="9" t="s">
        <v>916</v>
      </c>
      <c r="G6" s="9" t="s">
        <v>870</v>
      </c>
      <c r="H6" s="9">
        <v>0</v>
      </c>
      <c r="I6" s="9">
        <v>2025</v>
      </c>
      <c r="K6" s="9" t="str">
        <v>LAC</v>
      </c>
      <c r="L6" s="9" t="str">
        <v>Copper</v>
      </c>
      <c r="M6" s="9">
        <v>1</v>
      </c>
      <c r="N6" s="9">
        <v>2025</v>
      </c>
      <c r="P6" s="9" t="str">
        <f>[1]Sites!A5</f>
        <v>ALB</v>
      </c>
      <c r="Q6" s="9" t="str">
        <f>[1]Sites!B5</f>
        <v>Albania</v>
      </c>
      <c r="R6" s="9" t="str">
        <f t="shared" si="5"/>
        <v>Europe</v>
      </c>
      <c r="S6" s="9">
        <f>[1]Sites!J5</f>
        <v>1000</v>
      </c>
      <c r="T6" s="43">
        <f>IFERROR(VLOOKUP(P6,Area_covered!$A$2:$E$189,5,0),"-")</f>
        <v>27868.1</v>
      </c>
      <c r="U6" s="44">
        <f t="shared" si="7"/>
        <v>3.5883321790864828E-2</v>
      </c>
      <c r="V6" s="44">
        <f t="shared" si="6"/>
        <v>2.6395122655521037</v>
      </c>
      <c r="W6" s="43">
        <f t="shared" si="0"/>
        <v>0</v>
      </c>
      <c r="X6" s="43">
        <f t="shared" si="1"/>
        <v>33</v>
      </c>
      <c r="Y6" s="43">
        <f t="shared" si="2"/>
        <v>65</v>
      </c>
      <c r="Z6" s="43">
        <f t="shared" si="3"/>
        <v>2</v>
      </c>
      <c r="AA6" s="43">
        <f t="shared" si="4"/>
        <v>0</v>
      </c>
      <c r="AB6" s="43">
        <f t="shared" si="4"/>
        <v>330</v>
      </c>
      <c r="AC6" s="43">
        <f t="shared" si="4"/>
        <v>650</v>
      </c>
      <c r="AD6" s="43">
        <f t="shared" si="4"/>
        <v>20</v>
      </c>
      <c r="AE6" s="45"/>
      <c r="AF6" s="43">
        <f t="shared" si="8"/>
        <v>1000</v>
      </c>
    </row>
    <row r="7" spans="1:32" x14ac:dyDescent="0.3">
      <c r="A7" s="9" t="s">
        <v>917</v>
      </c>
      <c r="B7" s="9" t="s">
        <v>918</v>
      </c>
      <c r="C7" s="9" t="s">
        <v>902</v>
      </c>
      <c r="D7" s="9" t="s">
        <v>902</v>
      </c>
      <c r="F7" s="9" t="s">
        <v>916</v>
      </c>
      <c r="G7" s="9" t="s">
        <v>872</v>
      </c>
      <c r="H7" s="9">
        <v>81</v>
      </c>
      <c r="I7" s="9">
        <v>2025</v>
      </c>
      <c r="K7" s="9" t="str">
        <v>MENA</v>
      </c>
      <c r="L7" s="9" t="str">
        <v>Copper</v>
      </c>
      <c r="M7" s="9">
        <v>1</v>
      </c>
      <c r="N7" s="9">
        <v>2025</v>
      </c>
      <c r="P7" s="9" t="str">
        <f>[1]Sites!A6</f>
        <v>AND</v>
      </c>
      <c r="Q7" s="9" t="str">
        <f>[1]Sites!B6</f>
        <v>Andorra</v>
      </c>
      <c r="R7" s="9" t="str">
        <f t="shared" si="5"/>
        <v>Europe</v>
      </c>
      <c r="S7" s="9" t="str">
        <f>[1]Sites!J6</f>
        <v>-</v>
      </c>
      <c r="T7" s="43" t="str">
        <f>IFERROR(VLOOKUP(P7,Area_covered!$A$2:$E$189,5,0),"-")</f>
        <v>-</v>
      </c>
      <c r="U7" s="44" t="str">
        <f t="shared" si="7"/>
        <v>-</v>
      </c>
      <c r="V7" s="44" t="str">
        <f t="shared" si="6"/>
        <v>-</v>
      </c>
      <c r="W7" s="43">
        <f t="shared" si="0"/>
        <v>0</v>
      </c>
      <c r="X7" s="43">
        <f t="shared" si="1"/>
        <v>33</v>
      </c>
      <c r="Y7" s="43">
        <f t="shared" si="2"/>
        <v>65</v>
      </c>
      <c r="Z7" s="43">
        <f t="shared" si="3"/>
        <v>2</v>
      </c>
      <c r="AA7" s="43" t="str">
        <f t="shared" si="4"/>
        <v>-</v>
      </c>
      <c r="AB7" s="43" t="str">
        <f t="shared" si="4"/>
        <v>-</v>
      </c>
      <c r="AC7" s="43" t="str">
        <f t="shared" si="4"/>
        <v>-</v>
      </c>
      <c r="AD7" s="43" t="str">
        <f t="shared" si="4"/>
        <v>-</v>
      </c>
      <c r="AE7" s="45"/>
      <c r="AF7" s="43">
        <f t="shared" si="8"/>
        <v>0</v>
      </c>
    </row>
    <row r="8" spans="1:32" x14ac:dyDescent="0.3">
      <c r="A8" s="9" t="s">
        <v>919</v>
      </c>
      <c r="B8" s="9" t="s">
        <v>920</v>
      </c>
      <c r="C8" s="9" t="s">
        <v>911</v>
      </c>
      <c r="D8" s="9" t="s">
        <v>921</v>
      </c>
      <c r="F8" s="9" t="s">
        <v>916</v>
      </c>
      <c r="G8" s="9" t="s">
        <v>903</v>
      </c>
      <c r="H8" s="9">
        <v>18</v>
      </c>
      <c r="I8" s="9">
        <v>2025</v>
      </c>
      <c r="K8" s="9" t="str">
        <v>SSA</v>
      </c>
      <c r="L8" t="str">
        <v>Copper</v>
      </c>
      <c r="M8" s="9">
        <v>1</v>
      </c>
      <c r="N8" s="9">
        <v>2025</v>
      </c>
      <c r="P8" s="9" t="str">
        <f>[1]Sites!A7</f>
        <v>ARE</v>
      </c>
      <c r="Q8" s="9" t="str">
        <f>[1]Sites!B7</f>
        <v>United Arab Emirates</v>
      </c>
      <c r="R8" s="9" t="str">
        <f t="shared" si="5"/>
        <v>MENA</v>
      </c>
      <c r="S8" s="9">
        <f>[1]Sites!J7</f>
        <v>13000</v>
      </c>
      <c r="T8" s="43">
        <f>IFERROR(VLOOKUP(P8,Area_covered!$A$2:$E$189,5,0),"-")</f>
        <v>70975</v>
      </c>
      <c r="U8" s="44">
        <f t="shared" si="7"/>
        <v>0.18316308559351885</v>
      </c>
      <c r="V8" s="44">
        <f t="shared" si="6"/>
        <v>1.168290993782733</v>
      </c>
      <c r="W8" s="43">
        <f t="shared" si="0"/>
        <v>1</v>
      </c>
      <c r="X8" s="43">
        <f t="shared" si="1"/>
        <v>20</v>
      </c>
      <c r="Y8" s="43">
        <f t="shared" si="2"/>
        <v>75</v>
      </c>
      <c r="Z8" s="43">
        <f t="shared" si="3"/>
        <v>4</v>
      </c>
      <c r="AA8" s="43">
        <f t="shared" si="4"/>
        <v>130</v>
      </c>
      <c r="AB8" s="43">
        <f t="shared" si="4"/>
        <v>2600</v>
      </c>
      <c r="AC8" s="43">
        <f t="shared" si="4"/>
        <v>9750</v>
      </c>
      <c r="AD8" s="43">
        <f t="shared" si="4"/>
        <v>520</v>
      </c>
      <c r="AE8" s="45"/>
      <c r="AF8" s="43">
        <f t="shared" si="8"/>
        <v>13000</v>
      </c>
    </row>
    <row r="9" spans="1:32" x14ac:dyDescent="0.3">
      <c r="A9" s="9" t="s">
        <v>922</v>
      </c>
      <c r="B9" s="9" t="s">
        <v>923</v>
      </c>
      <c r="C9" s="9" t="s">
        <v>924</v>
      </c>
      <c r="D9" s="9" t="s">
        <v>925</v>
      </c>
      <c r="F9" s="9" t="s">
        <v>916</v>
      </c>
      <c r="G9" s="9" t="s">
        <v>904</v>
      </c>
      <c r="H9" s="9">
        <v>1</v>
      </c>
      <c r="I9" s="9">
        <v>2025</v>
      </c>
      <c r="P9" s="9" t="str">
        <f>[1]Sites!A8</f>
        <v>ARG</v>
      </c>
      <c r="Q9" s="9" t="str">
        <f>[1]Sites!B8</f>
        <v>Argentina</v>
      </c>
      <c r="R9" s="9" t="str">
        <f t="shared" si="5"/>
        <v>LAC</v>
      </c>
      <c r="S9" s="9">
        <f>[1]Sites!J8</f>
        <v>17252</v>
      </c>
      <c r="T9" s="43">
        <f>IFERROR(VLOOKUP(P9,Area_covered!$A$2:$E$189,5,0),"-")</f>
        <v>2640830.9</v>
      </c>
      <c r="U9" s="44">
        <f t="shared" si="7"/>
        <v>6.5327923874262455E-3</v>
      </c>
      <c r="V9" s="44">
        <f t="shared" si="6"/>
        <v>6.1861518466332139</v>
      </c>
      <c r="W9" s="43">
        <f t="shared" si="0"/>
        <v>1</v>
      </c>
      <c r="X9" s="43">
        <f t="shared" si="1"/>
        <v>21</v>
      </c>
      <c r="Y9" s="43">
        <f t="shared" si="2"/>
        <v>75</v>
      </c>
      <c r="Z9" s="43">
        <f t="shared" si="3"/>
        <v>3</v>
      </c>
      <c r="AA9" s="43">
        <f t="shared" si="4"/>
        <v>172.52</v>
      </c>
      <c r="AB9" s="43">
        <f t="shared" si="4"/>
        <v>3622.92</v>
      </c>
      <c r="AC9" s="43">
        <f t="shared" si="4"/>
        <v>12939</v>
      </c>
      <c r="AD9" s="43">
        <f t="shared" si="4"/>
        <v>517.55999999999995</v>
      </c>
      <c r="AE9" s="45"/>
      <c r="AF9" s="43">
        <f t="shared" si="8"/>
        <v>17252</v>
      </c>
    </row>
    <row r="10" spans="1:32" x14ac:dyDescent="0.3">
      <c r="A10" s="9" t="s">
        <v>926</v>
      </c>
      <c r="B10" s="9" t="s">
        <v>927</v>
      </c>
      <c r="C10" s="9" t="s">
        <v>927</v>
      </c>
      <c r="D10" s="9" t="s">
        <v>927</v>
      </c>
      <c r="F10" s="9" t="s">
        <v>915</v>
      </c>
      <c r="G10" s="9" t="s">
        <v>870</v>
      </c>
      <c r="H10" s="9">
        <v>3</v>
      </c>
      <c r="I10" s="9">
        <v>2025</v>
      </c>
      <c r="K10" s="8" t="s">
        <v>840</v>
      </c>
      <c r="L10" s="8" t="s">
        <v>891</v>
      </c>
      <c r="M10" s="8" t="s">
        <v>892</v>
      </c>
      <c r="N10" s="8" t="s">
        <v>893</v>
      </c>
      <c r="P10" s="9" t="str">
        <f>[1]Sites!A9</f>
        <v>ARM</v>
      </c>
      <c r="Q10" s="9" t="str">
        <f>[1]Sites!B9</f>
        <v>Armenia</v>
      </c>
      <c r="R10" s="9" t="str">
        <f t="shared" si="5"/>
        <v>Europe</v>
      </c>
      <c r="S10" s="9">
        <f>[1]Sites!J9</f>
        <v>2200</v>
      </c>
      <c r="T10" s="43">
        <f>IFERROR(VLOOKUP(P10,Area_covered!$A$2:$E$189,5,0),"-")</f>
        <v>29444.579999999998</v>
      </c>
      <c r="U10" s="44">
        <f t="shared" si="7"/>
        <v>7.4716637153595E-2</v>
      </c>
      <c r="V10" s="44">
        <f t="shared" si="6"/>
        <v>1.8292006450906362</v>
      </c>
      <c r="W10" s="43">
        <f t="shared" si="0"/>
        <v>0</v>
      </c>
      <c r="X10" s="43">
        <f t="shared" si="1"/>
        <v>33</v>
      </c>
      <c r="Y10" s="43">
        <f t="shared" si="2"/>
        <v>65</v>
      </c>
      <c r="Z10" s="43">
        <f t="shared" si="3"/>
        <v>2</v>
      </c>
      <c r="AA10" s="43">
        <f t="shared" si="4"/>
        <v>0</v>
      </c>
      <c r="AB10" s="43">
        <f t="shared" si="4"/>
        <v>726</v>
      </c>
      <c r="AC10" s="43">
        <f t="shared" si="4"/>
        <v>1430</v>
      </c>
      <c r="AD10" s="43">
        <f t="shared" si="4"/>
        <v>44</v>
      </c>
      <c r="AE10" s="45"/>
      <c r="AF10" s="43">
        <f t="shared" si="8"/>
        <v>2200</v>
      </c>
    </row>
    <row r="11" spans="1:32" x14ac:dyDescent="0.3">
      <c r="A11" s="9" t="s">
        <v>928</v>
      </c>
      <c r="B11" s="9" t="s">
        <v>929</v>
      </c>
      <c r="C11" s="9" t="s">
        <v>924</v>
      </c>
      <c r="D11" s="9" t="s">
        <v>925</v>
      </c>
      <c r="F11" s="9" t="s">
        <v>915</v>
      </c>
      <c r="G11" s="9" t="s">
        <v>872</v>
      </c>
      <c r="H11" s="9">
        <v>17</v>
      </c>
      <c r="I11" s="9">
        <v>2025</v>
      </c>
      <c r="K11" s="9" t="str" cm="1">
        <f t="array" ref="K11:N17">_xlfn.UNIQUE(_xlfn._xlws.FILTER(F2:I42,G2:G42="Fiber"))</f>
        <v>Europe</v>
      </c>
      <c r="L11" s="9" t="str">
        <v>Fiber</v>
      </c>
      <c r="M11" s="9">
        <v>33</v>
      </c>
      <c r="N11" s="9">
        <v>2025</v>
      </c>
      <c r="P11" s="9" t="str">
        <f>[1]Sites!A10</f>
        <v>ATG</v>
      </c>
      <c r="Q11" s="9" t="str">
        <f>[1]Sites!B10</f>
        <v>Antigua and Barbuda</v>
      </c>
      <c r="R11" s="9" t="str">
        <f t="shared" si="5"/>
        <v>LAC</v>
      </c>
      <c r="S11" s="9" t="str">
        <f>[1]Sites!J10</f>
        <v>-</v>
      </c>
      <c r="T11" s="43" t="str">
        <f>IFERROR(VLOOKUP(P11,Area_covered!$A$2:$E$189,5,0),"-")</f>
        <v>-</v>
      </c>
      <c r="U11" s="44" t="str">
        <f t="shared" si="7"/>
        <v>-</v>
      </c>
      <c r="V11" s="44" t="str">
        <f t="shared" si="6"/>
        <v>-</v>
      </c>
      <c r="W11" s="43">
        <f t="shared" si="0"/>
        <v>1</v>
      </c>
      <c r="X11" s="43">
        <f t="shared" si="1"/>
        <v>21</v>
      </c>
      <c r="Y11" s="43">
        <f t="shared" si="2"/>
        <v>75</v>
      </c>
      <c r="Z11" s="43">
        <f t="shared" si="3"/>
        <v>3</v>
      </c>
      <c r="AA11" s="43" t="str">
        <f t="shared" si="4"/>
        <v>-</v>
      </c>
      <c r="AB11" s="43" t="str">
        <f t="shared" si="4"/>
        <v>-</v>
      </c>
      <c r="AC11" s="43" t="str">
        <f t="shared" si="4"/>
        <v>-</v>
      </c>
      <c r="AD11" s="43" t="str">
        <f t="shared" si="4"/>
        <v>-</v>
      </c>
      <c r="AE11" s="45"/>
      <c r="AF11" s="43">
        <f t="shared" si="8"/>
        <v>0</v>
      </c>
    </row>
    <row r="12" spans="1:32" x14ac:dyDescent="0.3">
      <c r="A12" s="9" t="s">
        <v>930</v>
      </c>
      <c r="B12" s="9" t="s">
        <v>931</v>
      </c>
      <c r="C12" s="9" t="s">
        <v>932</v>
      </c>
      <c r="D12" s="9" t="s">
        <v>925</v>
      </c>
      <c r="F12" s="9" t="s">
        <v>915</v>
      </c>
      <c r="G12" s="9" t="s">
        <v>903</v>
      </c>
      <c r="H12" s="9">
        <v>78</v>
      </c>
      <c r="I12" s="9">
        <v>2025</v>
      </c>
      <c r="K12" s="9" t="str">
        <v>NE Asia</v>
      </c>
      <c r="L12" s="9" t="str">
        <v>Fiber</v>
      </c>
      <c r="M12" s="9">
        <v>81</v>
      </c>
      <c r="N12" s="9">
        <v>2025</v>
      </c>
      <c r="P12" s="9" t="str">
        <f>[1]Sites!A11</f>
        <v>AUS</v>
      </c>
      <c r="Q12" s="9" t="str">
        <f>[1]Sites!B11</f>
        <v>Australia</v>
      </c>
      <c r="R12" s="9" t="str">
        <f t="shared" si="5"/>
        <v>S&amp;SE Asia</v>
      </c>
      <c r="S12" s="9">
        <f>[1]Sites!J11</f>
        <v>15100</v>
      </c>
      <c r="T12" s="43">
        <f>IFERROR(VLOOKUP(P12,Area_covered!$A$2:$E$189,5,0),"-")</f>
        <v>7655749.8949999996</v>
      </c>
      <c r="U12" s="44">
        <f t="shared" si="7"/>
        <v>1.972373733089409E-3</v>
      </c>
      <c r="V12" s="44">
        <f t="shared" si="6"/>
        <v>11.258366936468136</v>
      </c>
      <c r="W12" s="43">
        <f t="shared" si="0"/>
        <v>3</v>
      </c>
      <c r="X12" s="43">
        <f t="shared" si="1"/>
        <v>17</v>
      </c>
      <c r="Y12" s="43">
        <f t="shared" si="2"/>
        <v>78</v>
      </c>
      <c r="Z12" s="43">
        <f t="shared" si="3"/>
        <v>2</v>
      </c>
      <c r="AA12" s="43">
        <f t="shared" si="4"/>
        <v>453</v>
      </c>
      <c r="AB12" s="43">
        <f t="shared" si="4"/>
        <v>2567</v>
      </c>
      <c r="AC12" s="43">
        <f t="shared" si="4"/>
        <v>11778</v>
      </c>
      <c r="AD12" s="43">
        <f t="shared" si="4"/>
        <v>302</v>
      </c>
      <c r="AE12" s="45"/>
      <c r="AF12" s="43">
        <f t="shared" si="8"/>
        <v>15100</v>
      </c>
    </row>
    <row r="13" spans="1:32" x14ac:dyDescent="0.3">
      <c r="A13" s="9" t="s">
        <v>933</v>
      </c>
      <c r="B13" s="9" t="s">
        <v>934</v>
      </c>
      <c r="C13" s="9" t="s">
        <v>900</v>
      </c>
      <c r="D13" s="9" t="s">
        <v>902</v>
      </c>
      <c r="F13" s="9" t="s">
        <v>915</v>
      </c>
      <c r="G13" s="9" t="s">
        <v>904</v>
      </c>
      <c r="H13" s="9">
        <v>2</v>
      </c>
      <c r="I13" s="9">
        <v>2025</v>
      </c>
      <c r="K13" s="9" t="str">
        <v>S&amp;SE Asia</v>
      </c>
      <c r="L13" s="9" t="str">
        <v>Fiber</v>
      </c>
      <c r="M13" s="9">
        <v>17</v>
      </c>
      <c r="N13" s="9">
        <v>2025</v>
      </c>
      <c r="P13" s="9" t="str">
        <f>[1]Sites!A12</f>
        <v>AUT</v>
      </c>
      <c r="Q13" s="9" t="str">
        <f>[1]Sites!B12</f>
        <v>Austria</v>
      </c>
      <c r="R13" s="9" t="str">
        <f t="shared" si="5"/>
        <v>Europe</v>
      </c>
      <c r="S13" s="9">
        <f>[1]Sites!J12</f>
        <v>40</v>
      </c>
      <c r="T13" s="43">
        <f>IFERROR(VLOOKUP(P13,Area_covered!$A$2:$E$189,5,0),"-")</f>
        <v>83015.460000000006</v>
      </c>
      <c r="U13" s="44">
        <f t="shared" si="7"/>
        <v>4.818379612664918E-4</v>
      </c>
      <c r="V13" s="44">
        <f t="shared" si="6"/>
        <v>22.778205043418151</v>
      </c>
      <c r="W13" s="43">
        <f t="shared" si="0"/>
        <v>0</v>
      </c>
      <c r="X13" s="43">
        <f t="shared" si="1"/>
        <v>33</v>
      </c>
      <c r="Y13" s="43">
        <f t="shared" si="2"/>
        <v>65</v>
      </c>
      <c r="Z13" s="43">
        <f t="shared" si="3"/>
        <v>2</v>
      </c>
      <c r="AA13" s="43">
        <f t="shared" si="4"/>
        <v>0</v>
      </c>
      <c r="AB13" s="43">
        <f t="shared" si="4"/>
        <v>13.200000000000001</v>
      </c>
      <c r="AC13" s="43">
        <f t="shared" si="4"/>
        <v>26</v>
      </c>
      <c r="AD13" s="43">
        <f t="shared" si="4"/>
        <v>0.8</v>
      </c>
      <c r="AE13" s="45"/>
      <c r="AF13" s="43">
        <f t="shared" si="8"/>
        <v>40</v>
      </c>
    </row>
    <row r="14" spans="1:32" x14ac:dyDescent="0.3">
      <c r="A14" s="9" t="s">
        <v>857</v>
      </c>
      <c r="B14" s="9" t="s">
        <v>858</v>
      </c>
      <c r="C14" s="9" t="s">
        <v>924</v>
      </c>
      <c r="D14" s="9" t="s">
        <v>925</v>
      </c>
      <c r="F14" s="9" t="s">
        <v>935</v>
      </c>
      <c r="G14" s="9" t="s">
        <v>870</v>
      </c>
      <c r="H14" s="9">
        <v>1</v>
      </c>
      <c r="I14" s="9">
        <v>2025</v>
      </c>
      <c r="K14" s="9" t="str">
        <v>N America</v>
      </c>
      <c r="L14" s="9" t="str">
        <v>Fiber</v>
      </c>
      <c r="M14" s="9">
        <v>73</v>
      </c>
      <c r="N14" s="9">
        <v>2025</v>
      </c>
      <c r="P14" s="9" t="str">
        <f>[1]Sites!A13</f>
        <v>AZE</v>
      </c>
      <c r="Q14" s="9" t="str">
        <f>[1]Sites!B13</f>
        <v>Azerbaijan</v>
      </c>
      <c r="R14" s="9" t="str">
        <f t="shared" si="5"/>
        <v>Europe</v>
      </c>
      <c r="S14" s="9">
        <f>[1]Sites!J13</f>
        <v>1000</v>
      </c>
      <c r="T14" s="43">
        <f>IFERROR(VLOOKUP(P14,Area_covered!$A$2:$E$189,5,0),"-")</f>
        <v>82493.25</v>
      </c>
      <c r="U14" s="44">
        <f t="shared" si="7"/>
        <v>1.212220393789795E-2</v>
      </c>
      <c r="V14" s="44">
        <f t="shared" si="6"/>
        <v>4.541289739710515</v>
      </c>
      <c r="W14" s="43">
        <f t="shared" si="0"/>
        <v>0</v>
      </c>
      <c r="X14" s="43">
        <f t="shared" si="1"/>
        <v>33</v>
      </c>
      <c r="Y14" s="43">
        <f t="shared" si="2"/>
        <v>65</v>
      </c>
      <c r="Z14" s="43">
        <f t="shared" si="3"/>
        <v>2</v>
      </c>
      <c r="AA14" s="43">
        <f t="shared" si="4"/>
        <v>0</v>
      </c>
      <c r="AB14" s="43">
        <f t="shared" si="4"/>
        <v>330</v>
      </c>
      <c r="AC14" s="43">
        <f t="shared" si="4"/>
        <v>650</v>
      </c>
      <c r="AD14" s="43">
        <f t="shared" si="4"/>
        <v>20</v>
      </c>
      <c r="AE14" s="45"/>
      <c r="AF14" s="43">
        <f t="shared" si="8"/>
        <v>1000</v>
      </c>
    </row>
    <row r="15" spans="1:32" x14ac:dyDescent="0.3">
      <c r="A15" s="9" t="s">
        <v>936</v>
      </c>
      <c r="B15" s="9" t="s">
        <v>937</v>
      </c>
      <c r="C15" s="9" t="s">
        <v>914</v>
      </c>
      <c r="D15" s="9" t="s">
        <v>915</v>
      </c>
      <c r="F15" s="9" t="s">
        <v>935</v>
      </c>
      <c r="G15" s="9" t="s">
        <v>872</v>
      </c>
      <c r="H15" s="9">
        <v>73</v>
      </c>
      <c r="I15" s="9">
        <v>2025</v>
      </c>
      <c r="K15" s="9" t="str">
        <v>LAC</v>
      </c>
      <c r="L15" s="9" t="str">
        <v>Fiber</v>
      </c>
      <c r="M15" s="9">
        <v>21</v>
      </c>
      <c r="N15" s="9">
        <v>2025</v>
      </c>
      <c r="P15" s="9" t="str">
        <f>[1]Sites!A14</f>
        <v>BDI</v>
      </c>
      <c r="Q15" s="9" t="str">
        <f>[1]Sites!B14</f>
        <v>Burundi</v>
      </c>
      <c r="R15" s="9" t="str">
        <f t="shared" si="5"/>
        <v>SSA</v>
      </c>
      <c r="S15" s="9">
        <f>[1]Sites!J14</f>
        <v>192.57142857142858</v>
      </c>
      <c r="T15" s="43">
        <f>IFERROR(VLOOKUP(P15,Area_covered!$A$2:$E$189,5,0),"-")</f>
        <v>10775.6</v>
      </c>
      <c r="U15" s="44">
        <f t="shared" si="7"/>
        <v>1.7871063195685492E-2</v>
      </c>
      <c r="V15" s="44">
        <f t="shared" si="6"/>
        <v>3.7401998550197306</v>
      </c>
      <c r="W15" s="43">
        <f t="shared" si="0"/>
        <v>1</v>
      </c>
      <c r="X15" s="43">
        <f t="shared" si="1"/>
        <v>15</v>
      </c>
      <c r="Y15" s="43">
        <f t="shared" si="2"/>
        <v>79</v>
      </c>
      <c r="Z15" s="43">
        <f t="shared" si="3"/>
        <v>5</v>
      </c>
      <c r="AA15" s="43">
        <f t="shared" si="4"/>
        <v>1.9257142857142859</v>
      </c>
      <c r="AB15" s="43">
        <f t="shared" si="4"/>
        <v>28.885714285714286</v>
      </c>
      <c r="AC15" s="43">
        <f t="shared" si="4"/>
        <v>152.13142857142859</v>
      </c>
      <c r="AD15" s="43">
        <f t="shared" si="4"/>
        <v>9.6285714285714299</v>
      </c>
      <c r="AE15" s="45"/>
      <c r="AF15" s="43">
        <f t="shared" si="8"/>
        <v>192.57142857142858</v>
      </c>
    </row>
    <row r="16" spans="1:32" x14ac:dyDescent="0.3">
      <c r="A16" s="9" t="s">
        <v>938</v>
      </c>
      <c r="B16" s="9" t="s">
        <v>939</v>
      </c>
      <c r="C16" s="9" t="s">
        <v>902</v>
      </c>
      <c r="D16" s="9" t="s">
        <v>902</v>
      </c>
      <c r="F16" s="9" t="s">
        <v>935</v>
      </c>
      <c r="G16" s="9" t="s">
        <v>903</v>
      </c>
      <c r="H16" s="9">
        <v>25</v>
      </c>
      <c r="I16" s="9">
        <v>2025</v>
      </c>
      <c r="K16" s="9" t="str">
        <v>MENA</v>
      </c>
      <c r="L16" s="9" t="str">
        <v>Fiber</v>
      </c>
      <c r="M16" s="9">
        <v>20</v>
      </c>
      <c r="N16" s="9">
        <v>2025</v>
      </c>
      <c r="P16" s="9" t="str">
        <f>[1]Sites!A15</f>
        <v>BEL</v>
      </c>
      <c r="Q16" s="9" t="str">
        <f>[1]Sites!B15</f>
        <v>Belgium</v>
      </c>
      <c r="R16" s="9" t="str">
        <f t="shared" si="5"/>
        <v>Europe</v>
      </c>
      <c r="S16" s="9">
        <f>[1]Sites!J15</f>
        <v>25000</v>
      </c>
      <c r="T16" s="43">
        <f>IFERROR(VLOOKUP(P16,Area_covered!$A$2:$E$189,5,0),"-")</f>
        <v>30700</v>
      </c>
      <c r="U16" s="44">
        <f t="shared" si="7"/>
        <v>0.81433224755700329</v>
      </c>
      <c r="V16" s="44">
        <f t="shared" si="6"/>
        <v>0.55407580708780269</v>
      </c>
      <c r="W16" s="43">
        <f t="shared" si="0"/>
        <v>0</v>
      </c>
      <c r="X16" s="43">
        <f t="shared" si="1"/>
        <v>33</v>
      </c>
      <c r="Y16" s="43">
        <f t="shared" si="2"/>
        <v>65</v>
      </c>
      <c r="Z16" s="43">
        <f t="shared" si="3"/>
        <v>2</v>
      </c>
      <c r="AA16" s="43">
        <f t="shared" si="4"/>
        <v>0</v>
      </c>
      <c r="AB16" s="43">
        <f t="shared" si="4"/>
        <v>8250</v>
      </c>
      <c r="AC16" s="43">
        <f t="shared" si="4"/>
        <v>16250</v>
      </c>
      <c r="AD16" s="43">
        <f t="shared" si="4"/>
        <v>500</v>
      </c>
      <c r="AE16" s="45"/>
      <c r="AF16" s="43">
        <f t="shared" si="8"/>
        <v>25000</v>
      </c>
    </row>
    <row r="17" spans="1:32" x14ac:dyDescent="0.3">
      <c r="A17" s="9" t="s">
        <v>940</v>
      </c>
      <c r="B17" s="9" t="s">
        <v>941</v>
      </c>
      <c r="C17" s="9" t="s">
        <v>900</v>
      </c>
      <c r="D17" s="9" t="s">
        <v>902</v>
      </c>
      <c r="F17" s="9" t="s">
        <v>935</v>
      </c>
      <c r="G17" s="9" t="s">
        <v>904</v>
      </c>
      <c r="H17" s="9">
        <v>1</v>
      </c>
      <c r="I17" s="9">
        <v>2025</v>
      </c>
      <c r="K17" s="9" t="str">
        <v>SSA</v>
      </c>
      <c r="L17" s="9" t="str">
        <v>Fiber</v>
      </c>
      <c r="M17" s="9">
        <v>15</v>
      </c>
      <c r="N17" s="9">
        <v>2025</v>
      </c>
      <c r="P17" s="9" t="str">
        <f>[1]Sites!A16</f>
        <v>BEN</v>
      </c>
      <c r="Q17" s="9" t="str">
        <f>[1]Sites!B16</f>
        <v>Benin</v>
      </c>
      <c r="R17" s="9" t="str">
        <f t="shared" si="5"/>
        <v>SSA</v>
      </c>
      <c r="S17" s="9">
        <f>[1]Sites!J16</f>
        <v>819.85714285714289</v>
      </c>
      <c r="T17" s="43">
        <f>IFERROR(VLOOKUP(P17,Area_covered!$A$2:$E$189,5,0),"-")</f>
        <v>79152.978600000002</v>
      </c>
      <c r="U17" s="44">
        <f t="shared" si="7"/>
        <v>1.0357881122835507E-2</v>
      </c>
      <c r="V17" s="44">
        <f t="shared" si="6"/>
        <v>4.9128617511047317</v>
      </c>
      <c r="W17" s="43">
        <f t="shared" si="0"/>
        <v>1</v>
      </c>
      <c r="X17" s="43">
        <f t="shared" si="1"/>
        <v>15</v>
      </c>
      <c r="Y17" s="43">
        <f t="shared" si="2"/>
        <v>79</v>
      </c>
      <c r="Z17" s="43">
        <f t="shared" si="3"/>
        <v>5</v>
      </c>
      <c r="AA17" s="43">
        <f t="shared" si="4"/>
        <v>8.1985714285714284</v>
      </c>
      <c r="AB17" s="43">
        <f t="shared" si="4"/>
        <v>122.97857142857143</v>
      </c>
      <c r="AC17" s="43">
        <f t="shared" si="4"/>
        <v>647.68714285714293</v>
      </c>
      <c r="AD17" s="43">
        <f t="shared" si="4"/>
        <v>40.992857142857147</v>
      </c>
      <c r="AE17" s="45"/>
      <c r="AF17" s="43">
        <f t="shared" si="8"/>
        <v>819.85714285714289</v>
      </c>
    </row>
    <row r="18" spans="1:32" x14ac:dyDescent="0.3">
      <c r="A18" s="9" t="s">
        <v>942</v>
      </c>
      <c r="B18" s="9" t="s">
        <v>943</v>
      </c>
      <c r="C18" s="9" t="s">
        <v>924</v>
      </c>
      <c r="D18" s="9" t="s">
        <v>925</v>
      </c>
      <c r="F18" s="9" t="s">
        <v>925</v>
      </c>
      <c r="G18" s="9" t="s">
        <v>870</v>
      </c>
      <c r="H18" s="9">
        <v>1</v>
      </c>
      <c r="I18" s="9">
        <v>2025</v>
      </c>
      <c r="P18" s="9" t="str">
        <f>[1]Sites!A17</f>
        <v>BFA</v>
      </c>
      <c r="Q18" s="9" t="str">
        <f>[1]Sites!B17</f>
        <v>Burkina Faso</v>
      </c>
      <c r="R18" s="9" t="str">
        <f t="shared" si="5"/>
        <v>SSA</v>
      </c>
      <c r="S18" s="9">
        <f>[1]Sites!J17</f>
        <v>1700</v>
      </c>
      <c r="T18" s="43">
        <f>IFERROR(VLOOKUP(P18,Area_covered!$A$2:$E$189,5,0),"-")</f>
        <v>177721.05000000002</v>
      </c>
      <c r="U18" s="44">
        <f t="shared" si="7"/>
        <v>9.5655523079567657E-3</v>
      </c>
      <c r="V18" s="44">
        <f t="shared" si="6"/>
        <v>5.1122840814465471</v>
      </c>
      <c r="W18" s="43">
        <f t="shared" si="0"/>
        <v>1</v>
      </c>
      <c r="X18" s="43">
        <f t="shared" si="1"/>
        <v>15</v>
      </c>
      <c r="Y18" s="43">
        <f t="shared" si="2"/>
        <v>79</v>
      </c>
      <c r="Z18" s="43">
        <f t="shared" si="3"/>
        <v>5</v>
      </c>
      <c r="AA18" s="43">
        <f t="shared" si="4"/>
        <v>17</v>
      </c>
      <c r="AB18" s="43">
        <f t="shared" si="4"/>
        <v>255</v>
      </c>
      <c r="AC18" s="43">
        <f t="shared" si="4"/>
        <v>1343</v>
      </c>
      <c r="AD18" s="43">
        <f t="shared" si="4"/>
        <v>85</v>
      </c>
      <c r="AE18" s="45"/>
      <c r="AF18" s="43">
        <f t="shared" si="8"/>
        <v>1700</v>
      </c>
    </row>
    <row r="19" spans="1:32" x14ac:dyDescent="0.3">
      <c r="A19" s="9" t="s">
        <v>944</v>
      </c>
      <c r="B19" s="9" t="s">
        <v>945</v>
      </c>
      <c r="C19" s="9" t="s">
        <v>900</v>
      </c>
      <c r="D19" s="9" t="s">
        <v>901</v>
      </c>
      <c r="F19" s="9" t="s">
        <v>925</v>
      </c>
      <c r="G19" s="9" t="s">
        <v>872</v>
      </c>
      <c r="H19" s="9">
        <v>21</v>
      </c>
      <c r="I19" s="9">
        <v>2025</v>
      </c>
      <c r="K19" s="8" t="s">
        <v>840</v>
      </c>
      <c r="L19" s="8" t="s">
        <v>891</v>
      </c>
      <c r="M19" s="8" t="s">
        <v>892</v>
      </c>
      <c r="N19" s="8" t="s">
        <v>893</v>
      </c>
      <c r="P19" s="9" t="str">
        <f>[1]Sites!A18</f>
        <v>BGD</v>
      </c>
      <c r="Q19" s="9" t="str">
        <f>[1]Sites!B18</f>
        <v>Bangladesh</v>
      </c>
      <c r="R19" s="9" t="str">
        <f t="shared" si="5"/>
        <v>S&amp;SE Asia</v>
      </c>
      <c r="S19" s="9">
        <f>[1]Sites!J18</f>
        <v>30000</v>
      </c>
      <c r="T19" s="43">
        <f>IFERROR(VLOOKUP(P19,Area_covered!$A$2:$E$189,5,0),"-")</f>
        <v>132061.4</v>
      </c>
      <c r="U19" s="44">
        <f t="shared" si="7"/>
        <v>0.22716706017049645</v>
      </c>
      <c r="V19" s="44">
        <f t="shared" si="6"/>
        <v>1.0490527473233491</v>
      </c>
      <c r="W19" s="43">
        <f t="shared" si="0"/>
        <v>3</v>
      </c>
      <c r="X19" s="43">
        <f t="shared" si="1"/>
        <v>17</v>
      </c>
      <c r="Y19" s="43">
        <f t="shared" si="2"/>
        <v>78</v>
      </c>
      <c r="Z19" s="43">
        <f t="shared" si="3"/>
        <v>2</v>
      </c>
      <c r="AA19" s="43">
        <f t="shared" si="4"/>
        <v>900</v>
      </c>
      <c r="AB19" s="43">
        <f t="shared" si="4"/>
        <v>5100</v>
      </c>
      <c r="AC19" s="43">
        <f t="shared" si="4"/>
        <v>23400</v>
      </c>
      <c r="AD19" s="43">
        <f t="shared" si="4"/>
        <v>600</v>
      </c>
      <c r="AE19" s="45"/>
      <c r="AF19" s="43">
        <f t="shared" si="8"/>
        <v>30000</v>
      </c>
    </row>
    <row r="20" spans="1:32" x14ac:dyDescent="0.3">
      <c r="A20" s="9" t="s">
        <v>946</v>
      </c>
      <c r="B20" s="9" t="s">
        <v>947</v>
      </c>
      <c r="C20" s="9" t="s">
        <v>900</v>
      </c>
      <c r="D20" s="9" t="s">
        <v>915</v>
      </c>
      <c r="F20" s="9" t="s">
        <v>925</v>
      </c>
      <c r="G20" s="9" t="s">
        <v>903</v>
      </c>
      <c r="H20" s="9">
        <v>75</v>
      </c>
      <c r="I20" s="9">
        <v>2025</v>
      </c>
      <c r="K20" s="9" t="str" cm="1">
        <f t="array" ref="K20:N26">_xlfn.UNIQUE(_xlfn._xlws.FILTER(F2:I33,G2:G33="Microwave"))</f>
        <v>Europe</v>
      </c>
      <c r="L20" s="9" t="str">
        <v>Microwave</v>
      </c>
      <c r="M20" s="9">
        <v>65</v>
      </c>
      <c r="N20" s="9">
        <v>2025</v>
      </c>
      <c r="P20" s="9" t="str">
        <f>[1]Sites!A19</f>
        <v>BGR</v>
      </c>
      <c r="Q20" s="9" t="str">
        <f>[1]Sites!B19</f>
        <v>Bulgaria</v>
      </c>
      <c r="R20" s="9" t="str">
        <f t="shared" si="5"/>
        <v>Europe</v>
      </c>
      <c r="S20" s="9">
        <f>[1]Sites!J19</f>
        <v>12202.142857142857</v>
      </c>
      <c r="T20" s="43">
        <f>IFERROR(VLOOKUP(P20,Area_covered!$A$2:$E$189,5,0),"-")</f>
        <v>112007</v>
      </c>
      <c r="U20" s="44">
        <f t="shared" si="7"/>
        <v>0.10894089527567792</v>
      </c>
      <c r="V20" s="44">
        <f t="shared" si="6"/>
        <v>1.514867102420816</v>
      </c>
      <c r="W20" s="43">
        <f t="shared" si="0"/>
        <v>0</v>
      </c>
      <c r="X20" s="43">
        <f t="shared" si="1"/>
        <v>33</v>
      </c>
      <c r="Y20" s="43">
        <f t="shared" si="2"/>
        <v>65</v>
      </c>
      <c r="Z20" s="43">
        <f t="shared" si="3"/>
        <v>2</v>
      </c>
      <c r="AA20" s="43">
        <f t="shared" si="4"/>
        <v>0</v>
      </c>
      <c r="AB20" s="43">
        <f t="shared" si="4"/>
        <v>4026.707142857143</v>
      </c>
      <c r="AC20" s="43">
        <f t="shared" si="4"/>
        <v>7931.3928571428569</v>
      </c>
      <c r="AD20" s="43">
        <f t="shared" si="4"/>
        <v>244.04285714285714</v>
      </c>
      <c r="AE20" s="45"/>
      <c r="AF20" s="43">
        <f t="shared" si="8"/>
        <v>12202.142857142857</v>
      </c>
    </row>
    <row r="21" spans="1:32" x14ac:dyDescent="0.3">
      <c r="A21" s="9" t="s">
        <v>948</v>
      </c>
      <c r="B21" s="9" t="s">
        <v>949</v>
      </c>
      <c r="C21" s="9" t="s">
        <v>924</v>
      </c>
      <c r="D21" s="9" t="s">
        <v>925</v>
      </c>
      <c r="F21" s="9" t="s">
        <v>925</v>
      </c>
      <c r="G21" s="9" t="s">
        <v>904</v>
      </c>
      <c r="H21" s="9">
        <v>3</v>
      </c>
      <c r="I21" s="9">
        <v>2025</v>
      </c>
      <c r="K21" s="9" t="str">
        <v>NE Asia</v>
      </c>
      <c r="L21" s="9" t="str">
        <v>Microwave</v>
      </c>
      <c r="M21" s="9">
        <v>18</v>
      </c>
      <c r="N21" s="9">
        <v>2025</v>
      </c>
      <c r="P21" s="9" t="str">
        <f>[1]Sites!A20</f>
        <v>BHR</v>
      </c>
      <c r="Q21" s="9" t="str">
        <f>[1]Sites!B20</f>
        <v>Bahrain</v>
      </c>
      <c r="R21" s="9" t="str">
        <f t="shared" si="5"/>
        <v>MENA</v>
      </c>
      <c r="S21" s="9">
        <f>[1]Sites!J20</f>
        <v>1500</v>
      </c>
      <c r="T21" s="43">
        <f>IFERROR(VLOOKUP(P21,Area_covered!$A$2:$E$189,5,0),"-")</f>
        <v>695</v>
      </c>
      <c r="U21" s="44">
        <f t="shared" si="7"/>
        <v>2.1582733812949639</v>
      </c>
      <c r="V21" s="44">
        <f t="shared" si="6"/>
        <v>0.34034296427770228</v>
      </c>
      <c r="W21" s="43">
        <f t="shared" si="0"/>
        <v>1</v>
      </c>
      <c r="X21" s="43">
        <f t="shared" si="1"/>
        <v>20</v>
      </c>
      <c r="Y21" s="43">
        <f t="shared" si="2"/>
        <v>75</v>
      </c>
      <c r="Z21" s="43">
        <f t="shared" si="3"/>
        <v>4</v>
      </c>
      <c r="AA21" s="43">
        <f t="shared" si="4"/>
        <v>15</v>
      </c>
      <c r="AB21" s="43">
        <f t="shared" si="4"/>
        <v>300</v>
      </c>
      <c r="AC21" s="43">
        <f t="shared" si="4"/>
        <v>1125</v>
      </c>
      <c r="AD21" s="43">
        <f t="shared" si="4"/>
        <v>60</v>
      </c>
      <c r="AE21" s="45"/>
      <c r="AF21" s="43">
        <f t="shared" si="8"/>
        <v>1500</v>
      </c>
    </row>
    <row r="22" spans="1:32" x14ac:dyDescent="0.3">
      <c r="A22" s="9" t="s">
        <v>950</v>
      </c>
      <c r="B22" s="9" t="s">
        <v>951</v>
      </c>
      <c r="C22" s="9" t="s">
        <v>902</v>
      </c>
      <c r="D22" s="9" t="s">
        <v>902</v>
      </c>
      <c r="F22" s="9" t="s">
        <v>901</v>
      </c>
      <c r="G22" s="9" t="s">
        <v>870</v>
      </c>
      <c r="H22" s="9">
        <v>1</v>
      </c>
      <c r="I22" s="9">
        <v>2025</v>
      </c>
      <c r="K22" s="9" t="str">
        <v>S&amp;SE Asia</v>
      </c>
      <c r="L22" s="9" t="str">
        <v>Microwave</v>
      </c>
      <c r="M22" s="9">
        <v>78</v>
      </c>
      <c r="N22" s="9">
        <v>2025</v>
      </c>
      <c r="P22" s="9" t="str">
        <f>[1]Sites!A21</f>
        <v>BHS</v>
      </c>
      <c r="Q22" s="9" t="str">
        <f>[1]Sites!B21</f>
        <v>Bahamas</v>
      </c>
      <c r="R22" s="9" t="str">
        <f t="shared" si="5"/>
        <v>LAC</v>
      </c>
      <c r="S22" s="9" t="str">
        <f>[1]Sites!J21</f>
        <v>-</v>
      </c>
      <c r="T22" s="43" t="str">
        <f>IFERROR(VLOOKUP(P22,Area_covered!$A$2:$E$189,5,0),"-")</f>
        <v>-</v>
      </c>
      <c r="U22" s="44" t="str">
        <f t="shared" si="7"/>
        <v>-</v>
      </c>
      <c r="V22" s="44" t="str">
        <f t="shared" si="6"/>
        <v>-</v>
      </c>
      <c r="W22" s="43">
        <f t="shared" si="0"/>
        <v>1</v>
      </c>
      <c r="X22" s="43">
        <f t="shared" si="1"/>
        <v>21</v>
      </c>
      <c r="Y22" s="43">
        <f t="shared" si="2"/>
        <v>75</v>
      </c>
      <c r="Z22" s="43">
        <f t="shared" si="3"/>
        <v>3</v>
      </c>
      <c r="AA22" s="43" t="str">
        <f t="shared" si="4"/>
        <v>-</v>
      </c>
      <c r="AB22" s="43" t="str">
        <f t="shared" si="4"/>
        <v>-</v>
      </c>
      <c r="AC22" s="43" t="str">
        <f t="shared" si="4"/>
        <v>-</v>
      </c>
      <c r="AD22" s="43" t="str">
        <f t="shared" si="4"/>
        <v>-</v>
      </c>
      <c r="AE22" s="45"/>
      <c r="AF22" s="43">
        <f t="shared" si="8"/>
        <v>0</v>
      </c>
    </row>
    <row r="23" spans="1:32" x14ac:dyDescent="0.3">
      <c r="A23" s="9" t="s">
        <v>952</v>
      </c>
      <c r="B23" s="9" t="s">
        <v>953</v>
      </c>
      <c r="C23" s="9" t="s">
        <v>902</v>
      </c>
      <c r="D23" s="9" t="s">
        <v>902</v>
      </c>
      <c r="F23" s="9" t="s">
        <v>901</v>
      </c>
      <c r="G23" s="9" t="s">
        <v>872</v>
      </c>
      <c r="H23" s="9">
        <v>20</v>
      </c>
      <c r="I23" s="9">
        <v>2025</v>
      </c>
      <c r="K23" s="9" t="str">
        <v>N America</v>
      </c>
      <c r="L23" s="9" t="str">
        <v>Microwave</v>
      </c>
      <c r="M23" s="9">
        <v>25</v>
      </c>
      <c r="N23" s="9">
        <v>2025</v>
      </c>
      <c r="P23" s="9" t="str">
        <f>[1]Sites!A22</f>
        <v>BIH</v>
      </c>
      <c r="Q23" s="9" t="str">
        <f>[1]Sites!B22</f>
        <v>Bosnia and Herzegovina</v>
      </c>
      <c r="R23" s="9" t="str">
        <f t="shared" si="5"/>
        <v>Europe</v>
      </c>
      <c r="S23" s="9">
        <f>[1]Sites!J22</f>
        <v>2109.8571428571427</v>
      </c>
      <c r="T23" s="43">
        <f>IFERROR(VLOOKUP(P23,Area_covered!$A$2:$E$189,5,0),"-")</f>
        <v>48517.45</v>
      </c>
      <c r="U23" s="44">
        <f t="shared" si="7"/>
        <v>4.3486562934720245E-2</v>
      </c>
      <c r="V23" s="44">
        <f t="shared" si="6"/>
        <v>2.397686856429269</v>
      </c>
      <c r="W23" s="43">
        <f t="shared" si="0"/>
        <v>0</v>
      </c>
      <c r="X23" s="43">
        <f t="shared" si="1"/>
        <v>33</v>
      </c>
      <c r="Y23" s="43">
        <f t="shared" si="2"/>
        <v>65</v>
      </c>
      <c r="Z23" s="43">
        <f t="shared" si="3"/>
        <v>2</v>
      </c>
      <c r="AA23" s="43">
        <f t="shared" si="4"/>
        <v>0</v>
      </c>
      <c r="AB23" s="43">
        <f t="shared" si="4"/>
        <v>696.25285714285712</v>
      </c>
      <c r="AC23" s="43">
        <f t="shared" si="4"/>
        <v>1371.4071428571428</v>
      </c>
      <c r="AD23" s="43">
        <f t="shared" si="4"/>
        <v>42.197142857142858</v>
      </c>
      <c r="AE23" s="45"/>
      <c r="AF23" s="43">
        <f t="shared" si="8"/>
        <v>2109.8571428571427</v>
      </c>
    </row>
    <row r="24" spans="1:32" x14ac:dyDescent="0.3">
      <c r="A24" s="9" t="s">
        <v>954</v>
      </c>
      <c r="B24" s="9" t="s">
        <v>955</v>
      </c>
      <c r="C24" s="9" t="s">
        <v>924</v>
      </c>
      <c r="D24" s="9" t="s">
        <v>925</v>
      </c>
      <c r="F24" s="9" t="s">
        <v>901</v>
      </c>
      <c r="G24" s="9" t="s">
        <v>903</v>
      </c>
      <c r="H24" s="9">
        <v>75</v>
      </c>
      <c r="I24" s="9">
        <v>2025</v>
      </c>
      <c r="K24" s="9" t="str">
        <v>LAC</v>
      </c>
      <c r="L24" s="9" t="str">
        <v>Microwave</v>
      </c>
      <c r="M24" s="9">
        <v>75</v>
      </c>
      <c r="N24" s="9">
        <v>2025</v>
      </c>
      <c r="P24" s="9" t="str">
        <f>[1]Sites!A23</f>
        <v>BLR</v>
      </c>
      <c r="Q24" s="9" t="str">
        <f>[1]Sites!B23</f>
        <v>Belarus</v>
      </c>
      <c r="R24" s="9" t="str">
        <f t="shared" si="5"/>
        <v>Europe</v>
      </c>
      <c r="S24" s="9">
        <f>[1]Sites!J23</f>
        <v>13150.142857142857</v>
      </c>
      <c r="T24" s="43">
        <f>IFERROR(VLOOKUP(P24,Area_covered!$A$2:$E$189,5,0),"-")</f>
        <v>205002.27</v>
      </c>
      <c r="U24" s="44">
        <f t="shared" si="7"/>
        <v>6.4146328024284105E-2</v>
      </c>
      <c r="V24" s="44">
        <f t="shared" si="6"/>
        <v>1.9741679815970747</v>
      </c>
      <c r="W24" s="43">
        <f t="shared" si="0"/>
        <v>0</v>
      </c>
      <c r="X24" s="43">
        <f t="shared" si="1"/>
        <v>33</v>
      </c>
      <c r="Y24" s="43">
        <f t="shared" si="2"/>
        <v>65</v>
      </c>
      <c r="Z24" s="43">
        <f t="shared" si="3"/>
        <v>2</v>
      </c>
      <c r="AA24" s="43">
        <f t="shared" si="4"/>
        <v>0</v>
      </c>
      <c r="AB24" s="43">
        <f t="shared" si="4"/>
        <v>4339.5471428571427</v>
      </c>
      <c r="AC24" s="43">
        <f t="shared" si="4"/>
        <v>8547.5928571428576</v>
      </c>
      <c r="AD24" s="43">
        <f t="shared" si="4"/>
        <v>263.00285714285712</v>
      </c>
      <c r="AE24" s="45"/>
      <c r="AF24" s="43">
        <f t="shared" si="8"/>
        <v>13150.142857142857</v>
      </c>
    </row>
    <row r="25" spans="1:32" x14ac:dyDescent="0.3">
      <c r="A25" s="9" t="s">
        <v>956</v>
      </c>
      <c r="B25" s="9" t="s">
        <v>957</v>
      </c>
      <c r="C25" s="9" t="s">
        <v>911</v>
      </c>
      <c r="D25" s="9" t="s">
        <v>921</v>
      </c>
      <c r="F25" s="9" t="s">
        <v>901</v>
      </c>
      <c r="G25" s="9" t="s">
        <v>904</v>
      </c>
      <c r="H25" s="9">
        <v>4</v>
      </c>
      <c r="I25" s="9">
        <v>2025</v>
      </c>
      <c r="K25" s="9" t="str">
        <v>MENA</v>
      </c>
      <c r="L25" s="9" t="str">
        <v>Microwave</v>
      </c>
      <c r="M25" s="9">
        <v>75</v>
      </c>
      <c r="N25" s="9">
        <v>2025</v>
      </c>
      <c r="P25" s="9" t="str">
        <f>[1]Sites!A24</f>
        <v>BLZ</v>
      </c>
      <c r="Q25" s="9" t="str">
        <f>[1]Sites!B24</f>
        <v>Belize</v>
      </c>
      <c r="R25" s="9" t="str">
        <f t="shared" si="5"/>
        <v>LAC</v>
      </c>
      <c r="S25" s="9">
        <f>[1]Sites!J24</f>
        <v>237.42857142857142</v>
      </c>
      <c r="T25" s="43">
        <f>IFERROR(VLOOKUP(P25,Area_covered!$A$2:$E$189,5,0),"-")</f>
        <v>21432.6</v>
      </c>
      <c r="U25" s="44">
        <f t="shared" si="7"/>
        <v>1.1077917351537911E-2</v>
      </c>
      <c r="V25" s="44">
        <f t="shared" si="6"/>
        <v>4.7505177373169731</v>
      </c>
      <c r="W25" s="43">
        <f t="shared" si="0"/>
        <v>1</v>
      </c>
      <c r="X25" s="43">
        <f t="shared" si="1"/>
        <v>21</v>
      </c>
      <c r="Y25" s="43">
        <f t="shared" si="2"/>
        <v>75</v>
      </c>
      <c r="Z25" s="43">
        <f t="shared" si="3"/>
        <v>3</v>
      </c>
      <c r="AA25" s="43">
        <f t="shared" si="4"/>
        <v>2.3742857142857141</v>
      </c>
      <c r="AB25" s="43">
        <f t="shared" si="4"/>
        <v>49.859999999999992</v>
      </c>
      <c r="AC25" s="43">
        <f t="shared" si="4"/>
        <v>178.07142857142856</v>
      </c>
      <c r="AD25" s="43">
        <f t="shared" si="4"/>
        <v>7.1228571428571419</v>
      </c>
      <c r="AE25" s="45"/>
      <c r="AF25" s="43">
        <f t="shared" si="8"/>
        <v>237.42857142857139</v>
      </c>
    </row>
    <row r="26" spans="1:32" x14ac:dyDescent="0.3">
      <c r="A26" s="9" t="s">
        <v>958</v>
      </c>
      <c r="B26" s="9" t="s">
        <v>959</v>
      </c>
      <c r="C26" s="9" t="s">
        <v>924</v>
      </c>
      <c r="D26" s="9" t="s">
        <v>925</v>
      </c>
      <c r="F26" s="9" t="s">
        <v>921</v>
      </c>
      <c r="G26" s="9" t="s">
        <v>870</v>
      </c>
      <c r="H26" s="9">
        <v>1</v>
      </c>
      <c r="I26" s="9">
        <v>2025</v>
      </c>
      <c r="K26" s="9" t="str">
        <v>SSA</v>
      </c>
      <c r="L26" s="9" t="str">
        <v>Microwave</v>
      </c>
      <c r="M26" s="9">
        <v>79</v>
      </c>
      <c r="N26" s="9">
        <v>2025</v>
      </c>
      <c r="P26" s="9" t="str">
        <f>[1]Sites!A25</f>
        <v>BOL</v>
      </c>
      <c r="Q26" s="9" t="str">
        <f>[1]Sites!B25</f>
        <v>Bolivia</v>
      </c>
      <c r="R26" s="9" t="str">
        <f t="shared" si="5"/>
        <v>LAC</v>
      </c>
      <c r="S26" s="9">
        <f>[1]Sites!J25</f>
        <v>4200</v>
      </c>
      <c r="T26" s="43">
        <f>IFERROR(VLOOKUP(P26,Area_covered!$A$2:$E$189,5,0),"-")</f>
        <v>975048.3</v>
      </c>
      <c r="U26" s="44">
        <f t="shared" si="7"/>
        <v>4.3074789218134112E-3</v>
      </c>
      <c r="V26" s="44">
        <f t="shared" si="6"/>
        <v>7.6183061953241475</v>
      </c>
      <c r="W26" s="43">
        <f t="shared" si="0"/>
        <v>1</v>
      </c>
      <c r="X26" s="43">
        <f t="shared" si="1"/>
        <v>21</v>
      </c>
      <c r="Y26" s="43">
        <f t="shared" si="2"/>
        <v>75</v>
      </c>
      <c r="Z26" s="43">
        <f t="shared" si="3"/>
        <v>3</v>
      </c>
      <c r="AA26" s="43">
        <f t="shared" si="4"/>
        <v>42</v>
      </c>
      <c r="AB26" s="43">
        <f t="shared" si="4"/>
        <v>882</v>
      </c>
      <c r="AC26" s="43">
        <f t="shared" si="4"/>
        <v>3150</v>
      </c>
      <c r="AD26" s="43">
        <f t="shared" si="4"/>
        <v>126</v>
      </c>
      <c r="AE26" s="45"/>
      <c r="AF26" s="43">
        <f t="shared" si="8"/>
        <v>4200</v>
      </c>
    </row>
    <row r="27" spans="1:32" x14ac:dyDescent="0.3">
      <c r="A27" s="9" t="s">
        <v>960</v>
      </c>
      <c r="B27" s="9" t="s">
        <v>961</v>
      </c>
      <c r="C27" s="9" t="s">
        <v>900</v>
      </c>
      <c r="D27" s="9" t="s">
        <v>915</v>
      </c>
      <c r="F27" s="9" t="s">
        <v>921</v>
      </c>
      <c r="G27" s="9" t="s">
        <v>872</v>
      </c>
      <c r="H27" s="9">
        <v>15</v>
      </c>
      <c r="I27" s="9">
        <v>2025</v>
      </c>
      <c r="P27" s="9" t="str">
        <f>[1]Sites!A26</f>
        <v>BRA</v>
      </c>
      <c r="Q27" s="9" t="str">
        <f>[1]Sites!B26</f>
        <v>Brazil</v>
      </c>
      <c r="R27" s="9" t="str">
        <f t="shared" si="5"/>
        <v>LAC</v>
      </c>
      <c r="S27" s="9">
        <f>[1]Sites!J26</f>
        <v>60500</v>
      </c>
      <c r="T27" s="43">
        <f>IFERROR(VLOOKUP(P27,Area_covered!$A$2:$E$189,5,0),"-")</f>
        <v>8080643</v>
      </c>
      <c r="U27" s="44">
        <f t="shared" si="7"/>
        <v>7.4870279506222461E-3</v>
      </c>
      <c r="V27" s="44">
        <f t="shared" si="6"/>
        <v>5.7785021222510169</v>
      </c>
      <c r="W27" s="43">
        <f t="shared" si="0"/>
        <v>1</v>
      </c>
      <c r="X27" s="43">
        <f t="shared" si="1"/>
        <v>21</v>
      </c>
      <c r="Y27" s="43">
        <f t="shared" si="2"/>
        <v>75</v>
      </c>
      <c r="Z27" s="43">
        <f t="shared" si="3"/>
        <v>3</v>
      </c>
      <c r="AA27" s="43">
        <f t="shared" si="4"/>
        <v>605</v>
      </c>
      <c r="AB27" s="43">
        <f t="shared" si="4"/>
        <v>12705</v>
      </c>
      <c r="AC27" s="43">
        <f t="shared" si="4"/>
        <v>45375</v>
      </c>
      <c r="AD27" s="43">
        <f t="shared" si="4"/>
        <v>1815</v>
      </c>
      <c r="AE27" s="45"/>
      <c r="AF27" s="43">
        <f t="shared" si="8"/>
        <v>60500</v>
      </c>
    </row>
    <row r="28" spans="1:32" x14ac:dyDescent="0.3">
      <c r="A28" s="9" t="s">
        <v>962</v>
      </c>
      <c r="B28" s="9" t="s">
        <v>963</v>
      </c>
      <c r="C28" s="9" t="s">
        <v>932</v>
      </c>
      <c r="D28" s="9" t="s">
        <v>925</v>
      </c>
      <c r="F28" s="9" t="s">
        <v>921</v>
      </c>
      <c r="G28" s="9" t="s">
        <v>903</v>
      </c>
      <c r="H28" s="9">
        <v>79</v>
      </c>
      <c r="I28" s="9">
        <v>2025</v>
      </c>
      <c r="K28" s="8" t="s">
        <v>840</v>
      </c>
      <c r="L28" s="8" t="s">
        <v>891</v>
      </c>
      <c r="M28" s="8" t="s">
        <v>892</v>
      </c>
      <c r="N28" s="8" t="s">
        <v>893</v>
      </c>
      <c r="P28" s="9" t="str">
        <f>[1]Sites!A27</f>
        <v>BRB</v>
      </c>
      <c r="Q28" s="9" t="str">
        <f>[1]Sites!B27</f>
        <v>Barbados</v>
      </c>
      <c r="R28" s="9" t="str">
        <f t="shared" si="5"/>
        <v>LAC</v>
      </c>
      <c r="S28" s="9">
        <f>[1]Sites!J27</f>
        <v>202</v>
      </c>
      <c r="T28" s="43">
        <f>IFERROR(VLOOKUP(P28,Area_covered!$A$2:$E$189,5,0),"-")</f>
        <v>411.97639999999996</v>
      </c>
      <c r="U28" s="44">
        <f t="shared" si="7"/>
        <v>0.4903193483898593</v>
      </c>
      <c r="V28" s="44">
        <f t="shared" si="6"/>
        <v>0.7140530667802063</v>
      </c>
      <c r="W28" s="43">
        <f t="shared" si="0"/>
        <v>1</v>
      </c>
      <c r="X28" s="43">
        <f t="shared" si="1"/>
        <v>21</v>
      </c>
      <c r="Y28" s="43">
        <f t="shared" si="2"/>
        <v>75</v>
      </c>
      <c r="Z28" s="43">
        <f t="shared" si="3"/>
        <v>3</v>
      </c>
      <c r="AA28" s="43">
        <f t="shared" si="4"/>
        <v>2.02</v>
      </c>
      <c r="AB28" s="43">
        <f t="shared" si="4"/>
        <v>42.42</v>
      </c>
      <c r="AC28" s="43">
        <f t="shared" si="4"/>
        <v>151.5</v>
      </c>
      <c r="AD28" s="43">
        <f t="shared" si="4"/>
        <v>6.06</v>
      </c>
      <c r="AE28" s="45"/>
      <c r="AF28" s="43">
        <f t="shared" si="8"/>
        <v>202</v>
      </c>
    </row>
    <row r="29" spans="1:32" x14ac:dyDescent="0.3">
      <c r="A29" s="9" t="s">
        <v>964</v>
      </c>
      <c r="B29" s="9" t="s">
        <v>965</v>
      </c>
      <c r="C29" s="9" t="s">
        <v>924</v>
      </c>
      <c r="D29" s="9" t="s">
        <v>925</v>
      </c>
      <c r="F29" s="9" t="s">
        <v>921</v>
      </c>
      <c r="G29" s="9" t="s">
        <v>904</v>
      </c>
      <c r="H29" s="9">
        <v>5</v>
      </c>
      <c r="I29" s="9">
        <v>2025</v>
      </c>
      <c r="K29" s="9" t="str" cm="1">
        <f t="array" ref="K29:N35">_xlfn.UNIQUE(_xlfn._xlws.FILTER(F2:I42,G2:G42="Satellite"))</f>
        <v>Europe</v>
      </c>
      <c r="L29" s="9" t="str">
        <v>Satellite</v>
      </c>
      <c r="M29" s="9">
        <v>2</v>
      </c>
      <c r="N29" s="9">
        <v>2025</v>
      </c>
      <c r="P29" s="9" t="str">
        <f>[1]Sites!A28</f>
        <v>BRN</v>
      </c>
      <c r="Q29" s="9" t="str">
        <f>[1]Sites!B28</f>
        <v>Brunei Darussalam</v>
      </c>
      <c r="R29" s="9" t="str">
        <f t="shared" si="5"/>
        <v>S&amp;SE Asia</v>
      </c>
      <c r="S29" s="9">
        <f>[1]Sites!J28</f>
        <v>500</v>
      </c>
      <c r="T29" s="43">
        <f>IFERROR(VLOOKUP(P29,Area_covered!$A$2:$E$189,5,0),"-")</f>
        <v>5201.1000000000004</v>
      </c>
      <c r="U29" s="44">
        <f t="shared" si="7"/>
        <v>9.6133510218992135E-2</v>
      </c>
      <c r="V29" s="44">
        <f t="shared" si="6"/>
        <v>1.6126220884013713</v>
      </c>
      <c r="W29" s="43">
        <f t="shared" si="0"/>
        <v>3</v>
      </c>
      <c r="X29" s="43">
        <f t="shared" si="1"/>
        <v>17</v>
      </c>
      <c r="Y29" s="43">
        <f t="shared" si="2"/>
        <v>78</v>
      </c>
      <c r="Z29" s="43">
        <f t="shared" si="3"/>
        <v>2</v>
      </c>
      <c r="AA29" s="43">
        <f t="shared" si="4"/>
        <v>15</v>
      </c>
      <c r="AB29" s="43">
        <f t="shared" si="4"/>
        <v>85</v>
      </c>
      <c r="AC29" s="43">
        <f t="shared" si="4"/>
        <v>390</v>
      </c>
      <c r="AD29" s="43">
        <f t="shared" si="4"/>
        <v>10</v>
      </c>
      <c r="AE29" s="45"/>
      <c r="AF29" s="43">
        <f t="shared" si="8"/>
        <v>500</v>
      </c>
    </row>
    <row r="30" spans="1:32" x14ac:dyDescent="0.3">
      <c r="A30" s="9" t="s">
        <v>966</v>
      </c>
      <c r="B30" s="9" t="s">
        <v>967</v>
      </c>
      <c r="C30" s="9" t="s">
        <v>902</v>
      </c>
      <c r="D30" s="9" t="s">
        <v>902</v>
      </c>
      <c r="F30" s="9" t="s">
        <v>902</v>
      </c>
      <c r="G30" s="9" t="s">
        <v>870</v>
      </c>
      <c r="H30" s="9">
        <v>0</v>
      </c>
      <c r="I30" s="9">
        <v>2025</v>
      </c>
      <c r="K30" s="9" t="str">
        <v>NE Asia</v>
      </c>
      <c r="L30" s="9" t="str">
        <v>Satellite</v>
      </c>
      <c r="M30" s="9">
        <v>1</v>
      </c>
      <c r="N30" s="9">
        <v>2025</v>
      </c>
      <c r="P30" s="9" t="str">
        <f>[1]Sites!A29</f>
        <v>BTN</v>
      </c>
      <c r="Q30" s="9" t="str">
        <f>[1]Sites!B29</f>
        <v>Bhutan</v>
      </c>
      <c r="R30" s="9" t="str">
        <f t="shared" si="5"/>
        <v>S&amp;SE Asia</v>
      </c>
      <c r="S30" s="9">
        <f>[1]Sites!J29</f>
        <v>100</v>
      </c>
      <c r="T30" s="43">
        <f>IFERROR(VLOOKUP(P30,Area_covered!$A$2:$E$189,5,0),"-")</f>
        <v>34887.599999999999</v>
      </c>
      <c r="U30" s="44">
        <f t="shared" si="7"/>
        <v>2.8663479287769867E-3</v>
      </c>
      <c r="V30" s="44">
        <f t="shared" si="6"/>
        <v>9.3391113067571911</v>
      </c>
      <c r="W30" s="43">
        <f t="shared" si="0"/>
        <v>3</v>
      </c>
      <c r="X30" s="43">
        <f t="shared" si="1"/>
        <v>17</v>
      </c>
      <c r="Y30" s="43">
        <f t="shared" si="2"/>
        <v>78</v>
      </c>
      <c r="Z30" s="43">
        <f t="shared" si="3"/>
        <v>2</v>
      </c>
      <c r="AA30" s="43">
        <f t="shared" si="4"/>
        <v>3</v>
      </c>
      <c r="AB30" s="43">
        <f t="shared" si="4"/>
        <v>17</v>
      </c>
      <c r="AC30" s="43">
        <f t="shared" si="4"/>
        <v>78</v>
      </c>
      <c r="AD30" s="43">
        <f t="shared" si="4"/>
        <v>2</v>
      </c>
      <c r="AE30" s="45"/>
      <c r="AF30" s="43">
        <f t="shared" si="8"/>
        <v>100</v>
      </c>
    </row>
    <row r="31" spans="1:32" x14ac:dyDescent="0.3">
      <c r="A31" s="9" t="s">
        <v>968</v>
      </c>
      <c r="B31" s="9" t="s">
        <v>969</v>
      </c>
      <c r="C31" s="9" t="s">
        <v>911</v>
      </c>
      <c r="D31" s="9" t="s">
        <v>921</v>
      </c>
      <c r="F31" s="9" t="s">
        <v>902</v>
      </c>
      <c r="G31" s="9" t="s">
        <v>872</v>
      </c>
      <c r="H31" s="9">
        <v>33</v>
      </c>
      <c r="I31" s="9">
        <v>2025</v>
      </c>
      <c r="K31" s="9" t="str">
        <v>S&amp;SE Asia</v>
      </c>
      <c r="L31" s="9" t="str">
        <v>Satellite</v>
      </c>
      <c r="M31" s="9">
        <v>2</v>
      </c>
      <c r="N31" s="9">
        <v>2025</v>
      </c>
      <c r="P31" s="9" t="str">
        <f>[1]Sites!A30</f>
        <v>BWA</v>
      </c>
      <c r="Q31" s="9" t="str">
        <f>[1]Sites!B30</f>
        <v>Botswana</v>
      </c>
      <c r="R31" s="9" t="str">
        <f t="shared" si="5"/>
        <v>SSA</v>
      </c>
      <c r="S31" s="9">
        <f>[1]Sites!J30</f>
        <v>850</v>
      </c>
      <c r="T31" s="43">
        <f>IFERROR(VLOOKUP(P31,Area_covered!$A$2:$E$189,5,0),"-")</f>
        <v>491498.89999999997</v>
      </c>
      <c r="U31" s="44">
        <f t="shared" si="7"/>
        <v>1.7294036670275357E-3</v>
      </c>
      <c r="V31" s="44">
        <f t="shared" si="6"/>
        <v>12.023248313163959</v>
      </c>
      <c r="W31" s="43">
        <f t="shared" si="0"/>
        <v>1</v>
      </c>
      <c r="X31" s="43">
        <f t="shared" si="1"/>
        <v>15</v>
      </c>
      <c r="Y31" s="43">
        <f t="shared" si="2"/>
        <v>79</v>
      </c>
      <c r="Z31" s="43">
        <f t="shared" si="3"/>
        <v>5</v>
      </c>
      <c r="AA31" s="43">
        <f t="shared" si="4"/>
        <v>8.5</v>
      </c>
      <c r="AB31" s="43">
        <f t="shared" si="4"/>
        <v>127.5</v>
      </c>
      <c r="AC31" s="43">
        <f t="shared" si="4"/>
        <v>671.5</v>
      </c>
      <c r="AD31" s="43">
        <f t="shared" si="4"/>
        <v>42.5</v>
      </c>
      <c r="AE31" s="45"/>
      <c r="AF31" s="43">
        <f t="shared" si="8"/>
        <v>850</v>
      </c>
    </row>
    <row r="32" spans="1:32" x14ac:dyDescent="0.3">
      <c r="A32" s="9" t="s">
        <v>970</v>
      </c>
      <c r="B32" s="9" t="s">
        <v>971</v>
      </c>
      <c r="C32" s="9" t="s">
        <v>927</v>
      </c>
      <c r="D32" s="9" t="s">
        <v>927</v>
      </c>
      <c r="F32" s="9" t="s">
        <v>902</v>
      </c>
      <c r="G32" s="9" t="s">
        <v>903</v>
      </c>
      <c r="H32" s="9">
        <v>65</v>
      </c>
      <c r="I32" s="9">
        <v>2025</v>
      </c>
      <c r="K32" s="9" t="str">
        <v>N America</v>
      </c>
      <c r="L32" s="9" t="str">
        <v>Satellite</v>
      </c>
      <c r="M32" s="9">
        <v>1</v>
      </c>
      <c r="N32" s="9">
        <v>2025</v>
      </c>
      <c r="P32" s="9" t="str">
        <f>[1]Sites!A31</f>
        <v>CAN</v>
      </c>
      <c r="Q32" s="9" t="str">
        <f>[1]Sites!B31</f>
        <v>Canada</v>
      </c>
      <c r="R32" s="9" t="str">
        <f t="shared" si="5"/>
        <v>N America</v>
      </c>
      <c r="S32" s="9">
        <f>[1]Sites!J31</f>
        <v>13000</v>
      </c>
      <c r="T32" s="43">
        <f>IFERROR(VLOOKUP(P32,Area_covered!$A$2:$E$189,5,0),"-")</f>
        <v>9941420.6099999994</v>
      </c>
      <c r="U32" s="44">
        <f t="shared" si="7"/>
        <v>1.3076601936471131E-3</v>
      </c>
      <c r="V32" s="44">
        <f t="shared" si="6"/>
        <v>13.826827748146828</v>
      </c>
      <c r="W32" s="43">
        <f t="shared" si="0"/>
        <v>1</v>
      </c>
      <c r="X32" s="43">
        <f t="shared" si="1"/>
        <v>73</v>
      </c>
      <c r="Y32" s="43">
        <f t="shared" si="2"/>
        <v>25</v>
      </c>
      <c r="Z32" s="43">
        <f t="shared" si="3"/>
        <v>1</v>
      </c>
      <c r="AA32" s="43">
        <f t="shared" si="4"/>
        <v>130</v>
      </c>
      <c r="AB32" s="43">
        <f t="shared" si="4"/>
        <v>9490</v>
      </c>
      <c r="AC32" s="43">
        <f t="shared" si="4"/>
        <v>3250</v>
      </c>
      <c r="AD32" s="43">
        <f t="shared" si="4"/>
        <v>130</v>
      </c>
      <c r="AE32" s="45"/>
      <c r="AF32" s="43">
        <f t="shared" si="8"/>
        <v>13000</v>
      </c>
    </row>
    <row r="33" spans="1:32" x14ac:dyDescent="0.3">
      <c r="A33" s="9" t="s">
        <v>972</v>
      </c>
      <c r="B33" s="9" t="s">
        <v>973</v>
      </c>
      <c r="C33" s="9" t="s">
        <v>932</v>
      </c>
      <c r="D33" s="9" t="s">
        <v>925</v>
      </c>
      <c r="F33" s="9" t="s">
        <v>902</v>
      </c>
      <c r="G33" s="9" t="s">
        <v>904</v>
      </c>
      <c r="H33" s="9">
        <v>2</v>
      </c>
      <c r="I33" s="9">
        <v>2025</v>
      </c>
      <c r="K33" s="9" t="str">
        <v>LAC</v>
      </c>
      <c r="L33" s="9" t="str">
        <v>Satellite</v>
      </c>
      <c r="M33" s="9">
        <v>3</v>
      </c>
      <c r="N33" s="9">
        <v>2025</v>
      </c>
      <c r="P33" s="9" t="str">
        <f>[1]Sites!A32</f>
        <v>CHE</v>
      </c>
      <c r="Q33" s="9" t="str">
        <f>[1]Sites!B32</f>
        <v>Switzerland</v>
      </c>
      <c r="R33" s="9" t="str">
        <f t="shared" si="5"/>
        <v>Europe</v>
      </c>
      <c r="S33" s="9">
        <f>[1]Sites!J32</f>
        <v>11300</v>
      </c>
      <c r="T33" s="43">
        <f>IFERROR(VLOOKUP(P33,Area_covered!$A$2:$E$189,5,0),"-")</f>
        <v>40808.79</v>
      </c>
      <c r="U33" s="44">
        <f t="shared" si="7"/>
        <v>0.27690112840885506</v>
      </c>
      <c r="V33" s="44">
        <f t="shared" si="6"/>
        <v>0.95018384341304496</v>
      </c>
      <c r="W33" s="43">
        <f t="shared" si="0"/>
        <v>0</v>
      </c>
      <c r="X33" s="43">
        <f t="shared" si="1"/>
        <v>33</v>
      </c>
      <c r="Y33" s="43">
        <f t="shared" si="2"/>
        <v>65</v>
      </c>
      <c r="Z33" s="43">
        <f t="shared" si="3"/>
        <v>2</v>
      </c>
      <c r="AA33" s="43">
        <f t="shared" si="4"/>
        <v>0</v>
      </c>
      <c r="AB33" s="43">
        <f t="shared" si="4"/>
        <v>3729</v>
      </c>
      <c r="AC33" s="43">
        <f t="shared" si="4"/>
        <v>7345</v>
      </c>
      <c r="AD33" s="43">
        <f t="shared" si="4"/>
        <v>226</v>
      </c>
      <c r="AE33" s="45"/>
      <c r="AF33" s="43">
        <f t="shared" si="8"/>
        <v>11300</v>
      </c>
    </row>
    <row r="34" spans="1:32" x14ac:dyDescent="0.3">
      <c r="A34" s="9" t="s">
        <v>974</v>
      </c>
      <c r="B34" s="9" t="s">
        <v>975</v>
      </c>
      <c r="C34" s="9" t="s">
        <v>900</v>
      </c>
      <c r="D34" s="9" t="s">
        <v>915</v>
      </c>
      <c r="K34" s="9" t="str">
        <v>MENA</v>
      </c>
      <c r="L34" s="9" t="str">
        <v>Satellite</v>
      </c>
      <c r="M34" s="9">
        <v>4</v>
      </c>
      <c r="N34" s="9">
        <v>2025</v>
      </c>
      <c r="P34" s="9" t="str">
        <f>[1]Sites!A33</f>
        <v>CHL</v>
      </c>
      <c r="Q34" s="9" t="str">
        <f>[1]Sites!B33</f>
        <v>Chile</v>
      </c>
      <c r="R34" s="9" t="str">
        <f t="shared" si="5"/>
        <v>LAC</v>
      </c>
      <c r="S34" s="9">
        <f>[1]Sites!J33</f>
        <v>9148</v>
      </c>
      <c r="T34" s="43">
        <f>IFERROR(VLOOKUP(P34,Area_covered!$A$2:$E$189,5,0),"-")</f>
        <v>739700.28</v>
      </c>
      <c r="U34" s="44">
        <f t="shared" si="7"/>
        <v>1.2367171200746334E-2</v>
      </c>
      <c r="V34" s="44">
        <f t="shared" si="6"/>
        <v>4.4960881554252792</v>
      </c>
      <c r="W34" s="43">
        <f t="shared" si="0"/>
        <v>1</v>
      </c>
      <c r="X34" s="43">
        <f t="shared" si="1"/>
        <v>21</v>
      </c>
      <c r="Y34" s="43">
        <f t="shared" si="2"/>
        <v>75</v>
      </c>
      <c r="Z34" s="43">
        <f t="shared" si="3"/>
        <v>3</v>
      </c>
      <c r="AA34" s="43">
        <f t="shared" si="4"/>
        <v>91.48</v>
      </c>
      <c r="AB34" s="43">
        <f t="shared" si="4"/>
        <v>1921.08</v>
      </c>
      <c r="AC34" s="43">
        <f t="shared" si="4"/>
        <v>6861</v>
      </c>
      <c r="AD34" s="43">
        <f t="shared" si="4"/>
        <v>274.44</v>
      </c>
      <c r="AE34" s="45"/>
      <c r="AF34" s="43">
        <f t="shared" si="8"/>
        <v>9148</v>
      </c>
    </row>
    <row r="35" spans="1:32" x14ac:dyDescent="0.3">
      <c r="A35" s="9" t="s">
        <v>976</v>
      </c>
      <c r="B35" s="9" t="s">
        <v>977</v>
      </c>
      <c r="C35" s="9" t="s">
        <v>900</v>
      </c>
      <c r="D35" s="9" t="s">
        <v>915</v>
      </c>
      <c r="K35" s="9" t="str">
        <v>SSA</v>
      </c>
      <c r="L35" s="9" t="str">
        <v>Satellite</v>
      </c>
      <c r="M35" s="9">
        <v>5</v>
      </c>
      <c r="N35" s="9">
        <v>2025</v>
      </c>
      <c r="P35" s="9" t="str">
        <f>[1]Sites!A34</f>
        <v>CHN</v>
      </c>
      <c r="Q35" s="9" t="str">
        <f>[1]Sites!B34</f>
        <v>China</v>
      </c>
      <c r="R35" s="9" t="str">
        <f t="shared" si="5"/>
        <v>NE Asia</v>
      </c>
      <c r="S35" s="9">
        <f>[1]Sites!J34</f>
        <v>1968000</v>
      </c>
      <c r="T35" s="43">
        <f>IFERROR(VLOOKUP(P35,Area_covered!$A$2:$E$189,5,0),"-")</f>
        <v>9204955.7599999998</v>
      </c>
      <c r="U35" s="44">
        <f t="shared" si="7"/>
        <v>0.21379787706877584</v>
      </c>
      <c r="V35" s="44">
        <f t="shared" si="6"/>
        <v>1.0813550433020584</v>
      </c>
      <c r="W35" s="43">
        <f t="shared" si="0"/>
        <v>0</v>
      </c>
      <c r="X35" s="43">
        <f t="shared" si="1"/>
        <v>81</v>
      </c>
      <c r="Y35" s="43">
        <f t="shared" si="2"/>
        <v>18</v>
      </c>
      <c r="Z35" s="43">
        <f t="shared" si="3"/>
        <v>1</v>
      </c>
      <c r="AA35" s="43">
        <f t="shared" ref="AA35:AD66" si="9">IFERROR(W35/100*$S35,"-")</f>
        <v>0</v>
      </c>
      <c r="AB35" s="43">
        <f t="shared" si="9"/>
        <v>1594080</v>
      </c>
      <c r="AC35" s="43">
        <f t="shared" si="9"/>
        <v>354240</v>
      </c>
      <c r="AD35" s="43">
        <f t="shared" si="9"/>
        <v>19680</v>
      </c>
      <c r="AE35" s="45"/>
      <c r="AF35" s="43">
        <f t="shared" si="8"/>
        <v>1968000</v>
      </c>
    </row>
    <row r="36" spans="1:32" x14ac:dyDescent="0.3">
      <c r="A36" s="9" t="s">
        <v>978</v>
      </c>
      <c r="B36" s="9" t="s">
        <v>979</v>
      </c>
      <c r="C36" s="9" t="s">
        <v>902</v>
      </c>
      <c r="D36" s="9" t="s">
        <v>902</v>
      </c>
      <c r="P36" s="9" t="str">
        <f>[1]Sites!A35</f>
        <v>CIV</v>
      </c>
      <c r="Q36" s="9" t="str">
        <f>[1]Sites!B35</f>
        <v>Cote d'Ivoire</v>
      </c>
      <c r="R36" s="9" t="str">
        <f t="shared" si="5"/>
        <v>SSA</v>
      </c>
      <c r="S36" s="9">
        <f>[1]Sites!J35</f>
        <v>4142</v>
      </c>
      <c r="T36" s="43">
        <f>IFERROR(VLOOKUP(P36,Area_covered!$A$2:$E$189,5,0),"-")</f>
        <v>232525.84529999996</v>
      </c>
      <c r="U36" s="44">
        <f t="shared" si="7"/>
        <v>1.7813073616208465E-2</v>
      </c>
      <c r="V36" s="44">
        <f t="shared" si="6"/>
        <v>3.7462829260093686</v>
      </c>
      <c r="W36" s="43">
        <f t="shared" si="0"/>
        <v>1</v>
      </c>
      <c r="X36" s="43">
        <f t="shared" si="1"/>
        <v>15</v>
      </c>
      <c r="Y36" s="43">
        <f t="shared" si="2"/>
        <v>79</v>
      </c>
      <c r="Z36" s="43">
        <f t="shared" si="3"/>
        <v>5</v>
      </c>
      <c r="AA36" s="43">
        <f t="shared" si="9"/>
        <v>41.42</v>
      </c>
      <c r="AB36" s="43">
        <f t="shared" si="9"/>
        <v>621.29999999999995</v>
      </c>
      <c r="AC36" s="43">
        <f t="shared" si="9"/>
        <v>3272.1800000000003</v>
      </c>
      <c r="AD36" s="43">
        <f t="shared" si="9"/>
        <v>207.10000000000002</v>
      </c>
      <c r="AE36" s="45"/>
      <c r="AF36" s="43">
        <f t="shared" si="8"/>
        <v>4142</v>
      </c>
    </row>
    <row r="37" spans="1:32" x14ac:dyDescent="0.3">
      <c r="A37" s="9" t="s">
        <v>980</v>
      </c>
      <c r="B37" s="9" t="s">
        <v>27</v>
      </c>
      <c r="C37" s="9" t="s">
        <v>911</v>
      </c>
      <c r="D37" s="9" t="s">
        <v>921</v>
      </c>
      <c r="P37" s="9" t="str">
        <f>[1]Sites!A36</f>
        <v>CMR</v>
      </c>
      <c r="Q37" s="9" t="str">
        <f>[1]Sites!B36</f>
        <v>Cameroon</v>
      </c>
      <c r="R37" s="9" t="str">
        <f t="shared" si="5"/>
        <v>SSA</v>
      </c>
      <c r="S37" s="9">
        <f>[1]Sites!J36</f>
        <v>3200</v>
      </c>
      <c r="T37" s="43">
        <f>IFERROR(VLOOKUP(P37,Area_covered!$A$2:$E$189,5,0),"-")</f>
        <v>349529.25</v>
      </c>
      <c r="U37" s="44">
        <f t="shared" si="7"/>
        <v>9.1551708476472291E-3</v>
      </c>
      <c r="V37" s="44">
        <f t="shared" si="6"/>
        <v>5.2256073959158087</v>
      </c>
      <c r="W37" s="43">
        <f t="shared" si="0"/>
        <v>1</v>
      </c>
      <c r="X37" s="43">
        <f t="shared" si="1"/>
        <v>15</v>
      </c>
      <c r="Y37" s="43">
        <f t="shared" si="2"/>
        <v>79</v>
      </c>
      <c r="Z37" s="43">
        <f t="shared" si="3"/>
        <v>5</v>
      </c>
      <c r="AA37" s="43">
        <f t="shared" si="9"/>
        <v>32</v>
      </c>
      <c r="AB37" s="43">
        <f t="shared" si="9"/>
        <v>480</v>
      </c>
      <c r="AC37" s="43">
        <f t="shared" si="9"/>
        <v>2528</v>
      </c>
      <c r="AD37" s="43">
        <f t="shared" si="9"/>
        <v>160</v>
      </c>
      <c r="AE37" s="45"/>
      <c r="AF37" s="43">
        <f t="shared" si="8"/>
        <v>3200</v>
      </c>
    </row>
    <row r="38" spans="1:32" x14ac:dyDescent="0.3">
      <c r="A38" s="9" t="s">
        <v>981</v>
      </c>
      <c r="B38" s="9" t="s">
        <v>982</v>
      </c>
      <c r="C38" s="9" t="s">
        <v>911</v>
      </c>
      <c r="D38" s="9" t="s">
        <v>921</v>
      </c>
      <c r="P38" s="9" t="str">
        <f>[1]Sites!A37</f>
        <v>COD</v>
      </c>
      <c r="Q38" s="9" t="str">
        <f>[1]Sites!B37</f>
        <v>Congo; Democratic Republic</v>
      </c>
      <c r="R38" s="9" t="str">
        <f t="shared" si="5"/>
        <v>SSA</v>
      </c>
      <c r="S38" s="9">
        <f>[1]Sites!J37</f>
        <v>4293</v>
      </c>
      <c r="T38" s="43">
        <f>IFERROR(VLOOKUP(P38,Area_covered!$A$2:$E$189,5,0),"-")</f>
        <v>1478915.9275</v>
      </c>
      <c r="U38" s="44">
        <f t="shared" si="7"/>
        <v>2.9028019241479162E-3</v>
      </c>
      <c r="V38" s="44">
        <f t="shared" si="6"/>
        <v>9.2802847750203235</v>
      </c>
      <c r="W38" s="43">
        <f t="shared" si="0"/>
        <v>1</v>
      </c>
      <c r="X38" s="43">
        <f t="shared" si="1"/>
        <v>15</v>
      </c>
      <c r="Y38" s="43">
        <f t="shared" si="2"/>
        <v>79</v>
      </c>
      <c r="Z38" s="43">
        <f t="shared" si="3"/>
        <v>5</v>
      </c>
      <c r="AA38" s="43">
        <f t="shared" si="9"/>
        <v>42.93</v>
      </c>
      <c r="AB38" s="43">
        <f t="shared" si="9"/>
        <v>643.94999999999993</v>
      </c>
      <c r="AC38" s="43">
        <f t="shared" si="9"/>
        <v>3391.4700000000003</v>
      </c>
      <c r="AD38" s="43">
        <f t="shared" si="9"/>
        <v>214.65</v>
      </c>
      <c r="AE38" s="45"/>
      <c r="AF38" s="43">
        <f t="shared" si="8"/>
        <v>4293</v>
      </c>
    </row>
    <row r="39" spans="1:32" x14ac:dyDescent="0.3">
      <c r="A39" s="9" t="s">
        <v>983</v>
      </c>
      <c r="B39" s="9" t="s">
        <v>984</v>
      </c>
      <c r="C39" s="9" t="s">
        <v>911</v>
      </c>
      <c r="D39" s="9" t="s">
        <v>921</v>
      </c>
      <c r="P39" s="9" t="str">
        <f>[1]Sites!A38</f>
        <v>COG</v>
      </c>
      <c r="Q39" s="9" t="str">
        <f>[1]Sites!B38</f>
        <v>Congo</v>
      </c>
      <c r="R39" s="9" t="str">
        <f t="shared" si="5"/>
        <v>SSA</v>
      </c>
      <c r="S39" s="9">
        <f>[1]Sites!J38</f>
        <v>800</v>
      </c>
      <c r="T39" s="43">
        <f>IFERROR(VLOOKUP(P39,Area_covered!$A$2:$E$189,5,0),"-")</f>
        <v>220416.495</v>
      </c>
      <c r="U39" s="44">
        <f t="shared" si="7"/>
        <v>3.6294924297748227E-3</v>
      </c>
      <c r="V39" s="44">
        <f t="shared" si="6"/>
        <v>8.2994068876938432</v>
      </c>
      <c r="W39" s="43">
        <f t="shared" si="0"/>
        <v>1</v>
      </c>
      <c r="X39" s="43">
        <f t="shared" si="1"/>
        <v>15</v>
      </c>
      <c r="Y39" s="43">
        <f t="shared" si="2"/>
        <v>79</v>
      </c>
      <c r="Z39" s="43">
        <f t="shared" si="3"/>
        <v>5</v>
      </c>
      <c r="AA39" s="43">
        <f t="shared" si="9"/>
        <v>8</v>
      </c>
      <c r="AB39" s="43">
        <f t="shared" si="9"/>
        <v>120</v>
      </c>
      <c r="AC39" s="43">
        <f t="shared" si="9"/>
        <v>632</v>
      </c>
      <c r="AD39" s="43">
        <f t="shared" si="9"/>
        <v>40</v>
      </c>
      <c r="AE39" s="45"/>
      <c r="AF39" s="43">
        <f t="shared" si="8"/>
        <v>800</v>
      </c>
    </row>
    <row r="40" spans="1:32" x14ac:dyDescent="0.3">
      <c r="A40" s="9" t="s">
        <v>985</v>
      </c>
      <c r="B40" s="9" t="s">
        <v>986</v>
      </c>
      <c r="C40" s="9" t="s">
        <v>900</v>
      </c>
      <c r="D40" s="9" t="s">
        <v>915</v>
      </c>
      <c r="P40" s="9" t="str">
        <f>[1]Sites!A39</f>
        <v>COL</v>
      </c>
      <c r="Q40" s="9" t="str">
        <f>[1]Sites!B39</f>
        <v>Colombia</v>
      </c>
      <c r="R40" s="9" t="str">
        <f t="shared" si="5"/>
        <v>LAC</v>
      </c>
      <c r="S40" s="9">
        <f>[1]Sites!J39</f>
        <v>16351</v>
      </c>
      <c r="T40" s="43">
        <f>IFERROR(VLOOKUP(P40,Area_covered!$A$2:$E$189,5,0),"-")</f>
        <v>1079839.3499999999</v>
      </c>
      <c r="U40" s="44">
        <f t="shared" si="7"/>
        <v>1.5142067197310417E-2</v>
      </c>
      <c r="V40" s="44">
        <f t="shared" si="6"/>
        <v>4.0632862613752954</v>
      </c>
      <c r="W40" s="43">
        <f t="shared" si="0"/>
        <v>1</v>
      </c>
      <c r="X40" s="43">
        <f t="shared" si="1"/>
        <v>21</v>
      </c>
      <c r="Y40" s="43">
        <f t="shared" si="2"/>
        <v>75</v>
      </c>
      <c r="Z40" s="43">
        <f t="shared" si="3"/>
        <v>3</v>
      </c>
      <c r="AA40" s="43">
        <f t="shared" si="9"/>
        <v>163.51</v>
      </c>
      <c r="AB40" s="43">
        <f t="shared" si="9"/>
        <v>3433.71</v>
      </c>
      <c r="AC40" s="43">
        <f t="shared" si="9"/>
        <v>12263.25</v>
      </c>
      <c r="AD40" s="43">
        <f t="shared" si="9"/>
        <v>490.53</v>
      </c>
      <c r="AE40" s="45"/>
      <c r="AF40" s="43">
        <f t="shared" si="8"/>
        <v>16351.000000000002</v>
      </c>
    </row>
    <row r="41" spans="1:32" x14ac:dyDescent="0.3">
      <c r="A41" s="9" t="s">
        <v>987</v>
      </c>
      <c r="B41" s="9" t="s">
        <v>988</v>
      </c>
      <c r="C41" s="9" t="s">
        <v>911</v>
      </c>
      <c r="D41" s="9" t="s">
        <v>921</v>
      </c>
      <c r="P41" s="9" t="str">
        <f>[1]Sites!A40</f>
        <v>COM</v>
      </c>
      <c r="Q41" s="9" t="str">
        <f>[1]Sites!B40</f>
        <v>Comoros</v>
      </c>
      <c r="R41" s="9" t="str">
        <f t="shared" si="5"/>
        <v>SSA</v>
      </c>
      <c r="S41" s="9" t="str">
        <f>[1]Sites!J40</f>
        <v>-</v>
      </c>
      <c r="T41" s="43" t="str">
        <f>IFERROR(VLOOKUP(P41,Area_covered!$A$2:$E$189,5,0),"-")</f>
        <v>-</v>
      </c>
      <c r="U41" s="44" t="str">
        <f t="shared" si="7"/>
        <v>-</v>
      </c>
      <c r="V41" s="44" t="str">
        <f t="shared" si="6"/>
        <v>-</v>
      </c>
      <c r="W41" s="43">
        <f t="shared" si="0"/>
        <v>1</v>
      </c>
      <c r="X41" s="43">
        <f t="shared" si="1"/>
        <v>15</v>
      </c>
      <c r="Y41" s="43">
        <f t="shared" si="2"/>
        <v>79</v>
      </c>
      <c r="Z41" s="43">
        <f t="shared" si="3"/>
        <v>5</v>
      </c>
      <c r="AA41" s="43" t="str">
        <f t="shared" si="9"/>
        <v>-</v>
      </c>
      <c r="AB41" s="43" t="str">
        <f t="shared" si="9"/>
        <v>-</v>
      </c>
      <c r="AC41" s="43" t="str">
        <f t="shared" si="9"/>
        <v>-</v>
      </c>
      <c r="AD41" s="43" t="str">
        <f t="shared" si="9"/>
        <v>-</v>
      </c>
      <c r="AE41" s="45"/>
      <c r="AF41" s="43">
        <f t="shared" si="8"/>
        <v>0</v>
      </c>
    </row>
    <row r="42" spans="1:32" x14ac:dyDescent="0.3">
      <c r="A42" s="9" t="s">
        <v>989</v>
      </c>
      <c r="B42" s="9" t="s">
        <v>990</v>
      </c>
      <c r="C42" s="9" t="s">
        <v>924</v>
      </c>
      <c r="D42" s="9" t="s">
        <v>935</v>
      </c>
      <c r="P42" s="9" t="str">
        <f>[1]Sites!A41</f>
        <v>CPV</v>
      </c>
      <c r="Q42" s="9" t="str">
        <f>[1]Sites!B41</f>
        <v>Cabo Verde</v>
      </c>
      <c r="R42" s="9" t="str">
        <f t="shared" si="5"/>
        <v>SSA</v>
      </c>
      <c r="S42" s="9">
        <f>[1]Sites!J41</f>
        <v>282.14285714285717</v>
      </c>
      <c r="T42" s="43">
        <f>IFERROR(VLOOKUP(P42,Area_covered!$A$2:$E$189,5,0),"-")</f>
        <v>3124.056</v>
      </c>
      <c r="U42" s="44">
        <f t="shared" si="7"/>
        <v>9.0312996035556717E-2</v>
      </c>
      <c r="V42" s="44">
        <f t="shared" si="6"/>
        <v>1.663776092530467</v>
      </c>
      <c r="W42" s="43">
        <f t="shared" si="0"/>
        <v>1</v>
      </c>
      <c r="X42" s="43">
        <f t="shared" si="1"/>
        <v>15</v>
      </c>
      <c r="Y42" s="43">
        <f t="shared" si="2"/>
        <v>79</v>
      </c>
      <c r="Z42" s="43">
        <f t="shared" si="3"/>
        <v>5</v>
      </c>
      <c r="AA42" s="43">
        <f t="shared" si="9"/>
        <v>2.8214285714285716</v>
      </c>
      <c r="AB42" s="43">
        <f t="shared" si="9"/>
        <v>42.321428571428577</v>
      </c>
      <c r="AC42" s="43">
        <f t="shared" si="9"/>
        <v>222.89285714285717</v>
      </c>
      <c r="AD42" s="43">
        <f t="shared" si="9"/>
        <v>14.107142857142859</v>
      </c>
      <c r="AE42" s="45"/>
      <c r="AF42" s="43">
        <f t="shared" si="8"/>
        <v>282.14285714285717</v>
      </c>
    </row>
    <row r="43" spans="1:32" x14ac:dyDescent="0.3">
      <c r="A43" s="9" t="s">
        <v>991</v>
      </c>
      <c r="B43" s="9" t="s">
        <v>992</v>
      </c>
      <c r="C43" s="9" t="s">
        <v>924</v>
      </c>
      <c r="D43" s="9" t="s">
        <v>925</v>
      </c>
      <c r="P43" s="9" t="str">
        <f>[1]Sites!A42</f>
        <v>CRI</v>
      </c>
      <c r="Q43" s="9" t="str">
        <f>[1]Sites!B42</f>
        <v>Costa Rica</v>
      </c>
      <c r="R43" s="9" t="str">
        <f t="shared" si="5"/>
        <v>LAC</v>
      </c>
      <c r="S43" s="9">
        <f>[1]Sites!J42</f>
        <v>3238</v>
      </c>
      <c r="T43" s="43">
        <f>IFERROR(VLOOKUP(P43,Area_covered!$A$2:$E$189,5,0),"-")</f>
        <v>48578.25</v>
      </c>
      <c r="U43" s="44">
        <f t="shared" si="7"/>
        <v>6.6655344727321389E-2</v>
      </c>
      <c r="V43" s="44">
        <f t="shared" si="6"/>
        <v>1.9366561303607162</v>
      </c>
      <c r="W43" s="43">
        <f t="shared" si="0"/>
        <v>1</v>
      </c>
      <c r="X43" s="43">
        <f t="shared" si="1"/>
        <v>21</v>
      </c>
      <c r="Y43" s="43">
        <f t="shared" si="2"/>
        <v>75</v>
      </c>
      <c r="Z43" s="43">
        <f t="shared" si="3"/>
        <v>3</v>
      </c>
      <c r="AA43" s="43">
        <f t="shared" si="9"/>
        <v>32.380000000000003</v>
      </c>
      <c r="AB43" s="43">
        <f t="shared" si="9"/>
        <v>679.98</v>
      </c>
      <c r="AC43" s="43">
        <f t="shared" si="9"/>
        <v>2428.5</v>
      </c>
      <c r="AD43" s="43">
        <f t="shared" si="9"/>
        <v>97.14</v>
      </c>
      <c r="AE43" s="45"/>
      <c r="AF43" s="43">
        <f t="shared" si="8"/>
        <v>3238</v>
      </c>
    </row>
    <row r="44" spans="1:32" x14ac:dyDescent="0.3">
      <c r="A44" s="9" t="s">
        <v>993</v>
      </c>
      <c r="B44" s="9" t="s">
        <v>994</v>
      </c>
      <c r="C44" s="9" t="s">
        <v>911</v>
      </c>
      <c r="D44" s="9" t="s">
        <v>921</v>
      </c>
      <c r="P44" s="9" t="str">
        <f>[1]Sites!A43</f>
        <v>CYP</v>
      </c>
      <c r="Q44" s="9" t="str">
        <f>[1]Sites!B43</f>
        <v>Cyprus</v>
      </c>
      <c r="R44" s="9" t="str">
        <f t="shared" si="5"/>
        <v>Europe</v>
      </c>
      <c r="S44" s="9">
        <f>[1]Sites!J43</f>
        <v>27074.285714285714</v>
      </c>
      <c r="T44" s="43">
        <f>IFERROR(VLOOKUP(P44,Area_covered!$A$2:$E$189,5,0),"-")</f>
        <v>5662.8</v>
      </c>
      <c r="U44" s="44">
        <f t="shared" si="7"/>
        <v>4.7810775083502355</v>
      </c>
      <c r="V44" s="44">
        <f t="shared" si="6"/>
        <v>0.22866890503523357</v>
      </c>
      <c r="W44" s="43">
        <f t="shared" si="0"/>
        <v>0</v>
      </c>
      <c r="X44" s="43">
        <f t="shared" si="1"/>
        <v>33</v>
      </c>
      <c r="Y44" s="43">
        <f t="shared" si="2"/>
        <v>65</v>
      </c>
      <c r="Z44" s="43">
        <f t="shared" si="3"/>
        <v>2</v>
      </c>
      <c r="AA44" s="43">
        <f t="shared" si="9"/>
        <v>0</v>
      </c>
      <c r="AB44" s="43">
        <f t="shared" si="9"/>
        <v>8934.5142857142855</v>
      </c>
      <c r="AC44" s="43">
        <f t="shared" si="9"/>
        <v>17598.285714285714</v>
      </c>
      <c r="AD44" s="43">
        <f t="shared" si="9"/>
        <v>541.48571428571427</v>
      </c>
      <c r="AE44" s="45"/>
      <c r="AF44" s="43">
        <f t="shared" si="8"/>
        <v>27074.285714285714</v>
      </c>
    </row>
    <row r="45" spans="1:32" x14ac:dyDescent="0.3">
      <c r="A45" s="9" t="s">
        <v>995</v>
      </c>
      <c r="B45" s="9" t="s">
        <v>996</v>
      </c>
      <c r="C45" s="9" t="s">
        <v>911</v>
      </c>
      <c r="D45" s="9" t="s">
        <v>921</v>
      </c>
      <c r="P45" s="9" t="str">
        <f>[1]Sites!A44</f>
        <v>CZE</v>
      </c>
      <c r="Q45" s="9" t="str">
        <f>[1]Sites!B44</f>
        <v>Czechia</v>
      </c>
      <c r="R45" s="9" t="str">
        <f t="shared" si="5"/>
        <v>Europe</v>
      </c>
      <c r="S45" s="9">
        <f>[1]Sites!J44</f>
        <v>10200</v>
      </c>
      <c r="T45" s="43">
        <f>IFERROR(VLOOKUP(P45,Area_covered!$A$2:$E$189,5,0),"-")</f>
        <v>64246.770000000004</v>
      </c>
      <c r="U45" s="44">
        <f t="shared" si="7"/>
        <v>0.15876284519828779</v>
      </c>
      <c r="V45" s="44">
        <f t="shared" si="6"/>
        <v>1.2548608429997796</v>
      </c>
      <c r="W45" s="43">
        <f t="shared" si="0"/>
        <v>0</v>
      </c>
      <c r="X45" s="43">
        <f t="shared" si="1"/>
        <v>33</v>
      </c>
      <c r="Y45" s="43">
        <f t="shared" si="2"/>
        <v>65</v>
      </c>
      <c r="Z45" s="43">
        <f t="shared" si="3"/>
        <v>2</v>
      </c>
      <c r="AA45" s="43">
        <f t="shared" si="9"/>
        <v>0</v>
      </c>
      <c r="AB45" s="43">
        <f t="shared" si="9"/>
        <v>3366</v>
      </c>
      <c r="AC45" s="43">
        <f t="shared" si="9"/>
        <v>6630</v>
      </c>
      <c r="AD45" s="43">
        <f t="shared" si="9"/>
        <v>204</v>
      </c>
      <c r="AE45" s="45"/>
      <c r="AF45" s="43">
        <f t="shared" si="8"/>
        <v>10200</v>
      </c>
    </row>
    <row r="46" spans="1:32" x14ac:dyDescent="0.3">
      <c r="A46" s="9" t="s">
        <v>997</v>
      </c>
      <c r="B46" s="9" t="s">
        <v>998</v>
      </c>
      <c r="C46" s="9" t="s">
        <v>932</v>
      </c>
      <c r="D46" s="9" t="s">
        <v>925</v>
      </c>
      <c r="P46" s="9" t="str">
        <f>[1]Sites!A45</f>
        <v>DEU</v>
      </c>
      <c r="Q46" s="9" t="str">
        <f>[1]Sites!B45</f>
        <v>Germany</v>
      </c>
      <c r="R46" s="9" t="str">
        <f t="shared" si="5"/>
        <v>Europe</v>
      </c>
      <c r="S46" s="9">
        <f>[1]Sites!J45</f>
        <v>75474</v>
      </c>
      <c r="T46" s="43">
        <f>IFERROR(VLOOKUP(P46,Area_covered!$A$2:$E$189,5,0),"-")</f>
        <v>343229.3</v>
      </c>
      <c r="U46" s="44">
        <f t="shared" si="7"/>
        <v>0.2198938144266821</v>
      </c>
      <c r="V46" s="44">
        <f t="shared" si="6"/>
        <v>1.0662609344913641</v>
      </c>
      <c r="W46" s="43">
        <f t="shared" si="0"/>
        <v>0</v>
      </c>
      <c r="X46" s="43">
        <f t="shared" si="1"/>
        <v>33</v>
      </c>
      <c r="Y46" s="43">
        <f t="shared" si="2"/>
        <v>65</v>
      </c>
      <c r="Z46" s="43">
        <f t="shared" si="3"/>
        <v>2</v>
      </c>
      <c r="AA46" s="43">
        <f t="shared" si="9"/>
        <v>0</v>
      </c>
      <c r="AB46" s="43">
        <f t="shared" si="9"/>
        <v>24906.420000000002</v>
      </c>
      <c r="AC46" s="43">
        <f t="shared" si="9"/>
        <v>49058.1</v>
      </c>
      <c r="AD46" s="43">
        <f t="shared" si="9"/>
        <v>1509.48</v>
      </c>
      <c r="AE46" s="45"/>
      <c r="AF46" s="43">
        <f t="shared" si="8"/>
        <v>75474</v>
      </c>
    </row>
    <row r="47" spans="1:32" x14ac:dyDescent="0.3">
      <c r="A47" s="9" t="s">
        <v>999</v>
      </c>
      <c r="B47" s="9" t="s">
        <v>1000</v>
      </c>
      <c r="C47" s="9" t="s">
        <v>900</v>
      </c>
      <c r="D47" s="9" t="s">
        <v>916</v>
      </c>
      <c r="P47" s="9" t="str">
        <f>[1]Sites!A46</f>
        <v>DJI</v>
      </c>
      <c r="Q47" s="9" t="str">
        <f>[1]Sites!B46</f>
        <v>Djibouti</v>
      </c>
      <c r="R47" s="9" t="str">
        <f t="shared" si="5"/>
        <v>MENA</v>
      </c>
      <c r="S47" s="9">
        <f>[1]Sites!J46</f>
        <v>110.42857142857143</v>
      </c>
      <c r="T47" s="43">
        <f>IFERROR(VLOOKUP(P47,Area_covered!$A$2:$E$189,5,0),"-")</f>
        <v>16885.436399999999</v>
      </c>
      <c r="U47" s="44">
        <f t="shared" si="7"/>
        <v>6.5398707390572058E-3</v>
      </c>
      <c r="V47" s="44">
        <f t="shared" si="6"/>
        <v>6.1828031862034303</v>
      </c>
      <c r="W47" s="43">
        <f t="shared" si="0"/>
        <v>1</v>
      </c>
      <c r="X47" s="43">
        <f t="shared" si="1"/>
        <v>20</v>
      </c>
      <c r="Y47" s="43">
        <f t="shared" si="2"/>
        <v>75</v>
      </c>
      <c r="Z47" s="43">
        <f t="shared" si="3"/>
        <v>4</v>
      </c>
      <c r="AA47" s="43">
        <f t="shared" si="9"/>
        <v>1.1042857142857143</v>
      </c>
      <c r="AB47" s="43">
        <f t="shared" si="9"/>
        <v>22.085714285714289</v>
      </c>
      <c r="AC47" s="43">
        <f t="shared" si="9"/>
        <v>82.821428571428569</v>
      </c>
      <c r="AD47" s="43">
        <f t="shared" si="9"/>
        <v>4.4171428571428573</v>
      </c>
      <c r="AE47" s="45"/>
      <c r="AF47" s="43">
        <f t="shared" si="8"/>
        <v>110.42857142857144</v>
      </c>
    </row>
    <row r="48" spans="1:32" x14ac:dyDescent="0.3">
      <c r="A48" s="9" t="s">
        <v>1001</v>
      </c>
      <c r="B48" s="9" t="s">
        <v>1002</v>
      </c>
      <c r="C48" s="9" t="s">
        <v>900</v>
      </c>
      <c r="D48" s="9" t="s">
        <v>915</v>
      </c>
      <c r="P48" s="9" t="str">
        <f>[1]Sites!A47</f>
        <v>DMA</v>
      </c>
      <c r="Q48" s="9" t="str">
        <f>[1]Sites!B47</f>
        <v>Dominica</v>
      </c>
      <c r="R48" s="9" t="str">
        <f t="shared" si="5"/>
        <v>LAC</v>
      </c>
      <c r="S48" s="9">
        <f>[1]Sites!J47</f>
        <v>34.285714285714285</v>
      </c>
      <c r="T48" s="43">
        <f>IFERROR(VLOOKUP(P48,Area_covered!$A$2:$E$189,5,0),"-")</f>
        <v>717.25</v>
      </c>
      <c r="U48" s="44">
        <f t="shared" si="7"/>
        <v>4.7801623263456654E-2</v>
      </c>
      <c r="V48" s="44">
        <f t="shared" si="6"/>
        <v>2.2869079379517374</v>
      </c>
      <c r="W48" s="43">
        <f t="shared" si="0"/>
        <v>1</v>
      </c>
      <c r="X48" s="43">
        <f t="shared" si="1"/>
        <v>21</v>
      </c>
      <c r="Y48" s="43">
        <f t="shared" si="2"/>
        <v>75</v>
      </c>
      <c r="Z48" s="43">
        <f t="shared" si="3"/>
        <v>3</v>
      </c>
      <c r="AA48" s="43">
        <f t="shared" si="9"/>
        <v>0.34285714285714286</v>
      </c>
      <c r="AB48" s="43">
        <f t="shared" si="9"/>
        <v>7.1999999999999993</v>
      </c>
      <c r="AC48" s="43">
        <f t="shared" si="9"/>
        <v>25.714285714285715</v>
      </c>
      <c r="AD48" s="43">
        <f t="shared" si="9"/>
        <v>1.0285714285714285</v>
      </c>
      <c r="AE48" s="45"/>
      <c r="AF48" s="43">
        <f t="shared" si="8"/>
        <v>34.285714285714292</v>
      </c>
    </row>
    <row r="49" spans="1:32" x14ac:dyDescent="0.3">
      <c r="A49" s="9" t="s">
        <v>1003</v>
      </c>
      <c r="B49" s="9" t="s">
        <v>1004</v>
      </c>
      <c r="C49" s="9" t="s">
        <v>900</v>
      </c>
      <c r="D49" s="9" t="s">
        <v>915</v>
      </c>
      <c r="P49" s="9" t="str">
        <f>[1]Sites!A48</f>
        <v>DNK</v>
      </c>
      <c r="Q49" s="9" t="str">
        <f>[1]Sites!B48</f>
        <v>Denmark</v>
      </c>
      <c r="R49" s="9" t="str">
        <f t="shared" si="5"/>
        <v>Europe</v>
      </c>
      <c r="S49" s="9">
        <f>[1]Sites!J48</f>
        <v>4105</v>
      </c>
      <c r="T49" s="43">
        <f>IFERROR(VLOOKUP(P49,Area_covered!$A$2:$E$189,5,0),"-")</f>
        <v>42792.959999999999</v>
      </c>
      <c r="U49" s="44">
        <f t="shared" si="7"/>
        <v>9.5926993598947116E-2</v>
      </c>
      <c r="V49" s="44">
        <f t="shared" si="6"/>
        <v>1.6143570234830906</v>
      </c>
      <c r="W49" s="43">
        <f t="shared" si="0"/>
        <v>0</v>
      </c>
      <c r="X49" s="43">
        <f t="shared" si="1"/>
        <v>33</v>
      </c>
      <c r="Y49" s="43">
        <f t="shared" si="2"/>
        <v>65</v>
      </c>
      <c r="Z49" s="43">
        <f t="shared" si="3"/>
        <v>2</v>
      </c>
      <c r="AA49" s="43">
        <f t="shared" si="9"/>
        <v>0</v>
      </c>
      <c r="AB49" s="43">
        <f t="shared" si="9"/>
        <v>1354.65</v>
      </c>
      <c r="AC49" s="43">
        <f t="shared" si="9"/>
        <v>2668.25</v>
      </c>
      <c r="AD49" s="43">
        <f t="shared" si="9"/>
        <v>82.100000000000009</v>
      </c>
      <c r="AE49" s="45"/>
      <c r="AF49" s="43">
        <f t="shared" si="8"/>
        <v>4105</v>
      </c>
    </row>
    <row r="50" spans="1:32" x14ac:dyDescent="0.3">
      <c r="A50" s="9" t="s">
        <v>1005</v>
      </c>
      <c r="B50" s="9" t="s">
        <v>1006</v>
      </c>
      <c r="C50" s="9" t="s">
        <v>932</v>
      </c>
      <c r="D50" s="9" t="s">
        <v>925</v>
      </c>
      <c r="P50" s="9" t="str">
        <f>[1]Sites!A49</f>
        <v>DOM</v>
      </c>
      <c r="Q50" s="9" t="str">
        <f>[1]Sites!B49</f>
        <v>Dominican Republic</v>
      </c>
      <c r="R50" s="9" t="str">
        <f t="shared" si="5"/>
        <v>LAC</v>
      </c>
      <c r="S50" s="9">
        <f>[1]Sites!J49</f>
        <v>5169.8571428571431</v>
      </c>
      <c r="T50" s="43">
        <f>IFERROR(VLOOKUP(P50,Area_covered!$A$2:$E$189,5,0),"-")</f>
        <v>47772.45</v>
      </c>
      <c r="U50" s="44">
        <f t="shared" si="7"/>
        <v>0.10821837990007092</v>
      </c>
      <c r="V50" s="44">
        <f t="shared" si="6"/>
        <v>1.5199156624595338</v>
      </c>
      <c r="W50" s="43">
        <f t="shared" si="0"/>
        <v>1</v>
      </c>
      <c r="X50" s="43">
        <f t="shared" si="1"/>
        <v>21</v>
      </c>
      <c r="Y50" s="43">
        <f t="shared" si="2"/>
        <v>75</v>
      </c>
      <c r="Z50" s="43">
        <f t="shared" si="3"/>
        <v>3</v>
      </c>
      <c r="AA50" s="43">
        <f t="shared" si="9"/>
        <v>51.698571428571434</v>
      </c>
      <c r="AB50" s="43">
        <f t="shared" si="9"/>
        <v>1085.67</v>
      </c>
      <c r="AC50" s="43">
        <f t="shared" si="9"/>
        <v>3877.3928571428573</v>
      </c>
      <c r="AD50" s="43">
        <f t="shared" si="9"/>
        <v>155.09571428571428</v>
      </c>
      <c r="AE50" s="45"/>
      <c r="AF50" s="43">
        <f t="shared" si="8"/>
        <v>5169.8571428571431</v>
      </c>
    </row>
    <row r="51" spans="1:32" x14ac:dyDescent="0.3">
      <c r="A51" s="9" t="s">
        <v>1007</v>
      </c>
      <c r="B51" s="9" t="s">
        <v>1008</v>
      </c>
      <c r="C51" s="9" t="s">
        <v>911</v>
      </c>
      <c r="D51" s="9" t="s">
        <v>921</v>
      </c>
      <c r="P51" s="9" t="str">
        <f>[1]Sites!A50</f>
        <v>DZA</v>
      </c>
      <c r="Q51" s="9" t="str">
        <f>[1]Sites!B50</f>
        <v>Algeria</v>
      </c>
      <c r="R51" s="9" t="str">
        <f t="shared" si="5"/>
        <v>MENA</v>
      </c>
      <c r="S51" s="9">
        <f>[1]Sites!J50</f>
        <v>19000</v>
      </c>
      <c r="T51" s="43">
        <f>IFERROR(VLOOKUP(P51,Area_covered!$A$2:$E$189,5,0),"-")</f>
        <v>2077244.1</v>
      </c>
      <c r="U51" s="44">
        <f t="shared" si="7"/>
        <v>9.1467343679060148E-3</v>
      </c>
      <c r="V51" s="44">
        <f t="shared" si="6"/>
        <v>5.2280167569094802</v>
      </c>
      <c r="W51" s="43">
        <f t="shared" si="0"/>
        <v>1</v>
      </c>
      <c r="X51" s="43">
        <f t="shared" si="1"/>
        <v>20</v>
      </c>
      <c r="Y51" s="43">
        <f t="shared" si="2"/>
        <v>75</v>
      </c>
      <c r="Z51" s="43">
        <f t="shared" si="3"/>
        <v>4</v>
      </c>
      <c r="AA51" s="43">
        <f t="shared" si="9"/>
        <v>190</v>
      </c>
      <c r="AB51" s="43">
        <f t="shared" si="9"/>
        <v>3800</v>
      </c>
      <c r="AC51" s="43">
        <f t="shared" si="9"/>
        <v>14250</v>
      </c>
      <c r="AD51" s="43">
        <f t="shared" si="9"/>
        <v>760</v>
      </c>
      <c r="AE51" s="45"/>
      <c r="AF51" s="43">
        <f t="shared" si="8"/>
        <v>19000</v>
      </c>
    </row>
    <row r="52" spans="1:32" x14ac:dyDescent="0.3">
      <c r="A52" s="9" t="s">
        <v>1009</v>
      </c>
      <c r="B52" s="9" t="s">
        <v>1010</v>
      </c>
      <c r="C52" s="9" t="s">
        <v>911</v>
      </c>
      <c r="D52" s="9" t="s">
        <v>921</v>
      </c>
      <c r="P52" s="9" t="str">
        <f>[1]Sites!A51</f>
        <v>ECU</v>
      </c>
      <c r="Q52" s="9" t="str">
        <f>[1]Sites!B51</f>
        <v>Ecuador</v>
      </c>
      <c r="R52" s="9" t="str">
        <f t="shared" si="5"/>
        <v>LAC</v>
      </c>
      <c r="S52" s="9">
        <f>[1]Sites!J51</f>
        <v>405</v>
      </c>
      <c r="T52" s="43">
        <f>IFERROR(VLOOKUP(P52,Area_covered!$A$2:$E$189,5,0),"-")</f>
        <v>243501.15</v>
      </c>
      <c r="U52" s="44">
        <f t="shared" si="7"/>
        <v>1.6632364980617134E-3</v>
      </c>
      <c r="V52" s="44">
        <f t="shared" si="6"/>
        <v>12.260071445625913</v>
      </c>
      <c r="W52" s="43">
        <f t="shared" si="0"/>
        <v>1</v>
      </c>
      <c r="X52" s="43">
        <f t="shared" si="1"/>
        <v>21</v>
      </c>
      <c r="Y52" s="43">
        <f t="shared" si="2"/>
        <v>75</v>
      </c>
      <c r="Z52" s="43">
        <f t="shared" si="3"/>
        <v>3</v>
      </c>
      <c r="AA52" s="43">
        <f t="shared" si="9"/>
        <v>4.05</v>
      </c>
      <c r="AB52" s="43">
        <f t="shared" si="9"/>
        <v>85.05</v>
      </c>
      <c r="AC52" s="43">
        <f t="shared" si="9"/>
        <v>303.75</v>
      </c>
      <c r="AD52" s="43">
        <f t="shared" si="9"/>
        <v>12.15</v>
      </c>
      <c r="AE52" s="45"/>
      <c r="AF52" s="43">
        <f t="shared" si="8"/>
        <v>405</v>
      </c>
    </row>
    <row r="53" spans="1:32" x14ac:dyDescent="0.3">
      <c r="A53" s="9" t="s">
        <v>1011</v>
      </c>
      <c r="B53" s="9" t="s">
        <v>1012</v>
      </c>
      <c r="C53" s="9" t="s">
        <v>911</v>
      </c>
      <c r="D53" s="9" t="s">
        <v>921</v>
      </c>
      <c r="P53" s="9" t="str">
        <f>[1]Sites!A52</f>
        <v>EGY</v>
      </c>
      <c r="Q53" s="9" t="str">
        <f>[1]Sites!B52</f>
        <v>Egypt</v>
      </c>
      <c r="R53" s="9" t="str">
        <f t="shared" si="5"/>
        <v>MENA</v>
      </c>
      <c r="S53" s="9">
        <f>[1]Sites!J52</f>
        <v>22704</v>
      </c>
      <c r="T53" s="43">
        <f>IFERROR(VLOOKUP(P53,Area_covered!$A$2:$E$189,5,0),"-")</f>
        <v>975666.78</v>
      </c>
      <c r="U53" s="44">
        <f t="shared" si="7"/>
        <v>2.3270239866114945E-2</v>
      </c>
      <c r="V53" s="44">
        <f t="shared" si="6"/>
        <v>3.2777028168847084</v>
      </c>
      <c r="W53" s="43">
        <f t="shared" si="0"/>
        <v>1</v>
      </c>
      <c r="X53" s="43">
        <f t="shared" si="1"/>
        <v>20</v>
      </c>
      <c r="Y53" s="43">
        <f t="shared" si="2"/>
        <v>75</v>
      </c>
      <c r="Z53" s="43">
        <f t="shared" si="3"/>
        <v>4</v>
      </c>
      <c r="AA53" s="43">
        <f t="shared" si="9"/>
        <v>227.04</v>
      </c>
      <c r="AB53" s="43">
        <f t="shared" si="9"/>
        <v>4540.8</v>
      </c>
      <c r="AC53" s="43">
        <f t="shared" si="9"/>
        <v>17028</v>
      </c>
      <c r="AD53" s="43">
        <f t="shared" si="9"/>
        <v>908.16</v>
      </c>
      <c r="AE53" s="45"/>
      <c r="AF53" s="43">
        <f t="shared" si="8"/>
        <v>22704</v>
      </c>
    </row>
    <row r="54" spans="1:32" x14ac:dyDescent="0.3">
      <c r="A54" s="9" t="s">
        <v>1013</v>
      </c>
      <c r="B54" s="9" t="s">
        <v>1014</v>
      </c>
      <c r="C54" s="9" t="s">
        <v>914</v>
      </c>
      <c r="D54" s="9" t="s">
        <v>915</v>
      </c>
      <c r="P54" s="9" t="str">
        <f>[1]Sites!A53</f>
        <v>ESP</v>
      </c>
      <c r="Q54" s="9" t="str">
        <f>[1]Sites!B53</f>
        <v>Spain</v>
      </c>
      <c r="R54" s="9" t="str">
        <f t="shared" si="5"/>
        <v>Europe</v>
      </c>
      <c r="S54" s="9">
        <f>[1]Sites!J53</f>
        <v>49461</v>
      </c>
      <c r="T54" s="43">
        <f>IFERROR(VLOOKUP(P54,Area_covered!$A$2:$E$189,5,0),"-")</f>
        <v>504595.51199999999</v>
      </c>
      <c r="U54" s="44">
        <f t="shared" si="7"/>
        <v>9.8021085847469852E-2</v>
      </c>
      <c r="V54" s="44">
        <f t="shared" si="6"/>
        <v>1.5970196130059995</v>
      </c>
      <c r="W54" s="43">
        <f t="shared" si="0"/>
        <v>0</v>
      </c>
      <c r="X54" s="43">
        <f t="shared" si="1"/>
        <v>33</v>
      </c>
      <c r="Y54" s="43">
        <f t="shared" si="2"/>
        <v>65</v>
      </c>
      <c r="Z54" s="43">
        <f t="shared" si="3"/>
        <v>2</v>
      </c>
      <c r="AA54" s="43">
        <f t="shared" si="9"/>
        <v>0</v>
      </c>
      <c r="AB54" s="43">
        <f t="shared" si="9"/>
        <v>16322.130000000001</v>
      </c>
      <c r="AC54" s="43">
        <f t="shared" si="9"/>
        <v>32149.65</v>
      </c>
      <c r="AD54" s="43">
        <f t="shared" si="9"/>
        <v>989.22</v>
      </c>
      <c r="AE54" s="45"/>
      <c r="AF54" s="43">
        <f t="shared" si="8"/>
        <v>49461</v>
      </c>
    </row>
    <row r="55" spans="1:32" x14ac:dyDescent="0.3">
      <c r="A55" s="9" t="s">
        <v>1015</v>
      </c>
      <c r="B55" s="9" t="s">
        <v>1016</v>
      </c>
      <c r="C55" s="9" t="s">
        <v>924</v>
      </c>
      <c r="D55" s="9" t="s">
        <v>925</v>
      </c>
      <c r="P55" s="9" t="str">
        <f>[1]Sites!A54</f>
        <v>EST</v>
      </c>
      <c r="Q55" s="9" t="str">
        <f>[1]Sites!B54</f>
        <v>Estonia</v>
      </c>
      <c r="R55" s="9" t="str">
        <f t="shared" si="5"/>
        <v>Europe</v>
      </c>
      <c r="S55" s="9">
        <f>[1]Sites!J54</f>
        <v>530</v>
      </c>
      <c r="T55" s="43">
        <f>IFERROR(VLOOKUP(P55,Area_covered!$A$2:$E$189,5,0),"-")</f>
        <v>43237.35</v>
      </c>
      <c r="U55" s="44">
        <f t="shared" si="7"/>
        <v>1.2257920524731512E-2</v>
      </c>
      <c r="V55" s="44">
        <f t="shared" si="6"/>
        <v>4.5160797618171378</v>
      </c>
      <c r="W55" s="43">
        <f t="shared" si="0"/>
        <v>0</v>
      </c>
      <c r="X55" s="43">
        <f t="shared" si="1"/>
        <v>33</v>
      </c>
      <c r="Y55" s="43">
        <f t="shared" si="2"/>
        <v>65</v>
      </c>
      <c r="Z55" s="43">
        <f t="shared" si="3"/>
        <v>2</v>
      </c>
      <c r="AA55" s="43">
        <f t="shared" si="9"/>
        <v>0</v>
      </c>
      <c r="AB55" s="43">
        <f t="shared" si="9"/>
        <v>174.9</v>
      </c>
      <c r="AC55" s="43">
        <f t="shared" si="9"/>
        <v>344.5</v>
      </c>
      <c r="AD55" s="43">
        <f t="shared" si="9"/>
        <v>10.6</v>
      </c>
      <c r="AE55" s="45"/>
      <c r="AF55" s="43">
        <f t="shared" si="8"/>
        <v>530</v>
      </c>
    </row>
    <row r="56" spans="1:32" x14ac:dyDescent="0.3">
      <c r="A56" s="9" t="s">
        <v>1017</v>
      </c>
      <c r="B56" s="9" t="s">
        <v>1018</v>
      </c>
      <c r="C56" s="9" t="s">
        <v>911</v>
      </c>
      <c r="D56" s="9" t="s">
        <v>921</v>
      </c>
      <c r="P56" s="9" t="str">
        <f>[1]Sites!A55</f>
        <v>ETH</v>
      </c>
      <c r="Q56" s="9" t="str">
        <f>[1]Sites!B55</f>
        <v>Ethiopia</v>
      </c>
      <c r="R56" s="9" t="str">
        <f t="shared" si="5"/>
        <v>SSA</v>
      </c>
      <c r="S56" s="9">
        <f>[1]Sites!J55</f>
        <v>6600</v>
      </c>
      <c r="T56" s="43">
        <f>IFERROR(VLOOKUP(P56,Area_covered!$A$2:$E$189,5,0),"-")</f>
        <v>960741.4</v>
      </c>
      <c r="U56" s="44">
        <f t="shared" si="7"/>
        <v>6.8696945921139655E-3</v>
      </c>
      <c r="V56" s="44">
        <f t="shared" si="6"/>
        <v>6.0325549891376617</v>
      </c>
      <c r="W56" s="43">
        <f t="shared" si="0"/>
        <v>1</v>
      </c>
      <c r="X56" s="43">
        <f t="shared" si="1"/>
        <v>15</v>
      </c>
      <c r="Y56" s="43">
        <f t="shared" si="2"/>
        <v>79</v>
      </c>
      <c r="Z56" s="43">
        <f t="shared" si="3"/>
        <v>5</v>
      </c>
      <c r="AA56" s="43">
        <f t="shared" si="9"/>
        <v>66</v>
      </c>
      <c r="AB56" s="43">
        <f t="shared" si="9"/>
        <v>990</v>
      </c>
      <c r="AC56" s="43">
        <f t="shared" si="9"/>
        <v>5214</v>
      </c>
      <c r="AD56" s="43">
        <f t="shared" si="9"/>
        <v>330</v>
      </c>
      <c r="AE56" s="45"/>
      <c r="AF56" s="43">
        <f t="shared" si="8"/>
        <v>6600</v>
      </c>
    </row>
    <row r="57" spans="1:32" x14ac:dyDescent="0.3">
      <c r="A57" s="9" t="s">
        <v>1019</v>
      </c>
      <c r="B57" s="9" t="s">
        <v>1020</v>
      </c>
      <c r="C57" s="9" t="s">
        <v>902</v>
      </c>
      <c r="D57" s="9" t="s">
        <v>902</v>
      </c>
      <c r="P57" s="9" t="str">
        <f>[1]Sites!A56</f>
        <v>FIN</v>
      </c>
      <c r="Q57" s="9" t="str">
        <f>[1]Sites!B56</f>
        <v>Finland</v>
      </c>
      <c r="R57" s="9" t="str">
        <f t="shared" si="5"/>
        <v>Europe</v>
      </c>
      <c r="S57" s="9">
        <f>[1]Sites!J56</f>
        <v>9576</v>
      </c>
      <c r="T57" s="43">
        <f>IFERROR(VLOOKUP(P57,Area_covered!$A$2:$E$189,5,0),"-")</f>
        <v>332720.19</v>
      </c>
      <c r="U57" s="44">
        <f t="shared" si="7"/>
        <v>2.8780940525430693E-2</v>
      </c>
      <c r="V57" s="44">
        <f t="shared" si="6"/>
        <v>2.9472536438782093</v>
      </c>
      <c r="W57" s="43">
        <f t="shared" si="0"/>
        <v>0</v>
      </c>
      <c r="X57" s="43">
        <f t="shared" si="1"/>
        <v>33</v>
      </c>
      <c r="Y57" s="43">
        <f t="shared" si="2"/>
        <v>65</v>
      </c>
      <c r="Z57" s="43">
        <f t="shared" si="3"/>
        <v>2</v>
      </c>
      <c r="AA57" s="43">
        <f t="shared" si="9"/>
        <v>0</v>
      </c>
      <c r="AB57" s="43">
        <f t="shared" si="9"/>
        <v>3160.08</v>
      </c>
      <c r="AC57" s="43">
        <f t="shared" si="9"/>
        <v>6224.4000000000005</v>
      </c>
      <c r="AD57" s="43">
        <f t="shared" si="9"/>
        <v>191.52</v>
      </c>
      <c r="AE57" s="45"/>
      <c r="AF57" s="43">
        <f t="shared" si="8"/>
        <v>9576</v>
      </c>
    </row>
    <row r="58" spans="1:32" x14ac:dyDescent="0.3">
      <c r="A58" s="9" t="s">
        <v>1021</v>
      </c>
      <c r="B58" s="9" t="s">
        <v>1022</v>
      </c>
      <c r="C58" s="9" t="s">
        <v>924</v>
      </c>
      <c r="D58" s="9" t="s">
        <v>925</v>
      </c>
      <c r="P58" s="9" t="str">
        <f>[1]Sites!A57</f>
        <v>FJI</v>
      </c>
      <c r="Q58" s="9" t="str">
        <f>[1]Sites!B57</f>
        <v>Fiji</v>
      </c>
      <c r="R58" s="9" t="str">
        <f t="shared" si="5"/>
        <v>S&amp;SE Asia</v>
      </c>
      <c r="S58" s="9">
        <f>[1]Sites!J57</f>
        <v>427.14285714285717</v>
      </c>
      <c r="T58" s="43">
        <f>IFERROR(VLOOKUP(P58,Area_covered!$A$2:$E$189,5,0),"-")</f>
        <v>17872.32</v>
      </c>
      <c r="U58" s="44">
        <f t="shared" si="7"/>
        <v>2.3899687177873784E-2</v>
      </c>
      <c r="V58" s="44">
        <f t="shared" si="6"/>
        <v>3.2342523030626751</v>
      </c>
      <c r="W58" s="43">
        <f t="shared" si="0"/>
        <v>3</v>
      </c>
      <c r="X58" s="43">
        <f t="shared" si="1"/>
        <v>17</v>
      </c>
      <c r="Y58" s="43">
        <f t="shared" si="2"/>
        <v>78</v>
      </c>
      <c r="Z58" s="43">
        <f t="shared" si="3"/>
        <v>2</v>
      </c>
      <c r="AA58" s="43">
        <f t="shared" si="9"/>
        <v>12.814285714285715</v>
      </c>
      <c r="AB58" s="43">
        <f t="shared" si="9"/>
        <v>72.614285714285728</v>
      </c>
      <c r="AC58" s="43">
        <f t="shared" si="9"/>
        <v>333.17142857142858</v>
      </c>
      <c r="AD58" s="43">
        <f t="shared" si="9"/>
        <v>8.5428571428571427</v>
      </c>
      <c r="AE58" s="45"/>
      <c r="AF58" s="43">
        <f t="shared" si="8"/>
        <v>427.14285714285717</v>
      </c>
    </row>
    <row r="59" spans="1:32" x14ac:dyDescent="0.3">
      <c r="A59" s="9" t="s">
        <v>1023</v>
      </c>
      <c r="B59" s="9" t="s">
        <v>1024</v>
      </c>
      <c r="C59" s="9" t="s">
        <v>924</v>
      </c>
      <c r="D59" s="9" t="s">
        <v>925</v>
      </c>
      <c r="P59" s="9" t="str">
        <f>[1]Sites!A58</f>
        <v>FRA</v>
      </c>
      <c r="Q59" s="9" t="str">
        <f>[1]Sites!B58</f>
        <v>France</v>
      </c>
      <c r="R59" s="9" t="str">
        <f t="shared" si="5"/>
        <v>Europe</v>
      </c>
      <c r="S59" s="9">
        <f>[1]Sites!J58</f>
        <v>52298</v>
      </c>
      <c r="T59" s="43">
        <f>IFERROR(VLOOKUP(P59,Area_covered!$A$2:$E$189,5,0),"-")</f>
        <v>547617.73199999996</v>
      </c>
      <c r="U59" s="44">
        <f t="shared" si="7"/>
        <v>9.5500925086918126E-2</v>
      </c>
      <c r="V59" s="44">
        <f t="shared" si="6"/>
        <v>1.6179541678672182</v>
      </c>
      <c r="W59" s="43">
        <f t="shared" si="0"/>
        <v>0</v>
      </c>
      <c r="X59" s="43">
        <f t="shared" si="1"/>
        <v>33</v>
      </c>
      <c r="Y59" s="43">
        <f t="shared" si="2"/>
        <v>65</v>
      </c>
      <c r="Z59" s="43">
        <f t="shared" si="3"/>
        <v>2</v>
      </c>
      <c r="AA59" s="43">
        <f t="shared" si="9"/>
        <v>0</v>
      </c>
      <c r="AB59" s="43">
        <f t="shared" si="9"/>
        <v>17258.34</v>
      </c>
      <c r="AC59" s="43">
        <f t="shared" si="9"/>
        <v>33993.700000000004</v>
      </c>
      <c r="AD59" s="43">
        <f t="shared" si="9"/>
        <v>1045.96</v>
      </c>
      <c r="AE59" s="45"/>
      <c r="AF59" s="43">
        <f t="shared" si="8"/>
        <v>52298.000000000007</v>
      </c>
    </row>
    <row r="60" spans="1:32" x14ac:dyDescent="0.3">
      <c r="A60" s="9" t="s">
        <v>1025</v>
      </c>
      <c r="B60" s="9" t="s">
        <v>1026</v>
      </c>
      <c r="C60" s="9" t="s">
        <v>902</v>
      </c>
      <c r="D60" s="9" t="s">
        <v>902</v>
      </c>
      <c r="P60" s="9" t="str">
        <f>[1]Sites!A59</f>
        <v>GAB</v>
      </c>
      <c r="Q60" s="9" t="str">
        <f>[1]Sites!B59</f>
        <v>Gabon</v>
      </c>
      <c r="R60" s="9" t="str">
        <f t="shared" si="5"/>
        <v>SSA</v>
      </c>
      <c r="S60" s="9">
        <f>[1]Sites!J59</f>
        <v>1000</v>
      </c>
      <c r="T60" s="43">
        <f>IFERROR(VLOOKUP(P60,Area_covered!$A$2:$E$189,5,0),"-")</f>
        <v>193467.73380000002</v>
      </c>
      <c r="U60" s="44">
        <f t="shared" si="7"/>
        <v>5.1688205591624084E-3</v>
      </c>
      <c r="V60" s="44">
        <f t="shared" si="6"/>
        <v>6.9546339551409888</v>
      </c>
      <c r="W60" s="43">
        <f t="shared" si="0"/>
        <v>1</v>
      </c>
      <c r="X60" s="43">
        <f t="shared" si="1"/>
        <v>15</v>
      </c>
      <c r="Y60" s="43">
        <f t="shared" si="2"/>
        <v>79</v>
      </c>
      <c r="Z60" s="43">
        <f t="shared" si="3"/>
        <v>5</v>
      </c>
      <c r="AA60" s="43">
        <f t="shared" si="9"/>
        <v>10</v>
      </c>
      <c r="AB60" s="43">
        <f t="shared" si="9"/>
        <v>150</v>
      </c>
      <c r="AC60" s="43">
        <f t="shared" si="9"/>
        <v>790</v>
      </c>
      <c r="AD60" s="43">
        <f t="shared" si="9"/>
        <v>50</v>
      </c>
      <c r="AE60" s="45"/>
      <c r="AF60" s="43">
        <f t="shared" si="8"/>
        <v>1000</v>
      </c>
    </row>
    <row r="61" spans="1:32" x14ac:dyDescent="0.3">
      <c r="A61" s="9" t="s">
        <v>1027</v>
      </c>
      <c r="B61" s="9" t="s">
        <v>1028</v>
      </c>
      <c r="C61" s="9" t="s">
        <v>902</v>
      </c>
      <c r="D61" s="9" t="s">
        <v>902</v>
      </c>
      <c r="P61" s="9" t="str">
        <f>[1]Sites!A60</f>
        <v>GBR</v>
      </c>
      <c r="Q61" s="9" t="str">
        <f>[1]Sites!B60</f>
        <v>United Kingdom</v>
      </c>
      <c r="R61" s="9" t="str">
        <f t="shared" si="5"/>
        <v>Europe</v>
      </c>
      <c r="S61" s="9">
        <f>[1]Sites!J60</f>
        <v>42500</v>
      </c>
      <c r="T61" s="43">
        <f>IFERROR(VLOOKUP(P61,Area_covered!$A$2:$E$189,5,0),"-")</f>
        <v>243957.78839999999</v>
      </c>
      <c r="U61" s="44">
        <f t="shared" si="7"/>
        <v>0.17421046599387849</v>
      </c>
      <c r="V61" s="44">
        <f t="shared" si="6"/>
        <v>1.1979339773617104</v>
      </c>
      <c r="W61" s="43">
        <f t="shared" si="0"/>
        <v>0</v>
      </c>
      <c r="X61" s="43">
        <f t="shared" si="1"/>
        <v>33</v>
      </c>
      <c r="Y61" s="43">
        <f t="shared" si="2"/>
        <v>65</v>
      </c>
      <c r="Z61" s="43">
        <f t="shared" si="3"/>
        <v>2</v>
      </c>
      <c r="AA61" s="43">
        <f t="shared" si="9"/>
        <v>0</v>
      </c>
      <c r="AB61" s="43">
        <f t="shared" si="9"/>
        <v>14025</v>
      </c>
      <c r="AC61" s="43">
        <f t="shared" si="9"/>
        <v>27625</v>
      </c>
      <c r="AD61" s="43">
        <f t="shared" si="9"/>
        <v>850</v>
      </c>
      <c r="AE61" s="45"/>
      <c r="AF61" s="43">
        <f t="shared" si="8"/>
        <v>42500</v>
      </c>
    </row>
    <row r="62" spans="1:32" x14ac:dyDescent="0.3">
      <c r="A62" s="9" t="s">
        <v>1029</v>
      </c>
      <c r="B62" s="9" t="s">
        <v>1030</v>
      </c>
      <c r="C62" s="9" t="s">
        <v>902</v>
      </c>
      <c r="D62" s="9" t="s">
        <v>902</v>
      </c>
      <c r="P62" s="9" t="str">
        <f>[1]Sites!A61</f>
        <v>GEO</v>
      </c>
      <c r="Q62" s="9" t="str">
        <f>[1]Sites!B61</f>
        <v>Georgia</v>
      </c>
      <c r="R62" s="9" t="str">
        <f t="shared" si="5"/>
        <v>Europe</v>
      </c>
      <c r="S62" s="9">
        <f>[1]Sites!J61</f>
        <v>3000</v>
      </c>
      <c r="T62" s="43">
        <f>IFERROR(VLOOKUP(P62,Area_covered!$A$2:$E$189,5,0),"-")</f>
        <v>62862.3</v>
      </c>
      <c r="U62" s="44">
        <f t="shared" si="7"/>
        <v>4.7723357242735312E-2</v>
      </c>
      <c r="V62" s="44">
        <f t="shared" si="6"/>
        <v>2.2887824274054536</v>
      </c>
      <c r="W62" s="43">
        <f t="shared" si="0"/>
        <v>0</v>
      </c>
      <c r="X62" s="43">
        <f t="shared" si="1"/>
        <v>33</v>
      </c>
      <c r="Y62" s="43">
        <f t="shared" si="2"/>
        <v>65</v>
      </c>
      <c r="Z62" s="43">
        <f t="shared" si="3"/>
        <v>2</v>
      </c>
      <c r="AA62" s="43">
        <f t="shared" si="9"/>
        <v>0</v>
      </c>
      <c r="AB62" s="43">
        <f t="shared" si="9"/>
        <v>990</v>
      </c>
      <c r="AC62" s="43">
        <f t="shared" si="9"/>
        <v>1950</v>
      </c>
      <c r="AD62" s="43">
        <f t="shared" si="9"/>
        <v>60</v>
      </c>
      <c r="AE62" s="45"/>
      <c r="AF62" s="43">
        <f t="shared" si="8"/>
        <v>3000</v>
      </c>
    </row>
    <row r="63" spans="1:32" x14ac:dyDescent="0.3">
      <c r="A63" s="9" t="s">
        <v>1031</v>
      </c>
      <c r="B63" s="9" t="s">
        <v>1032</v>
      </c>
      <c r="C63" s="9" t="s">
        <v>911</v>
      </c>
      <c r="D63" s="9" t="s">
        <v>901</v>
      </c>
      <c r="P63" s="9" t="str">
        <f>[1]Sites!A62</f>
        <v>GHA</v>
      </c>
      <c r="Q63" s="9" t="str">
        <f>[1]Sites!B62</f>
        <v>Ghana</v>
      </c>
      <c r="R63" s="9" t="str">
        <f t="shared" si="5"/>
        <v>SSA</v>
      </c>
      <c r="S63" s="9">
        <f>[1]Sites!J62</f>
        <v>6296</v>
      </c>
      <c r="T63" s="43">
        <f>IFERROR(VLOOKUP(P63,Area_covered!$A$2:$E$189,5,0),"-")</f>
        <v>202564.35</v>
      </c>
      <c r="U63" s="44">
        <f t="shared" si="7"/>
        <v>3.108148102072255E-2</v>
      </c>
      <c r="V63" s="44">
        <f t="shared" si="6"/>
        <v>2.8360844066694302</v>
      </c>
      <c r="W63" s="43">
        <f t="shared" si="0"/>
        <v>1</v>
      </c>
      <c r="X63" s="43">
        <f t="shared" si="1"/>
        <v>15</v>
      </c>
      <c r="Y63" s="43">
        <f t="shared" si="2"/>
        <v>79</v>
      </c>
      <c r="Z63" s="43">
        <f t="shared" si="3"/>
        <v>5</v>
      </c>
      <c r="AA63" s="43">
        <f t="shared" si="9"/>
        <v>62.96</v>
      </c>
      <c r="AB63" s="43">
        <f t="shared" si="9"/>
        <v>944.4</v>
      </c>
      <c r="AC63" s="43">
        <f t="shared" si="9"/>
        <v>4973.84</v>
      </c>
      <c r="AD63" s="43">
        <f t="shared" si="9"/>
        <v>314.8</v>
      </c>
      <c r="AE63" s="45"/>
      <c r="AF63" s="43">
        <f t="shared" si="8"/>
        <v>6296</v>
      </c>
    </row>
    <row r="64" spans="1:32" x14ac:dyDescent="0.3">
      <c r="A64" s="9" t="s">
        <v>1033</v>
      </c>
      <c r="B64" s="9" t="s">
        <v>1034</v>
      </c>
      <c r="C64" s="9" t="s">
        <v>924</v>
      </c>
      <c r="D64" s="9" t="s">
        <v>925</v>
      </c>
      <c r="P64" s="9" t="str">
        <f>[1]Sites!A63</f>
        <v>GIN</v>
      </c>
      <c r="Q64" s="9" t="str">
        <f>[1]Sites!B63</f>
        <v>Guinea</v>
      </c>
      <c r="R64" s="9" t="str">
        <f t="shared" si="5"/>
        <v>SSA</v>
      </c>
      <c r="S64" s="9">
        <f>[1]Sites!J63</f>
        <v>1057.5714285714287</v>
      </c>
      <c r="T64" s="43">
        <f>IFERROR(VLOOKUP(P64,Area_covered!$A$2:$E$189,5,0),"-")</f>
        <v>163249.584</v>
      </c>
      <c r="U64" s="44">
        <f t="shared" si="7"/>
        <v>6.4782488424070268E-3</v>
      </c>
      <c r="V64" s="44">
        <f t="shared" si="6"/>
        <v>6.2121393796360405</v>
      </c>
      <c r="W64" s="43">
        <f t="shared" si="0"/>
        <v>1</v>
      </c>
      <c r="X64" s="43">
        <f t="shared" si="1"/>
        <v>15</v>
      </c>
      <c r="Y64" s="43">
        <f t="shared" si="2"/>
        <v>79</v>
      </c>
      <c r="Z64" s="43">
        <f t="shared" si="3"/>
        <v>5</v>
      </c>
      <c r="AA64" s="43">
        <f t="shared" si="9"/>
        <v>10.575714285714287</v>
      </c>
      <c r="AB64" s="43">
        <f t="shared" si="9"/>
        <v>158.6357142857143</v>
      </c>
      <c r="AC64" s="43">
        <f t="shared" si="9"/>
        <v>835.48142857142864</v>
      </c>
      <c r="AD64" s="43">
        <f t="shared" si="9"/>
        <v>52.878571428571433</v>
      </c>
      <c r="AE64" s="45"/>
      <c r="AF64" s="43">
        <f t="shared" si="8"/>
        <v>1057.5714285714287</v>
      </c>
    </row>
    <row r="65" spans="1:32" x14ac:dyDescent="0.3">
      <c r="A65" s="9" t="s">
        <v>1035</v>
      </c>
      <c r="B65" s="9" t="s">
        <v>1036</v>
      </c>
      <c r="C65" s="9" t="s">
        <v>924</v>
      </c>
      <c r="D65" s="9" t="s">
        <v>925</v>
      </c>
      <c r="P65" s="9" t="str">
        <f>[1]Sites!A64</f>
        <v>GMB</v>
      </c>
      <c r="Q65" s="9" t="str">
        <f>[1]Sites!B64</f>
        <v>Gambia</v>
      </c>
      <c r="R65" s="9" t="str">
        <f t="shared" si="5"/>
        <v>SSA</v>
      </c>
      <c r="S65" s="9">
        <f>[1]Sites!J64</f>
        <v>400</v>
      </c>
      <c r="T65" s="43">
        <f>IFERROR(VLOOKUP(P65,Area_covered!$A$2:$E$189,5,0),"-")</f>
        <v>6222.8432000000003</v>
      </c>
      <c r="U65" s="44">
        <f t="shared" si="7"/>
        <v>6.4279299211652957E-2</v>
      </c>
      <c r="V65" s="44">
        <f t="shared" si="6"/>
        <v>1.9721249960385372</v>
      </c>
      <c r="W65" s="43">
        <f t="shared" si="0"/>
        <v>1</v>
      </c>
      <c r="X65" s="43">
        <f t="shared" si="1"/>
        <v>15</v>
      </c>
      <c r="Y65" s="43">
        <f t="shared" si="2"/>
        <v>79</v>
      </c>
      <c r="Z65" s="43">
        <f t="shared" si="3"/>
        <v>5</v>
      </c>
      <c r="AA65" s="43">
        <f t="shared" si="9"/>
        <v>4</v>
      </c>
      <c r="AB65" s="43">
        <f t="shared" si="9"/>
        <v>60</v>
      </c>
      <c r="AC65" s="43">
        <f t="shared" si="9"/>
        <v>316</v>
      </c>
      <c r="AD65" s="43">
        <f t="shared" si="9"/>
        <v>20</v>
      </c>
      <c r="AE65" s="45"/>
      <c r="AF65" s="43">
        <f t="shared" si="8"/>
        <v>400</v>
      </c>
    </row>
    <row r="66" spans="1:32" x14ac:dyDescent="0.3">
      <c r="A66" s="9" t="s">
        <v>1037</v>
      </c>
      <c r="B66" s="9" t="s">
        <v>1038</v>
      </c>
      <c r="C66" s="9" t="s">
        <v>932</v>
      </c>
      <c r="D66" s="9" t="s">
        <v>925</v>
      </c>
      <c r="P66" s="9" t="str">
        <f>[1]Sites!A65</f>
        <v>GRC</v>
      </c>
      <c r="Q66" s="9" t="str">
        <f>[1]Sites!B65</f>
        <v>Greece</v>
      </c>
      <c r="R66" s="9" t="str">
        <f t="shared" si="5"/>
        <v>Europe</v>
      </c>
      <c r="S66" s="9">
        <f>[1]Sites!J65</f>
        <v>12000</v>
      </c>
      <c r="T66" s="43">
        <f>IFERROR(VLOOKUP(P66,Area_covered!$A$2:$E$189,5,0),"-")</f>
        <v>130815.63</v>
      </c>
      <c r="U66" s="44">
        <f t="shared" si="7"/>
        <v>9.1732157694000324E-2</v>
      </c>
      <c r="V66" s="44">
        <f t="shared" si="6"/>
        <v>1.6508560279442905</v>
      </c>
      <c r="W66" s="43">
        <f t="shared" si="0"/>
        <v>0</v>
      </c>
      <c r="X66" s="43">
        <f t="shared" si="1"/>
        <v>33</v>
      </c>
      <c r="Y66" s="43">
        <f t="shared" si="2"/>
        <v>65</v>
      </c>
      <c r="Z66" s="43">
        <f t="shared" si="3"/>
        <v>2</v>
      </c>
      <c r="AA66" s="43">
        <f t="shared" si="9"/>
        <v>0</v>
      </c>
      <c r="AB66" s="43">
        <f t="shared" si="9"/>
        <v>3960</v>
      </c>
      <c r="AC66" s="43">
        <f t="shared" si="9"/>
        <v>7800</v>
      </c>
      <c r="AD66" s="43">
        <f t="shared" si="9"/>
        <v>240</v>
      </c>
      <c r="AE66" s="45"/>
      <c r="AF66" s="43">
        <f t="shared" si="8"/>
        <v>12000</v>
      </c>
    </row>
    <row r="67" spans="1:32" x14ac:dyDescent="0.3">
      <c r="A67" s="9" t="s">
        <v>1039</v>
      </c>
      <c r="B67" s="9" t="s">
        <v>1040</v>
      </c>
      <c r="C67" s="9" t="s">
        <v>911</v>
      </c>
      <c r="D67" s="9" t="s">
        <v>901</v>
      </c>
      <c r="P67" s="9" t="str">
        <f>[1]Sites!A66</f>
        <v>GRD</v>
      </c>
      <c r="Q67" s="9" t="str">
        <f>[1]Sites!B66</f>
        <v>Grenada</v>
      </c>
      <c r="R67" s="9" t="str">
        <f t="shared" si="5"/>
        <v>LAC</v>
      </c>
      <c r="S67" s="9">
        <f>[1]Sites!J66</f>
        <v>37.142857142857146</v>
      </c>
      <c r="T67" s="43">
        <f>IFERROR(VLOOKUP(P67,Area_covered!$A$2:$E$189,5,0),"-")</f>
        <v>342</v>
      </c>
      <c r="U67" s="44">
        <f t="shared" si="7"/>
        <v>0.10860484544695072</v>
      </c>
      <c r="V67" s="44">
        <f t="shared" si="6"/>
        <v>1.5172089760224452</v>
      </c>
      <c r="W67" s="43">
        <f t="shared" ref="W67:W130" si="10">VLOOKUP(R67,$K$2:$M$8,3,0)</f>
        <v>1</v>
      </c>
      <c r="X67" s="43">
        <f t="shared" ref="X67:X130" si="11">VLOOKUP(R67,$K$11:$M$17,3,0)</f>
        <v>21</v>
      </c>
      <c r="Y67" s="43">
        <f t="shared" ref="Y67:Y130" si="12">VLOOKUP(R67,$K$20:$M$26,3,0)</f>
        <v>75</v>
      </c>
      <c r="Z67" s="43">
        <f t="shared" ref="Z67:Z130" si="13">VLOOKUP(R67,$K$29:$M$35,3,0)</f>
        <v>3</v>
      </c>
      <c r="AA67" s="43">
        <f t="shared" ref="AA67:AD98" si="14">IFERROR(W67/100*$S67,"-")</f>
        <v>0.37142857142857144</v>
      </c>
      <c r="AB67" s="43">
        <f t="shared" si="14"/>
        <v>7.8000000000000007</v>
      </c>
      <c r="AC67" s="43">
        <f t="shared" si="14"/>
        <v>27.857142857142861</v>
      </c>
      <c r="AD67" s="43">
        <f t="shared" si="14"/>
        <v>1.1142857142857143</v>
      </c>
      <c r="AE67" s="45"/>
      <c r="AF67" s="43">
        <f t="shared" si="8"/>
        <v>37.142857142857146</v>
      </c>
    </row>
    <row r="68" spans="1:32" x14ac:dyDescent="0.3">
      <c r="A68" s="9" t="s">
        <v>1041</v>
      </c>
      <c r="B68" s="9" t="s">
        <v>1042</v>
      </c>
      <c r="C68" s="9" t="s">
        <v>924</v>
      </c>
      <c r="D68" s="9" t="s">
        <v>925</v>
      </c>
      <c r="P68" s="9" t="str">
        <f>[1]Sites!A67</f>
        <v>GTM</v>
      </c>
      <c r="Q68" s="9" t="str">
        <f>[1]Sites!B67</f>
        <v>Guatemala</v>
      </c>
      <c r="R68" s="9" t="str">
        <f t="shared" ref="R68:R131" si="15">VLOOKUP(P68,$A$2:$D$251,4,0)</f>
        <v>LAC</v>
      </c>
      <c r="S68" s="9">
        <f>[1]Sites!J67</f>
        <v>8140.5714285714284</v>
      </c>
      <c r="T68" s="43">
        <f>IFERROR(VLOOKUP(P68,Area_covered!$A$2:$E$189,5,0),"-")</f>
        <v>103698.2</v>
      </c>
      <c r="U68" s="44">
        <f t="shared" si="7"/>
        <v>7.8502533588542797E-2</v>
      </c>
      <c r="V68" s="44">
        <f t="shared" ref="V68:V131" si="16">IFERROR(SQRT(1/U68)/2,"-")</f>
        <v>1.7845477277021768</v>
      </c>
      <c r="W68" s="43">
        <f t="shared" si="10"/>
        <v>1</v>
      </c>
      <c r="X68" s="43">
        <f t="shared" si="11"/>
        <v>21</v>
      </c>
      <c r="Y68" s="43">
        <f t="shared" si="12"/>
        <v>75</v>
      </c>
      <c r="Z68" s="43">
        <f t="shared" si="13"/>
        <v>3</v>
      </c>
      <c r="AA68" s="43">
        <f t="shared" si="14"/>
        <v>81.405714285714282</v>
      </c>
      <c r="AB68" s="43">
        <f t="shared" si="14"/>
        <v>1709.52</v>
      </c>
      <c r="AC68" s="43">
        <f t="shared" si="14"/>
        <v>6105.4285714285716</v>
      </c>
      <c r="AD68" s="43">
        <f t="shared" si="14"/>
        <v>244.21714285714285</v>
      </c>
      <c r="AE68" s="45"/>
      <c r="AF68" s="43">
        <f t="shared" ref="AF68:AF131" si="17">SUM(AA68:AD68)</f>
        <v>8140.5714285714284</v>
      </c>
    </row>
    <row r="69" spans="1:32" x14ac:dyDescent="0.3">
      <c r="A69" s="9" t="s">
        <v>1043</v>
      </c>
      <c r="B69" s="9" t="s">
        <v>1044</v>
      </c>
      <c r="C69" s="9" t="s">
        <v>911</v>
      </c>
      <c r="D69" s="9" t="s">
        <v>921</v>
      </c>
      <c r="P69" s="9" t="str">
        <f>[1]Sites!A68</f>
        <v>GUY</v>
      </c>
      <c r="Q69" s="9" t="str">
        <f>[1]Sites!B68</f>
        <v>Guyana</v>
      </c>
      <c r="R69" s="9" t="str">
        <f t="shared" si="15"/>
        <v>LAC</v>
      </c>
      <c r="S69" s="9">
        <f>[1]Sites!J68</f>
        <v>203.42857142857142</v>
      </c>
      <c r="T69" s="43">
        <f>IFERROR(VLOOKUP(P69,Area_covered!$A$2:$E$189,5,0),"-")</f>
        <v>109652.32979999998</v>
      </c>
      <c r="U69" s="44">
        <f t="shared" ref="U69:U132" si="18">IFERROR(S69/T69,"-")</f>
        <v>1.8552143105359852E-3</v>
      </c>
      <c r="V69" s="44">
        <f t="shared" si="16"/>
        <v>11.608415957067672</v>
      </c>
      <c r="W69" s="43">
        <f t="shared" si="10"/>
        <v>1</v>
      </c>
      <c r="X69" s="43">
        <f t="shared" si="11"/>
        <v>21</v>
      </c>
      <c r="Y69" s="43">
        <f t="shared" si="12"/>
        <v>75</v>
      </c>
      <c r="Z69" s="43">
        <f t="shared" si="13"/>
        <v>3</v>
      </c>
      <c r="AA69" s="43">
        <f t="shared" si="14"/>
        <v>2.0342857142857143</v>
      </c>
      <c r="AB69" s="43">
        <f t="shared" si="14"/>
        <v>42.72</v>
      </c>
      <c r="AC69" s="43">
        <f t="shared" si="14"/>
        <v>152.57142857142856</v>
      </c>
      <c r="AD69" s="43">
        <f t="shared" si="14"/>
        <v>6.1028571428571423</v>
      </c>
      <c r="AE69" s="45"/>
      <c r="AF69" s="43">
        <f t="shared" si="17"/>
        <v>203.42857142857142</v>
      </c>
    </row>
    <row r="70" spans="1:32" x14ac:dyDescent="0.3">
      <c r="A70" s="9" t="s">
        <v>1045</v>
      </c>
      <c r="B70" s="9" t="s">
        <v>1046</v>
      </c>
      <c r="C70" s="9" t="s">
        <v>911</v>
      </c>
      <c r="D70" s="9" t="s">
        <v>921</v>
      </c>
      <c r="P70" s="9" t="str">
        <f>[1]Sites!A69</f>
        <v>HKG</v>
      </c>
      <c r="Q70" s="9" t="str">
        <f>[1]Sites!B69</f>
        <v>Hong Kong; SAR China</v>
      </c>
      <c r="R70" s="9" t="str">
        <f t="shared" si="15"/>
        <v>NE Asia</v>
      </c>
      <c r="S70" s="9">
        <f>[1]Sites!J69</f>
        <v>23864.857142857141</v>
      </c>
      <c r="T70" s="43">
        <f>IFERROR(VLOOKUP(P70,Area_covered!$A$2:$E$189,5,0),"-")</f>
        <v>1074.1500000000001</v>
      </c>
      <c r="U70" s="44">
        <f t="shared" si="18"/>
        <v>22.217434383332996</v>
      </c>
      <c r="V70" s="44">
        <f t="shared" si="16"/>
        <v>0.10607744513219548</v>
      </c>
      <c r="W70" s="43">
        <f t="shared" si="10"/>
        <v>0</v>
      </c>
      <c r="X70" s="43">
        <f t="shared" si="11"/>
        <v>81</v>
      </c>
      <c r="Y70" s="43">
        <f t="shared" si="12"/>
        <v>18</v>
      </c>
      <c r="Z70" s="43">
        <f t="shared" si="13"/>
        <v>1</v>
      </c>
      <c r="AA70" s="43">
        <f t="shared" si="14"/>
        <v>0</v>
      </c>
      <c r="AB70" s="43">
        <f t="shared" si="14"/>
        <v>19330.534285714286</v>
      </c>
      <c r="AC70" s="43">
        <f t="shared" si="14"/>
        <v>4295.6742857142854</v>
      </c>
      <c r="AD70" s="43">
        <f t="shared" si="14"/>
        <v>238.64857142857142</v>
      </c>
      <c r="AE70" s="45"/>
      <c r="AF70" s="43">
        <f t="shared" si="17"/>
        <v>23864.857142857141</v>
      </c>
    </row>
    <row r="71" spans="1:32" x14ac:dyDescent="0.3">
      <c r="A71" s="9" t="s">
        <v>1047</v>
      </c>
      <c r="B71" s="9" t="s">
        <v>1048</v>
      </c>
      <c r="C71" s="9" t="s">
        <v>902</v>
      </c>
      <c r="D71" s="9" t="s">
        <v>902</v>
      </c>
      <c r="P71" s="9" t="str">
        <f>[1]Sites!A70</f>
        <v>HND</v>
      </c>
      <c r="Q71" s="9" t="str">
        <f>[1]Sites!B70</f>
        <v>Honduras</v>
      </c>
      <c r="R71" s="9" t="str">
        <f t="shared" si="15"/>
        <v>LAC</v>
      </c>
      <c r="S71" s="9">
        <f>[1]Sites!J70</f>
        <v>1200</v>
      </c>
      <c r="T71" s="43">
        <f>IFERROR(VLOOKUP(P71,Area_covered!$A$2:$E$189,5,0),"-")</f>
        <v>98422.553599999999</v>
      </c>
      <c r="U71" s="44">
        <f t="shared" si="18"/>
        <v>1.2192327430122683E-2</v>
      </c>
      <c r="V71" s="44">
        <f t="shared" si="16"/>
        <v>4.528211420270333</v>
      </c>
      <c r="W71" s="43">
        <f t="shared" si="10"/>
        <v>1</v>
      </c>
      <c r="X71" s="43">
        <f t="shared" si="11"/>
        <v>21</v>
      </c>
      <c r="Y71" s="43">
        <f t="shared" si="12"/>
        <v>75</v>
      </c>
      <c r="Z71" s="43">
        <f t="shared" si="13"/>
        <v>3</v>
      </c>
      <c r="AA71" s="43">
        <f t="shared" si="14"/>
        <v>12</v>
      </c>
      <c r="AB71" s="43">
        <f t="shared" si="14"/>
        <v>252</v>
      </c>
      <c r="AC71" s="43">
        <f t="shared" si="14"/>
        <v>900</v>
      </c>
      <c r="AD71" s="43">
        <f t="shared" si="14"/>
        <v>36</v>
      </c>
      <c r="AE71" s="45"/>
      <c r="AF71" s="43">
        <f t="shared" si="17"/>
        <v>1200</v>
      </c>
    </row>
    <row r="72" spans="1:32" x14ac:dyDescent="0.3">
      <c r="A72" s="9" t="s">
        <v>1049</v>
      </c>
      <c r="B72" s="9" t="s">
        <v>1050</v>
      </c>
      <c r="C72" s="9" t="s">
        <v>911</v>
      </c>
      <c r="D72" s="9" t="s">
        <v>921</v>
      </c>
      <c r="P72" s="9" t="str">
        <f>[1]Sites!A71</f>
        <v>HRV</v>
      </c>
      <c r="Q72" s="9" t="str">
        <f>[1]Sites!B71</f>
        <v>Croatia</v>
      </c>
      <c r="R72" s="9" t="str">
        <f t="shared" si="15"/>
        <v>Europe</v>
      </c>
      <c r="S72" s="9">
        <f>[1]Sites!J71</f>
        <v>254.14285714285714</v>
      </c>
      <c r="T72" s="43">
        <f>IFERROR(VLOOKUP(P72,Area_covered!$A$2:$E$189,5,0),"-")</f>
        <v>56391.39</v>
      </c>
      <c r="U72" s="44">
        <f t="shared" si="18"/>
        <v>4.5067670284924194E-3</v>
      </c>
      <c r="V72" s="44">
        <f t="shared" si="16"/>
        <v>7.4479619653138824</v>
      </c>
      <c r="W72" s="43">
        <f t="shared" si="10"/>
        <v>0</v>
      </c>
      <c r="X72" s="43">
        <f t="shared" si="11"/>
        <v>33</v>
      </c>
      <c r="Y72" s="43">
        <f t="shared" si="12"/>
        <v>65</v>
      </c>
      <c r="Z72" s="43">
        <f t="shared" si="13"/>
        <v>2</v>
      </c>
      <c r="AA72" s="43">
        <f t="shared" si="14"/>
        <v>0</v>
      </c>
      <c r="AB72" s="43">
        <f t="shared" si="14"/>
        <v>83.867142857142866</v>
      </c>
      <c r="AC72" s="43">
        <f t="shared" si="14"/>
        <v>165.19285714285715</v>
      </c>
      <c r="AD72" s="43">
        <f t="shared" si="14"/>
        <v>5.0828571428571427</v>
      </c>
      <c r="AE72" s="45"/>
      <c r="AF72" s="43">
        <f t="shared" si="17"/>
        <v>254.14285714285714</v>
      </c>
    </row>
    <row r="73" spans="1:32" x14ac:dyDescent="0.3">
      <c r="A73" s="9" t="s">
        <v>1051</v>
      </c>
      <c r="B73" s="9" t="s">
        <v>1052</v>
      </c>
      <c r="C73" s="9" t="s">
        <v>911</v>
      </c>
      <c r="D73" s="9" t="s">
        <v>921</v>
      </c>
      <c r="P73" s="9" t="str">
        <f>[1]Sites!A72</f>
        <v>HTI</v>
      </c>
      <c r="Q73" s="9" t="str">
        <f>[1]Sites!B72</f>
        <v>Haiti</v>
      </c>
      <c r="R73" s="9" t="str">
        <f t="shared" si="15"/>
        <v>LAC</v>
      </c>
      <c r="S73" s="9">
        <f>[1]Sites!J72</f>
        <v>490.28571428571428</v>
      </c>
      <c r="T73" s="43">
        <f>IFERROR(VLOOKUP(P73,Area_covered!$A$2:$E$189,5,0),"-")</f>
        <v>25745</v>
      </c>
      <c r="U73" s="44">
        <f t="shared" si="18"/>
        <v>1.9043919762505895E-2</v>
      </c>
      <c r="V73" s="44">
        <f t="shared" si="16"/>
        <v>3.623196038554847</v>
      </c>
      <c r="W73" s="43">
        <f t="shared" si="10"/>
        <v>1</v>
      </c>
      <c r="X73" s="43">
        <f t="shared" si="11"/>
        <v>21</v>
      </c>
      <c r="Y73" s="43">
        <f t="shared" si="12"/>
        <v>75</v>
      </c>
      <c r="Z73" s="43">
        <f t="shared" si="13"/>
        <v>3</v>
      </c>
      <c r="AA73" s="43">
        <f t="shared" si="14"/>
        <v>4.902857142857143</v>
      </c>
      <c r="AB73" s="43">
        <f t="shared" si="14"/>
        <v>102.96</v>
      </c>
      <c r="AC73" s="43">
        <f t="shared" si="14"/>
        <v>367.71428571428572</v>
      </c>
      <c r="AD73" s="43">
        <f t="shared" si="14"/>
        <v>14.708571428571428</v>
      </c>
      <c r="AE73" s="45"/>
      <c r="AF73" s="43">
        <f t="shared" si="17"/>
        <v>490.28571428571428</v>
      </c>
    </row>
    <row r="74" spans="1:32" x14ac:dyDescent="0.3">
      <c r="A74" s="9" t="s">
        <v>1053</v>
      </c>
      <c r="B74" s="9" t="s">
        <v>1054</v>
      </c>
      <c r="C74" s="9" t="s">
        <v>932</v>
      </c>
      <c r="D74" s="9" t="s">
        <v>925</v>
      </c>
      <c r="P74" s="9" t="str">
        <f>[1]Sites!A73</f>
        <v>HUN</v>
      </c>
      <c r="Q74" s="9" t="str">
        <f>[1]Sites!B73</f>
        <v>Hungary</v>
      </c>
      <c r="R74" s="9" t="str">
        <f t="shared" si="15"/>
        <v>Europe</v>
      </c>
      <c r="S74" s="9">
        <f>[1]Sites!J73</f>
        <v>220</v>
      </c>
      <c r="T74" s="43">
        <f>IFERROR(VLOOKUP(P74,Area_covered!$A$2:$E$189,5,0),"-")</f>
        <v>90547.928100000005</v>
      </c>
      <c r="U74" s="44">
        <f t="shared" si="18"/>
        <v>2.4296525013475156E-3</v>
      </c>
      <c r="V74" s="44">
        <f t="shared" si="16"/>
        <v>10.143735645259545</v>
      </c>
      <c r="W74" s="43">
        <f t="shared" si="10"/>
        <v>0</v>
      </c>
      <c r="X74" s="43">
        <f t="shared" si="11"/>
        <v>33</v>
      </c>
      <c r="Y74" s="43">
        <f t="shared" si="12"/>
        <v>65</v>
      </c>
      <c r="Z74" s="43">
        <f t="shared" si="13"/>
        <v>2</v>
      </c>
      <c r="AA74" s="43">
        <f t="shared" si="14"/>
        <v>0</v>
      </c>
      <c r="AB74" s="43">
        <f t="shared" si="14"/>
        <v>72.600000000000009</v>
      </c>
      <c r="AC74" s="43">
        <f t="shared" si="14"/>
        <v>143</v>
      </c>
      <c r="AD74" s="43">
        <f t="shared" si="14"/>
        <v>4.4000000000000004</v>
      </c>
      <c r="AE74" s="45"/>
      <c r="AF74" s="43">
        <f t="shared" si="17"/>
        <v>220.00000000000003</v>
      </c>
    </row>
    <row r="75" spans="1:32" x14ac:dyDescent="0.3">
      <c r="A75" s="9" t="s">
        <v>1055</v>
      </c>
      <c r="B75" s="9" t="s">
        <v>1056</v>
      </c>
      <c r="C75" s="9" t="s">
        <v>902</v>
      </c>
      <c r="D75" s="9" t="s">
        <v>902</v>
      </c>
      <c r="P75" s="9" t="str">
        <f>[1]Sites!A74</f>
        <v>IDN</v>
      </c>
      <c r="Q75" s="9" t="str">
        <f>[1]Sites!B74</f>
        <v>Indonesia</v>
      </c>
      <c r="R75" s="9" t="str">
        <f t="shared" si="15"/>
        <v>S&amp;SE Asia</v>
      </c>
      <c r="S75" s="9">
        <f>[1]Sites!J74</f>
        <v>93378</v>
      </c>
      <c r="T75" s="43">
        <f>IFERROR(VLOOKUP(P75,Area_covered!$A$2:$E$189,5,0),"-")</f>
        <v>1781071.4</v>
      </c>
      <c r="U75" s="44">
        <f t="shared" si="18"/>
        <v>5.2427993622265794E-2</v>
      </c>
      <c r="V75" s="44">
        <f t="shared" si="16"/>
        <v>2.1836769272918901</v>
      </c>
      <c r="W75" s="43">
        <f t="shared" si="10"/>
        <v>3</v>
      </c>
      <c r="X75" s="43">
        <f t="shared" si="11"/>
        <v>17</v>
      </c>
      <c r="Y75" s="43">
        <f t="shared" si="12"/>
        <v>78</v>
      </c>
      <c r="Z75" s="43">
        <f t="shared" si="13"/>
        <v>2</v>
      </c>
      <c r="AA75" s="43">
        <f t="shared" si="14"/>
        <v>2801.3399999999997</v>
      </c>
      <c r="AB75" s="43">
        <f t="shared" si="14"/>
        <v>15874.260000000002</v>
      </c>
      <c r="AC75" s="43">
        <f t="shared" si="14"/>
        <v>72834.84</v>
      </c>
      <c r="AD75" s="43">
        <f t="shared" si="14"/>
        <v>1867.56</v>
      </c>
      <c r="AE75" s="45"/>
      <c r="AF75" s="43">
        <f t="shared" si="17"/>
        <v>93378</v>
      </c>
    </row>
    <row r="76" spans="1:32" x14ac:dyDescent="0.3">
      <c r="A76" s="9" t="s">
        <v>1057</v>
      </c>
      <c r="B76" s="9" t="s">
        <v>1058</v>
      </c>
      <c r="C76" s="9" t="s">
        <v>914</v>
      </c>
      <c r="D76" s="9" t="s">
        <v>915</v>
      </c>
      <c r="P76" s="9" t="str">
        <f>[1]Sites!A75</f>
        <v>IND</v>
      </c>
      <c r="Q76" s="9" t="str">
        <f>[1]Sites!B75</f>
        <v>India</v>
      </c>
      <c r="R76" s="9" t="str">
        <f t="shared" si="15"/>
        <v>S&amp;SE Asia</v>
      </c>
      <c r="S76" s="9">
        <f>[1]Sites!J75</f>
        <v>461121</v>
      </c>
      <c r="T76" s="43">
        <f>IFERROR(VLOOKUP(P76,Area_covered!$A$2:$E$189,5,0),"-")</f>
        <v>2994955.75</v>
      </c>
      <c r="U76" s="44">
        <f t="shared" si="18"/>
        <v>0.15396588079807189</v>
      </c>
      <c r="V76" s="44">
        <f t="shared" si="16"/>
        <v>1.2742591445467579</v>
      </c>
      <c r="W76" s="43">
        <f t="shared" si="10"/>
        <v>3</v>
      </c>
      <c r="X76" s="43">
        <f t="shared" si="11"/>
        <v>17</v>
      </c>
      <c r="Y76" s="43">
        <f t="shared" si="12"/>
        <v>78</v>
      </c>
      <c r="Z76" s="43">
        <f t="shared" si="13"/>
        <v>2</v>
      </c>
      <c r="AA76" s="43">
        <f t="shared" si="14"/>
        <v>13833.63</v>
      </c>
      <c r="AB76" s="43">
        <f t="shared" si="14"/>
        <v>78390.570000000007</v>
      </c>
      <c r="AC76" s="43">
        <f t="shared" si="14"/>
        <v>359674.38</v>
      </c>
      <c r="AD76" s="43">
        <f t="shared" si="14"/>
        <v>9222.42</v>
      </c>
      <c r="AE76" s="45"/>
      <c r="AF76" s="43">
        <f t="shared" si="17"/>
        <v>461121</v>
      </c>
    </row>
    <row r="77" spans="1:32" x14ac:dyDescent="0.3">
      <c r="A77" s="9" t="s">
        <v>1059</v>
      </c>
      <c r="B77" s="9" t="s">
        <v>1060</v>
      </c>
      <c r="C77" s="9" t="s">
        <v>902</v>
      </c>
      <c r="D77" s="9" t="s">
        <v>902</v>
      </c>
      <c r="P77" s="9" t="str">
        <f>[1]Sites!A76</f>
        <v>IRL</v>
      </c>
      <c r="Q77" s="9" t="str">
        <f>[1]Sites!B76</f>
        <v>Ireland</v>
      </c>
      <c r="R77" s="9" t="str">
        <f t="shared" si="15"/>
        <v>Europe</v>
      </c>
      <c r="S77" s="9">
        <f>[1]Sites!J76</f>
        <v>4000</v>
      </c>
      <c r="T77" s="43">
        <f>IFERROR(VLOOKUP(P77,Area_covered!$A$2:$E$189,5,0),"-")</f>
        <v>69476.22</v>
      </c>
      <c r="U77" s="44">
        <f t="shared" si="18"/>
        <v>5.7573656137308561E-2</v>
      </c>
      <c r="V77" s="44">
        <f t="shared" si="16"/>
        <v>2.0838099121560969</v>
      </c>
      <c r="W77" s="43">
        <f t="shared" si="10"/>
        <v>0</v>
      </c>
      <c r="X77" s="43">
        <f t="shared" si="11"/>
        <v>33</v>
      </c>
      <c r="Y77" s="43">
        <f t="shared" si="12"/>
        <v>65</v>
      </c>
      <c r="Z77" s="43">
        <f t="shared" si="13"/>
        <v>2</v>
      </c>
      <c r="AA77" s="43">
        <f t="shared" si="14"/>
        <v>0</v>
      </c>
      <c r="AB77" s="43">
        <f t="shared" si="14"/>
        <v>1320</v>
      </c>
      <c r="AC77" s="43">
        <f t="shared" si="14"/>
        <v>2600</v>
      </c>
      <c r="AD77" s="43">
        <f t="shared" si="14"/>
        <v>80</v>
      </c>
      <c r="AE77" s="45"/>
      <c r="AF77" s="43">
        <f t="shared" si="17"/>
        <v>4000</v>
      </c>
    </row>
    <row r="78" spans="1:32" x14ac:dyDescent="0.3">
      <c r="A78" s="9" t="s">
        <v>1061</v>
      </c>
      <c r="B78" s="9" t="s">
        <v>1062</v>
      </c>
      <c r="C78" s="9" t="s">
        <v>902</v>
      </c>
      <c r="D78" s="9" t="s">
        <v>902</v>
      </c>
      <c r="P78" s="9" t="str">
        <f>[1]Sites!A77</f>
        <v>IRN</v>
      </c>
      <c r="Q78" s="9" t="str">
        <f>[1]Sites!B77</f>
        <v>Iran</v>
      </c>
      <c r="R78" s="9" t="str">
        <f t="shared" si="15"/>
        <v>MENA</v>
      </c>
      <c r="S78" s="9">
        <f>[1]Sites!J77</f>
        <v>37106</v>
      </c>
      <c r="T78" s="43">
        <f>IFERROR(VLOOKUP(P78,Area_covered!$A$2:$E$189,5,0),"-")</f>
        <v>1459457.1</v>
      </c>
      <c r="U78" s="44">
        <f t="shared" si="18"/>
        <v>2.5424522584459659E-2</v>
      </c>
      <c r="V78" s="44">
        <f t="shared" si="16"/>
        <v>3.1357656688556288</v>
      </c>
      <c r="W78" s="43">
        <f t="shared" si="10"/>
        <v>1</v>
      </c>
      <c r="X78" s="43">
        <f t="shared" si="11"/>
        <v>20</v>
      </c>
      <c r="Y78" s="43">
        <f t="shared" si="12"/>
        <v>75</v>
      </c>
      <c r="Z78" s="43">
        <f t="shared" si="13"/>
        <v>4</v>
      </c>
      <c r="AA78" s="43">
        <f t="shared" si="14"/>
        <v>371.06</v>
      </c>
      <c r="AB78" s="43">
        <f t="shared" si="14"/>
        <v>7421.2000000000007</v>
      </c>
      <c r="AC78" s="43">
        <f t="shared" si="14"/>
        <v>27829.5</v>
      </c>
      <c r="AD78" s="43">
        <f t="shared" si="14"/>
        <v>1484.24</v>
      </c>
      <c r="AE78" s="45"/>
      <c r="AF78" s="43">
        <f t="shared" si="17"/>
        <v>37106</v>
      </c>
    </row>
    <row r="79" spans="1:32" x14ac:dyDescent="0.3">
      <c r="A79" s="9" t="s">
        <v>1063</v>
      </c>
      <c r="B79" s="9" t="s">
        <v>1064</v>
      </c>
      <c r="C79" s="9" t="s">
        <v>932</v>
      </c>
      <c r="D79" s="9" t="s">
        <v>925</v>
      </c>
      <c r="P79" s="9" t="str">
        <f>[1]Sites!A78</f>
        <v>IRQ</v>
      </c>
      <c r="Q79" s="9" t="str">
        <f>[1]Sites!B78</f>
        <v>Iraq</v>
      </c>
      <c r="R79" s="9" t="str">
        <f t="shared" si="15"/>
        <v>MENA</v>
      </c>
      <c r="S79" s="9">
        <f>[1]Sites!J78</f>
        <v>14769</v>
      </c>
      <c r="T79" s="43">
        <f>IFERROR(VLOOKUP(P79,Area_covered!$A$2:$E$189,5,0),"-")</f>
        <v>422882.05</v>
      </c>
      <c r="U79" s="44">
        <f t="shared" si="18"/>
        <v>3.492463205756783E-2</v>
      </c>
      <c r="V79" s="44">
        <f t="shared" si="16"/>
        <v>2.6754946362334158</v>
      </c>
      <c r="W79" s="43">
        <f t="shared" si="10"/>
        <v>1</v>
      </c>
      <c r="X79" s="43">
        <f t="shared" si="11"/>
        <v>20</v>
      </c>
      <c r="Y79" s="43">
        <f t="shared" si="12"/>
        <v>75</v>
      </c>
      <c r="Z79" s="43">
        <f t="shared" si="13"/>
        <v>4</v>
      </c>
      <c r="AA79" s="43">
        <f t="shared" si="14"/>
        <v>147.69</v>
      </c>
      <c r="AB79" s="43">
        <f t="shared" si="14"/>
        <v>2953.8</v>
      </c>
      <c r="AC79" s="43">
        <f t="shared" si="14"/>
        <v>11076.75</v>
      </c>
      <c r="AD79" s="43">
        <f t="shared" si="14"/>
        <v>590.76</v>
      </c>
      <c r="AE79" s="45"/>
      <c r="AF79" s="43">
        <f t="shared" si="17"/>
        <v>14769</v>
      </c>
    </row>
    <row r="80" spans="1:32" x14ac:dyDescent="0.3">
      <c r="A80" s="9" t="s">
        <v>1065</v>
      </c>
      <c r="B80" s="9" t="s">
        <v>1066</v>
      </c>
      <c r="C80" s="9" t="s">
        <v>914</v>
      </c>
      <c r="D80" s="9" t="s">
        <v>915</v>
      </c>
      <c r="P80" s="9" t="str">
        <f>[1]Sites!A79</f>
        <v>ISL</v>
      </c>
      <c r="Q80" s="9" t="str">
        <f>[1]Sites!B79</f>
        <v>Iceland</v>
      </c>
      <c r="R80" s="9" t="str">
        <f t="shared" si="15"/>
        <v>Europe</v>
      </c>
      <c r="S80" s="9">
        <f>[1]Sites!J79</f>
        <v>1653.8571428571429</v>
      </c>
      <c r="T80" s="43">
        <f>IFERROR(VLOOKUP(P80,Area_covered!$A$2:$E$189,5,0),"-")</f>
        <v>101163.15</v>
      </c>
      <c r="U80" s="44">
        <f t="shared" si="18"/>
        <v>1.6348414841344333E-2</v>
      </c>
      <c r="V80" s="44">
        <f t="shared" si="16"/>
        <v>3.9104990041908541</v>
      </c>
      <c r="W80" s="43">
        <f t="shared" si="10"/>
        <v>0</v>
      </c>
      <c r="X80" s="43">
        <f t="shared" si="11"/>
        <v>33</v>
      </c>
      <c r="Y80" s="43">
        <f t="shared" si="12"/>
        <v>65</v>
      </c>
      <c r="Z80" s="43">
        <f t="shared" si="13"/>
        <v>2</v>
      </c>
      <c r="AA80" s="43">
        <f t="shared" si="14"/>
        <v>0</v>
      </c>
      <c r="AB80" s="43">
        <f t="shared" si="14"/>
        <v>545.77285714285722</v>
      </c>
      <c r="AC80" s="43">
        <f t="shared" si="14"/>
        <v>1075.007142857143</v>
      </c>
      <c r="AD80" s="43">
        <f t="shared" si="14"/>
        <v>33.07714285714286</v>
      </c>
      <c r="AE80" s="45"/>
      <c r="AF80" s="43">
        <f t="shared" si="17"/>
        <v>1653.8571428571431</v>
      </c>
    </row>
    <row r="81" spans="1:32" x14ac:dyDescent="0.3">
      <c r="A81" s="9" t="s">
        <v>1067</v>
      </c>
      <c r="B81" s="9" t="s">
        <v>1068</v>
      </c>
      <c r="C81" s="9" t="s">
        <v>927</v>
      </c>
      <c r="D81" s="9" t="s">
        <v>927</v>
      </c>
      <c r="P81" s="9" t="str">
        <f>[1]Sites!A80</f>
        <v>ISR</v>
      </c>
      <c r="Q81" s="9" t="str">
        <f>[1]Sites!B80</f>
        <v>Israel</v>
      </c>
      <c r="R81" s="9" t="str">
        <f t="shared" si="15"/>
        <v>MENA</v>
      </c>
      <c r="S81" s="9">
        <f>[1]Sites!J80</f>
        <v>21997.428571428572</v>
      </c>
      <c r="T81" s="43">
        <f>IFERROR(VLOOKUP(P81,Area_covered!$A$2:$E$189,5,0),"-")</f>
        <v>21936.42</v>
      </c>
      <c r="U81" s="44">
        <f t="shared" si="18"/>
        <v>1.002781154419389</v>
      </c>
      <c r="V81" s="44">
        <f t="shared" si="16"/>
        <v>0.49930615832083636</v>
      </c>
      <c r="W81" s="43">
        <f t="shared" si="10"/>
        <v>1</v>
      </c>
      <c r="X81" s="43">
        <f t="shared" si="11"/>
        <v>20</v>
      </c>
      <c r="Y81" s="43">
        <f t="shared" si="12"/>
        <v>75</v>
      </c>
      <c r="Z81" s="43">
        <f t="shared" si="13"/>
        <v>4</v>
      </c>
      <c r="AA81" s="43">
        <f t="shared" si="14"/>
        <v>219.97428571428574</v>
      </c>
      <c r="AB81" s="43">
        <f t="shared" si="14"/>
        <v>4399.4857142857145</v>
      </c>
      <c r="AC81" s="43">
        <f t="shared" si="14"/>
        <v>16498.071428571428</v>
      </c>
      <c r="AD81" s="43">
        <f t="shared" si="14"/>
        <v>879.89714285714297</v>
      </c>
      <c r="AE81" s="45"/>
      <c r="AF81" s="43">
        <f t="shared" si="17"/>
        <v>21997.428571428569</v>
      </c>
    </row>
    <row r="82" spans="1:32" x14ac:dyDescent="0.3">
      <c r="A82" s="9" t="s">
        <v>1069</v>
      </c>
      <c r="B82" s="9" t="s">
        <v>1070</v>
      </c>
      <c r="C82" s="9" t="s">
        <v>911</v>
      </c>
      <c r="D82" s="9" t="s">
        <v>921</v>
      </c>
      <c r="P82" s="9" t="str">
        <f>[1]Sites!A81</f>
        <v>ITA</v>
      </c>
      <c r="Q82" s="9" t="str">
        <f>[1]Sites!B81</f>
        <v>Italy</v>
      </c>
      <c r="R82" s="9" t="str">
        <f t="shared" si="15"/>
        <v>Europe</v>
      </c>
      <c r="S82" s="9">
        <f>[1]Sites!J81</f>
        <v>55108</v>
      </c>
      <c r="T82" s="43">
        <f>IFERROR(VLOOKUP(P82,Area_covered!$A$2:$E$189,5,0),"-")</f>
        <v>297712.8</v>
      </c>
      <c r="U82" s="44">
        <f t="shared" si="18"/>
        <v>0.18510457057943092</v>
      </c>
      <c r="V82" s="44">
        <f t="shared" si="16"/>
        <v>1.1621479838711442</v>
      </c>
      <c r="W82" s="43">
        <f t="shared" si="10"/>
        <v>0</v>
      </c>
      <c r="X82" s="43">
        <f t="shared" si="11"/>
        <v>33</v>
      </c>
      <c r="Y82" s="43">
        <f t="shared" si="12"/>
        <v>65</v>
      </c>
      <c r="Z82" s="43">
        <f t="shared" si="13"/>
        <v>2</v>
      </c>
      <c r="AA82" s="43">
        <f t="shared" si="14"/>
        <v>0</v>
      </c>
      <c r="AB82" s="43">
        <f t="shared" si="14"/>
        <v>18185.64</v>
      </c>
      <c r="AC82" s="43">
        <f t="shared" si="14"/>
        <v>35820.200000000004</v>
      </c>
      <c r="AD82" s="43">
        <f t="shared" si="14"/>
        <v>1102.1600000000001</v>
      </c>
      <c r="AE82" s="45"/>
      <c r="AF82" s="43">
        <f t="shared" si="17"/>
        <v>55108.000000000007</v>
      </c>
    </row>
    <row r="83" spans="1:32" x14ac:dyDescent="0.3">
      <c r="A83" s="9" t="s">
        <v>1071</v>
      </c>
      <c r="B83" s="9" t="s">
        <v>1072</v>
      </c>
      <c r="C83" s="9" t="s">
        <v>911</v>
      </c>
      <c r="D83" s="9" t="s">
        <v>921</v>
      </c>
      <c r="P83" s="9" t="str">
        <f>[1]Sites!A82</f>
        <v>JAM</v>
      </c>
      <c r="Q83" s="9" t="str">
        <f>[1]Sites!B82</f>
        <v>Jamaica</v>
      </c>
      <c r="R83" s="9" t="str">
        <f t="shared" si="15"/>
        <v>LAC</v>
      </c>
      <c r="S83" s="9">
        <f>[1]Sites!J82</f>
        <v>2521.4285714285716</v>
      </c>
      <c r="T83" s="43">
        <f>IFERROR(VLOOKUP(P83,Area_covered!$A$2:$E$189,5,0),"-")</f>
        <v>10443.35</v>
      </c>
      <c r="U83" s="44">
        <f t="shared" si="18"/>
        <v>0.24143867355097468</v>
      </c>
      <c r="V83" s="44">
        <f t="shared" si="16"/>
        <v>1.0175753690651348</v>
      </c>
      <c r="W83" s="43">
        <f t="shared" si="10"/>
        <v>1</v>
      </c>
      <c r="X83" s="43">
        <f t="shared" si="11"/>
        <v>21</v>
      </c>
      <c r="Y83" s="43">
        <f t="shared" si="12"/>
        <v>75</v>
      </c>
      <c r="Z83" s="43">
        <f t="shared" si="13"/>
        <v>3</v>
      </c>
      <c r="AA83" s="43">
        <f t="shared" si="14"/>
        <v>25.214285714285715</v>
      </c>
      <c r="AB83" s="43">
        <f t="shared" si="14"/>
        <v>529.5</v>
      </c>
      <c r="AC83" s="43">
        <f t="shared" si="14"/>
        <v>1891.0714285714287</v>
      </c>
      <c r="AD83" s="43">
        <f t="shared" si="14"/>
        <v>75.642857142857139</v>
      </c>
      <c r="AE83" s="45"/>
      <c r="AF83" s="43">
        <f t="shared" si="17"/>
        <v>2521.4285714285716</v>
      </c>
    </row>
    <row r="84" spans="1:32" x14ac:dyDescent="0.3">
      <c r="A84" s="9" t="s">
        <v>1073</v>
      </c>
      <c r="B84" s="9" t="s">
        <v>1074</v>
      </c>
      <c r="C84" s="9" t="s">
        <v>900</v>
      </c>
      <c r="D84" s="9" t="s">
        <v>902</v>
      </c>
      <c r="P84" s="9" t="str">
        <f>[1]Sites!A83</f>
        <v>JOR</v>
      </c>
      <c r="Q84" s="9" t="str">
        <f>[1]Sites!B83</f>
        <v>Jordan</v>
      </c>
      <c r="R84" s="9" t="str">
        <f t="shared" si="15"/>
        <v>MENA</v>
      </c>
      <c r="S84" s="9">
        <f>[1]Sites!J83</f>
        <v>6836</v>
      </c>
      <c r="T84" s="43">
        <f>IFERROR(VLOOKUP(P84,Area_covered!$A$2:$E$189,5,0),"-")</f>
        <v>88219.89</v>
      </c>
      <c r="U84" s="44">
        <f t="shared" si="18"/>
        <v>7.7488194555672199E-2</v>
      </c>
      <c r="V84" s="44">
        <f t="shared" si="16"/>
        <v>1.796189830762164</v>
      </c>
      <c r="W84" s="43">
        <f t="shared" si="10"/>
        <v>1</v>
      </c>
      <c r="X84" s="43">
        <f t="shared" si="11"/>
        <v>20</v>
      </c>
      <c r="Y84" s="43">
        <f t="shared" si="12"/>
        <v>75</v>
      </c>
      <c r="Z84" s="43">
        <f t="shared" si="13"/>
        <v>4</v>
      </c>
      <c r="AA84" s="43">
        <f t="shared" si="14"/>
        <v>68.36</v>
      </c>
      <c r="AB84" s="43">
        <f t="shared" si="14"/>
        <v>1367.2</v>
      </c>
      <c r="AC84" s="43">
        <f t="shared" si="14"/>
        <v>5127</v>
      </c>
      <c r="AD84" s="43">
        <f t="shared" si="14"/>
        <v>273.44</v>
      </c>
      <c r="AE84" s="45"/>
      <c r="AF84" s="43">
        <f t="shared" si="17"/>
        <v>6835.9999999999991</v>
      </c>
    </row>
    <row r="85" spans="1:32" x14ac:dyDescent="0.3">
      <c r="A85" s="9" t="s">
        <v>1075</v>
      </c>
      <c r="B85" s="9" t="s">
        <v>1076</v>
      </c>
      <c r="C85" s="9" t="s">
        <v>902</v>
      </c>
      <c r="D85" s="9" t="s">
        <v>902</v>
      </c>
      <c r="P85" s="9" t="str">
        <f>[1]Sites!A84</f>
        <v>JPN</v>
      </c>
      <c r="Q85" s="9" t="str">
        <f>[1]Sites!B84</f>
        <v>Japan</v>
      </c>
      <c r="R85" s="9" t="str">
        <f t="shared" si="15"/>
        <v>SSA</v>
      </c>
      <c r="S85" s="9">
        <f>[1]Sites!J84</f>
        <v>220000</v>
      </c>
      <c r="T85" s="43">
        <f>IFERROR(VLOOKUP(P85,Area_covered!$A$2:$E$189,5,0),"-")</f>
        <v>371595</v>
      </c>
      <c r="U85" s="44">
        <f t="shared" si="18"/>
        <v>0.59204241176549743</v>
      </c>
      <c r="V85" s="44">
        <f t="shared" si="16"/>
        <v>0.64982077948811812</v>
      </c>
      <c r="W85" s="43">
        <f t="shared" si="10"/>
        <v>1</v>
      </c>
      <c r="X85" s="43">
        <f t="shared" si="11"/>
        <v>15</v>
      </c>
      <c r="Y85" s="43">
        <f t="shared" si="12"/>
        <v>79</v>
      </c>
      <c r="Z85" s="43">
        <f t="shared" si="13"/>
        <v>5</v>
      </c>
      <c r="AA85" s="43">
        <f t="shared" si="14"/>
        <v>2200</v>
      </c>
      <c r="AB85" s="43">
        <f t="shared" si="14"/>
        <v>33000</v>
      </c>
      <c r="AC85" s="43">
        <f t="shared" si="14"/>
        <v>173800</v>
      </c>
      <c r="AD85" s="43">
        <f t="shared" si="14"/>
        <v>11000</v>
      </c>
      <c r="AE85" s="45"/>
      <c r="AF85" s="43">
        <f t="shared" si="17"/>
        <v>220000</v>
      </c>
    </row>
    <row r="86" spans="1:32" x14ac:dyDescent="0.3">
      <c r="A86" s="9" t="s">
        <v>1077</v>
      </c>
      <c r="B86" s="9" t="s">
        <v>1078</v>
      </c>
      <c r="C86" s="9" t="s">
        <v>911</v>
      </c>
      <c r="D86" s="9" t="s">
        <v>921</v>
      </c>
      <c r="P86" s="9" t="str">
        <f>[1]Sites!A85</f>
        <v>KAZ</v>
      </c>
      <c r="Q86" s="9" t="str">
        <f>[1]Sites!B85</f>
        <v>Kazakhstan</v>
      </c>
      <c r="R86" s="9" t="str">
        <f t="shared" si="15"/>
        <v>Europe</v>
      </c>
      <c r="S86" s="9">
        <f>[1]Sites!J85</f>
        <v>154000</v>
      </c>
      <c r="T86" s="43">
        <f>IFERROR(VLOOKUP(P86,Area_covered!$A$2:$E$189,5,0),"-")</f>
        <v>2621258.88</v>
      </c>
      <c r="U86" s="44">
        <f t="shared" si="18"/>
        <v>5.8750397061125073E-2</v>
      </c>
      <c r="V86" s="44">
        <f t="shared" si="16"/>
        <v>2.062835521705594</v>
      </c>
      <c r="W86" s="43">
        <f t="shared" si="10"/>
        <v>0</v>
      </c>
      <c r="X86" s="43">
        <f t="shared" si="11"/>
        <v>33</v>
      </c>
      <c r="Y86" s="43">
        <f t="shared" si="12"/>
        <v>65</v>
      </c>
      <c r="Z86" s="43">
        <f t="shared" si="13"/>
        <v>2</v>
      </c>
      <c r="AA86" s="43">
        <f t="shared" si="14"/>
        <v>0</v>
      </c>
      <c r="AB86" s="43">
        <f t="shared" si="14"/>
        <v>50820</v>
      </c>
      <c r="AC86" s="43">
        <f t="shared" si="14"/>
        <v>100100</v>
      </c>
      <c r="AD86" s="43">
        <f t="shared" si="14"/>
        <v>3080</v>
      </c>
      <c r="AE86" s="45"/>
      <c r="AF86" s="43">
        <f t="shared" si="17"/>
        <v>154000</v>
      </c>
    </row>
    <row r="87" spans="1:32" x14ac:dyDescent="0.3">
      <c r="A87" s="9" t="s">
        <v>1079</v>
      </c>
      <c r="B87" s="9" t="s">
        <v>1080</v>
      </c>
      <c r="C87" s="9" t="s">
        <v>902</v>
      </c>
      <c r="D87" s="9" t="s">
        <v>902</v>
      </c>
      <c r="P87" s="9" t="str">
        <f>[1]Sites!A86</f>
        <v>KEN</v>
      </c>
      <c r="Q87" s="9" t="str">
        <f>[1]Sites!B86</f>
        <v>Kenya</v>
      </c>
      <c r="R87" s="9" t="str">
        <f t="shared" si="15"/>
        <v>SSA</v>
      </c>
      <c r="S87" s="9">
        <f>[1]Sites!J86</f>
        <v>6629</v>
      </c>
      <c r="T87" s="43">
        <f>IFERROR(VLOOKUP(P87,Area_covered!$A$2:$E$189,5,0),"-")</f>
        <v>561445.7916</v>
      </c>
      <c r="U87" s="44">
        <f t="shared" si="18"/>
        <v>1.1807016989313916E-2</v>
      </c>
      <c r="V87" s="44">
        <f t="shared" si="16"/>
        <v>4.6015051270539526</v>
      </c>
      <c r="W87" s="43">
        <f t="shared" si="10"/>
        <v>1</v>
      </c>
      <c r="X87" s="43">
        <f t="shared" si="11"/>
        <v>15</v>
      </c>
      <c r="Y87" s="43">
        <f t="shared" si="12"/>
        <v>79</v>
      </c>
      <c r="Z87" s="43">
        <f t="shared" si="13"/>
        <v>5</v>
      </c>
      <c r="AA87" s="43">
        <f t="shared" si="14"/>
        <v>66.290000000000006</v>
      </c>
      <c r="AB87" s="43">
        <f t="shared" si="14"/>
        <v>994.34999999999991</v>
      </c>
      <c r="AC87" s="43">
        <f t="shared" si="14"/>
        <v>5236.91</v>
      </c>
      <c r="AD87" s="43">
        <f t="shared" si="14"/>
        <v>331.45000000000005</v>
      </c>
      <c r="AE87" s="45"/>
      <c r="AF87" s="43">
        <f t="shared" si="17"/>
        <v>6628.9999999999991</v>
      </c>
    </row>
    <row r="88" spans="1:32" x14ac:dyDescent="0.3">
      <c r="A88" s="9" t="s">
        <v>1081</v>
      </c>
      <c r="B88" s="9" t="s">
        <v>1082</v>
      </c>
      <c r="C88" s="9" t="s">
        <v>902</v>
      </c>
      <c r="D88" s="9" t="s">
        <v>902</v>
      </c>
      <c r="P88" s="9" t="str">
        <f>[1]Sites!A87</f>
        <v>KGZ</v>
      </c>
      <c r="Q88" s="9" t="str">
        <f>[1]Sites!B87</f>
        <v>Kyrgyzstan</v>
      </c>
      <c r="R88" s="9" t="str">
        <f t="shared" si="15"/>
        <v>Europe</v>
      </c>
      <c r="S88" s="9">
        <f>[1]Sites!J87</f>
        <v>1000</v>
      </c>
      <c r="T88" s="43">
        <f>IFERROR(VLOOKUP(P88,Area_covered!$A$2:$E$189,5,0),"-")</f>
        <v>179158.5</v>
      </c>
      <c r="U88" s="44">
        <f t="shared" si="18"/>
        <v>5.5816497682219931E-3</v>
      </c>
      <c r="V88" s="44">
        <f t="shared" si="16"/>
        <v>6.6925051363446855</v>
      </c>
      <c r="W88" s="43">
        <f t="shared" si="10"/>
        <v>0</v>
      </c>
      <c r="X88" s="43">
        <f t="shared" si="11"/>
        <v>33</v>
      </c>
      <c r="Y88" s="43">
        <f t="shared" si="12"/>
        <v>65</v>
      </c>
      <c r="Z88" s="43">
        <f t="shared" si="13"/>
        <v>2</v>
      </c>
      <c r="AA88" s="43">
        <f t="shared" si="14"/>
        <v>0</v>
      </c>
      <c r="AB88" s="43">
        <f t="shared" si="14"/>
        <v>330</v>
      </c>
      <c r="AC88" s="43">
        <f t="shared" si="14"/>
        <v>650</v>
      </c>
      <c r="AD88" s="43">
        <f t="shared" si="14"/>
        <v>20</v>
      </c>
      <c r="AE88" s="45"/>
      <c r="AF88" s="43">
        <f t="shared" si="17"/>
        <v>1000</v>
      </c>
    </row>
    <row r="89" spans="1:32" x14ac:dyDescent="0.3">
      <c r="A89" s="9" t="s">
        <v>1083</v>
      </c>
      <c r="B89" s="9" t="s">
        <v>1084</v>
      </c>
      <c r="C89" s="9" t="s">
        <v>924</v>
      </c>
      <c r="D89" s="9" t="s">
        <v>935</v>
      </c>
      <c r="P89" s="9" t="str">
        <f>[1]Sites!A88</f>
        <v>KHM</v>
      </c>
      <c r="Q89" s="9" t="str">
        <f>[1]Sites!B88</f>
        <v>Cambodia</v>
      </c>
      <c r="R89" s="9" t="str">
        <f t="shared" si="15"/>
        <v>S&amp;SE Asia</v>
      </c>
      <c r="S89" s="9">
        <f>[1]Sites!J88</f>
        <v>9200</v>
      </c>
      <c r="T89" s="43">
        <f>IFERROR(VLOOKUP(P89,Area_covered!$A$2:$E$189,5,0),"-")</f>
        <v>163290.6</v>
      </c>
      <c r="U89" s="44">
        <f t="shared" si="18"/>
        <v>5.6341271328539423E-2</v>
      </c>
      <c r="V89" s="44">
        <f t="shared" si="16"/>
        <v>2.1064768133585976</v>
      </c>
      <c r="W89" s="43">
        <f t="shared" si="10"/>
        <v>3</v>
      </c>
      <c r="X89" s="43">
        <f t="shared" si="11"/>
        <v>17</v>
      </c>
      <c r="Y89" s="43">
        <f t="shared" si="12"/>
        <v>78</v>
      </c>
      <c r="Z89" s="43">
        <f t="shared" si="13"/>
        <v>2</v>
      </c>
      <c r="AA89" s="43">
        <f t="shared" si="14"/>
        <v>276</v>
      </c>
      <c r="AB89" s="43">
        <f t="shared" si="14"/>
        <v>1564</v>
      </c>
      <c r="AC89" s="43">
        <f t="shared" si="14"/>
        <v>7176</v>
      </c>
      <c r="AD89" s="43">
        <f t="shared" si="14"/>
        <v>184</v>
      </c>
      <c r="AE89" s="45"/>
      <c r="AF89" s="43">
        <f t="shared" si="17"/>
        <v>9200</v>
      </c>
    </row>
    <row r="90" spans="1:32" x14ac:dyDescent="0.3">
      <c r="A90" s="9" t="s">
        <v>1085</v>
      </c>
      <c r="B90" s="9" t="s">
        <v>1086</v>
      </c>
      <c r="C90" s="9" t="s">
        <v>924</v>
      </c>
      <c r="D90" s="9" t="s">
        <v>925</v>
      </c>
      <c r="P90" s="9" t="str">
        <f>[1]Sites!A89</f>
        <v>KIR</v>
      </c>
      <c r="Q90" s="9" t="str">
        <f>[1]Sites!B89</f>
        <v>Kiribati</v>
      </c>
      <c r="R90" s="9" t="str">
        <f t="shared" si="15"/>
        <v>S&amp;SE Asia</v>
      </c>
      <c r="S90" s="9" t="str">
        <f>[1]Sites!J89</f>
        <v>-</v>
      </c>
      <c r="T90" s="43" t="str">
        <f>IFERROR(VLOOKUP(P90,Area_covered!$A$2:$E$189,5,0),"-")</f>
        <v>-</v>
      </c>
      <c r="U90" s="44" t="str">
        <f t="shared" si="18"/>
        <v>-</v>
      </c>
      <c r="V90" s="44" t="str">
        <f t="shared" si="16"/>
        <v>-</v>
      </c>
      <c r="W90" s="43">
        <f t="shared" si="10"/>
        <v>3</v>
      </c>
      <c r="X90" s="43">
        <f t="shared" si="11"/>
        <v>17</v>
      </c>
      <c r="Y90" s="43">
        <f t="shared" si="12"/>
        <v>78</v>
      </c>
      <c r="Z90" s="43">
        <f t="shared" si="13"/>
        <v>2</v>
      </c>
      <c r="AA90" s="43" t="str">
        <f t="shared" si="14"/>
        <v>-</v>
      </c>
      <c r="AB90" s="43" t="str">
        <f t="shared" si="14"/>
        <v>-</v>
      </c>
      <c r="AC90" s="43" t="str">
        <f t="shared" si="14"/>
        <v>-</v>
      </c>
      <c r="AD90" s="43" t="str">
        <f t="shared" si="14"/>
        <v>-</v>
      </c>
      <c r="AE90" s="45"/>
      <c r="AF90" s="43">
        <f t="shared" si="17"/>
        <v>0</v>
      </c>
    </row>
    <row r="91" spans="1:32" x14ac:dyDescent="0.3">
      <c r="A91" s="9" t="s">
        <v>1087</v>
      </c>
      <c r="B91" s="9" t="s">
        <v>1088</v>
      </c>
      <c r="C91" s="9" t="s">
        <v>924</v>
      </c>
      <c r="D91" s="9" t="s">
        <v>925</v>
      </c>
      <c r="P91" s="9" t="str">
        <f>[1]Sites!A90</f>
        <v>KOR</v>
      </c>
      <c r="Q91" s="9" t="str">
        <f>[1]Sites!B90</f>
        <v>Korea; South</v>
      </c>
      <c r="R91" s="9" t="str">
        <f t="shared" si="15"/>
        <v>NE Asia</v>
      </c>
      <c r="S91" s="9">
        <f>[1]Sites!J90</f>
        <v>30000</v>
      </c>
      <c r="T91" s="43">
        <f>IFERROR(VLOOKUP(P91,Area_covered!$A$2:$E$189,5,0),"-")</f>
        <v>98762.4</v>
      </c>
      <c r="U91" s="44">
        <f t="shared" si="18"/>
        <v>0.30375932541129014</v>
      </c>
      <c r="V91" s="44">
        <f t="shared" si="16"/>
        <v>0.90720449734334985</v>
      </c>
      <c r="W91" s="43">
        <f t="shared" si="10"/>
        <v>0</v>
      </c>
      <c r="X91" s="43">
        <f t="shared" si="11"/>
        <v>81</v>
      </c>
      <c r="Y91" s="43">
        <f t="shared" si="12"/>
        <v>18</v>
      </c>
      <c r="Z91" s="43">
        <f t="shared" si="13"/>
        <v>1</v>
      </c>
      <c r="AA91" s="43">
        <f t="shared" si="14"/>
        <v>0</v>
      </c>
      <c r="AB91" s="43">
        <f t="shared" si="14"/>
        <v>24300</v>
      </c>
      <c r="AC91" s="43">
        <f t="shared" si="14"/>
        <v>5400</v>
      </c>
      <c r="AD91" s="43">
        <f t="shared" si="14"/>
        <v>300</v>
      </c>
      <c r="AE91" s="45"/>
      <c r="AF91" s="43">
        <f t="shared" si="17"/>
        <v>30000</v>
      </c>
    </row>
    <row r="92" spans="1:32" x14ac:dyDescent="0.3">
      <c r="A92" s="9" t="s">
        <v>1089</v>
      </c>
      <c r="B92" s="9" t="s">
        <v>1090</v>
      </c>
      <c r="C92" s="9" t="s">
        <v>914</v>
      </c>
      <c r="D92" s="9" t="s">
        <v>915</v>
      </c>
      <c r="P92" s="9" t="str">
        <f>[1]Sites!A91</f>
        <v>KWT</v>
      </c>
      <c r="Q92" s="9" t="str">
        <f>[1]Sites!B91</f>
        <v>Kuwait</v>
      </c>
      <c r="R92" s="9" t="str">
        <f t="shared" si="15"/>
        <v>MENA</v>
      </c>
      <c r="S92" s="9">
        <f>[1]Sites!J91</f>
        <v>4100</v>
      </c>
      <c r="T92" s="43">
        <f>IFERROR(VLOOKUP(P92,Area_covered!$A$2:$E$189,5,0),"-")</f>
        <v>17370</v>
      </c>
      <c r="U92" s="44">
        <f t="shared" si="18"/>
        <v>0.23603914795624639</v>
      </c>
      <c r="V92" s="44">
        <f t="shared" si="16"/>
        <v>1.0291483573632203</v>
      </c>
      <c r="W92" s="43">
        <f t="shared" si="10"/>
        <v>1</v>
      </c>
      <c r="X92" s="43">
        <f t="shared" si="11"/>
        <v>20</v>
      </c>
      <c r="Y92" s="43">
        <f t="shared" si="12"/>
        <v>75</v>
      </c>
      <c r="Z92" s="43">
        <f t="shared" si="13"/>
        <v>4</v>
      </c>
      <c r="AA92" s="43">
        <f t="shared" si="14"/>
        <v>41</v>
      </c>
      <c r="AB92" s="43">
        <f t="shared" si="14"/>
        <v>820</v>
      </c>
      <c r="AC92" s="43">
        <f t="shared" si="14"/>
        <v>3075</v>
      </c>
      <c r="AD92" s="43">
        <f t="shared" si="14"/>
        <v>164</v>
      </c>
      <c r="AE92" s="45"/>
      <c r="AF92" s="43">
        <f t="shared" si="17"/>
        <v>4100</v>
      </c>
    </row>
    <row r="93" spans="1:32" x14ac:dyDescent="0.3">
      <c r="A93" s="9" t="s">
        <v>1091</v>
      </c>
      <c r="B93" s="9" t="s">
        <v>1092</v>
      </c>
      <c r="C93" s="9" t="s">
        <v>924</v>
      </c>
      <c r="D93" s="9" t="s">
        <v>925</v>
      </c>
      <c r="P93" s="9" t="str">
        <f>[1]Sites!A92</f>
        <v>LAO</v>
      </c>
      <c r="Q93" s="9" t="str">
        <f>[1]Sites!B92</f>
        <v>Laos</v>
      </c>
      <c r="R93" s="9" t="str">
        <f t="shared" si="15"/>
        <v>S&amp;SE Asia</v>
      </c>
      <c r="S93" s="9">
        <f>[1]Sites!J92</f>
        <v>7374</v>
      </c>
      <c r="T93" s="43">
        <f>IFERROR(VLOOKUP(P93,Area_covered!$A$2:$E$189,5,0),"-")</f>
        <v>207000.9</v>
      </c>
      <c r="U93" s="44">
        <f t="shared" si="18"/>
        <v>3.5623033523042656E-2</v>
      </c>
      <c r="V93" s="44">
        <f t="shared" si="16"/>
        <v>2.6491378304864708</v>
      </c>
      <c r="W93" s="43">
        <f t="shared" si="10"/>
        <v>3</v>
      </c>
      <c r="X93" s="43">
        <f t="shared" si="11"/>
        <v>17</v>
      </c>
      <c r="Y93" s="43">
        <f t="shared" si="12"/>
        <v>78</v>
      </c>
      <c r="Z93" s="43">
        <f t="shared" si="13"/>
        <v>2</v>
      </c>
      <c r="AA93" s="43">
        <f t="shared" si="14"/>
        <v>221.22</v>
      </c>
      <c r="AB93" s="43">
        <f t="shared" si="14"/>
        <v>1253.5800000000002</v>
      </c>
      <c r="AC93" s="43">
        <f t="shared" si="14"/>
        <v>5751.72</v>
      </c>
      <c r="AD93" s="43">
        <f t="shared" si="14"/>
        <v>147.47999999999999</v>
      </c>
      <c r="AE93" s="45"/>
      <c r="AF93" s="43">
        <f t="shared" si="17"/>
        <v>7374</v>
      </c>
    </row>
    <row r="94" spans="1:32" x14ac:dyDescent="0.3">
      <c r="A94" s="9" t="s">
        <v>1093</v>
      </c>
      <c r="B94" s="9" t="s">
        <v>1094</v>
      </c>
      <c r="C94" s="9" t="s">
        <v>902</v>
      </c>
      <c r="D94" s="9" t="s">
        <v>902</v>
      </c>
      <c r="P94" s="9" t="str">
        <f>[1]Sites!A93</f>
        <v>LBN</v>
      </c>
      <c r="Q94" s="9" t="str">
        <f>[1]Sites!B93</f>
        <v>Lebanon</v>
      </c>
      <c r="R94" s="9" t="str">
        <f t="shared" si="15"/>
        <v>MENA</v>
      </c>
      <c r="S94" s="9">
        <f>[1]Sites!J93</f>
        <v>2600</v>
      </c>
      <c r="T94" s="43">
        <f>IFERROR(VLOOKUP(P94,Area_covered!$A$2:$E$189,5,0),"-")</f>
        <v>10136.61</v>
      </c>
      <c r="U94" s="44">
        <f t="shared" si="18"/>
        <v>0.25649600803424416</v>
      </c>
      <c r="V94" s="44">
        <f t="shared" si="16"/>
        <v>0.98725581206774293</v>
      </c>
      <c r="W94" s="43">
        <f t="shared" si="10"/>
        <v>1</v>
      </c>
      <c r="X94" s="43">
        <f t="shared" si="11"/>
        <v>20</v>
      </c>
      <c r="Y94" s="43">
        <f t="shared" si="12"/>
        <v>75</v>
      </c>
      <c r="Z94" s="43">
        <f t="shared" si="13"/>
        <v>4</v>
      </c>
      <c r="AA94" s="43">
        <f t="shared" si="14"/>
        <v>26</v>
      </c>
      <c r="AB94" s="43">
        <f t="shared" si="14"/>
        <v>520</v>
      </c>
      <c r="AC94" s="43">
        <f t="shared" si="14"/>
        <v>1950</v>
      </c>
      <c r="AD94" s="43">
        <f t="shared" si="14"/>
        <v>104</v>
      </c>
      <c r="AE94" s="45"/>
      <c r="AF94" s="43">
        <f t="shared" si="17"/>
        <v>2600</v>
      </c>
    </row>
    <row r="95" spans="1:32" x14ac:dyDescent="0.3">
      <c r="A95" s="9" t="s">
        <v>1095</v>
      </c>
      <c r="B95" s="9" t="s">
        <v>1096</v>
      </c>
      <c r="C95" s="9" t="s">
        <v>911</v>
      </c>
      <c r="D95" s="9" t="s">
        <v>921</v>
      </c>
      <c r="P95" s="9" t="str">
        <f>[1]Sites!A94</f>
        <v>LBR</v>
      </c>
      <c r="Q95" s="9" t="str">
        <f>[1]Sites!B94</f>
        <v>Liberia</v>
      </c>
      <c r="R95" s="9" t="str">
        <f t="shared" si="15"/>
        <v>SSA</v>
      </c>
      <c r="S95" s="9">
        <f>[1]Sites!J94</f>
        <v>364.42857142857144</v>
      </c>
      <c r="T95" s="43">
        <f>IFERROR(VLOOKUP(P95,Area_covered!$A$2:$E$189,5,0),"-")</f>
        <v>46941.779799999997</v>
      </c>
      <c r="U95" s="44">
        <f t="shared" si="18"/>
        <v>7.7634161504155719E-3</v>
      </c>
      <c r="V95" s="44">
        <f t="shared" si="16"/>
        <v>5.6747086763417638</v>
      </c>
      <c r="W95" s="43">
        <f t="shared" si="10"/>
        <v>1</v>
      </c>
      <c r="X95" s="43">
        <f t="shared" si="11"/>
        <v>15</v>
      </c>
      <c r="Y95" s="43">
        <f t="shared" si="12"/>
        <v>79</v>
      </c>
      <c r="Z95" s="43">
        <f t="shared" si="13"/>
        <v>5</v>
      </c>
      <c r="AA95" s="43">
        <f t="shared" si="14"/>
        <v>3.6442857142857146</v>
      </c>
      <c r="AB95" s="43">
        <f t="shared" si="14"/>
        <v>54.664285714285718</v>
      </c>
      <c r="AC95" s="43">
        <f t="shared" si="14"/>
        <v>287.89857142857147</v>
      </c>
      <c r="AD95" s="43">
        <f t="shared" si="14"/>
        <v>18.221428571428572</v>
      </c>
      <c r="AE95" s="45"/>
      <c r="AF95" s="43">
        <f t="shared" si="17"/>
        <v>364.4285714285715</v>
      </c>
    </row>
    <row r="96" spans="1:32" x14ac:dyDescent="0.3">
      <c r="A96" s="9" t="s">
        <v>1097</v>
      </c>
      <c r="B96" s="9" t="s">
        <v>1098</v>
      </c>
      <c r="C96" s="9" t="s">
        <v>911</v>
      </c>
      <c r="D96" s="9" t="s">
        <v>921</v>
      </c>
      <c r="P96" s="9" t="str">
        <f>[1]Sites!A95</f>
        <v>LBY</v>
      </c>
      <c r="Q96" s="9" t="str">
        <f>[1]Sites!B95</f>
        <v>Libya</v>
      </c>
      <c r="R96" s="9" t="str">
        <f t="shared" si="15"/>
        <v>MENA</v>
      </c>
      <c r="S96" s="9">
        <f>[1]Sites!J95</f>
        <v>1240.4285714285713</v>
      </c>
      <c r="T96" s="43">
        <f>IFERROR(VLOOKUP(P96,Area_covered!$A$2:$E$189,5,0),"-")</f>
        <v>1583729</v>
      </c>
      <c r="U96" s="44">
        <f t="shared" si="18"/>
        <v>7.8323284566271837E-4</v>
      </c>
      <c r="V96" s="44">
        <f t="shared" si="16"/>
        <v>17.865885998994841</v>
      </c>
      <c r="W96" s="43">
        <f t="shared" si="10"/>
        <v>1</v>
      </c>
      <c r="X96" s="43">
        <f t="shared" si="11"/>
        <v>20</v>
      </c>
      <c r="Y96" s="43">
        <f t="shared" si="12"/>
        <v>75</v>
      </c>
      <c r="Z96" s="43">
        <f t="shared" si="13"/>
        <v>4</v>
      </c>
      <c r="AA96" s="43">
        <f t="shared" si="14"/>
        <v>12.404285714285713</v>
      </c>
      <c r="AB96" s="43">
        <f t="shared" si="14"/>
        <v>248.08571428571429</v>
      </c>
      <c r="AC96" s="43">
        <f t="shared" si="14"/>
        <v>930.32142857142844</v>
      </c>
      <c r="AD96" s="43">
        <f t="shared" si="14"/>
        <v>49.617142857142852</v>
      </c>
      <c r="AE96" s="45"/>
      <c r="AF96" s="43">
        <f t="shared" si="17"/>
        <v>1240.4285714285713</v>
      </c>
    </row>
    <row r="97" spans="1:32" x14ac:dyDescent="0.3">
      <c r="A97" s="9" t="s">
        <v>1099</v>
      </c>
      <c r="B97" s="9" t="s">
        <v>1100</v>
      </c>
      <c r="C97" s="9" t="s">
        <v>932</v>
      </c>
      <c r="D97" s="9" t="s">
        <v>925</v>
      </c>
      <c r="P97" s="9" t="str">
        <f>[1]Sites!A96</f>
        <v>LCA</v>
      </c>
      <c r="Q97" s="9" t="str">
        <f>[1]Sites!B96</f>
        <v>Saint Lucia</v>
      </c>
      <c r="R97" s="9" t="str">
        <f t="shared" si="15"/>
        <v>LAC</v>
      </c>
      <c r="S97" s="9" t="str">
        <f>[1]Sites!J96</f>
        <v>-</v>
      </c>
      <c r="T97" s="43" t="str">
        <f>IFERROR(VLOOKUP(P97,Area_covered!$A$2:$E$189,5,0),"-")</f>
        <v>-</v>
      </c>
      <c r="U97" s="44" t="str">
        <f t="shared" si="18"/>
        <v>-</v>
      </c>
      <c r="V97" s="44" t="str">
        <f t="shared" si="16"/>
        <v>-</v>
      </c>
      <c r="W97" s="43">
        <f t="shared" si="10"/>
        <v>1</v>
      </c>
      <c r="X97" s="43">
        <f t="shared" si="11"/>
        <v>21</v>
      </c>
      <c r="Y97" s="43">
        <f t="shared" si="12"/>
        <v>75</v>
      </c>
      <c r="Z97" s="43">
        <f t="shared" si="13"/>
        <v>3</v>
      </c>
      <c r="AA97" s="43" t="str">
        <f t="shared" si="14"/>
        <v>-</v>
      </c>
      <c r="AB97" s="43" t="str">
        <f t="shared" si="14"/>
        <v>-</v>
      </c>
      <c r="AC97" s="43" t="str">
        <f t="shared" si="14"/>
        <v>-</v>
      </c>
      <c r="AD97" s="43" t="str">
        <f t="shared" si="14"/>
        <v>-</v>
      </c>
      <c r="AE97" s="45"/>
      <c r="AF97" s="43">
        <f t="shared" si="17"/>
        <v>0</v>
      </c>
    </row>
    <row r="98" spans="1:32" x14ac:dyDescent="0.3">
      <c r="A98" s="9" t="s">
        <v>1101</v>
      </c>
      <c r="B98" s="9" t="s">
        <v>1102</v>
      </c>
      <c r="C98" s="9" t="s">
        <v>924</v>
      </c>
      <c r="D98" s="9" t="s">
        <v>925</v>
      </c>
      <c r="P98" s="9" t="str">
        <f>[1]Sites!A97</f>
        <v>LKA</v>
      </c>
      <c r="Q98" s="9" t="str">
        <f>[1]Sites!B97</f>
        <v>Sri Lanka</v>
      </c>
      <c r="R98" s="9" t="str">
        <f t="shared" si="15"/>
        <v>S&amp;SE Asia</v>
      </c>
      <c r="S98" s="9">
        <f>[1]Sites!J97</f>
        <v>7500</v>
      </c>
      <c r="T98" s="43">
        <f>IFERROR(VLOOKUP(P98,Area_covered!$A$2:$E$189,5,0),"-")</f>
        <v>59211.9</v>
      </c>
      <c r="U98" s="44">
        <f t="shared" si="18"/>
        <v>0.12666372806817547</v>
      </c>
      <c r="V98" s="44">
        <f t="shared" si="16"/>
        <v>1.4048950138711433</v>
      </c>
      <c r="W98" s="43">
        <f t="shared" si="10"/>
        <v>3</v>
      </c>
      <c r="X98" s="43">
        <f t="shared" si="11"/>
        <v>17</v>
      </c>
      <c r="Y98" s="43">
        <f t="shared" si="12"/>
        <v>78</v>
      </c>
      <c r="Z98" s="43">
        <f t="shared" si="13"/>
        <v>2</v>
      </c>
      <c r="AA98" s="43">
        <f t="shared" si="14"/>
        <v>225</v>
      </c>
      <c r="AB98" s="43">
        <f t="shared" si="14"/>
        <v>1275</v>
      </c>
      <c r="AC98" s="43">
        <f t="shared" si="14"/>
        <v>5850</v>
      </c>
      <c r="AD98" s="43">
        <f t="shared" si="14"/>
        <v>150</v>
      </c>
      <c r="AE98" s="45"/>
      <c r="AF98" s="43">
        <f t="shared" si="17"/>
        <v>7500</v>
      </c>
    </row>
    <row r="99" spans="1:32" x14ac:dyDescent="0.3">
      <c r="A99" s="9" t="s">
        <v>1103</v>
      </c>
      <c r="B99" s="9" t="s">
        <v>1104</v>
      </c>
      <c r="C99" s="9" t="s">
        <v>927</v>
      </c>
      <c r="D99" s="9" t="s">
        <v>927</v>
      </c>
      <c r="P99" s="9" t="str">
        <f>[1]Sites!A98</f>
        <v>LSO</v>
      </c>
      <c r="Q99" s="9" t="str">
        <f>[1]Sites!B98</f>
        <v>Lesotho</v>
      </c>
      <c r="R99" s="9" t="str">
        <f t="shared" si="15"/>
        <v>SSA</v>
      </c>
      <c r="S99" s="9">
        <f>[1]Sites!J98</f>
        <v>187</v>
      </c>
      <c r="T99" s="43">
        <f>IFERROR(VLOOKUP(P99,Area_covered!$A$2:$E$189,5,0),"-")</f>
        <v>30536.836200000002</v>
      </c>
      <c r="U99" s="44">
        <f t="shared" si="18"/>
        <v>6.1237516151067409E-3</v>
      </c>
      <c r="V99" s="44">
        <f t="shared" si="16"/>
        <v>6.3894168220740779</v>
      </c>
      <c r="W99" s="43">
        <f t="shared" si="10"/>
        <v>1</v>
      </c>
      <c r="X99" s="43">
        <f t="shared" si="11"/>
        <v>15</v>
      </c>
      <c r="Y99" s="43">
        <f t="shared" si="12"/>
        <v>79</v>
      </c>
      <c r="Z99" s="43">
        <f t="shared" si="13"/>
        <v>5</v>
      </c>
      <c r="AA99" s="43">
        <f t="shared" ref="AA99:AD130" si="19">IFERROR(W99/100*$S99,"-")</f>
        <v>1.87</v>
      </c>
      <c r="AB99" s="43">
        <f t="shared" si="19"/>
        <v>28.05</v>
      </c>
      <c r="AC99" s="43">
        <f t="shared" si="19"/>
        <v>147.73000000000002</v>
      </c>
      <c r="AD99" s="43">
        <f t="shared" si="19"/>
        <v>9.35</v>
      </c>
      <c r="AE99" s="45"/>
      <c r="AF99" s="43">
        <f t="shared" si="17"/>
        <v>187.00000000000003</v>
      </c>
    </row>
    <row r="100" spans="1:32" x14ac:dyDescent="0.3">
      <c r="A100" s="9" t="s">
        <v>1105</v>
      </c>
      <c r="B100" s="9" t="s">
        <v>1106</v>
      </c>
      <c r="C100" s="9" t="s">
        <v>902</v>
      </c>
      <c r="D100" s="9" t="s">
        <v>902</v>
      </c>
      <c r="P100" s="9" t="str">
        <f>[1]Sites!A99</f>
        <v>LTU</v>
      </c>
      <c r="Q100" s="9" t="str">
        <f>[1]Sites!B99</f>
        <v>Lithuania</v>
      </c>
      <c r="R100" s="9" t="str">
        <f t="shared" si="15"/>
        <v>Europe</v>
      </c>
      <c r="S100" s="9">
        <f>[1]Sites!J99</f>
        <v>1226</v>
      </c>
      <c r="T100" s="43">
        <f>IFERROR(VLOOKUP(P100,Area_covered!$A$2:$E$189,5,0),"-")</f>
        <v>63096.56</v>
      </c>
      <c r="U100" s="44">
        <f t="shared" si="18"/>
        <v>1.9430536308160065E-2</v>
      </c>
      <c r="V100" s="44">
        <f t="shared" si="16"/>
        <v>3.5869688931088466</v>
      </c>
      <c r="W100" s="43">
        <f t="shared" si="10"/>
        <v>0</v>
      </c>
      <c r="X100" s="43">
        <f t="shared" si="11"/>
        <v>33</v>
      </c>
      <c r="Y100" s="43">
        <f t="shared" si="12"/>
        <v>65</v>
      </c>
      <c r="Z100" s="43">
        <f t="shared" si="13"/>
        <v>2</v>
      </c>
      <c r="AA100" s="43">
        <f t="shared" si="19"/>
        <v>0</v>
      </c>
      <c r="AB100" s="43">
        <f t="shared" si="19"/>
        <v>404.58000000000004</v>
      </c>
      <c r="AC100" s="43">
        <f t="shared" si="19"/>
        <v>796.9</v>
      </c>
      <c r="AD100" s="43">
        <f t="shared" si="19"/>
        <v>24.52</v>
      </c>
      <c r="AE100" s="45"/>
      <c r="AF100" s="43">
        <f t="shared" si="17"/>
        <v>1226</v>
      </c>
    </row>
    <row r="101" spans="1:32" x14ac:dyDescent="0.3">
      <c r="A101" s="9" t="s">
        <v>1107</v>
      </c>
      <c r="B101" s="9" t="s">
        <v>1108</v>
      </c>
      <c r="C101" s="9" t="s">
        <v>924</v>
      </c>
      <c r="D101" s="9" t="s">
        <v>925</v>
      </c>
      <c r="P101" s="9" t="str">
        <f>[1]Sites!A100</f>
        <v>LUX</v>
      </c>
      <c r="Q101" s="9" t="str">
        <f>[1]Sites!B100</f>
        <v>Luxembourg</v>
      </c>
      <c r="R101" s="9" t="str">
        <f t="shared" si="15"/>
        <v>Europe</v>
      </c>
      <c r="S101" s="9">
        <f>[1]Sites!J100</f>
        <v>2449.2857142857142</v>
      </c>
      <c r="T101" s="43">
        <f>IFERROR(VLOOKUP(P101,Area_covered!$A$2:$E$189,5,0),"-")</f>
        <v>2560.3519999999999</v>
      </c>
      <c r="U101" s="44">
        <f t="shared" si="18"/>
        <v>0.95662069679704753</v>
      </c>
      <c r="V101" s="44">
        <f t="shared" si="16"/>
        <v>0.51121091497709414</v>
      </c>
      <c r="W101" s="43">
        <f t="shared" si="10"/>
        <v>0</v>
      </c>
      <c r="X101" s="43">
        <f t="shared" si="11"/>
        <v>33</v>
      </c>
      <c r="Y101" s="43">
        <f t="shared" si="12"/>
        <v>65</v>
      </c>
      <c r="Z101" s="43">
        <f t="shared" si="13"/>
        <v>2</v>
      </c>
      <c r="AA101" s="43">
        <f t="shared" si="19"/>
        <v>0</v>
      </c>
      <c r="AB101" s="43">
        <f t="shared" si="19"/>
        <v>808.26428571428573</v>
      </c>
      <c r="AC101" s="43">
        <f t="shared" si="19"/>
        <v>1592.0357142857142</v>
      </c>
      <c r="AD101" s="43">
        <f t="shared" si="19"/>
        <v>48.985714285714288</v>
      </c>
      <c r="AE101" s="45"/>
      <c r="AF101" s="43">
        <f t="shared" si="17"/>
        <v>2449.2857142857147</v>
      </c>
    </row>
    <row r="102" spans="1:32" x14ac:dyDescent="0.3">
      <c r="A102" s="9" t="s">
        <v>1109</v>
      </c>
      <c r="B102" s="9" t="s">
        <v>1110</v>
      </c>
      <c r="C102" s="9" t="s">
        <v>900</v>
      </c>
      <c r="D102" s="9" t="s">
        <v>916</v>
      </c>
      <c r="P102" s="9" t="str">
        <f>[1]Sites!A101</f>
        <v>LVA</v>
      </c>
      <c r="Q102" s="9" t="str">
        <f>[1]Sites!B101</f>
        <v>Latvia</v>
      </c>
      <c r="R102" s="9" t="str">
        <f t="shared" si="15"/>
        <v>Europe</v>
      </c>
      <c r="S102" s="9">
        <f>[1]Sites!J101</f>
        <v>879</v>
      </c>
      <c r="T102" s="43">
        <f>IFERROR(VLOOKUP(P102,Area_covered!$A$2:$E$189,5,0),"-")</f>
        <v>61480.2</v>
      </c>
      <c r="U102" s="44">
        <f t="shared" si="18"/>
        <v>1.4297285955478349E-2</v>
      </c>
      <c r="V102" s="44">
        <f t="shared" si="16"/>
        <v>4.1816068893996245</v>
      </c>
      <c r="W102" s="43">
        <f t="shared" si="10"/>
        <v>0</v>
      </c>
      <c r="X102" s="43">
        <f t="shared" si="11"/>
        <v>33</v>
      </c>
      <c r="Y102" s="43">
        <f t="shared" si="12"/>
        <v>65</v>
      </c>
      <c r="Z102" s="43">
        <f t="shared" si="13"/>
        <v>2</v>
      </c>
      <c r="AA102" s="43">
        <f t="shared" si="19"/>
        <v>0</v>
      </c>
      <c r="AB102" s="43">
        <f t="shared" si="19"/>
        <v>290.07</v>
      </c>
      <c r="AC102" s="43">
        <f t="shared" si="19"/>
        <v>571.35</v>
      </c>
      <c r="AD102" s="43">
        <f t="shared" si="19"/>
        <v>17.580000000000002</v>
      </c>
      <c r="AE102" s="45"/>
      <c r="AF102" s="43">
        <f t="shared" si="17"/>
        <v>879.00000000000011</v>
      </c>
    </row>
    <row r="103" spans="1:32" x14ac:dyDescent="0.3">
      <c r="A103" s="9" t="s">
        <v>1111</v>
      </c>
      <c r="B103" s="9" t="s">
        <v>1112</v>
      </c>
      <c r="C103" s="9" t="s">
        <v>902</v>
      </c>
      <c r="D103" s="9" t="s">
        <v>902</v>
      </c>
      <c r="P103" s="9" t="str">
        <f>[1]Sites!A102</f>
        <v>MAC</v>
      </c>
      <c r="Q103" s="9" t="str">
        <f>[1]Sites!B102</f>
        <v>Macao; SAR China</v>
      </c>
      <c r="R103" s="9" t="str">
        <f t="shared" si="15"/>
        <v>S&amp;SE Asia</v>
      </c>
      <c r="S103" s="9" t="str">
        <f>[1]Sites!J102</f>
        <v>-</v>
      </c>
      <c r="T103" s="43" t="str">
        <f>IFERROR(VLOOKUP(P103,Area_covered!$A$2:$E$189,5,0),"-")</f>
        <v>-</v>
      </c>
      <c r="U103" s="44" t="str">
        <f t="shared" si="18"/>
        <v>-</v>
      </c>
      <c r="V103" s="44" t="str">
        <f t="shared" si="16"/>
        <v>-</v>
      </c>
      <c r="W103" s="43">
        <f t="shared" si="10"/>
        <v>3</v>
      </c>
      <c r="X103" s="43">
        <f t="shared" si="11"/>
        <v>17</v>
      </c>
      <c r="Y103" s="43">
        <f t="shared" si="12"/>
        <v>78</v>
      </c>
      <c r="Z103" s="43">
        <f t="shared" si="13"/>
        <v>2</v>
      </c>
      <c r="AA103" s="43" t="str">
        <f t="shared" si="19"/>
        <v>-</v>
      </c>
      <c r="AB103" s="43" t="str">
        <f t="shared" si="19"/>
        <v>-</v>
      </c>
      <c r="AC103" s="43" t="str">
        <f t="shared" si="19"/>
        <v>-</v>
      </c>
      <c r="AD103" s="43" t="str">
        <f t="shared" si="19"/>
        <v>-</v>
      </c>
      <c r="AE103" s="45"/>
      <c r="AF103" s="43">
        <f t="shared" si="17"/>
        <v>0</v>
      </c>
    </row>
    <row r="104" spans="1:32" x14ac:dyDescent="0.3">
      <c r="A104" s="9" t="s">
        <v>1113</v>
      </c>
      <c r="B104" s="9" t="s">
        <v>1114</v>
      </c>
      <c r="C104" s="9" t="s">
        <v>902</v>
      </c>
      <c r="D104" s="9" t="s">
        <v>902</v>
      </c>
      <c r="P104" s="9" t="str">
        <f>[1]Sites!A103</f>
        <v>MAR</v>
      </c>
      <c r="Q104" s="9" t="str">
        <f>[1]Sites!B103</f>
        <v>Morocco</v>
      </c>
      <c r="R104" s="9" t="str">
        <f t="shared" si="15"/>
        <v>MENA</v>
      </c>
      <c r="S104" s="9">
        <f>[1]Sites!J103</f>
        <v>19054</v>
      </c>
      <c r="T104" s="43">
        <f>IFERROR(VLOOKUP(P104,Area_covered!$A$2:$E$189,5,0),"-")</f>
        <v>405913.06</v>
      </c>
      <c r="U104" s="44">
        <f t="shared" si="18"/>
        <v>4.6941086349870091E-2</v>
      </c>
      <c r="V104" s="44">
        <f t="shared" si="16"/>
        <v>2.3077748506310134</v>
      </c>
      <c r="W104" s="43">
        <f t="shared" si="10"/>
        <v>1</v>
      </c>
      <c r="X104" s="43">
        <f t="shared" si="11"/>
        <v>20</v>
      </c>
      <c r="Y104" s="43">
        <f t="shared" si="12"/>
        <v>75</v>
      </c>
      <c r="Z104" s="43">
        <f t="shared" si="13"/>
        <v>4</v>
      </c>
      <c r="AA104" s="43">
        <f t="shared" si="19"/>
        <v>190.54</v>
      </c>
      <c r="AB104" s="43">
        <f t="shared" si="19"/>
        <v>3810.8</v>
      </c>
      <c r="AC104" s="43">
        <f t="shared" si="19"/>
        <v>14290.5</v>
      </c>
      <c r="AD104" s="43">
        <f t="shared" si="19"/>
        <v>762.16</v>
      </c>
      <c r="AE104" s="45"/>
      <c r="AF104" s="43">
        <f t="shared" si="17"/>
        <v>19054</v>
      </c>
    </row>
    <row r="105" spans="1:32" x14ac:dyDescent="0.3">
      <c r="A105" s="9" t="s">
        <v>1115</v>
      </c>
      <c r="B105" s="9" t="s">
        <v>1116</v>
      </c>
      <c r="C105" s="9" t="s">
        <v>900</v>
      </c>
      <c r="D105" s="9" t="s">
        <v>915</v>
      </c>
      <c r="P105" s="9" t="str">
        <f>[1]Sites!A104</f>
        <v>MDA</v>
      </c>
      <c r="Q105" s="9" t="str">
        <f>[1]Sites!B104</f>
        <v>Moldova</v>
      </c>
      <c r="R105" s="9" t="str">
        <f t="shared" si="15"/>
        <v>Europe</v>
      </c>
      <c r="S105" s="9">
        <f>[1]Sites!J104</f>
        <v>2621.5714285714284</v>
      </c>
      <c r="T105" s="43">
        <f>IFERROR(VLOOKUP(P105,Area_covered!$A$2:$E$189,5,0),"-")</f>
        <v>33870.124000000003</v>
      </c>
      <c r="U105" s="44">
        <f t="shared" si="18"/>
        <v>7.7400703598588194E-2</v>
      </c>
      <c r="V105" s="44">
        <f t="shared" si="16"/>
        <v>1.79720471806875</v>
      </c>
      <c r="W105" s="43">
        <f t="shared" si="10"/>
        <v>0</v>
      </c>
      <c r="X105" s="43">
        <f t="shared" si="11"/>
        <v>33</v>
      </c>
      <c r="Y105" s="43">
        <f t="shared" si="12"/>
        <v>65</v>
      </c>
      <c r="Z105" s="43">
        <f t="shared" si="13"/>
        <v>2</v>
      </c>
      <c r="AA105" s="43">
        <f t="shared" si="19"/>
        <v>0</v>
      </c>
      <c r="AB105" s="43">
        <f t="shared" si="19"/>
        <v>865.11857142857139</v>
      </c>
      <c r="AC105" s="43">
        <f t="shared" si="19"/>
        <v>1704.0214285714285</v>
      </c>
      <c r="AD105" s="43">
        <f t="shared" si="19"/>
        <v>52.431428571428569</v>
      </c>
      <c r="AE105" s="45"/>
      <c r="AF105" s="43">
        <f t="shared" si="17"/>
        <v>2621.5714285714284</v>
      </c>
    </row>
    <row r="106" spans="1:32" x14ac:dyDescent="0.3">
      <c r="A106" s="9" t="s">
        <v>1117</v>
      </c>
      <c r="B106" s="9" t="s">
        <v>1118</v>
      </c>
      <c r="C106" s="9" t="s">
        <v>900</v>
      </c>
      <c r="D106" s="9" t="s">
        <v>915</v>
      </c>
      <c r="P106" s="9" t="str">
        <f>[1]Sites!A105</f>
        <v>MDG</v>
      </c>
      <c r="Q106" s="9" t="str">
        <f>[1]Sites!B105</f>
        <v>Madagascar</v>
      </c>
      <c r="R106" s="9" t="str">
        <f t="shared" si="15"/>
        <v>SSA</v>
      </c>
      <c r="S106" s="9">
        <f>[1]Sites!J105</f>
        <v>2020</v>
      </c>
      <c r="T106" s="43">
        <f>IFERROR(VLOOKUP(P106,Area_covered!$A$2:$E$189,5,0),"-")</f>
        <v>424720.95360000001</v>
      </c>
      <c r="U106" s="44">
        <f t="shared" si="18"/>
        <v>4.7560639117947201E-3</v>
      </c>
      <c r="V106" s="44">
        <f t="shared" si="16"/>
        <v>7.2501361680623315</v>
      </c>
      <c r="W106" s="43">
        <f t="shared" si="10"/>
        <v>1</v>
      </c>
      <c r="X106" s="43">
        <f t="shared" si="11"/>
        <v>15</v>
      </c>
      <c r="Y106" s="43">
        <f t="shared" si="12"/>
        <v>79</v>
      </c>
      <c r="Z106" s="43">
        <f t="shared" si="13"/>
        <v>5</v>
      </c>
      <c r="AA106" s="43">
        <f t="shared" si="19"/>
        <v>20.2</v>
      </c>
      <c r="AB106" s="43">
        <f t="shared" si="19"/>
        <v>303</v>
      </c>
      <c r="AC106" s="43">
        <f t="shared" si="19"/>
        <v>1595.8000000000002</v>
      </c>
      <c r="AD106" s="43">
        <f t="shared" si="19"/>
        <v>101</v>
      </c>
      <c r="AE106" s="45"/>
      <c r="AF106" s="43">
        <f t="shared" si="17"/>
        <v>2020.0000000000002</v>
      </c>
    </row>
    <row r="107" spans="1:32" x14ac:dyDescent="0.3">
      <c r="A107" s="9" t="s">
        <v>1119</v>
      </c>
      <c r="B107" s="9" t="s">
        <v>1120</v>
      </c>
      <c r="C107" s="9" t="s">
        <v>900</v>
      </c>
      <c r="D107" s="9" t="s">
        <v>901</v>
      </c>
      <c r="P107" s="9" t="str">
        <f>[1]Sites!A106</f>
        <v>MDV</v>
      </c>
      <c r="Q107" s="9" t="str">
        <f>[1]Sites!B106</f>
        <v>Maldives</v>
      </c>
      <c r="R107" s="9" t="str">
        <f t="shared" si="15"/>
        <v>S&amp;SE Asia</v>
      </c>
      <c r="S107" s="9">
        <f>[1]Sites!J106</f>
        <v>400</v>
      </c>
      <c r="T107" s="43" t="str">
        <f>IFERROR(VLOOKUP(P107,Area_covered!$A$2:$E$189,5,0),"-")</f>
        <v>-</v>
      </c>
      <c r="U107" s="44" t="str">
        <f t="shared" si="18"/>
        <v>-</v>
      </c>
      <c r="V107" s="44" t="str">
        <f t="shared" si="16"/>
        <v>-</v>
      </c>
      <c r="W107" s="43">
        <f t="shared" si="10"/>
        <v>3</v>
      </c>
      <c r="X107" s="43">
        <f t="shared" si="11"/>
        <v>17</v>
      </c>
      <c r="Y107" s="43">
        <f t="shared" si="12"/>
        <v>78</v>
      </c>
      <c r="Z107" s="43">
        <f t="shared" si="13"/>
        <v>2</v>
      </c>
      <c r="AA107" s="43">
        <f t="shared" si="19"/>
        <v>12</v>
      </c>
      <c r="AB107" s="43">
        <f t="shared" si="19"/>
        <v>68</v>
      </c>
      <c r="AC107" s="43">
        <f t="shared" si="19"/>
        <v>312</v>
      </c>
      <c r="AD107" s="43">
        <f t="shared" si="19"/>
        <v>8</v>
      </c>
      <c r="AE107" s="45"/>
      <c r="AF107" s="43">
        <f t="shared" si="17"/>
        <v>400</v>
      </c>
    </row>
    <row r="108" spans="1:32" x14ac:dyDescent="0.3">
      <c r="A108" s="9" t="s">
        <v>1121</v>
      </c>
      <c r="B108" s="9" t="s">
        <v>1122</v>
      </c>
      <c r="C108" s="9" t="s">
        <v>900</v>
      </c>
      <c r="D108" s="9" t="s">
        <v>901</v>
      </c>
      <c r="P108" s="9" t="str">
        <f>[1]Sites!A107</f>
        <v>MEX</v>
      </c>
      <c r="Q108" s="9" t="str">
        <f>[1]Sites!B107</f>
        <v>Mexico</v>
      </c>
      <c r="R108" s="9" t="str">
        <f t="shared" si="15"/>
        <v>LAC</v>
      </c>
      <c r="S108" s="9">
        <f>[1]Sites!J107</f>
        <v>32584</v>
      </c>
      <c r="T108" s="43">
        <f>IFERROR(VLOOKUP(P108,Area_covered!$A$2:$E$189,5,0),"-")</f>
        <v>1892945.3</v>
      </c>
      <c r="U108" s="44">
        <f t="shared" si="18"/>
        <v>1.7213386990104784E-2</v>
      </c>
      <c r="V108" s="44">
        <f t="shared" si="16"/>
        <v>3.8109814778418594</v>
      </c>
      <c r="W108" s="43">
        <f t="shared" si="10"/>
        <v>1</v>
      </c>
      <c r="X108" s="43">
        <f t="shared" si="11"/>
        <v>21</v>
      </c>
      <c r="Y108" s="43">
        <f t="shared" si="12"/>
        <v>75</v>
      </c>
      <c r="Z108" s="43">
        <f t="shared" si="13"/>
        <v>3</v>
      </c>
      <c r="AA108" s="43">
        <f t="shared" si="19"/>
        <v>325.84000000000003</v>
      </c>
      <c r="AB108" s="43">
        <f t="shared" si="19"/>
        <v>6842.6399999999994</v>
      </c>
      <c r="AC108" s="43">
        <f t="shared" si="19"/>
        <v>24438</v>
      </c>
      <c r="AD108" s="43">
        <f t="shared" si="19"/>
        <v>977.52</v>
      </c>
      <c r="AE108" s="45"/>
      <c r="AF108" s="43">
        <f t="shared" si="17"/>
        <v>32584</v>
      </c>
    </row>
    <row r="109" spans="1:32" x14ac:dyDescent="0.3">
      <c r="A109" s="9" t="s">
        <v>1123</v>
      </c>
      <c r="B109" s="9" t="s">
        <v>1124</v>
      </c>
      <c r="C109" s="9" t="s">
        <v>902</v>
      </c>
      <c r="D109" s="9" t="s">
        <v>902</v>
      </c>
      <c r="P109" s="9" t="str">
        <f>[1]Sites!A108</f>
        <v>MKD</v>
      </c>
      <c r="Q109" s="9" t="str">
        <f>[1]Sites!B108</f>
        <v>North Macedonia</v>
      </c>
      <c r="R109" s="9" t="str">
        <f t="shared" si="15"/>
        <v>Europe</v>
      </c>
      <c r="S109" s="9" t="str">
        <f>[1]Sites!J108</f>
        <v>-</v>
      </c>
      <c r="T109" s="43" t="str">
        <f>IFERROR(VLOOKUP(P109,Area_covered!$A$2:$E$189,5,0),"-")</f>
        <v>-</v>
      </c>
      <c r="U109" s="44" t="str">
        <f t="shared" si="18"/>
        <v>-</v>
      </c>
      <c r="V109" s="44" t="str">
        <f t="shared" si="16"/>
        <v>-</v>
      </c>
      <c r="W109" s="43">
        <f t="shared" si="10"/>
        <v>0</v>
      </c>
      <c r="X109" s="43">
        <f t="shared" si="11"/>
        <v>33</v>
      </c>
      <c r="Y109" s="43">
        <f t="shared" si="12"/>
        <v>65</v>
      </c>
      <c r="Z109" s="43">
        <f t="shared" si="13"/>
        <v>2</v>
      </c>
      <c r="AA109" s="43" t="str">
        <f t="shared" si="19"/>
        <v>-</v>
      </c>
      <c r="AB109" s="43" t="str">
        <f t="shared" si="19"/>
        <v>-</v>
      </c>
      <c r="AC109" s="43" t="str">
        <f t="shared" si="19"/>
        <v>-</v>
      </c>
      <c r="AD109" s="43" t="str">
        <f t="shared" si="19"/>
        <v>-</v>
      </c>
      <c r="AE109" s="45"/>
      <c r="AF109" s="43">
        <f t="shared" si="17"/>
        <v>0</v>
      </c>
    </row>
    <row r="110" spans="1:32" x14ac:dyDescent="0.3">
      <c r="A110" s="9" t="s">
        <v>1125</v>
      </c>
      <c r="B110" s="9" t="s">
        <v>1126</v>
      </c>
      <c r="C110" s="9" t="s">
        <v>902</v>
      </c>
      <c r="D110" s="9" t="s">
        <v>902</v>
      </c>
      <c r="P110" s="9" t="str">
        <f>[1]Sites!A109</f>
        <v>MLI</v>
      </c>
      <c r="Q110" s="9" t="str">
        <f>[1]Sites!B109</f>
        <v>Mali</v>
      </c>
      <c r="R110" s="9" t="str">
        <f t="shared" si="15"/>
        <v>SSA</v>
      </c>
      <c r="S110" s="9">
        <f>[1]Sites!J109</f>
        <v>1900</v>
      </c>
      <c r="T110" s="43">
        <f>IFERROR(VLOOKUP(P110,Area_covered!$A$2:$E$189,5,0),"-")</f>
        <v>898334.32449999999</v>
      </c>
      <c r="U110" s="44">
        <f t="shared" si="18"/>
        <v>2.1150254957223334E-3</v>
      </c>
      <c r="V110" s="44">
        <f t="shared" si="16"/>
        <v>10.872069021241154</v>
      </c>
      <c r="W110" s="43">
        <f t="shared" si="10"/>
        <v>1</v>
      </c>
      <c r="X110" s="43">
        <f t="shared" si="11"/>
        <v>15</v>
      </c>
      <c r="Y110" s="43">
        <f t="shared" si="12"/>
        <v>79</v>
      </c>
      <c r="Z110" s="43">
        <f t="shared" si="13"/>
        <v>5</v>
      </c>
      <c r="AA110" s="43">
        <f t="shared" si="19"/>
        <v>19</v>
      </c>
      <c r="AB110" s="43">
        <f t="shared" si="19"/>
        <v>285</v>
      </c>
      <c r="AC110" s="43">
        <f t="shared" si="19"/>
        <v>1501</v>
      </c>
      <c r="AD110" s="43">
        <f t="shared" si="19"/>
        <v>95</v>
      </c>
      <c r="AE110" s="45"/>
      <c r="AF110" s="43">
        <f t="shared" si="17"/>
        <v>1900</v>
      </c>
    </row>
    <row r="111" spans="1:32" x14ac:dyDescent="0.3">
      <c r="A111" s="9" t="s">
        <v>1127</v>
      </c>
      <c r="B111" s="9" t="s">
        <v>1128</v>
      </c>
      <c r="C111" s="9" t="s">
        <v>900</v>
      </c>
      <c r="D111" s="9" t="s">
        <v>901</v>
      </c>
      <c r="P111" s="9" t="str">
        <f>[1]Sites!A110</f>
        <v>MLT</v>
      </c>
      <c r="Q111" s="9" t="str">
        <f>[1]Sites!B110</f>
        <v>Malta</v>
      </c>
      <c r="R111" s="9" t="str">
        <f t="shared" si="15"/>
        <v>Europe</v>
      </c>
      <c r="S111" s="9">
        <f>[1]Sites!J110</f>
        <v>1739.4285714285713</v>
      </c>
      <c r="T111" s="43">
        <f>IFERROR(VLOOKUP(P111,Area_covered!$A$2:$E$189,5,0),"-")</f>
        <v>317.79000000000002</v>
      </c>
      <c r="U111" s="44">
        <f t="shared" si="18"/>
        <v>5.4735157538895853</v>
      </c>
      <c r="V111" s="44">
        <f t="shared" si="16"/>
        <v>0.21371589222306114</v>
      </c>
      <c r="W111" s="43">
        <f t="shared" si="10"/>
        <v>0</v>
      </c>
      <c r="X111" s="43">
        <f t="shared" si="11"/>
        <v>33</v>
      </c>
      <c r="Y111" s="43">
        <f t="shared" si="12"/>
        <v>65</v>
      </c>
      <c r="Z111" s="43">
        <f t="shared" si="13"/>
        <v>2</v>
      </c>
      <c r="AA111" s="43">
        <f t="shared" si="19"/>
        <v>0</v>
      </c>
      <c r="AB111" s="43">
        <f t="shared" si="19"/>
        <v>574.01142857142861</v>
      </c>
      <c r="AC111" s="43">
        <f t="shared" si="19"/>
        <v>1130.6285714285714</v>
      </c>
      <c r="AD111" s="43">
        <f t="shared" si="19"/>
        <v>34.78857142857143</v>
      </c>
      <c r="AE111" s="45"/>
      <c r="AF111" s="43">
        <f t="shared" si="17"/>
        <v>1739.4285714285713</v>
      </c>
    </row>
    <row r="112" spans="1:32" x14ac:dyDescent="0.3">
      <c r="A112" s="9" t="s">
        <v>1129</v>
      </c>
      <c r="B112" s="9" t="s">
        <v>1130</v>
      </c>
      <c r="C112" s="9" t="s">
        <v>902</v>
      </c>
      <c r="D112" s="9" t="s">
        <v>902</v>
      </c>
      <c r="P112" s="9" t="str">
        <f>[1]Sites!A111</f>
        <v>MMR</v>
      </c>
      <c r="Q112" s="9" t="str">
        <f>[1]Sites!B111</f>
        <v>Myanmar</v>
      </c>
      <c r="R112" s="9" t="str">
        <f t="shared" si="15"/>
        <v>S&amp;SE Asia</v>
      </c>
      <c r="S112" s="9">
        <f>[1]Sites!J111</f>
        <v>15827</v>
      </c>
      <c r="T112" s="43">
        <f>IFERROR(VLOOKUP(P112,Area_covered!$A$2:$E$189,5,0),"-")</f>
        <v>601669.80000000005</v>
      </c>
      <c r="U112" s="44">
        <f t="shared" si="18"/>
        <v>2.6305126167209987E-2</v>
      </c>
      <c r="V112" s="44">
        <f t="shared" si="16"/>
        <v>3.0828316551654011</v>
      </c>
      <c r="W112" s="43">
        <f t="shared" si="10"/>
        <v>3</v>
      </c>
      <c r="X112" s="43">
        <f t="shared" si="11"/>
        <v>17</v>
      </c>
      <c r="Y112" s="43">
        <f t="shared" si="12"/>
        <v>78</v>
      </c>
      <c r="Z112" s="43">
        <f t="shared" si="13"/>
        <v>2</v>
      </c>
      <c r="AA112" s="43">
        <f t="shared" si="19"/>
        <v>474.81</v>
      </c>
      <c r="AB112" s="43">
        <f t="shared" si="19"/>
        <v>2690.59</v>
      </c>
      <c r="AC112" s="43">
        <f t="shared" si="19"/>
        <v>12345.060000000001</v>
      </c>
      <c r="AD112" s="43">
        <f t="shared" si="19"/>
        <v>316.54000000000002</v>
      </c>
      <c r="AE112" s="45"/>
      <c r="AF112" s="43">
        <f t="shared" si="17"/>
        <v>15827.000000000002</v>
      </c>
    </row>
    <row r="113" spans="1:32" x14ac:dyDescent="0.3">
      <c r="A113" s="9" t="s">
        <v>1131</v>
      </c>
      <c r="B113" s="9" t="s">
        <v>1132</v>
      </c>
      <c r="C113" s="9" t="s">
        <v>924</v>
      </c>
      <c r="D113" s="9" t="s">
        <v>925</v>
      </c>
      <c r="P113" s="9" t="str">
        <f>[1]Sites!A112</f>
        <v>MNE</v>
      </c>
      <c r="Q113" s="9" t="str">
        <f>[1]Sites!B112</f>
        <v>Montenegro</v>
      </c>
      <c r="R113" s="9" t="str">
        <f t="shared" si="15"/>
        <v>Europe</v>
      </c>
      <c r="S113" s="9">
        <f>[1]Sites!J112</f>
        <v>1059.8571428571429</v>
      </c>
      <c r="T113" s="43">
        <f>IFERROR(VLOOKUP(P113,Area_covered!$A$2:$E$189,5,0),"-")</f>
        <v>12934.949999999999</v>
      </c>
      <c r="U113" s="44">
        <f t="shared" si="18"/>
        <v>8.193747504684154E-2</v>
      </c>
      <c r="V113" s="44">
        <f t="shared" si="16"/>
        <v>1.7467418112346325</v>
      </c>
      <c r="W113" s="43">
        <f t="shared" si="10"/>
        <v>0</v>
      </c>
      <c r="X113" s="43">
        <f t="shared" si="11"/>
        <v>33</v>
      </c>
      <c r="Y113" s="43">
        <f t="shared" si="12"/>
        <v>65</v>
      </c>
      <c r="Z113" s="43">
        <f t="shared" si="13"/>
        <v>2</v>
      </c>
      <c r="AA113" s="43">
        <f t="shared" si="19"/>
        <v>0</v>
      </c>
      <c r="AB113" s="43">
        <f t="shared" si="19"/>
        <v>349.75285714285718</v>
      </c>
      <c r="AC113" s="43">
        <f t="shared" si="19"/>
        <v>688.90714285714296</v>
      </c>
      <c r="AD113" s="43">
        <f t="shared" si="19"/>
        <v>21.197142857142858</v>
      </c>
      <c r="AE113" s="45"/>
      <c r="AF113" s="43">
        <f t="shared" si="17"/>
        <v>1059.8571428571429</v>
      </c>
    </row>
    <row r="114" spans="1:32" x14ac:dyDescent="0.3">
      <c r="A114" s="9" t="s">
        <v>1133</v>
      </c>
      <c r="B114" s="9" t="s">
        <v>1134</v>
      </c>
      <c r="C114" s="9" t="s">
        <v>900</v>
      </c>
      <c r="D114" s="9" t="s">
        <v>921</v>
      </c>
      <c r="P114" s="9" t="str">
        <f>[1]Sites!A113</f>
        <v>MNG</v>
      </c>
      <c r="Q114" s="9" t="str">
        <f>[1]Sites!B113</f>
        <v>Mongolia</v>
      </c>
      <c r="R114" s="9" t="str">
        <f t="shared" si="15"/>
        <v>NE Asia</v>
      </c>
      <c r="S114" s="9">
        <f>[1]Sites!J113</f>
        <v>1000</v>
      </c>
      <c r="T114" s="43">
        <f>IFERROR(VLOOKUP(P114,Area_covered!$A$2:$E$189,5,0),"-")</f>
        <v>1489503.0999999999</v>
      </c>
      <c r="U114" s="44">
        <f t="shared" si="18"/>
        <v>6.7136483301041805E-4</v>
      </c>
      <c r="V114" s="44">
        <f t="shared" si="16"/>
        <v>19.297040576212716</v>
      </c>
      <c r="W114" s="43">
        <f t="shared" si="10"/>
        <v>0</v>
      </c>
      <c r="X114" s="43">
        <f t="shared" si="11"/>
        <v>81</v>
      </c>
      <c r="Y114" s="43">
        <f t="shared" si="12"/>
        <v>18</v>
      </c>
      <c r="Z114" s="43">
        <f t="shared" si="13"/>
        <v>1</v>
      </c>
      <c r="AA114" s="43">
        <f t="shared" si="19"/>
        <v>0</v>
      </c>
      <c r="AB114" s="43">
        <f t="shared" si="19"/>
        <v>810</v>
      </c>
      <c r="AC114" s="43">
        <f t="shared" si="19"/>
        <v>180</v>
      </c>
      <c r="AD114" s="43">
        <f t="shared" si="19"/>
        <v>10</v>
      </c>
      <c r="AE114" s="45"/>
      <c r="AF114" s="43">
        <f t="shared" si="17"/>
        <v>1000</v>
      </c>
    </row>
    <row r="115" spans="1:32" x14ac:dyDescent="0.3">
      <c r="A115" s="9" t="s">
        <v>1135</v>
      </c>
      <c r="B115" s="9" t="s">
        <v>1136</v>
      </c>
      <c r="C115" s="9" t="s">
        <v>902</v>
      </c>
      <c r="D115" s="9" t="s">
        <v>902</v>
      </c>
      <c r="P115" s="9" t="str">
        <f>[1]Sites!A114</f>
        <v>MOZ</v>
      </c>
      <c r="Q115" s="9" t="str">
        <f>[1]Sites!B114</f>
        <v>Mozambique</v>
      </c>
      <c r="R115" s="9" t="str">
        <f t="shared" si="15"/>
        <v>SSA</v>
      </c>
      <c r="S115" s="9">
        <f>[1]Sites!J114</f>
        <v>4400</v>
      </c>
      <c r="T115" s="43">
        <f>IFERROR(VLOOKUP(P115,Area_covered!$A$2:$E$189,5,0),"-")</f>
        <v>432966.60000000003</v>
      </c>
      <c r="U115" s="44">
        <f t="shared" si="18"/>
        <v>1.016244671067006E-2</v>
      </c>
      <c r="V115" s="44">
        <f t="shared" si="16"/>
        <v>4.9598765105595124</v>
      </c>
      <c r="W115" s="43">
        <f t="shared" si="10"/>
        <v>1</v>
      </c>
      <c r="X115" s="43">
        <f t="shared" si="11"/>
        <v>15</v>
      </c>
      <c r="Y115" s="43">
        <f t="shared" si="12"/>
        <v>79</v>
      </c>
      <c r="Z115" s="43">
        <f t="shared" si="13"/>
        <v>5</v>
      </c>
      <c r="AA115" s="43">
        <f t="shared" si="19"/>
        <v>44</v>
      </c>
      <c r="AB115" s="43">
        <f t="shared" si="19"/>
        <v>660</v>
      </c>
      <c r="AC115" s="43">
        <f t="shared" si="19"/>
        <v>3476</v>
      </c>
      <c r="AD115" s="43">
        <f t="shared" si="19"/>
        <v>220</v>
      </c>
      <c r="AE115" s="45"/>
      <c r="AF115" s="43">
        <f t="shared" si="17"/>
        <v>4400</v>
      </c>
    </row>
    <row r="116" spans="1:32" x14ac:dyDescent="0.3">
      <c r="A116" s="9" t="s">
        <v>1137</v>
      </c>
      <c r="B116" s="9" t="s">
        <v>1138</v>
      </c>
      <c r="C116" s="9" t="s">
        <v>900</v>
      </c>
      <c r="D116" s="9" t="s">
        <v>901</v>
      </c>
      <c r="P116" s="9" t="str">
        <f>[1]Sites!A115</f>
        <v>MUS</v>
      </c>
      <c r="Q116" s="9" t="str">
        <f>[1]Sites!B115</f>
        <v>Mauritius</v>
      </c>
      <c r="R116" s="9" t="str">
        <f t="shared" si="15"/>
        <v>SSA</v>
      </c>
      <c r="S116" s="9">
        <f>[1]Sites!J115</f>
        <v>1241.1428571428571</v>
      </c>
      <c r="T116" s="43">
        <f>IFERROR(VLOOKUP(P116,Area_covered!$A$2:$E$189,5,0),"-")</f>
        <v>1812.6000000000001</v>
      </c>
      <c r="U116" s="44">
        <f t="shared" si="18"/>
        <v>0.68473069466118119</v>
      </c>
      <c r="V116" s="44">
        <f t="shared" si="16"/>
        <v>0.60424088259476039</v>
      </c>
      <c r="W116" s="43">
        <f t="shared" si="10"/>
        <v>1</v>
      </c>
      <c r="X116" s="43">
        <f t="shared" si="11"/>
        <v>15</v>
      </c>
      <c r="Y116" s="43">
        <f t="shared" si="12"/>
        <v>79</v>
      </c>
      <c r="Z116" s="43">
        <f t="shared" si="13"/>
        <v>5</v>
      </c>
      <c r="AA116" s="43">
        <f t="shared" si="19"/>
        <v>12.411428571428571</v>
      </c>
      <c r="AB116" s="43">
        <f t="shared" si="19"/>
        <v>186.17142857142855</v>
      </c>
      <c r="AC116" s="43">
        <f t="shared" si="19"/>
        <v>980.50285714285712</v>
      </c>
      <c r="AD116" s="43">
        <f t="shared" si="19"/>
        <v>62.057142857142857</v>
      </c>
      <c r="AE116" s="45"/>
      <c r="AF116" s="43">
        <f t="shared" si="17"/>
        <v>1241.1428571428571</v>
      </c>
    </row>
    <row r="117" spans="1:32" x14ac:dyDescent="0.3">
      <c r="A117" s="9" t="s">
        <v>1139</v>
      </c>
      <c r="B117" s="9" t="s">
        <v>1140</v>
      </c>
      <c r="C117" s="9" t="s">
        <v>900</v>
      </c>
      <c r="D117" s="9" t="s">
        <v>902</v>
      </c>
      <c r="P117" s="9" t="str">
        <f>[1]Sites!A116</f>
        <v>MWI</v>
      </c>
      <c r="Q117" s="9" t="str">
        <f>[1]Sites!B116</f>
        <v>Malawi</v>
      </c>
      <c r="R117" s="9" t="str">
        <f t="shared" si="15"/>
        <v>SSA</v>
      </c>
      <c r="S117" s="9">
        <f>[1]Sites!J116</f>
        <v>1000</v>
      </c>
      <c r="T117" s="43">
        <f>IFERROR(VLOOKUP(P117,Area_covered!$A$2:$E$189,5,0),"-")</f>
        <v>31730.524500000003</v>
      </c>
      <c r="U117" s="44">
        <f t="shared" si="18"/>
        <v>3.151539458479484E-2</v>
      </c>
      <c r="V117" s="44">
        <f t="shared" si="16"/>
        <v>2.816492699262684</v>
      </c>
      <c r="W117" s="43">
        <f t="shared" si="10"/>
        <v>1</v>
      </c>
      <c r="X117" s="43">
        <f t="shared" si="11"/>
        <v>15</v>
      </c>
      <c r="Y117" s="43">
        <f t="shared" si="12"/>
        <v>79</v>
      </c>
      <c r="Z117" s="43">
        <f t="shared" si="13"/>
        <v>5</v>
      </c>
      <c r="AA117" s="43">
        <f t="shared" si="19"/>
        <v>10</v>
      </c>
      <c r="AB117" s="43">
        <f t="shared" si="19"/>
        <v>150</v>
      </c>
      <c r="AC117" s="43">
        <f t="shared" si="19"/>
        <v>790</v>
      </c>
      <c r="AD117" s="43">
        <f t="shared" si="19"/>
        <v>50</v>
      </c>
      <c r="AE117" s="45"/>
      <c r="AF117" s="43">
        <f t="shared" si="17"/>
        <v>1000</v>
      </c>
    </row>
    <row r="118" spans="1:32" x14ac:dyDescent="0.3">
      <c r="A118" s="9" t="s">
        <v>1141</v>
      </c>
      <c r="B118" s="9" t="s">
        <v>1142</v>
      </c>
      <c r="C118" s="9" t="s">
        <v>911</v>
      </c>
      <c r="D118" s="9" t="s">
        <v>921</v>
      </c>
      <c r="P118" s="9" t="str">
        <f>[1]Sites!A117</f>
        <v>MYS</v>
      </c>
      <c r="Q118" s="9" t="str">
        <f>[1]Sites!B117</f>
        <v>Malaysia</v>
      </c>
      <c r="R118" s="9" t="str">
        <f t="shared" si="15"/>
        <v>S&amp;SE Asia</v>
      </c>
      <c r="S118" s="9">
        <f>[1]Sites!J117</f>
        <v>22802</v>
      </c>
      <c r="T118" s="43">
        <f>IFERROR(VLOOKUP(P118,Area_covered!$A$2:$E$189,5,0),"-")</f>
        <v>312649.75</v>
      </c>
      <c r="U118" s="44">
        <f t="shared" si="18"/>
        <v>7.2931451248561693E-2</v>
      </c>
      <c r="V118" s="44">
        <f t="shared" si="16"/>
        <v>1.8514525088215785</v>
      </c>
      <c r="W118" s="43">
        <f t="shared" si="10"/>
        <v>3</v>
      </c>
      <c r="X118" s="43">
        <f t="shared" si="11"/>
        <v>17</v>
      </c>
      <c r="Y118" s="43">
        <f t="shared" si="12"/>
        <v>78</v>
      </c>
      <c r="Z118" s="43">
        <f t="shared" si="13"/>
        <v>2</v>
      </c>
      <c r="AA118" s="43">
        <f t="shared" si="19"/>
        <v>684.06</v>
      </c>
      <c r="AB118" s="43">
        <f t="shared" si="19"/>
        <v>3876.34</v>
      </c>
      <c r="AC118" s="43">
        <f t="shared" si="19"/>
        <v>17785.560000000001</v>
      </c>
      <c r="AD118" s="43">
        <f t="shared" si="19"/>
        <v>456.04</v>
      </c>
      <c r="AE118" s="45"/>
      <c r="AF118" s="43">
        <f t="shared" si="17"/>
        <v>22802</v>
      </c>
    </row>
    <row r="119" spans="1:32" x14ac:dyDescent="0.3">
      <c r="A119" s="9" t="s">
        <v>1143</v>
      </c>
      <c r="B119" s="9" t="s">
        <v>1144</v>
      </c>
      <c r="C119" s="9" t="s">
        <v>914</v>
      </c>
      <c r="D119" s="9" t="s">
        <v>915</v>
      </c>
      <c r="P119" s="9" t="str">
        <f>[1]Sites!A118</f>
        <v>NAM</v>
      </c>
      <c r="Q119" s="9" t="str">
        <f>[1]Sites!B118</f>
        <v>Namibia</v>
      </c>
      <c r="R119" s="9" t="str">
        <f t="shared" si="15"/>
        <v>SSA</v>
      </c>
      <c r="S119" s="9">
        <f>[1]Sites!J118</f>
        <v>300</v>
      </c>
      <c r="T119" s="43">
        <f>IFERROR(VLOOKUP(P119,Area_covered!$A$2:$E$189,5,0),"-")</f>
        <v>619023.75</v>
      </c>
      <c r="U119" s="44">
        <f t="shared" si="18"/>
        <v>4.8463407098677555E-4</v>
      </c>
      <c r="V119" s="44">
        <f t="shared" si="16"/>
        <v>22.712400247441924</v>
      </c>
      <c r="W119" s="43">
        <f t="shared" si="10"/>
        <v>1</v>
      </c>
      <c r="X119" s="43">
        <f t="shared" si="11"/>
        <v>15</v>
      </c>
      <c r="Y119" s="43">
        <f t="shared" si="12"/>
        <v>79</v>
      </c>
      <c r="Z119" s="43">
        <f t="shared" si="13"/>
        <v>5</v>
      </c>
      <c r="AA119" s="43">
        <f t="shared" si="19"/>
        <v>3</v>
      </c>
      <c r="AB119" s="43">
        <f t="shared" si="19"/>
        <v>45</v>
      </c>
      <c r="AC119" s="43">
        <f t="shared" si="19"/>
        <v>237</v>
      </c>
      <c r="AD119" s="43">
        <f t="shared" si="19"/>
        <v>15</v>
      </c>
      <c r="AE119" s="45"/>
      <c r="AF119" s="43">
        <f t="shared" si="17"/>
        <v>300</v>
      </c>
    </row>
    <row r="120" spans="1:32" x14ac:dyDescent="0.3">
      <c r="A120" s="9" t="s">
        <v>1145</v>
      </c>
      <c r="B120" s="9" t="s">
        <v>1146</v>
      </c>
      <c r="C120" s="9" t="s">
        <v>900</v>
      </c>
      <c r="D120" s="9" t="s">
        <v>916</v>
      </c>
      <c r="P120" s="9" t="str">
        <f>[1]Sites!A119</f>
        <v>NER</v>
      </c>
      <c r="Q120" s="9" t="str">
        <f>[1]Sites!B119</f>
        <v>Niger</v>
      </c>
      <c r="R120" s="9" t="str">
        <f t="shared" si="15"/>
        <v>SSA</v>
      </c>
      <c r="S120" s="9">
        <f>[1]Sites!J119</f>
        <v>1800</v>
      </c>
      <c r="T120" s="43">
        <f>IFERROR(VLOOKUP(P120,Area_covered!$A$2:$E$189,5,0),"-")</f>
        <v>804067.03100000008</v>
      </c>
      <c r="U120" s="44">
        <f t="shared" si="18"/>
        <v>2.2386193322233103E-3</v>
      </c>
      <c r="V120" s="44">
        <f t="shared" si="16"/>
        <v>10.567685485846832</v>
      </c>
      <c r="W120" s="43">
        <f t="shared" si="10"/>
        <v>1</v>
      </c>
      <c r="X120" s="43">
        <f t="shared" si="11"/>
        <v>15</v>
      </c>
      <c r="Y120" s="43">
        <f t="shared" si="12"/>
        <v>79</v>
      </c>
      <c r="Z120" s="43">
        <f t="shared" si="13"/>
        <v>5</v>
      </c>
      <c r="AA120" s="43">
        <f t="shared" si="19"/>
        <v>18</v>
      </c>
      <c r="AB120" s="43">
        <f t="shared" si="19"/>
        <v>270</v>
      </c>
      <c r="AC120" s="43">
        <f t="shared" si="19"/>
        <v>1422</v>
      </c>
      <c r="AD120" s="43">
        <f t="shared" si="19"/>
        <v>90</v>
      </c>
      <c r="AE120" s="45"/>
      <c r="AF120" s="43">
        <f t="shared" si="17"/>
        <v>1800</v>
      </c>
    </row>
    <row r="121" spans="1:32" x14ac:dyDescent="0.3">
      <c r="A121" s="9" t="s">
        <v>1147</v>
      </c>
      <c r="B121" s="9" t="s">
        <v>1148</v>
      </c>
      <c r="C121" s="9" t="s">
        <v>900</v>
      </c>
      <c r="D121" s="9" t="s">
        <v>916</v>
      </c>
      <c r="P121" s="9" t="str">
        <f>[1]Sites!A120</f>
        <v>NGA</v>
      </c>
      <c r="Q121" s="9" t="str">
        <f>[1]Sites!B120</f>
        <v>Nigeria</v>
      </c>
      <c r="R121" s="9" t="str">
        <f t="shared" si="15"/>
        <v>SSA</v>
      </c>
      <c r="S121" s="9">
        <f>[1]Sites!J120</f>
        <v>29652</v>
      </c>
      <c r="T121" s="43">
        <f>IFERROR(VLOOKUP(P121,Area_covered!$A$2:$E$189,5,0),"-")</f>
        <v>746817.8367000001</v>
      </c>
      <c r="U121" s="44">
        <f t="shared" si="18"/>
        <v>3.9704461440054406E-2</v>
      </c>
      <c r="V121" s="44">
        <f t="shared" si="16"/>
        <v>2.5092870747147753</v>
      </c>
      <c r="W121" s="43">
        <f t="shared" si="10"/>
        <v>1</v>
      </c>
      <c r="X121" s="43">
        <f t="shared" si="11"/>
        <v>15</v>
      </c>
      <c r="Y121" s="43">
        <f t="shared" si="12"/>
        <v>79</v>
      </c>
      <c r="Z121" s="43">
        <f t="shared" si="13"/>
        <v>5</v>
      </c>
      <c r="AA121" s="43">
        <f t="shared" si="19"/>
        <v>296.52</v>
      </c>
      <c r="AB121" s="43">
        <f t="shared" si="19"/>
        <v>4447.8</v>
      </c>
      <c r="AC121" s="43">
        <f t="shared" si="19"/>
        <v>23425.08</v>
      </c>
      <c r="AD121" s="43">
        <f t="shared" si="19"/>
        <v>1482.6000000000001</v>
      </c>
      <c r="AE121" s="45"/>
      <c r="AF121" s="43">
        <f t="shared" si="17"/>
        <v>29652</v>
      </c>
    </row>
    <row r="122" spans="1:32" x14ac:dyDescent="0.3">
      <c r="A122" s="9" t="s">
        <v>1149</v>
      </c>
      <c r="B122" s="9" t="s">
        <v>1150</v>
      </c>
      <c r="C122" s="9"/>
      <c r="D122" s="9"/>
      <c r="P122" s="9" t="str">
        <f>[1]Sites!A121</f>
        <v>NIC</v>
      </c>
      <c r="Q122" s="9" t="str">
        <f>[1]Sites!B121</f>
        <v>Nicaragua</v>
      </c>
      <c r="R122" s="9" t="str">
        <f t="shared" si="15"/>
        <v>LAC</v>
      </c>
      <c r="S122" s="9">
        <f>[1]Sites!J121</f>
        <v>2229.5714285714284</v>
      </c>
      <c r="T122" s="43">
        <f>IFERROR(VLOOKUP(P122,Area_covered!$A$2:$E$189,5,0),"-")</f>
        <v>122459.75</v>
      </c>
      <c r="U122" s="44">
        <f t="shared" si="18"/>
        <v>1.8206565247531767E-2</v>
      </c>
      <c r="V122" s="44">
        <f t="shared" si="16"/>
        <v>3.7055782908557</v>
      </c>
      <c r="W122" s="43">
        <f t="shared" si="10"/>
        <v>1</v>
      </c>
      <c r="X122" s="43">
        <f t="shared" si="11"/>
        <v>21</v>
      </c>
      <c r="Y122" s="43">
        <f t="shared" si="12"/>
        <v>75</v>
      </c>
      <c r="Z122" s="43">
        <f t="shared" si="13"/>
        <v>3</v>
      </c>
      <c r="AA122" s="43">
        <f t="shared" si="19"/>
        <v>22.295714285714286</v>
      </c>
      <c r="AB122" s="43">
        <f t="shared" si="19"/>
        <v>468.21</v>
      </c>
      <c r="AC122" s="43">
        <f t="shared" si="19"/>
        <v>1672.1785714285713</v>
      </c>
      <c r="AD122" s="43">
        <f t="shared" si="19"/>
        <v>66.887142857142848</v>
      </c>
      <c r="AE122" s="45"/>
      <c r="AF122" s="43">
        <f t="shared" si="17"/>
        <v>2229.5714285714284</v>
      </c>
    </row>
    <row r="123" spans="1:32" x14ac:dyDescent="0.3">
      <c r="A123" s="9" t="s">
        <v>1151</v>
      </c>
      <c r="B123" s="9" t="s">
        <v>1152</v>
      </c>
      <c r="C123" s="9" t="s">
        <v>900</v>
      </c>
      <c r="D123" s="9" t="s">
        <v>901</v>
      </c>
      <c r="P123" s="9" t="str">
        <f>[1]Sites!A122</f>
        <v>NLD</v>
      </c>
      <c r="Q123" s="9" t="str">
        <f>[1]Sites!B122</f>
        <v>Netherlands</v>
      </c>
      <c r="R123" s="9" t="str">
        <f t="shared" si="15"/>
        <v>Europe</v>
      </c>
      <c r="S123" s="9">
        <f>[1]Sites!J122</f>
        <v>15204</v>
      </c>
      <c r="T123" s="43">
        <f>IFERROR(VLOOKUP(P123,Area_covered!$A$2:$E$189,5,0),"-")</f>
        <v>37498.565000000002</v>
      </c>
      <c r="U123" s="44">
        <f t="shared" si="18"/>
        <v>0.40545551543105712</v>
      </c>
      <c r="V123" s="44">
        <f t="shared" si="16"/>
        <v>0.78523273821856054</v>
      </c>
      <c r="W123" s="43">
        <f t="shared" si="10"/>
        <v>0</v>
      </c>
      <c r="X123" s="43">
        <f t="shared" si="11"/>
        <v>33</v>
      </c>
      <c r="Y123" s="43">
        <f t="shared" si="12"/>
        <v>65</v>
      </c>
      <c r="Z123" s="43">
        <f t="shared" si="13"/>
        <v>2</v>
      </c>
      <c r="AA123" s="43">
        <f t="shared" si="19"/>
        <v>0</v>
      </c>
      <c r="AB123" s="43">
        <f t="shared" si="19"/>
        <v>5017.3200000000006</v>
      </c>
      <c r="AC123" s="43">
        <f t="shared" si="19"/>
        <v>9882.6</v>
      </c>
      <c r="AD123" s="43">
        <f t="shared" si="19"/>
        <v>304.08</v>
      </c>
      <c r="AE123" s="45"/>
      <c r="AF123" s="43">
        <f t="shared" si="17"/>
        <v>15204.000000000002</v>
      </c>
    </row>
    <row r="124" spans="1:32" x14ac:dyDescent="0.3">
      <c r="A124" s="9" t="s">
        <v>1153</v>
      </c>
      <c r="B124" s="9" t="s">
        <v>1154</v>
      </c>
      <c r="C124" s="9" t="s">
        <v>900</v>
      </c>
      <c r="D124" s="9" t="s">
        <v>902</v>
      </c>
      <c r="P124" s="9" t="str">
        <f>[1]Sites!A123</f>
        <v>NOR</v>
      </c>
      <c r="Q124" s="9" t="str">
        <f>[1]Sites!B123</f>
        <v>Norway</v>
      </c>
      <c r="R124" s="9" t="str">
        <f t="shared" si="15"/>
        <v>Europe</v>
      </c>
      <c r="S124" s="9">
        <f>[1]Sites!J123</f>
        <v>7035</v>
      </c>
      <c r="T124" s="43">
        <f>IFERROR(VLOOKUP(P124,Area_covered!$A$2:$E$189,5,0),"-")</f>
        <v>320699.61</v>
      </c>
      <c r="U124" s="44">
        <f t="shared" si="18"/>
        <v>2.1936415825388751E-2</v>
      </c>
      <c r="V124" s="44">
        <f t="shared" si="16"/>
        <v>3.3758813111342749</v>
      </c>
      <c r="W124" s="43">
        <f t="shared" si="10"/>
        <v>0</v>
      </c>
      <c r="X124" s="43">
        <f t="shared" si="11"/>
        <v>33</v>
      </c>
      <c r="Y124" s="43">
        <f t="shared" si="12"/>
        <v>65</v>
      </c>
      <c r="Z124" s="43">
        <f t="shared" si="13"/>
        <v>2</v>
      </c>
      <c r="AA124" s="43">
        <f t="shared" si="19"/>
        <v>0</v>
      </c>
      <c r="AB124" s="43">
        <f t="shared" si="19"/>
        <v>2321.5500000000002</v>
      </c>
      <c r="AC124" s="43">
        <f t="shared" si="19"/>
        <v>4572.75</v>
      </c>
      <c r="AD124" s="43">
        <f t="shared" si="19"/>
        <v>140.70000000000002</v>
      </c>
      <c r="AE124" s="45"/>
      <c r="AF124" s="43">
        <f t="shared" si="17"/>
        <v>7035</v>
      </c>
    </row>
    <row r="125" spans="1:32" x14ac:dyDescent="0.3">
      <c r="A125" s="9" t="s">
        <v>1155</v>
      </c>
      <c r="B125" s="9" t="s">
        <v>1156</v>
      </c>
      <c r="C125" s="9" t="s">
        <v>900</v>
      </c>
      <c r="D125" s="9" t="s">
        <v>915</v>
      </c>
      <c r="P125" s="9" t="str">
        <f>[1]Sites!A124</f>
        <v>NPL</v>
      </c>
      <c r="Q125" s="9" t="str">
        <f>[1]Sites!B124</f>
        <v>Nepal</v>
      </c>
      <c r="R125" s="9" t="str">
        <f t="shared" si="15"/>
        <v>S&amp;SE Asia</v>
      </c>
      <c r="S125" s="9">
        <f>[1]Sites!J124</f>
        <v>6000</v>
      </c>
      <c r="T125" s="43">
        <f>IFERROR(VLOOKUP(P125,Area_covered!$A$2:$E$189,5,0),"-")</f>
        <v>132897.60000000001</v>
      </c>
      <c r="U125" s="44">
        <f t="shared" si="18"/>
        <v>4.514754216780438E-2</v>
      </c>
      <c r="V125" s="44">
        <f t="shared" si="16"/>
        <v>2.3531680772949475</v>
      </c>
      <c r="W125" s="43">
        <f t="shared" si="10"/>
        <v>3</v>
      </c>
      <c r="X125" s="43">
        <f t="shared" si="11"/>
        <v>17</v>
      </c>
      <c r="Y125" s="43">
        <f t="shared" si="12"/>
        <v>78</v>
      </c>
      <c r="Z125" s="43">
        <f t="shared" si="13"/>
        <v>2</v>
      </c>
      <c r="AA125" s="43">
        <f t="shared" si="19"/>
        <v>180</v>
      </c>
      <c r="AB125" s="43">
        <f t="shared" si="19"/>
        <v>1020.0000000000001</v>
      </c>
      <c r="AC125" s="43">
        <f t="shared" si="19"/>
        <v>4680</v>
      </c>
      <c r="AD125" s="43">
        <f t="shared" si="19"/>
        <v>120</v>
      </c>
      <c r="AE125" s="45"/>
      <c r="AF125" s="43">
        <f t="shared" si="17"/>
        <v>6000</v>
      </c>
    </row>
    <row r="126" spans="1:32" x14ac:dyDescent="0.3">
      <c r="A126" s="9" t="s">
        <v>1157</v>
      </c>
      <c r="B126" s="9" t="s">
        <v>1158</v>
      </c>
      <c r="C126" s="9" t="s">
        <v>902</v>
      </c>
      <c r="D126" s="9" t="s">
        <v>902</v>
      </c>
      <c r="P126" s="9" t="str">
        <f>[1]Sites!A125</f>
        <v>NRU</v>
      </c>
      <c r="Q126" s="9" t="str">
        <f>[1]Sites!B125</f>
        <v>Nauru</v>
      </c>
      <c r="R126" s="9" t="str">
        <f t="shared" si="15"/>
        <v>S&amp;SE Asia</v>
      </c>
      <c r="S126" s="9" t="str">
        <f>[1]Sites!J125</f>
        <v>-</v>
      </c>
      <c r="T126" s="43" t="str">
        <f>IFERROR(VLOOKUP(P126,Area_covered!$A$2:$E$189,5,0),"-")</f>
        <v>-</v>
      </c>
      <c r="U126" s="44" t="str">
        <f t="shared" si="18"/>
        <v>-</v>
      </c>
      <c r="V126" s="44" t="str">
        <f t="shared" si="16"/>
        <v>-</v>
      </c>
      <c r="W126" s="43">
        <f t="shared" si="10"/>
        <v>3</v>
      </c>
      <c r="X126" s="43">
        <f t="shared" si="11"/>
        <v>17</v>
      </c>
      <c r="Y126" s="43">
        <f t="shared" si="12"/>
        <v>78</v>
      </c>
      <c r="Z126" s="43">
        <f t="shared" si="13"/>
        <v>2</v>
      </c>
      <c r="AA126" s="43" t="str">
        <f t="shared" si="19"/>
        <v>-</v>
      </c>
      <c r="AB126" s="43" t="str">
        <f t="shared" si="19"/>
        <v>-</v>
      </c>
      <c r="AC126" s="43" t="str">
        <f t="shared" si="19"/>
        <v>-</v>
      </c>
      <c r="AD126" s="43" t="str">
        <f t="shared" si="19"/>
        <v>-</v>
      </c>
      <c r="AE126" s="45"/>
      <c r="AF126" s="43">
        <f t="shared" si="17"/>
        <v>0</v>
      </c>
    </row>
    <row r="127" spans="1:32" x14ac:dyDescent="0.3">
      <c r="A127" s="9" t="s">
        <v>1159</v>
      </c>
      <c r="B127" s="9" t="s">
        <v>1160</v>
      </c>
      <c r="C127" s="9" t="s">
        <v>900</v>
      </c>
      <c r="D127" s="9" t="s">
        <v>901</v>
      </c>
      <c r="P127" s="9" t="str">
        <f>[1]Sites!A126</f>
        <v>NZL</v>
      </c>
      <c r="Q127" s="9" t="str">
        <f>[1]Sites!B126</f>
        <v>New Zealand</v>
      </c>
      <c r="R127" s="9" t="str">
        <f t="shared" si="15"/>
        <v>S&amp;SE Asia</v>
      </c>
      <c r="S127" s="9">
        <f>[1]Sites!J126</f>
        <v>4000</v>
      </c>
      <c r="T127" s="43">
        <f>IFERROR(VLOOKUP(P127,Area_covered!$A$2:$E$189,5,0),"-")</f>
        <v>265899.15000000002</v>
      </c>
      <c r="U127" s="44">
        <f t="shared" si="18"/>
        <v>1.5043297430623602E-2</v>
      </c>
      <c r="V127" s="44">
        <f t="shared" si="16"/>
        <v>4.0766035955191917</v>
      </c>
      <c r="W127" s="43">
        <f t="shared" si="10"/>
        <v>3</v>
      </c>
      <c r="X127" s="43">
        <f t="shared" si="11"/>
        <v>17</v>
      </c>
      <c r="Y127" s="43">
        <f t="shared" si="12"/>
        <v>78</v>
      </c>
      <c r="Z127" s="43">
        <f t="shared" si="13"/>
        <v>2</v>
      </c>
      <c r="AA127" s="43">
        <f t="shared" si="19"/>
        <v>120</v>
      </c>
      <c r="AB127" s="43">
        <f t="shared" si="19"/>
        <v>680</v>
      </c>
      <c r="AC127" s="43">
        <f t="shared" si="19"/>
        <v>3120</v>
      </c>
      <c r="AD127" s="43">
        <f t="shared" si="19"/>
        <v>80</v>
      </c>
      <c r="AE127" s="45"/>
      <c r="AF127" s="43">
        <f t="shared" si="17"/>
        <v>4000</v>
      </c>
    </row>
    <row r="128" spans="1:32" x14ac:dyDescent="0.3">
      <c r="A128" s="9" t="s">
        <v>1161</v>
      </c>
      <c r="B128" s="9" t="s">
        <v>1162</v>
      </c>
      <c r="C128" s="9" t="s">
        <v>911</v>
      </c>
      <c r="D128" s="9" t="s">
        <v>921</v>
      </c>
      <c r="P128" s="9" t="str">
        <f>[1]Sites!A127</f>
        <v>OMN</v>
      </c>
      <c r="Q128" s="9" t="str">
        <f>[1]Sites!B127</f>
        <v>Oman</v>
      </c>
      <c r="R128" s="9" t="str">
        <f t="shared" si="15"/>
        <v>MENA</v>
      </c>
      <c r="S128" s="9">
        <f>[1]Sites!J127</f>
        <v>15400</v>
      </c>
      <c r="T128" s="43">
        <f>IFERROR(VLOOKUP(P128,Area_covered!$A$2:$E$189,5,0),"-")</f>
        <v>306206.01</v>
      </c>
      <c r="U128" s="44">
        <f t="shared" si="18"/>
        <v>5.0292938404442156E-2</v>
      </c>
      <c r="V128" s="44">
        <f t="shared" si="16"/>
        <v>2.2295463183603714</v>
      </c>
      <c r="W128" s="43">
        <f t="shared" si="10"/>
        <v>1</v>
      </c>
      <c r="X128" s="43">
        <f t="shared" si="11"/>
        <v>20</v>
      </c>
      <c r="Y128" s="43">
        <f t="shared" si="12"/>
        <v>75</v>
      </c>
      <c r="Z128" s="43">
        <f t="shared" si="13"/>
        <v>4</v>
      </c>
      <c r="AA128" s="43">
        <f t="shared" si="19"/>
        <v>154</v>
      </c>
      <c r="AB128" s="43">
        <f t="shared" si="19"/>
        <v>3080</v>
      </c>
      <c r="AC128" s="43">
        <f t="shared" si="19"/>
        <v>11550</v>
      </c>
      <c r="AD128" s="43">
        <f t="shared" si="19"/>
        <v>616</v>
      </c>
      <c r="AE128" s="45"/>
      <c r="AF128" s="43">
        <f t="shared" si="17"/>
        <v>15400</v>
      </c>
    </row>
    <row r="129" spans="1:32" x14ac:dyDescent="0.3">
      <c r="A129" s="9" t="s">
        <v>1163</v>
      </c>
      <c r="B129" s="9" t="s">
        <v>1164</v>
      </c>
      <c r="C129" s="9" t="s">
        <v>911</v>
      </c>
      <c r="D129" s="9" t="s">
        <v>921</v>
      </c>
      <c r="P129" s="9" t="str">
        <f>[1]Sites!A128</f>
        <v>PAK</v>
      </c>
      <c r="Q129" s="9" t="str">
        <f>[1]Sites!B128</f>
        <v>Pakistan</v>
      </c>
      <c r="R129" s="9" t="str">
        <f t="shared" si="15"/>
        <v>MENA</v>
      </c>
      <c r="S129" s="9">
        <f>[1]Sites!J128</f>
        <v>34300</v>
      </c>
      <c r="T129" s="43">
        <f>IFERROR(VLOOKUP(P129,Area_covered!$A$2:$E$189,5,0),"-")</f>
        <v>742654.79399999999</v>
      </c>
      <c r="U129" s="44">
        <f t="shared" si="18"/>
        <v>4.6185657558685332E-2</v>
      </c>
      <c r="V129" s="44">
        <f t="shared" si="16"/>
        <v>2.3265716873388045</v>
      </c>
      <c r="W129" s="43">
        <f t="shared" si="10"/>
        <v>1</v>
      </c>
      <c r="X129" s="43">
        <f t="shared" si="11"/>
        <v>20</v>
      </c>
      <c r="Y129" s="43">
        <f t="shared" si="12"/>
        <v>75</v>
      </c>
      <c r="Z129" s="43">
        <f t="shared" si="13"/>
        <v>4</v>
      </c>
      <c r="AA129" s="43">
        <f t="shared" si="19"/>
        <v>343</v>
      </c>
      <c r="AB129" s="43">
        <f t="shared" si="19"/>
        <v>6860</v>
      </c>
      <c r="AC129" s="43">
        <f t="shared" si="19"/>
        <v>25725</v>
      </c>
      <c r="AD129" s="43">
        <f t="shared" si="19"/>
        <v>1372</v>
      </c>
      <c r="AE129" s="45"/>
      <c r="AF129" s="43">
        <f t="shared" si="17"/>
        <v>34300</v>
      </c>
    </row>
    <row r="130" spans="1:32" x14ac:dyDescent="0.3">
      <c r="A130" s="9" t="s">
        <v>1165</v>
      </c>
      <c r="B130" s="9" t="s">
        <v>1166</v>
      </c>
      <c r="C130" s="9" t="s">
        <v>911</v>
      </c>
      <c r="D130" s="9" t="s">
        <v>901</v>
      </c>
      <c r="P130" s="9" t="str">
        <f>[1]Sites!A129</f>
        <v>PAN</v>
      </c>
      <c r="Q130" s="9" t="str">
        <f>[1]Sites!B129</f>
        <v>Panama</v>
      </c>
      <c r="R130" s="9" t="str">
        <f t="shared" si="15"/>
        <v>LAC</v>
      </c>
      <c r="S130" s="9">
        <f>[1]Sites!J129</f>
        <v>4790.7142857142853</v>
      </c>
      <c r="T130" s="43">
        <f>IFERROR(VLOOKUP(P130,Area_covered!$A$2:$E$189,5,0),"-")</f>
        <v>74534.149999999994</v>
      </c>
      <c r="U130" s="44">
        <f t="shared" si="18"/>
        <v>6.4275426575794936E-2</v>
      </c>
      <c r="V130" s="44">
        <f t="shared" si="16"/>
        <v>1.9721844060444143</v>
      </c>
      <c r="W130" s="43">
        <f t="shared" si="10"/>
        <v>1</v>
      </c>
      <c r="X130" s="43">
        <f t="shared" si="11"/>
        <v>21</v>
      </c>
      <c r="Y130" s="43">
        <f t="shared" si="12"/>
        <v>75</v>
      </c>
      <c r="Z130" s="43">
        <f t="shared" si="13"/>
        <v>3</v>
      </c>
      <c r="AA130" s="43">
        <f t="shared" si="19"/>
        <v>47.907142857142851</v>
      </c>
      <c r="AB130" s="43">
        <f t="shared" si="19"/>
        <v>1006.0499999999998</v>
      </c>
      <c r="AC130" s="43">
        <f t="shared" si="19"/>
        <v>3593.0357142857138</v>
      </c>
      <c r="AD130" s="43">
        <f t="shared" si="19"/>
        <v>143.72142857142856</v>
      </c>
      <c r="AE130" s="45"/>
      <c r="AF130" s="43">
        <f t="shared" si="17"/>
        <v>4790.7142857142853</v>
      </c>
    </row>
    <row r="131" spans="1:32" x14ac:dyDescent="0.3">
      <c r="A131" s="9" t="s">
        <v>1167</v>
      </c>
      <c r="B131" s="9" t="s">
        <v>1168</v>
      </c>
      <c r="C131" s="9" t="s">
        <v>902</v>
      </c>
      <c r="D131" s="9" t="s">
        <v>902</v>
      </c>
      <c r="P131" s="9" t="str">
        <f>[1]Sites!A130</f>
        <v>PER</v>
      </c>
      <c r="Q131" s="9" t="str">
        <f>[1]Sites!B130</f>
        <v>Peru</v>
      </c>
      <c r="R131" s="9" t="str">
        <f t="shared" si="15"/>
        <v>LAC</v>
      </c>
      <c r="S131" s="9">
        <f>[1]Sites!J130</f>
        <v>11202</v>
      </c>
      <c r="T131" s="43">
        <f>IFERROR(VLOOKUP(P131,Area_covered!$A$2:$E$189,5,0),"-")</f>
        <v>1228146.7</v>
      </c>
      <c r="U131" s="44">
        <f t="shared" si="18"/>
        <v>9.1210602121065826E-3</v>
      </c>
      <c r="V131" s="44">
        <f t="shared" si="16"/>
        <v>5.235369553159579</v>
      </c>
      <c r="W131" s="43">
        <f t="shared" ref="W131:W182" si="20">VLOOKUP(R131,$K$2:$M$8,3,0)</f>
        <v>1</v>
      </c>
      <c r="X131" s="43">
        <f t="shared" ref="X131:X182" si="21">VLOOKUP(R131,$K$11:$M$17,3,0)</f>
        <v>21</v>
      </c>
      <c r="Y131" s="43">
        <f t="shared" ref="Y131:Y182" si="22">VLOOKUP(R131,$K$20:$M$26,3,0)</f>
        <v>75</v>
      </c>
      <c r="Z131" s="43">
        <f t="shared" ref="Z131:Z182" si="23">VLOOKUP(R131,$K$29:$M$35,3,0)</f>
        <v>3</v>
      </c>
      <c r="AA131" s="43">
        <f t="shared" ref="AA131:AD162" si="24">IFERROR(W131/100*$S131,"-")</f>
        <v>112.02</v>
      </c>
      <c r="AB131" s="43">
        <f t="shared" si="24"/>
        <v>2352.42</v>
      </c>
      <c r="AC131" s="43">
        <f t="shared" si="24"/>
        <v>8401.5</v>
      </c>
      <c r="AD131" s="43">
        <f t="shared" si="24"/>
        <v>336.06</v>
      </c>
      <c r="AE131" s="45"/>
      <c r="AF131" s="43">
        <f t="shared" si="17"/>
        <v>11202</v>
      </c>
    </row>
    <row r="132" spans="1:32" x14ac:dyDescent="0.3">
      <c r="A132" s="9" t="s">
        <v>1169</v>
      </c>
      <c r="B132" s="9" t="s">
        <v>1170</v>
      </c>
      <c r="C132" s="9" t="s">
        <v>902</v>
      </c>
      <c r="D132" s="9" t="s">
        <v>902</v>
      </c>
      <c r="P132" s="9" t="str">
        <f>[1]Sites!A131</f>
        <v>PHL</v>
      </c>
      <c r="Q132" s="9" t="str">
        <f>[1]Sites!B131</f>
        <v>Philippines</v>
      </c>
      <c r="R132" s="9" t="str">
        <f t="shared" ref="R132:R182" si="25">VLOOKUP(P132,$A$2:$D$251,4,0)</f>
        <v>S&amp;SE Asia</v>
      </c>
      <c r="S132" s="9">
        <f>[1]Sites!J131</f>
        <v>17850</v>
      </c>
      <c r="T132" s="43">
        <f>IFERROR(VLOOKUP(P132,Area_covered!$A$2:$E$189,5,0),"-")</f>
        <v>274303.5</v>
      </c>
      <c r="U132" s="44">
        <f t="shared" si="18"/>
        <v>6.5073905363949053E-2</v>
      </c>
      <c r="V132" s="44">
        <f t="shared" ref="V132:V182" si="26">IFERROR(SQRT(1/U132)/2,"-")</f>
        <v>1.9600473755207333</v>
      </c>
      <c r="W132" s="43">
        <f t="shared" si="20"/>
        <v>3</v>
      </c>
      <c r="X132" s="43">
        <f t="shared" si="21"/>
        <v>17</v>
      </c>
      <c r="Y132" s="43">
        <f t="shared" si="22"/>
        <v>78</v>
      </c>
      <c r="Z132" s="43">
        <f t="shared" si="23"/>
        <v>2</v>
      </c>
      <c r="AA132" s="43">
        <f t="shared" si="24"/>
        <v>535.5</v>
      </c>
      <c r="AB132" s="43">
        <f t="shared" si="24"/>
        <v>3034.5</v>
      </c>
      <c r="AC132" s="43">
        <f t="shared" si="24"/>
        <v>13923</v>
      </c>
      <c r="AD132" s="43">
        <f t="shared" si="24"/>
        <v>357</v>
      </c>
      <c r="AE132" s="45"/>
      <c r="AF132" s="43">
        <f t="shared" ref="AF132:AF182" si="27">SUM(AA132:AD132)</f>
        <v>17850</v>
      </c>
    </row>
    <row r="133" spans="1:32" x14ac:dyDescent="0.3">
      <c r="A133" s="9" t="s">
        <v>1171</v>
      </c>
      <c r="B133" s="9" t="s">
        <v>1172</v>
      </c>
      <c r="C133" s="9" t="s">
        <v>902</v>
      </c>
      <c r="D133" s="9" t="s">
        <v>902</v>
      </c>
      <c r="P133" s="9" t="str">
        <f>[1]Sites!A132</f>
        <v>PNG</v>
      </c>
      <c r="Q133" s="9" t="str">
        <f>[1]Sites!B132</f>
        <v>Papua New Guinea</v>
      </c>
      <c r="R133" s="9" t="str">
        <f t="shared" si="25"/>
        <v>S&amp;SE Asia</v>
      </c>
      <c r="S133" s="9">
        <f>[1]Sites!J132</f>
        <v>1500</v>
      </c>
      <c r="T133" s="43">
        <f>IFERROR(VLOOKUP(P133,Area_covered!$A$2:$E$189,5,0),"-")</f>
        <v>374854.5036</v>
      </c>
      <c r="U133" s="44">
        <f t="shared" ref="U133:U183" si="28">IFERROR(S133/T133,"-")</f>
        <v>4.0015525639799194E-3</v>
      </c>
      <c r="V133" s="44">
        <f t="shared" si="26"/>
        <v>7.904160334912242</v>
      </c>
      <c r="W133" s="43">
        <f t="shared" si="20"/>
        <v>3</v>
      </c>
      <c r="X133" s="43">
        <f t="shared" si="21"/>
        <v>17</v>
      </c>
      <c r="Y133" s="43">
        <f t="shared" si="22"/>
        <v>78</v>
      </c>
      <c r="Z133" s="43">
        <f t="shared" si="23"/>
        <v>2</v>
      </c>
      <c r="AA133" s="43">
        <f t="shared" si="24"/>
        <v>45</v>
      </c>
      <c r="AB133" s="43">
        <f t="shared" si="24"/>
        <v>255.00000000000003</v>
      </c>
      <c r="AC133" s="43">
        <f t="shared" si="24"/>
        <v>1170</v>
      </c>
      <c r="AD133" s="43">
        <f t="shared" si="24"/>
        <v>30</v>
      </c>
      <c r="AE133" s="45"/>
      <c r="AF133" s="43">
        <f t="shared" si="27"/>
        <v>1500</v>
      </c>
    </row>
    <row r="134" spans="1:32" x14ac:dyDescent="0.3">
      <c r="A134" s="9" t="s">
        <v>1173</v>
      </c>
      <c r="B134" s="9" t="s">
        <v>1174</v>
      </c>
      <c r="C134" s="9" t="s">
        <v>900</v>
      </c>
      <c r="D134" s="9" t="s">
        <v>915</v>
      </c>
      <c r="P134" s="9" t="str">
        <f>[1]Sites!A133</f>
        <v>POL</v>
      </c>
      <c r="Q134" s="9" t="str">
        <f>[1]Sites!B133</f>
        <v>Poland</v>
      </c>
      <c r="R134" s="9" t="str">
        <f t="shared" si="25"/>
        <v>Europe</v>
      </c>
      <c r="S134" s="9">
        <f>[1]Sites!J133</f>
        <v>22000</v>
      </c>
      <c r="T134" s="43">
        <f>IFERROR(VLOOKUP(P134,Area_covered!$A$2:$E$189,5,0),"-")</f>
        <v>316856</v>
      </c>
      <c r="U134" s="44">
        <f t="shared" si="28"/>
        <v>6.9432171080869548E-2</v>
      </c>
      <c r="V134" s="44">
        <f t="shared" si="26"/>
        <v>1.8975342852334351</v>
      </c>
      <c r="W134" s="43">
        <f t="shared" si="20"/>
        <v>0</v>
      </c>
      <c r="X134" s="43">
        <f t="shared" si="21"/>
        <v>33</v>
      </c>
      <c r="Y134" s="43">
        <f t="shared" si="22"/>
        <v>65</v>
      </c>
      <c r="Z134" s="43">
        <f t="shared" si="23"/>
        <v>2</v>
      </c>
      <c r="AA134" s="43">
        <f t="shared" si="24"/>
        <v>0</v>
      </c>
      <c r="AB134" s="43">
        <f t="shared" si="24"/>
        <v>7260</v>
      </c>
      <c r="AC134" s="43">
        <f t="shared" si="24"/>
        <v>14300</v>
      </c>
      <c r="AD134" s="43">
        <f t="shared" si="24"/>
        <v>440</v>
      </c>
      <c r="AE134" s="45"/>
      <c r="AF134" s="43">
        <f t="shared" si="27"/>
        <v>22000</v>
      </c>
    </row>
    <row r="135" spans="1:32" x14ac:dyDescent="0.3">
      <c r="A135" s="9" t="s">
        <v>1175</v>
      </c>
      <c r="B135" s="9" t="s">
        <v>1176</v>
      </c>
      <c r="C135" s="9" t="s">
        <v>911</v>
      </c>
      <c r="D135" s="9" t="s">
        <v>921</v>
      </c>
      <c r="P135" s="9" t="str">
        <f>[1]Sites!A134</f>
        <v>PRI</v>
      </c>
      <c r="Q135" s="9" t="str">
        <f>[1]Sites!B134</f>
        <v>Puerto Rico</v>
      </c>
      <c r="R135" s="9" t="str">
        <f t="shared" si="25"/>
        <v>LAC</v>
      </c>
      <c r="S135" s="9">
        <f>[1]Sites!J134</f>
        <v>2177.7142857142858</v>
      </c>
      <c r="T135" s="43">
        <f>IFERROR(VLOOKUP(P135,Area_covered!$A$2:$E$189,5,0),"-")</f>
        <v>8512</v>
      </c>
      <c r="U135" s="44">
        <f t="shared" si="28"/>
        <v>0.2558404940923738</v>
      </c>
      <c r="V135" s="44">
        <f t="shared" si="26"/>
        <v>0.98851977527178725</v>
      </c>
      <c r="W135" s="43">
        <f t="shared" si="20"/>
        <v>1</v>
      </c>
      <c r="X135" s="43">
        <f t="shared" si="21"/>
        <v>21</v>
      </c>
      <c r="Y135" s="43">
        <f t="shared" si="22"/>
        <v>75</v>
      </c>
      <c r="Z135" s="43">
        <f t="shared" si="23"/>
        <v>3</v>
      </c>
      <c r="AA135" s="43">
        <f t="shared" si="24"/>
        <v>21.777142857142859</v>
      </c>
      <c r="AB135" s="43">
        <f t="shared" si="24"/>
        <v>457.32</v>
      </c>
      <c r="AC135" s="43">
        <f t="shared" si="24"/>
        <v>1633.2857142857142</v>
      </c>
      <c r="AD135" s="43">
        <f t="shared" si="24"/>
        <v>65.331428571428575</v>
      </c>
      <c r="AE135" s="45"/>
      <c r="AF135" s="43">
        <f t="shared" si="27"/>
        <v>2177.7142857142858</v>
      </c>
    </row>
    <row r="136" spans="1:32" x14ac:dyDescent="0.3">
      <c r="A136" s="9" t="s">
        <v>1177</v>
      </c>
      <c r="B136" s="9" t="s">
        <v>1178</v>
      </c>
      <c r="C136" s="9" t="s">
        <v>911</v>
      </c>
      <c r="D136" s="9" t="s">
        <v>921</v>
      </c>
      <c r="P136" s="9" t="str">
        <f>[1]Sites!A135</f>
        <v>PRT</v>
      </c>
      <c r="Q136" s="9" t="str">
        <f>[1]Sites!B135</f>
        <v>Portugal</v>
      </c>
      <c r="R136" s="9" t="str">
        <f t="shared" si="25"/>
        <v>Europe</v>
      </c>
      <c r="S136" s="9">
        <f>[1]Sites!J135</f>
        <v>11800</v>
      </c>
      <c r="T136" s="43">
        <f>IFERROR(VLOOKUP(P136,Area_covered!$A$2:$E$189,5,0),"-")</f>
        <v>87229</v>
      </c>
      <c r="U136" s="44">
        <f t="shared" si="28"/>
        <v>0.13527611230210138</v>
      </c>
      <c r="V136" s="44">
        <f t="shared" si="26"/>
        <v>1.3594381316920257</v>
      </c>
      <c r="W136" s="43">
        <f t="shared" si="20"/>
        <v>0</v>
      </c>
      <c r="X136" s="43">
        <f t="shared" si="21"/>
        <v>33</v>
      </c>
      <c r="Y136" s="43">
        <f t="shared" si="22"/>
        <v>65</v>
      </c>
      <c r="Z136" s="43">
        <f t="shared" si="23"/>
        <v>2</v>
      </c>
      <c r="AA136" s="43">
        <f t="shared" si="24"/>
        <v>0</v>
      </c>
      <c r="AB136" s="43">
        <f t="shared" si="24"/>
        <v>3894</v>
      </c>
      <c r="AC136" s="43">
        <f t="shared" si="24"/>
        <v>7670</v>
      </c>
      <c r="AD136" s="43">
        <f t="shared" si="24"/>
        <v>236</v>
      </c>
      <c r="AE136" s="45"/>
      <c r="AF136" s="43">
        <f t="shared" si="27"/>
        <v>11800</v>
      </c>
    </row>
    <row r="137" spans="1:32" x14ac:dyDescent="0.3">
      <c r="A137" s="9" t="s">
        <v>1179</v>
      </c>
      <c r="B137" s="9" t="s">
        <v>1180</v>
      </c>
      <c r="C137" s="9" t="s">
        <v>900</v>
      </c>
      <c r="D137" s="9" t="s">
        <v>915</v>
      </c>
      <c r="P137" s="9" t="str">
        <f>[1]Sites!A136</f>
        <v>PRY</v>
      </c>
      <c r="Q137" s="9" t="str">
        <f>[1]Sites!B136</f>
        <v>Paraguay</v>
      </c>
      <c r="R137" s="9" t="str">
        <f t="shared" si="25"/>
        <v>LAC</v>
      </c>
      <c r="S137" s="9">
        <f>[1]Sites!J136</f>
        <v>4250</v>
      </c>
      <c r="T137" s="43">
        <f>IFERROR(VLOOKUP(P137,Area_covered!$A$2:$E$189,5,0),"-")</f>
        <v>379594.35</v>
      </c>
      <c r="U137" s="44">
        <f t="shared" si="28"/>
        <v>1.1196162429709505E-2</v>
      </c>
      <c r="V137" s="44">
        <f t="shared" si="26"/>
        <v>4.7253655320794712</v>
      </c>
      <c r="W137" s="43">
        <f t="shared" si="20"/>
        <v>1</v>
      </c>
      <c r="X137" s="43">
        <f t="shared" si="21"/>
        <v>21</v>
      </c>
      <c r="Y137" s="43">
        <f t="shared" si="22"/>
        <v>75</v>
      </c>
      <c r="Z137" s="43">
        <f t="shared" si="23"/>
        <v>3</v>
      </c>
      <c r="AA137" s="43">
        <f t="shared" si="24"/>
        <v>42.5</v>
      </c>
      <c r="AB137" s="43">
        <f t="shared" si="24"/>
        <v>892.5</v>
      </c>
      <c r="AC137" s="43">
        <f t="shared" si="24"/>
        <v>3187.5</v>
      </c>
      <c r="AD137" s="43">
        <f t="shared" si="24"/>
        <v>127.5</v>
      </c>
      <c r="AE137" s="45"/>
      <c r="AF137" s="43">
        <f t="shared" si="27"/>
        <v>4250</v>
      </c>
    </row>
    <row r="138" spans="1:32" x14ac:dyDescent="0.3">
      <c r="A138" s="9" t="s">
        <v>1181</v>
      </c>
      <c r="B138" s="9" t="s">
        <v>1182</v>
      </c>
      <c r="C138" s="9" t="s">
        <v>900</v>
      </c>
      <c r="D138" s="9" t="s">
        <v>915</v>
      </c>
      <c r="P138" s="9" t="str">
        <f>[1]Sites!A137</f>
        <v>QAT</v>
      </c>
      <c r="Q138" s="9" t="str">
        <f>[1]Sites!B137</f>
        <v>Qatar</v>
      </c>
      <c r="R138" s="9" t="str">
        <f t="shared" si="25"/>
        <v>MENA</v>
      </c>
      <c r="S138" s="9">
        <f>[1]Sites!J137</f>
        <v>5000</v>
      </c>
      <c r="T138" s="43">
        <f>IFERROR(VLOOKUP(P138,Area_covered!$A$2:$E$189,5,0),"-")</f>
        <v>11621</v>
      </c>
      <c r="U138" s="44">
        <f t="shared" si="28"/>
        <v>0.43025557180965496</v>
      </c>
      <c r="V138" s="44">
        <f t="shared" si="26"/>
        <v>0.76226635764672179</v>
      </c>
      <c r="W138" s="43">
        <f t="shared" si="20"/>
        <v>1</v>
      </c>
      <c r="X138" s="43">
        <f t="shared" si="21"/>
        <v>20</v>
      </c>
      <c r="Y138" s="43">
        <f t="shared" si="22"/>
        <v>75</v>
      </c>
      <c r="Z138" s="43">
        <f t="shared" si="23"/>
        <v>4</v>
      </c>
      <c r="AA138" s="43">
        <f t="shared" si="24"/>
        <v>50</v>
      </c>
      <c r="AB138" s="43">
        <f t="shared" si="24"/>
        <v>1000</v>
      </c>
      <c r="AC138" s="43">
        <f t="shared" si="24"/>
        <v>3750</v>
      </c>
      <c r="AD138" s="43">
        <f t="shared" si="24"/>
        <v>200</v>
      </c>
      <c r="AE138" s="45"/>
      <c r="AF138" s="43">
        <f t="shared" si="27"/>
        <v>5000</v>
      </c>
    </row>
    <row r="139" spans="1:32" x14ac:dyDescent="0.3">
      <c r="A139" s="9" t="s">
        <v>1183</v>
      </c>
      <c r="B139" s="9" t="s">
        <v>573</v>
      </c>
      <c r="C139" s="9" t="s">
        <v>911</v>
      </c>
      <c r="D139" s="9" t="s">
        <v>921</v>
      </c>
      <c r="P139" s="9" t="str">
        <f>[1]Sites!A138</f>
        <v>ROU</v>
      </c>
      <c r="Q139" s="9" t="str">
        <f>[1]Sites!B138</f>
        <v>Romania</v>
      </c>
      <c r="R139" s="9" t="str">
        <f t="shared" si="25"/>
        <v>Europe</v>
      </c>
      <c r="S139" s="9">
        <f>[1]Sites!J138</f>
        <v>16000</v>
      </c>
      <c r="T139" s="43">
        <f>IFERROR(VLOOKUP(P139,Area_covered!$A$2:$E$189,5,0),"-")</f>
        <v>238114.64700000003</v>
      </c>
      <c r="U139" s="44">
        <f t="shared" si="28"/>
        <v>6.7194522477233412E-2</v>
      </c>
      <c r="V139" s="44">
        <f t="shared" si="26"/>
        <v>1.9288704879734668</v>
      </c>
      <c r="W139" s="43">
        <f t="shared" si="20"/>
        <v>0</v>
      </c>
      <c r="X139" s="43">
        <f t="shared" si="21"/>
        <v>33</v>
      </c>
      <c r="Y139" s="43">
        <f t="shared" si="22"/>
        <v>65</v>
      </c>
      <c r="Z139" s="43">
        <f t="shared" si="23"/>
        <v>2</v>
      </c>
      <c r="AA139" s="43">
        <f t="shared" si="24"/>
        <v>0</v>
      </c>
      <c r="AB139" s="43">
        <f t="shared" si="24"/>
        <v>5280</v>
      </c>
      <c r="AC139" s="43">
        <f t="shared" si="24"/>
        <v>10400</v>
      </c>
      <c r="AD139" s="43">
        <f t="shared" si="24"/>
        <v>320</v>
      </c>
      <c r="AE139" s="45"/>
      <c r="AF139" s="43">
        <f t="shared" si="27"/>
        <v>16000</v>
      </c>
    </row>
    <row r="140" spans="1:32" x14ac:dyDescent="0.3">
      <c r="A140" s="9" t="s">
        <v>1184</v>
      </c>
      <c r="B140" s="9" t="s">
        <v>1185</v>
      </c>
      <c r="C140" s="9" t="s">
        <v>902</v>
      </c>
      <c r="D140" s="9" t="s">
        <v>902</v>
      </c>
      <c r="P140" s="9" t="str">
        <f>[1]Sites!A139</f>
        <v>RUS</v>
      </c>
      <c r="Q140" s="9" t="str">
        <f>[1]Sites!B139</f>
        <v>Russian Federation</v>
      </c>
      <c r="R140" s="9" t="str">
        <f t="shared" si="25"/>
        <v>Europe</v>
      </c>
      <c r="S140" s="9">
        <f>[1]Sites!J139</f>
        <v>126660</v>
      </c>
      <c r="T140" s="43">
        <f>IFERROR(VLOOKUP(P140,Area_covered!$A$2:$E$189,5,0),"-")</f>
        <v>16101896.75</v>
      </c>
      <c r="U140" s="44">
        <f t="shared" si="28"/>
        <v>7.8661540293381901E-3</v>
      </c>
      <c r="V140" s="44">
        <f t="shared" si="26"/>
        <v>5.6375288999473856</v>
      </c>
      <c r="W140" s="43">
        <f t="shared" si="20"/>
        <v>0</v>
      </c>
      <c r="X140" s="43">
        <f t="shared" si="21"/>
        <v>33</v>
      </c>
      <c r="Y140" s="43">
        <f t="shared" si="22"/>
        <v>65</v>
      </c>
      <c r="Z140" s="43">
        <f t="shared" si="23"/>
        <v>2</v>
      </c>
      <c r="AA140" s="43">
        <f t="shared" si="24"/>
        <v>0</v>
      </c>
      <c r="AB140" s="43">
        <f t="shared" si="24"/>
        <v>41797.800000000003</v>
      </c>
      <c r="AC140" s="43">
        <f t="shared" si="24"/>
        <v>82329</v>
      </c>
      <c r="AD140" s="43">
        <f t="shared" si="24"/>
        <v>2533.2000000000003</v>
      </c>
      <c r="AE140" s="45"/>
      <c r="AF140" s="43">
        <f t="shared" si="27"/>
        <v>126660</v>
      </c>
    </row>
    <row r="141" spans="1:32" x14ac:dyDescent="0.3">
      <c r="A141" s="9" t="s">
        <v>1186</v>
      </c>
      <c r="B141" s="9" t="s">
        <v>1187</v>
      </c>
      <c r="C141" s="9" t="s">
        <v>914</v>
      </c>
      <c r="D141" s="9" t="s">
        <v>915</v>
      </c>
      <c r="P141" s="9" t="str">
        <f>[1]Sites!A140</f>
        <v>RWA</v>
      </c>
      <c r="Q141" s="9" t="str">
        <f>[1]Sites!B140</f>
        <v>Rwanda</v>
      </c>
      <c r="R141" s="9" t="str">
        <f t="shared" si="25"/>
        <v>SSA</v>
      </c>
      <c r="S141" s="9">
        <f>[1]Sites!J140</f>
        <v>1300</v>
      </c>
      <c r="T141" s="43">
        <f>IFERROR(VLOOKUP(P141,Area_covered!$A$2:$E$189,5,0),"-")</f>
        <v>24015.05</v>
      </c>
      <c r="U141" s="44">
        <f t="shared" si="28"/>
        <v>5.4132720939577474E-2</v>
      </c>
      <c r="V141" s="44">
        <f t="shared" si="26"/>
        <v>2.1490181121046525</v>
      </c>
      <c r="W141" s="43">
        <f t="shared" si="20"/>
        <v>1</v>
      </c>
      <c r="X141" s="43">
        <f t="shared" si="21"/>
        <v>15</v>
      </c>
      <c r="Y141" s="43">
        <f t="shared" si="22"/>
        <v>79</v>
      </c>
      <c r="Z141" s="43">
        <f t="shared" si="23"/>
        <v>5</v>
      </c>
      <c r="AA141" s="43">
        <f t="shared" si="24"/>
        <v>13</v>
      </c>
      <c r="AB141" s="43">
        <f t="shared" si="24"/>
        <v>195</v>
      </c>
      <c r="AC141" s="43">
        <f t="shared" si="24"/>
        <v>1027</v>
      </c>
      <c r="AD141" s="43">
        <f t="shared" si="24"/>
        <v>65</v>
      </c>
      <c r="AE141" s="45"/>
      <c r="AF141" s="43">
        <f t="shared" si="27"/>
        <v>1300</v>
      </c>
    </row>
    <row r="142" spans="1:32" x14ac:dyDescent="0.3">
      <c r="A142" s="9" t="s">
        <v>1188</v>
      </c>
      <c r="B142" s="9" t="s">
        <v>1189</v>
      </c>
      <c r="C142" s="9" t="s">
        <v>924</v>
      </c>
      <c r="D142" s="9" t="s">
        <v>925</v>
      </c>
      <c r="P142" s="9" t="str">
        <f>[1]Sites!A141</f>
        <v>SAU</v>
      </c>
      <c r="Q142" s="9" t="str">
        <f>[1]Sites!B141</f>
        <v>Saudi Arabia</v>
      </c>
      <c r="R142" s="9" t="str">
        <f t="shared" si="25"/>
        <v>MENA</v>
      </c>
      <c r="S142" s="9">
        <f>[1]Sites!J141</f>
        <v>35500</v>
      </c>
      <c r="T142" s="43">
        <f>IFERROR(VLOOKUP(P142,Area_covered!$A$2:$E$189,5,0),"-")</f>
        <v>1896728.13</v>
      </c>
      <c r="U142" s="44">
        <f t="shared" si="28"/>
        <v>1.871644092714542E-2</v>
      </c>
      <c r="V142" s="44">
        <f t="shared" si="26"/>
        <v>3.6547558539679059</v>
      </c>
      <c r="W142" s="43">
        <f t="shared" si="20"/>
        <v>1</v>
      </c>
      <c r="X142" s="43">
        <f t="shared" si="21"/>
        <v>20</v>
      </c>
      <c r="Y142" s="43">
        <f t="shared" si="22"/>
        <v>75</v>
      </c>
      <c r="Z142" s="43">
        <f t="shared" si="23"/>
        <v>4</v>
      </c>
      <c r="AA142" s="43">
        <f t="shared" si="24"/>
        <v>355</v>
      </c>
      <c r="AB142" s="43">
        <f t="shared" si="24"/>
        <v>7100</v>
      </c>
      <c r="AC142" s="43">
        <f t="shared" si="24"/>
        <v>26625</v>
      </c>
      <c r="AD142" s="43">
        <f t="shared" si="24"/>
        <v>1420</v>
      </c>
      <c r="AE142" s="45"/>
      <c r="AF142" s="43">
        <f t="shared" si="27"/>
        <v>35500</v>
      </c>
    </row>
    <row r="143" spans="1:32" x14ac:dyDescent="0.3">
      <c r="A143" s="9" t="s">
        <v>1190</v>
      </c>
      <c r="B143" s="9" t="s">
        <v>1191</v>
      </c>
      <c r="C143" s="9" t="s">
        <v>911</v>
      </c>
      <c r="D143" s="9" t="s">
        <v>901</v>
      </c>
      <c r="P143" s="9" t="str">
        <f>[1]Sites!A142</f>
        <v>SDN</v>
      </c>
      <c r="Q143" s="9" t="str">
        <f>[1]Sites!B142</f>
        <v>Sudan</v>
      </c>
      <c r="R143" s="9" t="str">
        <f t="shared" si="25"/>
        <v>MENA</v>
      </c>
      <c r="S143" s="9">
        <f>[1]Sites!J142</f>
        <v>2000</v>
      </c>
      <c r="T143" s="43">
        <f>IFERROR(VLOOKUP(P143,Area_covered!$A$2:$E$189,5,0),"-")</f>
        <v>879867.25999999989</v>
      </c>
      <c r="U143" s="44">
        <f t="shared" si="28"/>
        <v>2.2730701446943263E-3</v>
      </c>
      <c r="V143" s="44">
        <f t="shared" si="26"/>
        <v>10.487297435469253</v>
      </c>
      <c r="W143" s="43">
        <f t="shared" si="20"/>
        <v>1</v>
      </c>
      <c r="X143" s="43">
        <f t="shared" si="21"/>
        <v>20</v>
      </c>
      <c r="Y143" s="43">
        <f t="shared" si="22"/>
        <v>75</v>
      </c>
      <c r="Z143" s="43">
        <f t="shared" si="23"/>
        <v>4</v>
      </c>
      <c r="AA143" s="43">
        <f t="shared" si="24"/>
        <v>20</v>
      </c>
      <c r="AB143" s="43">
        <f t="shared" si="24"/>
        <v>400</v>
      </c>
      <c r="AC143" s="43">
        <f t="shared" si="24"/>
        <v>1500</v>
      </c>
      <c r="AD143" s="43">
        <f t="shared" si="24"/>
        <v>80</v>
      </c>
      <c r="AE143" s="45"/>
      <c r="AF143" s="43">
        <f t="shared" si="27"/>
        <v>2000</v>
      </c>
    </row>
    <row r="144" spans="1:32" x14ac:dyDescent="0.3">
      <c r="A144" s="9" t="s">
        <v>1192</v>
      </c>
      <c r="B144" s="9" t="s">
        <v>1193</v>
      </c>
      <c r="C144" s="9" t="s">
        <v>911</v>
      </c>
      <c r="D144" s="9" t="s">
        <v>921</v>
      </c>
      <c r="P144" s="9" t="str">
        <f>[1]Sites!A143</f>
        <v>SEN</v>
      </c>
      <c r="Q144" s="9" t="str">
        <f>[1]Sites!B143</f>
        <v>Senegal</v>
      </c>
      <c r="R144" s="9" t="str">
        <f t="shared" si="25"/>
        <v>SSA</v>
      </c>
      <c r="S144" s="9">
        <f>[1]Sites!J143</f>
        <v>3151</v>
      </c>
      <c r="T144" s="43">
        <f>IFERROR(VLOOKUP(P144,Area_covered!$A$2:$E$189,5,0),"-")</f>
        <v>187044.55</v>
      </c>
      <c r="U144" s="44">
        <f t="shared" si="28"/>
        <v>1.6846254007400911E-2</v>
      </c>
      <c r="V144" s="44">
        <f t="shared" si="26"/>
        <v>3.8522843112199801</v>
      </c>
      <c r="W144" s="43">
        <f t="shared" si="20"/>
        <v>1</v>
      </c>
      <c r="X144" s="43">
        <f t="shared" si="21"/>
        <v>15</v>
      </c>
      <c r="Y144" s="43">
        <f t="shared" si="22"/>
        <v>79</v>
      </c>
      <c r="Z144" s="43">
        <f t="shared" si="23"/>
        <v>5</v>
      </c>
      <c r="AA144" s="43">
        <f t="shared" si="24"/>
        <v>31.51</v>
      </c>
      <c r="AB144" s="43">
        <f t="shared" si="24"/>
        <v>472.65</v>
      </c>
      <c r="AC144" s="43">
        <f t="shared" si="24"/>
        <v>2489.29</v>
      </c>
      <c r="AD144" s="43">
        <f t="shared" si="24"/>
        <v>157.55000000000001</v>
      </c>
      <c r="AE144" s="45"/>
      <c r="AF144" s="43">
        <f t="shared" si="27"/>
        <v>3151</v>
      </c>
    </row>
    <row r="145" spans="1:32" x14ac:dyDescent="0.3">
      <c r="A145" s="9" t="s">
        <v>1194</v>
      </c>
      <c r="B145" s="9" t="s">
        <v>1195</v>
      </c>
      <c r="C145" s="9" t="s">
        <v>911</v>
      </c>
      <c r="D145" s="9" t="s">
        <v>921</v>
      </c>
      <c r="P145" s="9" t="str">
        <f>[1]Sites!A144</f>
        <v>SGP</v>
      </c>
      <c r="Q145" s="9" t="str">
        <f>[1]Sites!B144</f>
        <v>Singapore</v>
      </c>
      <c r="R145" s="9" t="str">
        <f t="shared" si="25"/>
        <v>S&amp;SE Asia</v>
      </c>
      <c r="S145" s="9">
        <f>[1]Sites!J144</f>
        <v>1000</v>
      </c>
      <c r="T145" s="43">
        <f>IFERROR(VLOOKUP(P145,Area_covered!$A$2:$E$189,5,0),"-")</f>
        <v>676</v>
      </c>
      <c r="U145" s="44">
        <f t="shared" si="28"/>
        <v>1.4792899408284024</v>
      </c>
      <c r="V145" s="44">
        <f t="shared" si="26"/>
        <v>0.41109609582188933</v>
      </c>
      <c r="W145" s="43">
        <f t="shared" si="20"/>
        <v>3</v>
      </c>
      <c r="X145" s="43">
        <f t="shared" si="21"/>
        <v>17</v>
      </c>
      <c r="Y145" s="43">
        <f t="shared" si="22"/>
        <v>78</v>
      </c>
      <c r="Z145" s="43">
        <f t="shared" si="23"/>
        <v>2</v>
      </c>
      <c r="AA145" s="43">
        <f t="shared" si="24"/>
        <v>30</v>
      </c>
      <c r="AB145" s="43">
        <f t="shared" si="24"/>
        <v>170</v>
      </c>
      <c r="AC145" s="43">
        <f t="shared" si="24"/>
        <v>780</v>
      </c>
      <c r="AD145" s="43">
        <f t="shared" si="24"/>
        <v>20</v>
      </c>
      <c r="AE145" s="45"/>
      <c r="AF145" s="43">
        <f t="shared" si="27"/>
        <v>1000</v>
      </c>
    </row>
    <row r="146" spans="1:32" x14ac:dyDescent="0.3">
      <c r="A146" s="9" t="s">
        <v>1196</v>
      </c>
      <c r="B146" s="9" t="s">
        <v>1197</v>
      </c>
      <c r="C146" s="9" t="s">
        <v>924</v>
      </c>
      <c r="D146" s="9" t="s">
        <v>925</v>
      </c>
      <c r="P146" s="9" t="str">
        <f>[1]Sites!A145</f>
        <v>SLB</v>
      </c>
      <c r="Q146" s="9" t="str">
        <f>[1]Sites!B145</f>
        <v>Solomon Islands</v>
      </c>
      <c r="R146" s="9" t="str">
        <f t="shared" si="25"/>
        <v>S&amp;SE Asia</v>
      </c>
      <c r="S146" s="9">
        <f>[1]Sites!J145</f>
        <v>15.142857142857142</v>
      </c>
      <c r="T146" s="43">
        <f>IFERROR(VLOOKUP(P146,Area_covered!$A$2:$E$189,5,0),"-")</f>
        <v>25300.799999999999</v>
      </c>
      <c r="U146" s="44">
        <f t="shared" si="28"/>
        <v>5.985129775681853E-4</v>
      </c>
      <c r="V146" s="44">
        <f t="shared" si="26"/>
        <v>20.437756403099947</v>
      </c>
      <c r="W146" s="43">
        <f t="shared" si="20"/>
        <v>3</v>
      </c>
      <c r="X146" s="43">
        <f t="shared" si="21"/>
        <v>17</v>
      </c>
      <c r="Y146" s="43">
        <f t="shared" si="22"/>
        <v>78</v>
      </c>
      <c r="Z146" s="43">
        <f t="shared" si="23"/>
        <v>2</v>
      </c>
      <c r="AA146" s="43">
        <f t="shared" si="24"/>
        <v>0.45428571428571424</v>
      </c>
      <c r="AB146" s="43">
        <f t="shared" si="24"/>
        <v>2.5742857142857143</v>
      </c>
      <c r="AC146" s="43">
        <f t="shared" si="24"/>
        <v>11.811428571428571</v>
      </c>
      <c r="AD146" s="43">
        <f t="shared" si="24"/>
        <v>0.30285714285714288</v>
      </c>
      <c r="AE146" s="45"/>
      <c r="AF146" s="43">
        <f t="shared" si="27"/>
        <v>15.142857142857142</v>
      </c>
    </row>
    <row r="147" spans="1:32" x14ac:dyDescent="0.3">
      <c r="A147" s="9" t="s">
        <v>1198</v>
      </c>
      <c r="B147" s="9" t="s">
        <v>1199</v>
      </c>
      <c r="C147" s="9" t="s">
        <v>914</v>
      </c>
      <c r="D147" s="9" t="s">
        <v>915</v>
      </c>
      <c r="P147" s="9" t="str">
        <f>[1]Sites!A146</f>
        <v>SLE</v>
      </c>
      <c r="Q147" s="9" t="str">
        <f>[1]Sites!B146</f>
        <v>Sierra Leone</v>
      </c>
      <c r="R147" s="9" t="str">
        <f t="shared" si="25"/>
        <v>SSA</v>
      </c>
      <c r="S147" s="9">
        <f>[1]Sites!J146</f>
        <v>237</v>
      </c>
      <c r="T147" s="43">
        <f>IFERROR(VLOOKUP(P147,Area_covered!$A$2:$E$189,5,0),"-")</f>
        <v>45311.499000000003</v>
      </c>
      <c r="U147" s="44">
        <f t="shared" si="28"/>
        <v>5.230460373866686E-3</v>
      </c>
      <c r="V147" s="44">
        <f t="shared" si="26"/>
        <v>6.9135330962842527</v>
      </c>
      <c r="W147" s="43">
        <f t="shared" si="20"/>
        <v>1</v>
      </c>
      <c r="X147" s="43">
        <f t="shared" si="21"/>
        <v>15</v>
      </c>
      <c r="Y147" s="43">
        <f t="shared" si="22"/>
        <v>79</v>
      </c>
      <c r="Z147" s="43">
        <f t="shared" si="23"/>
        <v>5</v>
      </c>
      <c r="AA147" s="43">
        <f t="shared" si="24"/>
        <v>2.37</v>
      </c>
      <c r="AB147" s="43">
        <f t="shared" si="24"/>
        <v>35.549999999999997</v>
      </c>
      <c r="AC147" s="43">
        <f t="shared" si="24"/>
        <v>187.23000000000002</v>
      </c>
      <c r="AD147" s="43">
        <f t="shared" si="24"/>
        <v>11.850000000000001</v>
      </c>
      <c r="AE147" s="45"/>
      <c r="AF147" s="43">
        <f t="shared" si="27"/>
        <v>237</v>
      </c>
    </row>
    <row r="148" spans="1:32" x14ac:dyDescent="0.3">
      <c r="A148" s="9" t="s">
        <v>1200</v>
      </c>
      <c r="B148" s="9" t="s">
        <v>1201</v>
      </c>
      <c r="C148" s="9" t="s">
        <v>902</v>
      </c>
      <c r="D148" s="9" t="s">
        <v>902</v>
      </c>
      <c r="P148" s="9" t="str">
        <f>[1]Sites!A147</f>
        <v>SLV</v>
      </c>
      <c r="Q148" s="9" t="str">
        <f>[1]Sites!B147</f>
        <v>El Salvador</v>
      </c>
      <c r="R148" s="9" t="str">
        <f t="shared" si="25"/>
        <v>LAC</v>
      </c>
      <c r="S148" s="9">
        <f>[1]Sites!J147</f>
        <v>1807</v>
      </c>
      <c r="T148" s="43">
        <f>IFERROR(VLOOKUP(P148,Area_covered!$A$2:$E$189,5,0),"-")</f>
        <v>19380</v>
      </c>
      <c r="U148" s="44">
        <f t="shared" si="28"/>
        <v>9.3240454076367385E-2</v>
      </c>
      <c r="V148" s="44">
        <f t="shared" si="26"/>
        <v>1.6374491209456454</v>
      </c>
      <c r="W148" s="43">
        <f t="shared" si="20"/>
        <v>1</v>
      </c>
      <c r="X148" s="43">
        <f t="shared" si="21"/>
        <v>21</v>
      </c>
      <c r="Y148" s="43">
        <f t="shared" si="22"/>
        <v>75</v>
      </c>
      <c r="Z148" s="43">
        <f t="shared" si="23"/>
        <v>3</v>
      </c>
      <c r="AA148" s="43">
        <f t="shared" si="24"/>
        <v>18.07</v>
      </c>
      <c r="AB148" s="43">
        <f t="shared" si="24"/>
        <v>379.46999999999997</v>
      </c>
      <c r="AC148" s="43">
        <f t="shared" si="24"/>
        <v>1355.25</v>
      </c>
      <c r="AD148" s="43">
        <f t="shared" si="24"/>
        <v>54.21</v>
      </c>
      <c r="AE148" s="45"/>
      <c r="AF148" s="43">
        <f t="shared" si="27"/>
        <v>1807</v>
      </c>
    </row>
    <row r="149" spans="1:32" x14ac:dyDescent="0.3">
      <c r="A149" s="9" t="s">
        <v>1202</v>
      </c>
      <c r="B149" s="9" t="s">
        <v>1203</v>
      </c>
      <c r="C149" s="9" t="s">
        <v>902</v>
      </c>
      <c r="D149" s="9" t="s">
        <v>902</v>
      </c>
      <c r="P149" s="9" t="str">
        <f>[1]Sites!A148</f>
        <v>SOM</v>
      </c>
      <c r="Q149" s="9" t="str">
        <f>[1]Sites!B148</f>
        <v>Somalia</v>
      </c>
      <c r="R149" s="9" t="str">
        <f t="shared" si="25"/>
        <v>SSA</v>
      </c>
      <c r="S149" s="9">
        <f>[1]Sites!J148</f>
        <v>426.14285714285717</v>
      </c>
      <c r="T149" s="43">
        <f>IFERROR(VLOOKUP(P149,Area_covered!$A$2:$E$189,5,0),"-")</f>
        <v>486272.29719999997</v>
      </c>
      <c r="U149" s="44">
        <f t="shared" si="28"/>
        <v>8.7634615337255778E-4</v>
      </c>
      <c r="V149" s="44">
        <f t="shared" si="26"/>
        <v>16.890097709514372</v>
      </c>
      <c r="W149" s="43">
        <f t="shared" si="20"/>
        <v>1</v>
      </c>
      <c r="X149" s="43">
        <f t="shared" si="21"/>
        <v>15</v>
      </c>
      <c r="Y149" s="43">
        <f t="shared" si="22"/>
        <v>79</v>
      </c>
      <c r="Z149" s="43">
        <f t="shared" si="23"/>
        <v>5</v>
      </c>
      <c r="AA149" s="43">
        <f t="shared" si="24"/>
        <v>4.2614285714285716</v>
      </c>
      <c r="AB149" s="43">
        <f t="shared" si="24"/>
        <v>63.921428571428571</v>
      </c>
      <c r="AC149" s="43">
        <f t="shared" si="24"/>
        <v>336.65285714285716</v>
      </c>
      <c r="AD149" s="43">
        <f t="shared" si="24"/>
        <v>21.30714285714286</v>
      </c>
      <c r="AE149" s="45"/>
      <c r="AF149" s="43">
        <f t="shared" si="27"/>
        <v>426.14285714285717</v>
      </c>
    </row>
    <row r="150" spans="1:32" x14ac:dyDescent="0.3">
      <c r="A150" s="9" t="s">
        <v>1204</v>
      </c>
      <c r="B150" s="9" t="s">
        <v>1205</v>
      </c>
      <c r="C150" s="9" t="s">
        <v>900</v>
      </c>
      <c r="D150" s="9" t="s">
        <v>916</v>
      </c>
      <c r="P150" s="9" t="str">
        <f>[1]Sites!A149</f>
        <v>SRB</v>
      </c>
      <c r="Q150" s="9" t="str">
        <f>[1]Sites!B149</f>
        <v>Serbia</v>
      </c>
      <c r="R150" s="9" t="str">
        <f t="shared" si="25"/>
        <v>Europe</v>
      </c>
      <c r="S150" s="9">
        <f>[1]Sites!J149</f>
        <v>7696.4285714285716</v>
      </c>
      <c r="T150" s="43">
        <f>IFERROR(VLOOKUP(P150,Area_covered!$A$2:$E$189,5,0),"-")</f>
        <v>77448.69</v>
      </c>
      <c r="U150" s="44">
        <f t="shared" si="28"/>
        <v>9.9374548122486916E-2</v>
      </c>
      <c r="V150" s="44">
        <f t="shared" si="26"/>
        <v>1.5861067776088715</v>
      </c>
      <c r="W150" s="43">
        <f t="shared" si="20"/>
        <v>0</v>
      </c>
      <c r="X150" s="43">
        <f t="shared" si="21"/>
        <v>33</v>
      </c>
      <c r="Y150" s="43">
        <f t="shared" si="22"/>
        <v>65</v>
      </c>
      <c r="Z150" s="43">
        <f t="shared" si="23"/>
        <v>2</v>
      </c>
      <c r="AA150" s="43">
        <f t="shared" si="24"/>
        <v>0</v>
      </c>
      <c r="AB150" s="43">
        <f t="shared" si="24"/>
        <v>2539.8214285714289</v>
      </c>
      <c r="AC150" s="43">
        <f t="shared" si="24"/>
        <v>5002.6785714285716</v>
      </c>
      <c r="AD150" s="43">
        <f t="shared" si="24"/>
        <v>153.92857142857144</v>
      </c>
      <c r="AE150" s="45"/>
      <c r="AF150" s="43">
        <f t="shared" si="27"/>
        <v>7696.4285714285716</v>
      </c>
    </row>
    <row r="151" spans="1:32" x14ac:dyDescent="0.3">
      <c r="A151" s="9" t="s">
        <v>1206</v>
      </c>
      <c r="B151" s="9" t="s">
        <v>1207</v>
      </c>
      <c r="C151" s="9" t="s">
        <v>902</v>
      </c>
      <c r="D151" s="9" t="s">
        <v>902</v>
      </c>
      <c r="P151" s="9" t="str">
        <f>[1]Sites!A150</f>
        <v>SSD</v>
      </c>
      <c r="Q151" s="9" t="str">
        <f>[1]Sites!B150</f>
        <v>South Sudan</v>
      </c>
      <c r="R151" s="9" t="str">
        <f t="shared" si="25"/>
        <v>SSA</v>
      </c>
      <c r="S151" s="9">
        <f>[1]Sites!J150</f>
        <v>250</v>
      </c>
      <c r="T151" s="43">
        <f>IFERROR(VLOOKUP(P151,Area_covered!$A$2:$E$189,5,0),"-")</f>
        <v>265184.24219999998</v>
      </c>
      <c r="U151" s="44">
        <f t="shared" si="28"/>
        <v>9.4274078250642008E-4</v>
      </c>
      <c r="V151" s="44">
        <f t="shared" si="26"/>
        <v>16.284478567028174</v>
      </c>
      <c r="W151" s="43">
        <f t="shared" si="20"/>
        <v>1</v>
      </c>
      <c r="X151" s="43">
        <f t="shared" si="21"/>
        <v>15</v>
      </c>
      <c r="Y151" s="43">
        <f t="shared" si="22"/>
        <v>79</v>
      </c>
      <c r="Z151" s="43">
        <f t="shared" si="23"/>
        <v>5</v>
      </c>
      <c r="AA151" s="43">
        <f t="shared" si="24"/>
        <v>2.5</v>
      </c>
      <c r="AB151" s="43">
        <f t="shared" si="24"/>
        <v>37.5</v>
      </c>
      <c r="AC151" s="43">
        <f t="shared" si="24"/>
        <v>197.5</v>
      </c>
      <c r="AD151" s="43">
        <f t="shared" si="24"/>
        <v>12.5</v>
      </c>
      <c r="AE151" s="45"/>
      <c r="AF151" s="43">
        <f t="shared" si="27"/>
        <v>250</v>
      </c>
    </row>
    <row r="152" spans="1:32" x14ac:dyDescent="0.3">
      <c r="A152" s="9" t="s">
        <v>1208</v>
      </c>
      <c r="B152" s="9" t="s">
        <v>1209</v>
      </c>
      <c r="C152" s="9" t="s">
        <v>924</v>
      </c>
      <c r="D152" s="9" t="s">
        <v>925</v>
      </c>
      <c r="P152" s="9" t="str">
        <f>[1]Sites!A151</f>
        <v>SUR</v>
      </c>
      <c r="Q152" s="9" t="str">
        <f>[1]Sites!B151</f>
        <v>Suriname</v>
      </c>
      <c r="R152" s="9" t="str">
        <f t="shared" si="25"/>
        <v>LAC</v>
      </c>
      <c r="S152" s="9">
        <f>[1]Sites!J151</f>
        <v>627</v>
      </c>
      <c r="T152" s="43">
        <f>IFERROR(VLOOKUP(P152,Area_covered!$A$2:$E$189,5,0),"-")</f>
        <v>139101.85</v>
      </c>
      <c r="U152" s="44">
        <f t="shared" si="28"/>
        <v>4.5074885776141722E-3</v>
      </c>
      <c r="V152" s="44">
        <f t="shared" si="26"/>
        <v>7.4473658145519872</v>
      </c>
      <c r="W152" s="43">
        <f t="shared" si="20"/>
        <v>1</v>
      </c>
      <c r="X152" s="43">
        <f t="shared" si="21"/>
        <v>21</v>
      </c>
      <c r="Y152" s="43">
        <f t="shared" si="22"/>
        <v>75</v>
      </c>
      <c r="Z152" s="43">
        <f t="shared" si="23"/>
        <v>3</v>
      </c>
      <c r="AA152" s="43">
        <f t="shared" si="24"/>
        <v>6.2700000000000005</v>
      </c>
      <c r="AB152" s="43">
        <f t="shared" si="24"/>
        <v>131.66999999999999</v>
      </c>
      <c r="AC152" s="43">
        <f t="shared" si="24"/>
        <v>470.25</v>
      </c>
      <c r="AD152" s="43">
        <f t="shared" si="24"/>
        <v>18.809999999999999</v>
      </c>
      <c r="AE152" s="45"/>
      <c r="AF152" s="43">
        <f t="shared" si="27"/>
        <v>627</v>
      </c>
    </row>
    <row r="153" spans="1:32" x14ac:dyDescent="0.3">
      <c r="A153" s="9" t="s">
        <v>1210</v>
      </c>
      <c r="B153" s="9" t="s">
        <v>1211</v>
      </c>
      <c r="C153" s="9" t="s">
        <v>911</v>
      </c>
      <c r="D153" s="9" t="s">
        <v>901</v>
      </c>
      <c r="P153" s="9" t="str">
        <f>[1]Sites!A152</f>
        <v>SVK</v>
      </c>
      <c r="Q153" s="9" t="str">
        <f>[1]Sites!B152</f>
        <v>Slovakia</v>
      </c>
      <c r="R153" s="9" t="str">
        <f t="shared" si="25"/>
        <v>Europe</v>
      </c>
      <c r="S153" s="9">
        <f>[1]Sites!J152</f>
        <v>8998.1428571428569</v>
      </c>
      <c r="T153" s="43">
        <f>IFERROR(VLOOKUP(P153,Area_covered!$A$2:$E$189,5,0),"-")</f>
        <v>47110.5</v>
      </c>
      <c r="U153" s="44">
        <f t="shared" si="28"/>
        <v>0.19100079296850717</v>
      </c>
      <c r="V153" s="44">
        <f t="shared" si="26"/>
        <v>1.144069529994967</v>
      </c>
      <c r="W153" s="43">
        <f t="shared" si="20"/>
        <v>0</v>
      </c>
      <c r="X153" s="43">
        <f t="shared" si="21"/>
        <v>33</v>
      </c>
      <c r="Y153" s="43">
        <f t="shared" si="22"/>
        <v>65</v>
      </c>
      <c r="Z153" s="43">
        <f t="shared" si="23"/>
        <v>2</v>
      </c>
      <c r="AA153" s="43">
        <f t="shared" si="24"/>
        <v>0</v>
      </c>
      <c r="AB153" s="43">
        <f t="shared" si="24"/>
        <v>2969.3871428571429</v>
      </c>
      <c r="AC153" s="43">
        <f t="shared" si="24"/>
        <v>5848.7928571428574</v>
      </c>
      <c r="AD153" s="43">
        <f t="shared" si="24"/>
        <v>179.96285714285713</v>
      </c>
      <c r="AE153" s="45"/>
      <c r="AF153" s="43">
        <f t="shared" si="27"/>
        <v>8998.1428571428569</v>
      </c>
    </row>
    <row r="154" spans="1:32" x14ac:dyDescent="0.3">
      <c r="A154" s="9" t="s">
        <v>1212</v>
      </c>
      <c r="B154" s="9" t="s">
        <v>1213</v>
      </c>
      <c r="C154" s="9" t="s">
        <v>911</v>
      </c>
      <c r="D154" s="9" t="s">
        <v>921</v>
      </c>
      <c r="P154" s="9" t="str">
        <f>[1]Sites!A153</f>
        <v>SVN</v>
      </c>
      <c r="Q154" s="9" t="str">
        <f>[1]Sites!B153</f>
        <v>Slovenia</v>
      </c>
      <c r="R154" s="9" t="str">
        <f t="shared" si="25"/>
        <v>Europe</v>
      </c>
      <c r="S154" s="9">
        <f>[1]Sites!J153</f>
        <v>5624.2857142857147</v>
      </c>
      <c r="T154" s="43">
        <f>IFERROR(VLOOKUP(P154,Area_covered!$A$2:$E$189,5,0),"-")</f>
        <v>19982</v>
      </c>
      <c r="U154" s="44">
        <f t="shared" si="28"/>
        <v>0.28146760656018993</v>
      </c>
      <c r="V154" s="44">
        <f t="shared" si="26"/>
        <v>0.94244452165809356</v>
      </c>
      <c r="W154" s="43">
        <f t="shared" si="20"/>
        <v>0</v>
      </c>
      <c r="X154" s="43">
        <f t="shared" si="21"/>
        <v>33</v>
      </c>
      <c r="Y154" s="43">
        <f t="shared" si="22"/>
        <v>65</v>
      </c>
      <c r="Z154" s="43">
        <f t="shared" si="23"/>
        <v>2</v>
      </c>
      <c r="AA154" s="43">
        <f t="shared" si="24"/>
        <v>0</v>
      </c>
      <c r="AB154" s="43">
        <f t="shared" si="24"/>
        <v>1856.014285714286</v>
      </c>
      <c r="AC154" s="43">
        <f t="shared" si="24"/>
        <v>3655.7857142857147</v>
      </c>
      <c r="AD154" s="43">
        <f t="shared" si="24"/>
        <v>112.48571428571429</v>
      </c>
      <c r="AE154" s="45"/>
      <c r="AF154" s="43">
        <f t="shared" si="27"/>
        <v>5624.2857142857156</v>
      </c>
    </row>
    <row r="155" spans="1:32" x14ac:dyDescent="0.3">
      <c r="A155" s="9" t="s">
        <v>1214</v>
      </c>
      <c r="B155" s="9" t="s">
        <v>1215</v>
      </c>
      <c r="C155" s="9" t="s">
        <v>900</v>
      </c>
      <c r="D155" s="9" t="s">
        <v>915</v>
      </c>
      <c r="P155" s="9" t="str">
        <f>[1]Sites!A154</f>
        <v>SWE</v>
      </c>
      <c r="Q155" s="9" t="str">
        <f>[1]Sites!B154</f>
        <v>Sweden</v>
      </c>
      <c r="R155" s="9" t="str">
        <f t="shared" si="25"/>
        <v>Europe</v>
      </c>
      <c r="S155" s="9">
        <f>[1]Sites!J154</f>
        <v>8080</v>
      </c>
      <c r="T155" s="43">
        <f>IFERROR(VLOOKUP(P155,Area_covered!$A$2:$E$189,5,0),"-")</f>
        <v>444701.07</v>
      </c>
      <c r="U155" s="44">
        <f t="shared" si="28"/>
        <v>1.8169508789353712E-2</v>
      </c>
      <c r="V155" s="44">
        <f t="shared" si="26"/>
        <v>3.7093551036067529</v>
      </c>
      <c r="W155" s="43">
        <f t="shared" si="20"/>
        <v>0</v>
      </c>
      <c r="X155" s="43">
        <f t="shared" si="21"/>
        <v>33</v>
      </c>
      <c r="Y155" s="43">
        <f t="shared" si="22"/>
        <v>65</v>
      </c>
      <c r="Z155" s="43">
        <f t="shared" si="23"/>
        <v>2</v>
      </c>
      <c r="AA155" s="43">
        <f t="shared" si="24"/>
        <v>0</v>
      </c>
      <c r="AB155" s="43">
        <f t="shared" si="24"/>
        <v>2666.4</v>
      </c>
      <c r="AC155" s="43">
        <f t="shared" si="24"/>
        <v>5252</v>
      </c>
      <c r="AD155" s="43">
        <f t="shared" si="24"/>
        <v>161.6</v>
      </c>
      <c r="AE155" s="45"/>
      <c r="AF155" s="43">
        <f t="shared" si="27"/>
        <v>8080</v>
      </c>
    </row>
    <row r="156" spans="1:32" x14ac:dyDescent="0.3">
      <c r="A156" s="9" t="s">
        <v>1216</v>
      </c>
      <c r="B156" s="9" t="s">
        <v>1217</v>
      </c>
      <c r="C156" s="9" t="s">
        <v>911</v>
      </c>
      <c r="D156" s="9" t="s">
        <v>921</v>
      </c>
      <c r="P156" s="9" t="str">
        <f>[1]Sites!A155</f>
        <v>SWZ</v>
      </c>
      <c r="Q156" s="9" t="str">
        <f>[1]Sites!B155</f>
        <v>Eswatini</v>
      </c>
      <c r="R156" s="9" t="str">
        <f t="shared" si="25"/>
        <v>SSA</v>
      </c>
      <c r="S156" s="9">
        <f>[1]Sites!J155</f>
        <v>269.57142857142856</v>
      </c>
      <c r="T156" s="43">
        <f>IFERROR(VLOOKUP(P156,Area_covered!$A$2:$E$189,5,0),"-")</f>
        <v>12103.437</v>
      </c>
      <c r="U156" s="44">
        <f t="shared" si="28"/>
        <v>2.2272304021694712E-2</v>
      </c>
      <c r="V156" s="44">
        <f t="shared" si="26"/>
        <v>3.3503288047830444</v>
      </c>
      <c r="W156" s="43">
        <f t="shared" si="20"/>
        <v>1</v>
      </c>
      <c r="X156" s="43">
        <f t="shared" si="21"/>
        <v>15</v>
      </c>
      <c r="Y156" s="43">
        <f t="shared" si="22"/>
        <v>79</v>
      </c>
      <c r="Z156" s="43">
        <f t="shared" si="23"/>
        <v>5</v>
      </c>
      <c r="AA156" s="43">
        <f t="shared" si="24"/>
        <v>2.6957142857142857</v>
      </c>
      <c r="AB156" s="43">
        <f t="shared" si="24"/>
        <v>40.435714285714283</v>
      </c>
      <c r="AC156" s="43">
        <f t="shared" si="24"/>
        <v>212.96142857142857</v>
      </c>
      <c r="AD156" s="43">
        <f t="shared" si="24"/>
        <v>13.478571428571428</v>
      </c>
      <c r="AE156" s="45"/>
      <c r="AF156" s="43">
        <f t="shared" si="27"/>
        <v>269.57142857142856</v>
      </c>
    </row>
    <row r="157" spans="1:32" x14ac:dyDescent="0.3">
      <c r="A157" s="9" t="s">
        <v>1218</v>
      </c>
      <c r="B157" s="9" t="s">
        <v>1219</v>
      </c>
      <c r="C157" s="9" t="s">
        <v>914</v>
      </c>
      <c r="D157" s="9" t="s">
        <v>915</v>
      </c>
      <c r="P157" s="9" t="str">
        <f>[1]Sites!A156</f>
        <v>SYC</v>
      </c>
      <c r="Q157" s="9" t="str">
        <f>[1]Sites!B156</f>
        <v>Seychelles</v>
      </c>
      <c r="R157" s="9" t="str">
        <f t="shared" si="25"/>
        <v>SSA</v>
      </c>
      <c r="S157" s="9">
        <f>[1]Sites!J156</f>
        <v>100</v>
      </c>
      <c r="T157" s="43">
        <f>IFERROR(VLOOKUP(P157,Area_covered!$A$2:$E$189,5,0),"-")</f>
        <v>366.3</v>
      </c>
      <c r="U157" s="44">
        <f t="shared" si="28"/>
        <v>0.27300027300027302</v>
      </c>
      <c r="V157" s="44">
        <f t="shared" si="26"/>
        <v>0.95694827446419484</v>
      </c>
      <c r="W157" s="43">
        <f t="shared" si="20"/>
        <v>1</v>
      </c>
      <c r="X157" s="43">
        <f t="shared" si="21"/>
        <v>15</v>
      </c>
      <c r="Y157" s="43">
        <f t="shared" si="22"/>
        <v>79</v>
      </c>
      <c r="Z157" s="43">
        <f t="shared" si="23"/>
        <v>5</v>
      </c>
      <c r="AA157" s="43">
        <f t="shared" si="24"/>
        <v>1</v>
      </c>
      <c r="AB157" s="43">
        <f t="shared" si="24"/>
        <v>15</v>
      </c>
      <c r="AC157" s="43">
        <f t="shared" si="24"/>
        <v>79</v>
      </c>
      <c r="AD157" s="43">
        <f t="shared" si="24"/>
        <v>5</v>
      </c>
      <c r="AE157" s="45"/>
      <c r="AF157" s="43">
        <f t="shared" si="27"/>
        <v>100</v>
      </c>
    </row>
    <row r="158" spans="1:32" x14ac:dyDescent="0.3">
      <c r="A158" s="9" t="s">
        <v>1220</v>
      </c>
      <c r="B158" s="9" t="s">
        <v>1221</v>
      </c>
      <c r="C158" s="9" t="s">
        <v>900</v>
      </c>
      <c r="D158" s="9" t="s">
        <v>915</v>
      </c>
      <c r="P158" s="9" t="str">
        <f>[1]Sites!A157</f>
        <v>SYR</v>
      </c>
      <c r="Q158" s="9" t="str">
        <f>[1]Sites!B157</f>
        <v>Syria</v>
      </c>
      <c r="R158" s="9" t="str">
        <f t="shared" si="25"/>
        <v>MENA</v>
      </c>
      <c r="S158" s="9">
        <f>[1]Sites!J157</f>
        <v>1774.1428571428571</v>
      </c>
      <c r="T158" s="43">
        <f>IFERROR(VLOOKUP(P158,Area_covered!$A$2:$E$189,5,0),"-")</f>
        <v>168282.27539999998</v>
      </c>
      <c r="U158" s="44">
        <f t="shared" si="28"/>
        <v>1.0542660258935728E-2</v>
      </c>
      <c r="V158" s="44">
        <f t="shared" si="26"/>
        <v>4.8696180509517131</v>
      </c>
      <c r="W158" s="43">
        <f t="shared" si="20"/>
        <v>1</v>
      </c>
      <c r="X158" s="43">
        <f t="shared" si="21"/>
        <v>20</v>
      </c>
      <c r="Y158" s="43">
        <f t="shared" si="22"/>
        <v>75</v>
      </c>
      <c r="Z158" s="43">
        <f t="shared" si="23"/>
        <v>4</v>
      </c>
      <c r="AA158" s="43">
        <f t="shared" si="24"/>
        <v>17.741428571428571</v>
      </c>
      <c r="AB158" s="43">
        <f t="shared" si="24"/>
        <v>354.82857142857142</v>
      </c>
      <c r="AC158" s="43">
        <f t="shared" si="24"/>
        <v>1330.6071428571429</v>
      </c>
      <c r="AD158" s="43">
        <f t="shared" si="24"/>
        <v>70.965714285714284</v>
      </c>
      <c r="AE158" s="45"/>
      <c r="AF158" s="43">
        <f t="shared" si="27"/>
        <v>1774.1428571428571</v>
      </c>
    </row>
    <row r="159" spans="1:32" x14ac:dyDescent="0.3">
      <c r="A159" s="9" t="s">
        <v>1222</v>
      </c>
      <c r="B159" s="9" t="s">
        <v>1223</v>
      </c>
      <c r="C159" s="9" t="s">
        <v>902</v>
      </c>
      <c r="D159" s="9" t="s">
        <v>902</v>
      </c>
      <c r="P159" s="9" t="str">
        <f>[1]Sites!A158</f>
        <v>TCD</v>
      </c>
      <c r="Q159" s="9" t="str">
        <f>[1]Sites!B158</f>
        <v>Chad</v>
      </c>
      <c r="R159" s="9" t="str">
        <f t="shared" si="25"/>
        <v>SSA</v>
      </c>
      <c r="S159" s="9">
        <f>[1]Sites!J158</f>
        <v>211.28571428571428</v>
      </c>
      <c r="T159" s="43">
        <f>IFERROR(VLOOKUP(P159,Area_covered!$A$2:$E$189,5,0),"-")</f>
        <v>667110.51329999999</v>
      </c>
      <c r="U159" s="44">
        <f t="shared" si="28"/>
        <v>3.1671771029442457E-4</v>
      </c>
      <c r="V159" s="44">
        <f t="shared" si="26"/>
        <v>28.095310091506931</v>
      </c>
      <c r="W159" s="43">
        <f t="shared" si="20"/>
        <v>1</v>
      </c>
      <c r="X159" s="43">
        <f t="shared" si="21"/>
        <v>15</v>
      </c>
      <c r="Y159" s="43">
        <f t="shared" si="22"/>
        <v>79</v>
      </c>
      <c r="Z159" s="43">
        <f t="shared" si="23"/>
        <v>5</v>
      </c>
      <c r="AA159" s="43">
        <f t="shared" si="24"/>
        <v>2.112857142857143</v>
      </c>
      <c r="AB159" s="43">
        <f t="shared" si="24"/>
        <v>31.69285714285714</v>
      </c>
      <c r="AC159" s="43">
        <f t="shared" si="24"/>
        <v>166.91571428571427</v>
      </c>
      <c r="AD159" s="43">
        <f t="shared" si="24"/>
        <v>10.564285714285715</v>
      </c>
      <c r="AE159" s="45"/>
      <c r="AF159" s="43">
        <f t="shared" si="27"/>
        <v>211.28571428571428</v>
      </c>
    </row>
    <row r="160" spans="1:32" x14ac:dyDescent="0.3">
      <c r="A160" s="9" t="s">
        <v>1224</v>
      </c>
      <c r="B160" s="9" t="s">
        <v>1225</v>
      </c>
      <c r="C160" s="9" t="s">
        <v>914</v>
      </c>
      <c r="D160" s="9" t="s">
        <v>915</v>
      </c>
      <c r="P160" s="9" t="str">
        <f>[1]Sites!A159</f>
        <v>TGO</v>
      </c>
      <c r="Q160" s="9" t="str">
        <f>[1]Sites!B159</f>
        <v>Togo</v>
      </c>
      <c r="R160" s="9" t="str">
        <f t="shared" si="25"/>
        <v>SSA</v>
      </c>
      <c r="S160" s="9">
        <f>[1]Sites!J159</f>
        <v>933.85714285714289</v>
      </c>
      <c r="T160" s="43">
        <f>IFERROR(VLOOKUP(P160,Area_covered!$A$2:$E$189,5,0),"-")</f>
        <v>37866.1492</v>
      </c>
      <c r="U160" s="44">
        <f t="shared" si="28"/>
        <v>2.4662057341102508E-2</v>
      </c>
      <c r="V160" s="44">
        <f t="shared" si="26"/>
        <v>3.1838701899682973</v>
      </c>
      <c r="W160" s="43">
        <f t="shared" si="20"/>
        <v>1</v>
      </c>
      <c r="X160" s="43">
        <f t="shared" si="21"/>
        <v>15</v>
      </c>
      <c r="Y160" s="43">
        <f t="shared" si="22"/>
        <v>79</v>
      </c>
      <c r="Z160" s="43">
        <f t="shared" si="23"/>
        <v>5</v>
      </c>
      <c r="AA160" s="43">
        <f t="shared" si="24"/>
        <v>9.338571428571429</v>
      </c>
      <c r="AB160" s="43">
        <f t="shared" si="24"/>
        <v>140.07857142857142</v>
      </c>
      <c r="AC160" s="43">
        <f t="shared" si="24"/>
        <v>737.74714285714288</v>
      </c>
      <c r="AD160" s="43">
        <f t="shared" si="24"/>
        <v>46.69285714285715</v>
      </c>
      <c r="AE160" s="45"/>
      <c r="AF160" s="43">
        <f t="shared" si="27"/>
        <v>933.85714285714289</v>
      </c>
    </row>
    <row r="161" spans="1:32" x14ac:dyDescent="0.3">
      <c r="A161" s="9" t="s">
        <v>1226</v>
      </c>
      <c r="B161" s="9" t="s">
        <v>1227</v>
      </c>
      <c r="C161" s="9" t="s">
        <v>914</v>
      </c>
      <c r="D161" s="9" t="s">
        <v>915</v>
      </c>
      <c r="P161" s="9" t="str">
        <f>[1]Sites!A160</f>
        <v>THA</v>
      </c>
      <c r="Q161" s="9" t="str">
        <f>[1]Sites!B160</f>
        <v>Thailand</v>
      </c>
      <c r="R161" s="9" t="str">
        <f t="shared" si="25"/>
        <v>S&amp;SE Asia</v>
      </c>
      <c r="S161" s="9">
        <f>[1]Sites!J160</f>
        <v>52483</v>
      </c>
      <c r="T161" s="43">
        <f>IFERROR(VLOOKUP(P161,Area_covered!$A$2:$E$189,5,0),"-")</f>
        <v>503622</v>
      </c>
      <c r="U161" s="44">
        <f t="shared" si="28"/>
        <v>0.1042110948290583</v>
      </c>
      <c r="V161" s="44">
        <f t="shared" si="26"/>
        <v>1.5488630706227631</v>
      </c>
      <c r="W161" s="43">
        <f t="shared" si="20"/>
        <v>3</v>
      </c>
      <c r="X161" s="43">
        <f t="shared" si="21"/>
        <v>17</v>
      </c>
      <c r="Y161" s="43">
        <f t="shared" si="22"/>
        <v>78</v>
      </c>
      <c r="Z161" s="43">
        <f t="shared" si="23"/>
        <v>2</v>
      </c>
      <c r="AA161" s="43">
        <f t="shared" si="24"/>
        <v>1574.49</v>
      </c>
      <c r="AB161" s="43">
        <f t="shared" si="24"/>
        <v>8922.11</v>
      </c>
      <c r="AC161" s="43">
        <f t="shared" si="24"/>
        <v>40936.74</v>
      </c>
      <c r="AD161" s="43">
        <f t="shared" si="24"/>
        <v>1049.6600000000001</v>
      </c>
      <c r="AE161" s="45"/>
      <c r="AF161" s="43">
        <f t="shared" si="27"/>
        <v>52483</v>
      </c>
    </row>
    <row r="162" spans="1:32" x14ac:dyDescent="0.3">
      <c r="A162" s="9" t="s">
        <v>1228</v>
      </c>
      <c r="B162" s="9" t="s">
        <v>1229</v>
      </c>
      <c r="C162" s="9" t="s">
        <v>924</v>
      </c>
      <c r="D162" s="9" t="s">
        <v>925</v>
      </c>
      <c r="P162" s="9" t="str">
        <f>[1]Sites!A161</f>
        <v>TJK</v>
      </c>
      <c r="Q162" s="9" t="str">
        <f>[1]Sites!B161</f>
        <v>Tajikistan</v>
      </c>
      <c r="R162" s="9" t="str">
        <f t="shared" si="25"/>
        <v>Europe</v>
      </c>
      <c r="S162" s="9">
        <f>[1]Sites!J161</f>
        <v>1000</v>
      </c>
      <c r="T162" s="43">
        <f>IFERROR(VLOOKUP(P162,Area_covered!$A$2:$E$189,5,0),"-")</f>
        <v>127902.6</v>
      </c>
      <c r="U162" s="44">
        <f t="shared" si="28"/>
        <v>7.8184493513032572E-3</v>
      </c>
      <c r="V162" s="44">
        <f t="shared" si="26"/>
        <v>5.6547015836381673</v>
      </c>
      <c r="W162" s="43">
        <f t="shared" si="20"/>
        <v>0</v>
      </c>
      <c r="X162" s="43">
        <f t="shared" si="21"/>
        <v>33</v>
      </c>
      <c r="Y162" s="43">
        <f t="shared" si="22"/>
        <v>65</v>
      </c>
      <c r="Z162" s="43">
        <f t="shared" si="23"/>
        <v>2</v>
      </c>
      <c r="AA162" s="43">
        <f t="shared" si="24"/>
        <v>0</v>
      </c>
      <c r="AB162" s="43">
        <f t="shared" si="24"/>
        <v>330</v>
      </c>
      <c r="AC162" s="43">
        <f t="shared" si="24"/>
        <v>650</v>
      </c>
      <c r="AD162" s="43">
        <f t="shared" si="24"/>
        <v>20</v>
      </c>
      <c r="AE162" s="45"/>
      <c r="AF162" s="43">
        <f t="shared" si="27"/>
        <v>1000</v>
      </c>
    </row>
    <row r="163" spans="1:32" x14ac:dyDescent="0.3">
      <c r="A163" s="9" t="s">
        <v>1230</v>
      </c>
      <c r="B163" s="9" t="s">
        <v>1231</v>
      </c>
      <c r="C163" s="9" t="s">
        <v>911</v>
      </c>
      <c r="D163" s="9" t="s">
        <v>921</v>
      </c>
      <c r="P163" s="9" t="str">
        <f>[1]Sites!A162</f>
        <v>TKM</v>
      </c>
      <c r="Q163" s="9" t="str">
        <f>[1]Sites!B162</f>
        <v>Turkmenistan</v>
      </c>
      <c r="R163" s="9" t="str">
        <f t="shared" si="25"/>
        <v>Europe</v>
      </c>
      <c r="S163" s="9">
        <f>[1]Sites!J162</f>
        <v>1000</v>
      </c>
      <c r="T163" s="43">
        <f>IFERROR(VLOOKUP(P163,Area_covered!$A$2:$E$189,5,0),"-")</f>
        <v>440848.8</v>
      </c>
      <c r="U163" s="44">
        <f t="shared" si="28"/>
        <v>2.2683514166308267E-3</v>
      </c>
      <c r="V163" s="44">
        <f t="shared" si="26"/>
        <v>10.49819984568783</v>
      </c>
      <c r="W163" s="43">
        <f t="shared" si="20"/>
        <v>0</v>
      </c>
      <c r="X163" s="43">
        <f t="shared" si="21"/>
        <v>33</v>
      </c>
      <c r="Y163" s="43">
        <f t="shared" si="22"/>
        <v>65</v>
      </c>
      <c r="Z163" s="43">
        <f t="shared" si="23"/>
        <v>2</v>
      </c>
      <c r="AA163" s="43">
        <f t="shared" ref="AA163:AD182" si="29">IFERROR(W163/100*$S163,"-")</f>
        <v>0</v>
      </c>
      <c r="AB163" s="43">
        <f t="shared" si="29"/>
        <v>330</v>
      </c>
      <c r="AC163" s="43">
        <f t="shared" si="29"/>
        <v>650</v>
      </c>
      <c r="AD163" s="43">
        <f t="shared" si="29"/>
        <v>20</v>
      </c>
      <c r="AE163" s="45"/>
      <c r="AF163" s="43">
        <f t="shared" si="27"/>
        <v>1000</v>
      </c>
    </row>
    <row r="164" spans="1:32" x14ac:dyDescent="0.3">
      <c r="A164" s="9" t="s">
        <v>1232</v>
      </c>
      <c r="B164" s="9" t="s">
        <v>1233</v>
      </c>
      <c r="C164" s="9" t="s">
        <v>911</v>
      </c>
      <c r="D164" s="9" t="s">
        <v>921</v>
      </c>
      <c r="P164" s="9" t="str">
        <f>[1]Sites!A163</f>
        <v>TLS</v>
      </c>
      <c r="Q164" s="9" t="str">
        <f>[1]Sites!B163</f>
        <v>Timor-Leste</v>
      </c>
      <c r="R164" s="9" t="str">
        <f t="shared" si="25"/>
        <v>S&amp;SE Asia</v>
      </c>
      <c r="S164" s="9">
        <f>[1]Sites!J163</f>
        <v>0</v>
      </c>
      <c r="T164" s="43">
        <f>IFERROR(VLOOKUP(P164,Area_covered!$A$2:$E$189,5,0),"-")</f>
        <v>14144.55</v>
      </c>
      <c r="U164" s="44">
        <f t="shared" si="28"/>
        <v>0</v>
      </c>
      <c r="V164" s="44" t="str">
        <f t="shared" si="26"/>
        <v>-</v>
      </c>
      <c r="W164" s="43">
        <f t="shared" si="20"/>
        <v>3</v>
      </c>
      <c r="X164" s="43">
        <f t="shared" si="21"/>
        <v>17</v>
      </c>
      <c r="Y164" s="43">
        <f t="shared" si="22"/>
        <v>78</v>
      </c>
      <c r="Z164" s="43">
        <f t="shared" si="23"/>
        <v>2</v>
      </c>
      <c r="AA164" s="43">
        <f t="shared" si="29"/>
        <v>0</v>
      </c>
      <c r="AB164" s="43">
        <f t="shared" si="29"/>
        <v>0</v>
      </c>
      <c r="AC164" s="43">
        <f t="shared" si="29"/>
        <v>0</v>
      </c>
      <c r="AD164" s="43">
        <f t="shared" si="29"/>
        <v>0</v>
      </c>
      <c r="AE164" s="45"/>
      <c r="AF164" s="43">
        <f t="shared" si="27"/>
        <v>0</v>
      </c>
    </row>
    <row r="165" spans="1:32" x14ac:dyDescent="0.3">
      <c r="A165" s="9" t="s">
        <v>1234</v>
      </c>
      <c r="B165" s="9" t="s">
        <v>1235</v>
      </c>
      <c r="C165" s="9" t="s">
        <v>914</v>
      </c>
      <c r="D165" s="9" t="s">
        <v>915</v>
      </c>
      <c r="P165" s="9" t="str">
        <f>[1]Sites!A164</f>
        <v>TON</v>
      </c>
      <c r="Q165" s="9" t="str">
        <f>[1]Sites!B164</f>
        <v>Tonga</v>
      </c>
      <c r="R165" s="9" t="str">
        <f t="shared" si="25"/>
        <v>S&amp;SE Asia</v>
      </c>
      <c r="S165" s="9">
        <f>[1]Sites!J164</f>
        <v>8.2857142857142865</v>
      </c>
      <c r="T165" s="43">
        <f>IFERROR(VLOOKUP(P165,Area_covered!$A$2:$E$189,5,0),"-")</f>
        <v>639.35</v>
      </c>
      <c r="U165" s="44">
        <f t="shared" si="28"/>
        <v>1.2959590655688255E-2</v>
      </c>
      <c r="V165" s="44">
        <f t="shared" si="26"/>
        <v>4.3921216693781027</v>
      </c>
      <c r="W165" s="43">
        <f t="shared" si="20"/>
        <v>3</v>
      </c>
      <c r="X165" s="43">
        <f t="shared" si="21"/>
        <v>17</v>
      </c>
      <c r="Y165" s="43">
        <f t="shared" si="22"/>
        <v>78</v>
      </c>
      <c r="Z165" s="43">
        <f t="shared" si="23"/>
        <v>2</v>
      </c>
      <c r="AA165" s="43">
        <f t="shared" si="29"/>
        <v>0.24857142857142858</v>
      </c>
      <c r="AB165" s="43">
        <f t="shared" si="29"/>
        <v>1.4085714285714288</v>
      </c>
      <c r="AC165" s="43">
        <f t="shared" si="29"/>
        <v>6.4628571428571435</v>
      </c>
      <c r="AD165" s="43">
        <f t="shared" si="29"/>
        <v>0.16571428571428573</v>
      </c>
      <c r="AE165" s="45"/>
      <c r="AF165" s="43">
        <f t="shared" si="27"/>
        <v>8.2857142857142865</v>
      </c>
    </row>
    <row r="166" spans="1:32" x14ac:dyDescent="0.3">
      <c r="A166" s="9" t="s">
        <v>1236</v>
      </c>
      <c r="B166" s="9" t="s">
        <v>1237</v>
      </c>
      <c r="C166" s="9" t="s">
        <v>914</v>
      </c>
      <c r="D166" s="9" t="s">
        <v>915</v>
      </c>
      <c r="P166" s="9" t="str">
        <f>[1]Sites!A165</f>
        <v>TTO</v>
      </c>
      <c r="Q166" s="9" t="str">
        <f>[1]Sites!B165</f>
        <v>Trinidad and Tobago</v>
      </c>
      <c r="R166" s="9" t="str">
        <f t="shared" si="25"/>
        <v>LAC</v>
      </c>
      <c r="S166" s="9">
        <f>[1]Sites!J165</f>
        <v>1554.4285714285713</v>
      </c>
      <c r="T166" s="43">
        <f>IFERROR(VLOOKUP(P166,Area_covered!$A$2:$E$189,5,0),"-")</f>
        <v>4912.45</v>
      </c>
      <c r="U166" s="44">
        <f t="shared" si="28"/>
        <v>0.31642633949018745</v>
      </c>
      <c r="V166" s="44">
        <f t="shared" si="26"/>
        <v>0.88886067125049106</v>
      </c>
      <c r="W166" s="43">
        <f t="shared" si="20"/>
        <v>1</v>
      </c>
      <c r="X166" s="43">
        <f t="shared" si="21"/>
        <v>21</v>
      </c>
      <c r="Y166" s="43">
        <f t="shared" si="22"/>
        <v>75</v>
      </c>
      <c r="Z166" s="43">
        <f t="shared" si="23"/>
        <v>3</v>
      </c>
      <c r="AA166" s="43">
        <f t="shared" si="29"/>
        <v>15.544285714285714</v>
      </c>
      <c r="AB166" s="43">
        <f t="shared" si="29"/>
        <v>326.42999999999995</v>
      </c>
      <c r="AC166" s="43">
        <f t="shared" si="29"/>
        <v>1165.8214285714284</v>
      </c>
      <c r="AD166" s="43">
        <f t="shared" si="29"/>
        <v>46.632857142857141</v>
      </c>
      <c r="AE166" s="45"/>
      <c r="AF166" s="43">
        <f t="shared" si="27"/>
        <v>1554.4285714285711</v>
      </c>
    </row>
    <row r="167" spans="1:32" x14ac:dyDescent="0.3">
      <c r="A167" s="9" t="s">
        <v>1238</v>
      </c>
      <c r="B167" s="9" t="s">
        <v>1239</v>
      </c>
      <c r="C167" s="9" t="s">
        <v>914</v>
      </c>
      <c r="D167" s="9" t="s">
        <v>915</v>
      </c>
      <c r="P167" s="9" t="str">
        <f>[1]Sites!A166</f>
        <v>TUN</v>
      </c>
      <c r="Q167" s="9" t="str">
        <f>[1]Sites!B166</f>
        <v>Tunisia</v>
      </c>
      <c r="R167" s="9" t="str">
        <f t="shared" si="25"/>
        <v>MENA</v>
      </c>
      <c r="S167" s="9">
        <f>[1]Sites!J166</f>
        <v>8383</v>
      </c>
      <c r="T167" s="43">
        <f>IFERROR(VLOOKUP(P167,Area_covered!$A$2:$E$189,5,0),"-")</f>
        <v>150185.1</v>
      </c>
      <c r="U167" s="44">
        <f t="shared" si="28"/>
        <v>5.5817787516870845E-2</v>
      </c>
      <c r="V167" s="44">
        <f t="shared" si="26"/>
        <v>2.1163314958573638</v>
      </c>
      <c r="W167" s="43">
        <f t="shared" si="20"/>
        <v>1</v>
      </c>
      <c r="X167" s="43">
        <f t="shared" si="21"/>
        <v>20</v>
      </c>
      <c r="Y167" s="43">
        <f t="shared" si="22"/>
        <v>75</v>
      </c>
      <c r="Z167" s="43">
        <f t="shared" si="23"/>
        <v>4</v>
      </c>
      <c r="AA167" s="43">
        <f t="shared" si="29"/>
        <v>83.83</v>
      </c>
      <c r="AB167" s="43">
        <f t="shared" si="29"/>
        <v>1676.6000000000001</v>
      </c>
      <c r="AC167" s="43">
        <f t="shared" si="29"/>
        <v>6287.25</v>
      </c>
      <c r="AD167" s="43">
        <f t="shared" si="29"/>
        <v>335.32</v>
      </c>
      <c r="AE167" s="45"/>
      <c r="AF167" s="43">
        <f t="shared" si="27"/>
        <v>8383</v>
      </c>
    </row>
    <row r="168" spans="1:32" x14ac:dyDescent="0.3">
      <c r="A168" s="9" t="s">
        <v>1240</v>
      </c>
      <c r="B168" s="9" t="s">
        <v>1241</v>
      </c>
      <c r="C168" s="9" t="s">
        <v>902</v>
      </c>
      <c r="D168" s="9" t="s">
        <v>902</v>
      </c>
      <c r="P168" s="9" t="str">
        <f>[1]Sites!A167</f>
        <v>TUR</v>
      </c>
      <c r="Q168" s="9" t="str">
        <f>[1]Sites!B167</f>
        <v>Turkey</v>
      </c>
      <c r="R168" s="9" t="str">
        <f t="shared" si="25"/>
        <v>Europe</v>
      </c>
      <c r="S168" s="9">
        <f>[1]Sites!J167</f>
        <v>49032</v>
      </c>
      <c r="T168" s="43">
        <f>IFERROR(VLOOKUP(P168,Area_covered!$A$2:$E$189,5,0),"-")</f>
        <v>764990.94</v>
      </c>
      <c r="U168" s="44">
        <f t="shared" si="28"/>
        <v>6.4094876731481301E-2</v>
      </c>
      <c r="V168" s="44">
        <f t="shared" si="26"/>
        <v>1.9749601909282488</v>
      </c>
      <c r="W168" s="43">
        <f t="shared" si="20"/>
        <v>0</v>
      </c>
      <c r="X168" s="43">
        <f t="shared" si="21"/>
        <v>33</v>
      </c>
      <c r="Y168" s="43">
        <f t="shared" si="22"/>
        <v>65</v>
      </c>
      <c r="Z168" s="43">
        <f t="shared" si="23"/>
        <v>2</v>
      </c>
      <c r="AA168" s="43">
        <f t="shared" si="29"/>
        <v>0</v>
      </c>
      <c r="AB168" s="43">
        <f t="shared" si="29"/>
        <v>16180.560000000001</v>
      </c>
      <c r="AC168" s="43">
        <f t="shared" si="29"/>
        <v>31870.799999999999</v>
      </c>
      <c r="AD168" s="43">
        <f t="shared" si="29"/>
        <v>980.64</v>
      </c>
      <c r="AE168" s="45"/>
      <c r="AF168" s="43">
        <f t="shared" si="27"/>
        <v>49032</v>
      </c>
    </row>
    <row r="169" spans="1:32" x14ac:dyDescent="0.3">
      <c r="A169" s="9" t="s">
        <v>1242</v>
      </c>
      <c r="B169" s="9" t="s">
        <v>1243</v>
      </c>
      <c r="C169" s="9" t="s">
        <v>900</v>
      </c>
      <c r="D169" s="9" t="s">
        <v>901</v>
      </c>
      <c r="P169" s="9" t="str">
        <f>[1]Sites!A168</f>
        <v>TZA</v>
      </c>
      <c r="Q169" s="9" t="str">
        <f>[1]Sites!B168</f>
        <v>Tanzania</v>
      </c>
      <c r="R169" s="9" t="str">
        <f t="shared" si="25"/>
        <v>SSA</v>
      </c>
      <c r="S169" s="9">
        <f>[1]Sites!J168</f>
        <v>8278</v>
      </c>
      <c r="T169" s="43">
        <f>IFERROR(VLOOKUP(P169,Area_covered!$A$2:$E$189,5,0),"-")</f>
        <v>626450.79899999988</v>
      </c>
      <c r="U169" s="44">
        <f t="shared" si="28"/>
        <v>1.3214126333966096E-2</v>
      </c>
      <c r="V169" s="44">
        <f t="shared" si="26"/>
        <v>4.3496145929023502</v>
      </c>
      <c r="W169" s="43">
        <f t="shared" si="20"/>
        <v>1</v>
      </c>
      <c r="X169" s="43">
        <f t="shared" si="21"/>
        <v>15</v>
      </c>
      <c r="Y169" s="43">
        <f t="shared" si="22"/>
        <v>79</v>
      </c>
      <c r="Z169" s="43">
        <f t="shared" si="23"/>
        <v>5</v>
      </c>
      <c r="AA169" s="43">
        <f t="shared" si="29"/>
        <v>82.78</v>
      </c>
      <c r="AB169" s="43">
        <f t="shared" si="29"/>
        <v>1241.7</v>
      </c>
      <c r="AC169" s="43">
        <f t="shared" si="29"/>
        <v>6539.62</v>
      </c>
      <c r="AD169" s="43">
        <f t="shared" si="29"/>
        <v>413.90000000000003</v>
      </c>
      <c r="AE169" s="45"/>
      <c r="AF169" s="43">
        <f t="shared" si="27"/>
        <v>8278</v>
      </c>
    </row>
    <row r="170" spans="1:32" x14ac:dyDescent="0.3">
      <c r="A170" s="9" t="s">
        <v>1244</v>
      </c>
      <c r="B170" s="9" t="s">
        <v>1245</v>
      </c>
      <c r="C170" s="9" t="s">
        <v>900</v>
      </c>
      <c r="D170" s="9" t="s">
        <v>901</v>
      </c>
      <c r="P170" s="9" t="str">
        <f>[1]Sites!A169</f>
        <v>UGA</v>
      </c>
      <c r="Q170" s="9" t="str">
        <f>[1]Sites!B169</f>
        <v>Uganda</v>
      </c>
      <c r="R170" s="9" t="str">
        <f t="shared" si="25"/>
        <v>SSA</v>
      </c>
      <c r="S170" s="9">
        <f>[1]Sites!J169</f>
        <v>3554</v>
      </c>
      <c r="T170" s="43">
        <f>IFERROR(VLOOKUP(P170,Area_covered!$A$2:$E$189,5,0),"-")</f>
        <v>212686.84219999998</v>
      </c>
      <c r="U170" s="44">
        <f t="shared" si="28"/>
        <v>1.6710013479150711E-2</v>
      </c>
      <c r="V170" s="44">
        <f t="shared" si="26"/>
        <v>3.8679567045993464</v>
      </c>
      <c r="W170" s="43">
        <f t="shared" si="20"/>
        <v>1</v>
      </c>
      <c r="X170" s="43">
        <f t="shared" si="21"/>
        <v>15</v>
      </c>
      <c r="Y170" s="43">
        <f t="shared" si="22"/>
        <v>79</v>
      </c>
      <c r="Z170" s="43">
        <f t="shared" si="23"/>
        <v>5</v>
      </c>
      <c r="AA170" s="43">
        <f t="shared" si="29"/>
        <v>35.54</v>
      </c>
      <c r="AB170" s="43">
        <f t="shared" si="29"/>
        <v>533.1</v>
      </c>
      <c r="AC170" s="43">
        <f t="shared" si="29"/>
        <v>2807.6600000000003</v>
      </c>
      <c r="AD170" s="43">
        <f t="shared" si="29"/>
        <v>177.70000000000002</v>
      </c>
      <c r="AE170" s="45"/>
      <c r="AF170" s="43">
        <f t="shared" si="27"/>
        <v>3554</v>
      </c>
    </row>
    <row r="171" spans="1:32" x14ac:dyDescent="0.3">
      <c r="A171" s="9" t="s">
        <v>1246</v>
      </c>
      <c r="B171" s="9" t="s">
        <v>1247</v>
      </c>
      <c r="C171" s="9" t="s">
        <v>914</v>
      </c>
      <c r="D171" s="9" t="s">
        <v>915</v>
      </c>
      <c r="P171" s="9" t="str">
        <f>[1]Sites!A170</f>
        <v>UKR</v>
      </c>
      <c r="Q171" s="9" t="str">
        <f>[1]Sites!B170</f>
        <v>Ukraine</v>
      </c>
      <c r="R171" s="9" t="str">
        <f t="shared" si="25"/>
        <v>Europe</v>
      </c>
      <c r="S171" s="9">
        <f>[1]Sites!J170</f>
        <v>21600</v>
      </c>
      <c r="T171" s="43">
        <f>IFERROR(VLOOKUP(P171,Area_covered!$A$2:$E$189,5,0),"-")</f>
        <v>547475.4</v>
      </c>
      <c r="U171" s="44">
        <f t="shared" si="28"/>
        <v>3.9453827514441743E-2</v>
      </c>
      <c r="V171" s="44">
        <f t="shared" si="26"/>
        <v>2.5172446907945467</v>
      </c>
      <c r="W171" s="43">
        <f t="shared" si="20"/>
        <v>0</v>
      </c>
      <c r="X171" s="43">
        <f t="shared" si="21"/>
        <v>33</v>
      </c>
      <c r="Y171" s="43">
        <f t="shared" si="22"/>
        <v>65</v>
      </c>
      <c r="Z171" s="43">
        <f t="shared" si="23"/>
        <v>2</v>
      </c>
      <c r="AA171" s="43">
        <f t="shared" si="29"/>
        <v>0</v>
      </c>
      <c r="AB171" s="43">
        <f t="shared" si="29"/>
        <v>7128</v>
      </c>
      <c r="AC171" s="43">
        <f t="shared" si="29"/>
        <v>14040</v>
      </c>
      <c r="AD171" s="43">
        <f t="shared" si="29"/>
        <v>432</v>
      </c>
      <c r="AE171" s="45"/>
      <c r="AF171" s="43">
        <f t="shared" si="27"/>
        <v>21600</v>
      </c>
    </row>
    <row r="172" spans="1:32" x14ac:dyDescent="0.3">
      <c r="A172" s="9" t="s">
        <v>1248</v>
      </c>
      <c r="B172" s="9" t="s">
        <v>1249</v>
      </c>
      <c r="C172" s="9" t="s">
        <v>900</v>
      </c>
      <c r="D172" s="9" t="s">
        <v>901</v>
      </c>
      <c r="P172" s="9" t="str">
        <f>[1]Sites!A171</f>
        <v>URY</v>
      </c>
      <c r="Q172" s="9" t="str">
        <f>[1]Sites!B171</f>
        <v>Uruguay</v>
      </c>
      <c r="R172" s="9" t="str">
        <f t="shared" si="25"/>
        <v>LAC</v>
      </c>
      <c r="S172" s="9">
        <f>[1]Sites!J171</f>
        <v>3344.2857142857142</v>
      </c>
      <c r="T172" s="43">
        <f>IFERROR(VLOOKUP(P172,Area_covered!$A$2:$E$189,5,0),"-")</f>
        <v>168575.6</v>
      </c>
      <c r="U172" s="44">
        <f t="shared" si="28"/>
        <v>1.9838492132228592E-2</v>
      </c>
      <c r="V172" s="44">
        <f t="shared" si="26"/>
        <v>3.5498963651537645</v>
      </c>
      <c r="W172" s="43">
        <f t="shared" si="20"/>
        <v>1</v>
      </c>
      <c r="X172" s="43">
        <f t="shared" si="21"/>
        <v>21</v>
      </c>
      <c r="Y172" s="43">
        <f t="shared" si="22"/>
        <v>75</v>
      </c>
      <c r="Z172" s="43">
        <f t="shared" si="23"/>
        <v>3</v>
      </c>
      <c r="AA172" s="43">
        <f t="shared" si="29"/>
        <v>33.442857142857143</v>
      </c>
      <c r="AB172" s="43">
        <f t="shared" si="29"/>
        <v>702.3</v>
      </c>
      <c r="AC172" s="43">
        <f t="shared" si="29"/>
        <v>2508.2142857142858</v>
      </c>
      <c r="AD172" s="43">
        <f t="shared" si="29"/>
        <v>100.32857142857142</v>
      </c>
      <c r="AE172" s="45"/>
      <c r="AF172" s="43">
        <f t="shared" si="27"/>
        <v>3344.2857142857147</v>
      </c>
    </row>
    <row r="173" spans="1:32" x14ac:dyDescent="0.3">
      <c r="A173" s="9" t="s">
        <v>1250</v>
      </c>
      <c r="B173" s="9" t="s">
        <v>1251</v>
      </c>
      <c r="C173" s="9" t="s">
        <v>924</v>
      </c>
      <c r="D173" s="9" t="s">
        <v>925</v>
      </c>
      <c r="P173" s="9" t="str">
        <f>[1]Sites!A172</f>
        <v>USA</v>
      </c>
      <c r="Q173" s="9" t="str">
        <f>[1]Sites!B172</f>
        <v>United States of America</v>
      </c>
      <c r="R173" s="9" t="str">
        <f t="shared" si="25"/>
        <v>N America</v>
      </c>
      <c r="S173" s="9">
        <f>[1]Sites!J172</f>
        <v>417215</v>
      </c>
      <c r="T173" s="43">
        <f>IFERROR(VLOOKUP(P173,Area_covered!$A$2:$E$189,5,0),"-")</f>
        <v>9374730.75</v>
      </c>
      <c r="U173" s="44">
        <f t="shared" si="28"/>
        <v>4.4504211494287446E-2</v>
      </c>
      <c r="V173" s="44">
        <f t="shared" si="26"/>
        <v>2.3701151641232903</v>
      </c>
      <c r="W173" s="43">
        <f t="shared" si="20"/>
        <v>1</v>
      </c>
      <c r="X173" s="43">
        <f t="shared" si="21"/>
        <v>73</v>
      </c>
      <c r="Y173" s="43">
        <f t="shared" si="22"/>
        <v>25</v>
      </c>
      <c r="Z173" s="43">
        <f t="shared" si="23"/>
        <v>1</v>
      </c>
      <c r="AA173" s="43">
        <f t="shared" si="29"/>
        <v>4172.1499999999996</v>
      </c>
      <c r="AB173" s="43">
        <f t="shared" si="29"/>
        <v>304566.95</v>
      </c>
      <c r="AC173" s="43">
        <f t="shared" si="29"/>
        <v>104303.75</v>
      </c>
      <c r="AD173" s="43">
        <f t="shared" si="29"/>
        <v>4172.1499999999996</v>
      </c>
      <c r="AE173" s="45"/>
      <c r="AF173" s="43">
        <f t="shared" si="27"/>
        <v>417215.00000000006</v>
      </c>
    </row>
    <row r="174" spans="1:32" x14ac:dyDescent="0.3">
      <c r="A174" s="9" t="s">
        <v>1252</v>
      </c>
      <c r="B174" s="9" t="s">
        <v>1253</v>
      </c>
      <c r="C174" s="9" t="s">
        <v>914</v>
      </c>
      <c r="D174" s="9" t="s">
        <v>915</v>
      </c>
      <c r="P174" s="9" t="str">
        <f>[1]Sites!A173</f>
        <v>UZB</v>
      </c>
      <c r="Q174" s="9" t="str">
        <f>[1]Sites!B173</f>
        <v>Uzbekistan</v>
      </c>
      <c r="R174" s="9" t="str">
        <f t="shared" si="25"/>
        <v>Europe</v>
      </c>
      <c r="S174" s="9">
        <f>[1]Sites!J173</f>
        <v>1000</v>
      </c>
      <c r="T174" s="43">
        <f>IFERROR(VLOOKUP(P174,Area_covered!$A$2:$E$189,5,0),"-")</f>
        <v>402835.5</v>
      </c>
      <c r="U174" s="44">
        <f t="shared" si="28"/>
        <v>2.4824028666788306E-3</v>
      </c>
      <c r="V174" s="44">
        <f t="shared" si="26"/>
        <v>10.03538115868052</v>
      </c>
      <c r="W174" s="43">
        <f t="shared" si="20"/>
        <v>0</v>
      </c>
      <c r="X174" s="43">
        <f t="shared" si="21"/>
        <v>33</v>
      </c>
      <c r="Y174" s="43">
        <f t="shared" si="22"/>
        <v>65</v>
      </c>
      <c r="Z174" s="43">
        <f t="shared" si="23"/>
        <v>2</v>
      </c>
      <c r="AA174" s="43">
        <f t="shared" si="29"/>
        <v>0</v>
      </c>
      <c r="AB174" s="43">
        <f t="shared" si="29"/>
        <v>330</v>
      </c>
      <c r="AC174" s="43">
        <f t="shared" si="29"/>
        <v>650</v>
      </c>
      <c r="AD174" s="43">
        <f t="shared" si="29"/>
        <v>20</v>
      </c>
      <c r="AE174" s="45"/>
      <c r="AF174" s="43">
        <f t="shared" si="27"/>
        <v>1000</v>
      </c>
    </row>
    <row r="175" spans="1:32" x14ac:dyDescent="0.3">
      <c r="A175" s="9" t="s">
        <v>1254</v>
      </c>
      <c r="B175" s="9" t="s">
        <v>1255</v>
      </c>
      <c r="C175" s="9" t="s">
        <v>932</v>
      </c>
      <c r="D175" s="9" t="s">
        <v>925</v>
      </c>
      <c r="P175" s="9" t="str">
        <f>[1]Sites!A174</f>
        <v>VCT</v>
      </c>
      <c r="Q175" s="9" t="str">
        <f>[1]Sites!B174</f>
        <v>Saint Vincent and the Grenadines</v>
      </c>
      <c r="R175" s="9" t="str">
        <f t="shared" si="25"/>
        <v>LAC</v>
      </c>
      <c r="S175" s="9" t="str">
        <f>[1]Sites!J174</f>
        <v>-</v>
      </c>
      <c r="T175" s="43" t="str">
        <f>IFERROR(VLOOKUP(P175,Area_covered!$A$2:$E$189,5,0),"-")</f>
        <v>-</v>
      </c>
      <c r="U175" s="44" t="str">
        <f t="shared" si="28"/>
        <v>-</v>
      </c>
      <c r="V175" s="44" t="str">
        <f t="shared" si="26"/>
        <v>-</v>
      </c>
      <c r="W175" s="43">
        <f t="shared" si="20"/>
        <v>1</v>
      </c>
      <c r="X175" s="43">
        <f t="shared" si="21"/>
        <v>21</v>
      </c>
      <c r="Y175" s="43">
        <f t="shared" si="22"/>
        <v>75</v>
      </c>
      <c r="Z175" s="43">
        <f t="shared" si="23"/>
        <v>3</v>
      </c>
      <c r="AA175" s="43" t="str">
        <f t="shared" si="29"/>
        <v>-</v>
      </c>
      <c r="AB175" s="43" t="str">
        <f t="shared" si="29"/>
        <v>-</v>
      </c>
      <c r="AC175" s="43" t="str">
        <f t="shared" si="29"/>
        <v>-</v>
      </c>
      <c r="AD175" s="43" t="str">
        <f t="shared" si="29"/>
        <v>-</v>
      </c>
      <c r="AE175" s="45"/>
      <c r="AF175" s="43">
        <f t="shared" si="27"/>
        <v>0</v>
      </c>
    </row>
    <row r="176" spans="1:32" x14ac:dyDescent="0.3">
      <c r="A176" s="9" t="s">
        <v>1256</v>
      </c>
      <c r="B176" s="9" t="s">
        <v>1257</v>
      </c>
      <c r="C176" s="9" t="s">
        <v>932</v>
      </c>
      <c r="D176" s="9" t="s">
        <v>925</v>
      </c>
      <c r="P176" s="9" t="str">
        <f>[1]Sites!A175</f>
        <v>VEN</v>
      </c>
      <c r="Q176" s="9" t="str">
        <f>[1]Sites!B175</f>
        <v>Venezuela</v>
      </c>
      <c r="R176" s="9" t="str">
        <f t="shared" si="25"/>
        <v>LAC</v>
      </c>
      <c r="S176" s="9">
        <f>[1]Sites!J175</f>
        <v>9740.4285714285706</v>
      </c>
      <c r="T176" s="43">
        <f>IFERROR(VLOOKUP(P176,Area_covered!$A$2:$E$189,5,0),"-")</f>
        <v>866673.6</v>
      </c>
      <c r="U176" s="44">
        <f t="shared" si="28"/>
        <v>1.1238866133026978E-2</v>
      </c>
      <c r="V176" s="44">
        <f t="shared" si="26"/>
        <v>4.7163796320088807</v>
      </c>
      <c r="W176" s="43">
        <f t="shared" si="20"/>
        <v>1</v>
      </c>
      <c r="X176" s="43">
        <f t="shared" si="21"/>
        <v>21</v>
      </c>
      <c r="Y176" s="43">
        <f t="shared" si="22"/>
        <v>75</v>
      </c>
      <c r="Z176" s="43">
        <f t="shared" si="23"/>
        <v>3</v>
      </c>
      <c r="AA176" s="43">
        <f t="shared" si="29"/>
        <v>97.404285714285706</v>
      </c>
      <c r="AB176" s="43">
        <f t="shared" si="29"/>
        <v>2045.4899999999998</v>
      </c>
      <c r="AC176" s="43">
        <f t="shared" si="29"/>
        <v>7305.3214285714275</v>
      </c>
      <c r="AD176" s="43">
        <f t="shared" si="29"/>
        <v>292.2128571428571</v>
      </c>
      <c r="AE176" s="45"/>
      <c r="AF176" s="43">
        <f t="shared" si="27"/>
        <v>9740.4285714285706</v>
      </c>
    </row>
    <row r="177" spans="1:32" x14ac:dyDescent="0.3">
      <c r="A177" s="9" t="s">
        <v>1258</v>
      </c>
      <c r="B177" s="9" t="s">
        <v>1259</v>
      </c>
      <c r="C177" s="9" t="s">
        <v>900</v>
      </c>
      <c r="D177" s="9" t="s">
        <v>915</v>
      </c>
      <c r="P177" s="9" t="str">
        <f>[1]Sites!A176</f>
        <v>VNM</v>
      </c>
      <c r="Q177" s="9" t="str">
        <f>[1]Sites!B176</f>
        <v>Vietnam</v>
      </c>
      <c r="R177" s="9" t="str">
        <f t="shared" si="25"/>
        <v>S&amp;SE Asia</v>
      </c>
      <c r="S177" s="9">
        <f>[1]Sites!J176</f>
        <v>90000</v>
      </c>
      <c r="T177" s="43">
        <f>IFERROR(VLOOKUP(P177,Area_covered!$A$2:$E$189,5,0),"-")</f>
        <v>312594.64999999997</v>
      </c>
      <c r="U177" s="44">
        <f t="shared" si="28"/>
        <v>0.28791279697205313</v>
      </c>
      <c r="V177" s="44">
        <f t="shared" si="26"/>
        <v>0.93183607583212946</v>
      </c>
      <c r="W177" s="43">
        <f t="shared" si="20"/>
        <v>3</v>
      </c>
      <c r="X177" s="43">
        <f t="shared" si="21"/>
        <v>17</v>
      </c>
      <c r="Y177" s="43">
        <f t="shared" si="22"/>
        <v>78</v>
      </c>
      <c r="Z177" s="43">
        <f t="shared" si="23"/>
        <v>2</v>
      </c>
      <c r="AA177" s="43">
        <f t="shared" si="29"/>
        <v>2700</v>
      </c>
      <c r="AB177" s="43">
        <f t="shared" si="29"/>
        <v>15300.000000000002</v>
      </c>
      <c r="AC177" s="43">
        <f t="shared" si="29"/>
        <v>70200</v>
      </c>
      <c r="AD177" s="43">
        <f t="shared" si="29"/>
        <v>1800</v>
      </c>
      <c r="AE177" s="45"/>
      <c r="AF177" s="43">
        <f t="shared" si="27"/>
        <v>90000</v>
      </c>
    </row>
    <row r="178" spans="1:32" x14ac:dyDescent="0.3">
      <c r="A178" s="9" t="s">
        <v>1260</v>
      </c>
      <c r="B178" s="9" t="s">
        <v>1261</v>
      </c>
      <c r="C178" s="9" t="s">
        <v>914</v>
      </c>
      <c r="D178" s="9" t="s">
        <v>915</v>
      </c>
      <c r="P178" s="9" t="str">
        <f>[1]Sites!A177</f>
        <v>VUT</v>
      </c>
      <c r="Q178" s="9" t="str">
        <f>[1]Sites!B177</f>
        <v>Vanuatu</v>
      </c>
      <c r="R178" s="9" t="str">
        <f t="shared" si="25"/>
        <v>S&amp;SE Asia</v>
      </c>
      <c r="S178" s="9">
        <f>[1]Sites!J177</f>
        <v>69</v>
      </c>
      <c r="T178" s="43">
        <f>IFERROR(VLOOKUP(P178,Area_covered!$A$2:$E$189,5,0),"-")</f>
        <v>11017.294399999999</v>
      </c>
      <c r="U178" s="44">
        <f t="shared" si="28"/>
        <v>6.262880657886387E-3</v>
      </c>
      <c r="V178" s="44">
        <f t="shared" si="26"/>
        <v>6.3180482218271594</v>
      </c>
      <c r="W178" s="43">
        <f t="shared" si="20"/>
        <v>3</v>
      </c>
      <c r="X178" s="43">
        <f t="shared" si="21"/>
        <v>17</v>
      </c>
      <c r="Y178" s="43">
        <f t="shared" si="22"/>
        <v>78</v>
      </c>
      <c r="Z178" s="43">
        <f t="shared" si="23"/>
        <v>2</v>
      </c>
      <c r="AA178" s="43">
        <f t="shared" si="29"/>
        <v>2.0699999999999998</v>
      </c>
      <c r="AB178" s="43">
        <f t="shared" si="29"/>
        <v>11.73</v>
      </c>
      <c r="AC178" s="43">
        <f t="shared" si="29"/>
        <v>53.82</v>
      </c>
      <c r="AD178" s="43">
        <f t="shared" si="29"/>
        <v>1.3800000000000001</v>
      </c>
      <c r="AE178" s="45"/>
      <c r="AF178" s="43">
        <f t="shared" si="27"/>
        <v>69</v>
      </c>
    </row>
    <row r="179" spans="1:32" x14ac:dyDescent="0.3">
      <c r="A179" s="9" t="s">
        <v>1262</v>
      </c>
      <c r="B179" s="9" t="s">
        <v>1263</v>
      </c>
      <c r="C179" s="9" t="s">
        <v>902</v>
      </c>
      <c r="D179" s="9" t="s">
        <v>902</v>
      </c>
      <c r="P179" s="9" t="str">
        <f>[1]Sites!A178</f>
        <v>WSM</v>
      </c>
      <c r="Q179" s="9" t="str">
        <f>[1]Sites!B178</f>
        <v>Samoa</v>
      </c>
      <c r="R179" s="9" t="str">
        <f t="shared" si="25"/>
        <v>S&amp;SE Asia</v>
      </c>
      <c r="S179" s="9">
        <f>[1]Sites!J178</f>
        <v>17.285714285714285</v>
      </c>
      <c r="T179" s="43">
        <f>IFERROR(VLOOKUP(P179,Area_covered!$A$2:$E$189,5,0),"-")</f>
        <v>2711.2999999999997</v>
      </c>
      <c r="U179" s="44">
        <f t="shared" si="28"/>
        <v>6.3754340300646506E-3</v>
      </c>
      <c r="V179" s="44">
        <f t="shared" si="26"/>
        <v>6.2620297451326126</v>
      </c>
      <c r="W179" s="43">
        <f t="shared" si="20"/>
        <v>3</v>
      </c>
      <c r="X179" s="43">
        <f t="shared" si="21"/>
        <v>17</v>
      </c>
      <c r="Y179" s="43">
        <f t="shared" si="22"/>
        <v>78</v>
      </c>
      <c r="Z179" s="43">
        <f t="shared" si="23"/>
        <v>2</v>
      </c>
      <c r="AA179" s="43">
        <f t="shared" si="29"/>
        <v>0.51857142857142857</v>
      </c>
      <c r="AB179" s="43">
        <f t="shared" si="29"/>
        <v>2.9385714285714286</v>
      </c>
      <c r="AC179" s="43">
        <f t="shared" si="29"/>
        <v>13.482857142857142</v>
      </c>
      <c r="AD179" s="43">
        <f t="shared" si="29"/>
        <v>0.3457142857142857</v>
      </c>
      <c r="AE179" s="45"/>
      <c r="AF179" s="43">
        <f t="shared" si="27"/>
        <v>17.285714285714285</v>
      </c>
    </row>
    <row r="180" spans="1:32" x14ac:dyDescent="0.3">
      <c r="A180" s="9" t="s">
        <v>1264</v>
      </c>
      <c r="B180" s="9" t="s">
        <v>1265</v>
      </c>
      <c r="C180" s="9" t="s">
        <v>902</v>
      </c>
      <c r="D180" s="9" t="s">
        <v>902</v>
      </c>
      <c r="P180" s="9" t="str">
        <f>[1]Sites!A179</f>
        <v>ZAF</v>
      </c>
      <c r="Q180" s="9" t="str">
        <f>[1]Sites!B179</f>
        <v>South Africa</v>
      </c>
      <c r="R180" s="9" t="str">
        <f t="shared" si="25"/>
        <v>SSA</v>
      </c>
      <c r="S180" s="9">
        <f>[1]Sites!J179</f>
        <v>28581</v>
      </c>
      <c r="T180" s="43">
        <f>IFERROR(VLOOKUP(P180,Area_covered!$A$2:$E$189,5,0),"-")</f>
        <v>1213591.55</v>
      </c>
      <c r="U180" s="44">
        <f t="shared" si="28"/>
        <v>2.3550757254366183E-2</v>
      </c>
      <c r="V180" s="44">
        <f t="shared" si="26"/>
        <v>3.2581236799082611</v>
      </c>
      <c r="W180" s="43">
        <f t="shared" si="20"/>
        <v>1</v>
      </c>
      <c r="X180" s="43">
        <f t="shared" si="21"/>
        <v>15</v>
      </c>
      <c r="Y180" s="43">
        <f t="shared" si="22"/>
        <v>79</v>
      </c>
      <c r="Z180" s="43">
        <f t="shared" si="23"/>
        <v>5</v>
      </c>
      <c r="AA180" s="43">
        <f t="shared" si="29"/>
        <v>285.81</v>
      </c>
      <c r="AB180" s="43">
        <f t="shared" si="29"/>
        <v>4287.1499999999996</v>
      </c>
      <c r="AC180" s="43">
        <f t="shared" si="29"/>
        <v>22578.99</v>
      </c>
      <c r="AD180" s="43">
        <f t="shared" si="29"/>
        <v>1429.0500000000002</v>
      </c>
      <c r="AE180" s="45"/>
      <c r="AF180" s="43">
        <f t="shared" si="27"/>
        <v>28581</v>
      </c>
    </row>
    <row r="181" spans="1:32" x14ac:dyDescent="0.3">
      <c r="A181" s="9" t="s">
        <v>1266</v>
      </c>
      <c r="B181" s="9" t="s">
        <v>1267</v>
      </c>
      <c r="C181" s="9" t="s">
        <v>924</v>
      </c>
      <c r="D181" s="9" t="s">
        <v>925</v>
      </c>
      <c r="P181" s="9" t="str">
        <f>[1]Sites!A180</f>
        <v>ZMB</v>
      </c>
      <c r="Q181" s="9" t="str">
        <f>[1]Sites!B180</f>
        <v>Zambia</v>
      </c>
      <c r="R181" s="9" t="str">
        <f t="shared" si="25"/>
        <v>SSA</v>
      </c>
      <c r="S181" s="9">
        <f>[1]Sites!J180</f>
        <v>2000</v>
      </c>
      <c r="T181" s="43">
        <f>IFERROR(VLOOKUP(P181,Area_covered!$A$2:$E$189,5,0),"-")</f>
        <v>300196</v>
      </c>
      <c r="U181" s="44">
        <f t="shared" si="28"/>
        <v>6.6623139548828095E-3</v>
      </c>
      <c r="V181" s="44">
        <f t="shared" si="26"/>
        <v>6.1257244469531935</v>
      </c>
      <c r="W181" s="43">
        <f t="shared" si="20"/>
        <v>1</v>
      </c>
      <c r="X181" s="43">
        <f t="shared" si="21"/>
        <v>15</v>
      </c>
      <c r="Y181" s="43">
        <f t="shared" si="22"/>
        <v>79</v>
      </c>
      <c r="Z181" s="43">
        <f t="shared" si="23"/>
        <v>5</v>
      </c>
      <c r="AA181" s="43">
        <f t="shared" si="29"/>
        <v>20</v>
      </c>
      <c r="AB181" s="43">
        <f t="shared" si="29"/>
        <v>300</v>
      </c>
      <c r="AC181" s="43">
        <f t="shared" si="29"/>
        <v>1580</v>
      </c>
      <c r="AD181" s="43">
        <f t="shared" si="29"/>
        <v>100</v>
      </c>
      <c r="AE181" s="45"/>
      <c r="AF181" s="43">
        <f t="shared" si="27"/>
        <v>2000</v>
      </c>
    </row>
    <row r="182" spans="1:32" x14ac:dyDescent="0.3">
      <c r="A182" s="9" t="s">
        <v>1268</v>
      </c>
      <c r="B182" s="9" t="s">
        <v>1269</v>
      </c>
      <c r="C182" s="9" t="s">
        <v>900</v>
      </c>
      <c r="D182" s="9" t="s">
        <v>901</v>
      </c>
      <c r="P182" s="9" t="str">
        <f>[1]Sites!A181</f>
        <v>ZWE</v>
      </c>
      <c r="Q182" s="9" t="str">
        <f>[1]Sites!B181</f>
        <v>Zimbabwe</v>
      </c>
      <c r="R182" s="9" t="str">
        <f t="shared" si="25"/>
        <v>SSA</v>
      </c>
      <c r="S182" s="9">
        <f>[1]Sites!J181</f>
        <v>2700</v>
      </c>
      <c r="T182" s="43">
        <f>IFERROR(VLOOKUP(P182,Area_covered!$A$2:$E$189,5,0),"-")</f>
        <v>195340</v>
      </c>
      <c r="U182" s="44">
        <f t="shared" si="28"/>
        <v>1.3822053854817242E-2</v>
      </c>
      <c r="V182" s="44">
        <f t="shared" si="26"/>
        <v>4.252885730540739</v>
      </c>
      <c r="W182" s="43">
        <f t="shared" si="20"/>
        <v>1</v>
      </c>
      <c r="X182" s="43">
        <f t="shared" si="21"/>
        <v>15</v>
      </c>
      <c r="Y182" s="43">
        <f t="shared" si="22"/>
        <v>79</v>
      </c>
      <c r="Z182" s="43">
        <f t="shared" si="23"/>
        <v>5</v>
      </c>
      <c r="AA182" s="43">
        <f t="shared" si="29"/>
        <v>27</v>
      </c>
      <c r="AB182" s="43">
        <f t="shared" si="29"/>
        <v>405</v>
      </c>
      <c r="AC182" s="43">
        <f t="shared" si="29"/>
        <v>2133</v>
      </c>
      <c r="AD182" s="43">
        <f t="shared" si="29"/>
        <v>135</v>
      </c>
      <c r="AE182" s="45"/>
      <c r="AF182" s="43">
        <f t="shared" si="27"/>
        <v>2700</v>
      </c>
    </row>
    <row r="183" spans="1:32" x14ac:dyDescent="0.3">
      <c r="A183" s="9" t="s">
        <v>1270</v>
      </c>
      <c r="B183" s="9" t="s">
        <v>1271</v>
      </c>
      <c r="C183" s="9" t="s">
        <v>902</v>
      </c>
      <c r="D183" s="9" t="s">
        <v>902</v>
      </c>
    </row>
    <row r="184" spans="1:32" x14ac:dyDescent="0.3">
      <c r="A184" s="9" t="s">
        <v>1272</v>
      </c>
      <c r="B184" s="9" t="s">
        <v>1273</v>
      </c>
      <c r="C184" s="9" t="s">
        <v>911</v>
      </c>
      <c r="D184" s="9" t="s">
        <v>921</v>
      </c>
      <c r="AE184" s="46" t="s">
        <v>1274</v>
      </c>
      <c r="AF184" s="47">
        <f>SUM(AF3:AF182)</f>
        <v>5005643.7142857118</v>
      </c>
    </row>
    <row r="185" spans="1:32" x14ac:dyDescent="0.3">
      <c r="A185" s="9" t="s">
        <v>1275</v>
      </c>
      <c r="B185" s="9" t="s">
        <v>1276</v>
      </c>
      <c r="C185" s="9" t="s">
        <v>902</v>
      </c>
      <c r="D185" s="9" t="s">
        <v>902</v>
      </c>
    </row>
    <row r="186" spans="1:32" x14ac:dyDescent="0.3">
      <c r="A186" s="9" t="s">
        <v>1277</v>
      </c>
      <c r="B186" s="9" t="s">
        <v>1278</v>
      </c>
      <c r="C186" s="9" t="s">
        <v>900</v>
      </c>
      <c r="D186" s="9" t="s">
        <v>902</v>
      </c>
    </row>
    <row r="187" spans="1:32" x14ac:dyDescent="0.3">
      <c r="A187" s="9" t="s">
        <v>1279</v>
      </c>
      <c r="B187" s="9" t="s">
        <v>1280</v>
      </c>
      <c r="C187" s="9" t="s">
        <v>911</v>
      </c>
      <c r="D187" s="9" t="s">
        <v>921</v>
      </c>
    </row>
    <row r="188" spans="1:32" x14ac:dyDescent="0.3">
      <c r="A188" s="9" t="s">
        <v>1281</v>
      </c>
      <c r="B188" s="9" t="s">
        <v>1282</v>
      </c>
      <c r="C188" s="9" t="s">
        <v>924</v>
      </c>
      <c r="D188" s="9" t="s">
        <v>925</v>
      </c>
    </row>
    <row r="189" spans="1:32" x14ac:dyDescent="0.3">
      <c r="A189" s="9" t="s">
        <v>1283</v>
      </c>
      <c r="B189" s="9" t="s">
        <v>1284</v>
      </c>
      <c r="C189" s="9" t="s">
        <v>911</v>
      </c>
      <c r="D189" s="9" t="s">
        <v>921</v>
      </c>
    </row>
    <row r="190" spans="1:32" x14ac:dyDescent="0.3">
      <c r="A190" s="9" t="s">
        <v>1285</v>
      </c>
      <c r="B190" s="9" t="s">
        <v>1286</v>
      </c>
      <c r="C190" s="9" t="s">
        <v>924</v>
      </c>
      <c r="D190" s="9" t="s">
        <v>925</v>
      </c>
    </row>
    <row r="191" spans="1:32" x14ac:dyDescent="0.3">
      <c r="A191" s="9" t="s">
        <v>1287</v>
      </c>
      <c r="B191" s="9" t="s">
        <v>1288</v>
      </c>
      <c r="C191" s="9" t="s">
        <v>924</v>
      </c>
      <c r="D191" s="9" t="s">
        <v>925</v>
      </c>
    </row>
    <row r="192" spans="1:32" x14ac:dyDescent="0.3">
      <c r="A192" s="9" t="s">
        <v>1289</v>
      </c>
      <c r="B192" s="9" t="s">
        <v>1290</v>
      </c>
      <c r="C192" s="9" t="s">
        <v>924</v>
      </c>
      <c r="D192" s="9" t="s">
        <v>925</v>
      </c>
    </row>
    <row r="193" spans="1:4" x14ac:dyDescent="0.3">
      <c r="A193" s="9" t="s">
        <v>1291</v>
      </c>
      <c r="B193" s="9" t="s">
        <v>1292</v>
      </c>
      <c r="C193" s="9" t="s">
        <v>924</v>
      </c>
      <c r="D193" s="9" t="s">
        <v>925</v>
      </c>
    </row>
    <row r="194" spans="1:4" x14ac:dyDescent="0.3">
      <c r="A194" s="9" t="s">
        <v>1293</v>
      </c>
      <c r="B194" s="9" t="s">
        <v>1294</v>
      </c>
      <c r="C194" s="9" t="s">
        <v>924</v>
      </c>
      <c r="D194" s="9" t="s">
        <v>925</v>
      </c>
    </row>
    <row r="195" spans="1:4" x14ac:dyDescent="0.3">
      <c r="A195" s="9" t="s">
        <v>1295</v>
      </c>
      <c r="B195" s="9" t="s">
        <v>1296</v>
      </c>
      <c r="C195" s="9" t="s">
        <v>914</v>
      </c>
      <c r="D195" s="9" t="s">
        <v>915</v>
      </c>
    </row>
    <row r="196" spans="1:4" x14ac:dyDescent="0.3">
      <c r="A196" s="9" t="s">
        <v>1297</v>
      </c>
      <c r="B196" s="9" t="s">
        <v>1298</v>
      </c>
      <c r="C196" s="9" t="s">
        <v>902</v>
      </c>
      <c r="D196" s="9" t="s">
        <v>902</v>
      </c>
    </row>
    <row r="197" spans="1:4" x14ac:dyDescent="0.3">
      <c r="A197" s="9" t="s">
        <v>1299</v>
      </c>
      <c r="B197" s="9" t="s">
        <v>1300</v>
      </c>
      <c r="C197" s="9" t="s">
        <v>911</v>
      </c>
      <c r="D197" s="9" t="s">
        <v>921</v>
      </c>
    </row>
    <row r="198" spans="1:4" x14ac:dyDescent="0.3">
      <c r="A198" s="9" t="s">
        <v>1301</v>
      </c>
      <c r="B198" s="9" t="s">
        <v>1302</v>
      </c>
      <c r="C198" s="9" t="s">
        <v>900</v>
      </c>
      <c r="D198" s="9" t="s">
        <v>901</v>
      </c>
    </row>
    <row r="199" spans="1:4" x14ac:dyDescent="0.3">
      <c r="A199" s="9" t="s">
        <v>1303</v>
      </c>
      <c r="B199" s="9" t="s">
        <v>1304</v>
      </c>
      <c r="C199" s="9" t="s">
        <v>911</v>
      </c>
      <c r="D199" s="9" t="s">
        <v>921</v>
      </c>
    </row>
    <row r="200" spans="1:4" x14ac:dyDescent="0.3">
      <c r="A200" s="9" t="s">
        <v>1305</v>
      </c>
      <c r="B200" s="9" t="s">
        <v>1306</v>
      </c>
      <c r="C200" s="9" t="s">
        <v>902</v>
      </c>
      <c r="D200" s="9" t="s">
        <v>902</v>
      </c>
    </row>
    <row r="201" spans="1:4" x14ac:dyDescent="0.3">
      <c r="A201" s="9" t="s">
        <v>1307</v>
      </c>
      <c r="B201" s="9" t="s">
        <v>1308</v>
      </c>
      <c r="C201" s="9" t="s">
        <v>911</v>
      </c>
      <c r="D201" s="9" t="s">
        <v>921</v>
      </c>
    </row>
    <row r="202" spans="1:4" x14ac:dyDescent="0.3">
      <c r="A202" s="9" t="s">
        <v>1309</v>
      </c>
      <c r="B202" s="9" t="s">
        <v>1310</v>
      </c>
      <c r="C202" s="9" t="s">
        <v>911</v>
      </c>
      <c r="D202" s="9" t="s">
        <v>921</v>
      </c>
    </row>
    <row r="203" spans="1:4" x14ac:dyDescent="0.3">
      <c r="A203" s="9" t="s">
        <v>1311</v>
      </c>
      <c r="B203" s="9" t="s">
        <v>1312</v>
      </c>
      <c r="C203" s="9" t="s">
        <v>900</v>
      </c>
      <c r="D203" s="9" t="s">
        <v>915</v>
      </c>
    </row>
    <row r="204" spans="1:4" x14ac:dyDescent="0.3">
      <c r="A204" s="9" t="s">
        <v>1313</v>
      </c>
      <c r="B204" s="9" t="s">
        <v>1314</v>
      </c>
      <c r="C204" s="9" t="s">
        <v>924</v>
      </c>
      <c r="D204" s="9" t="s">
        <v>925</v>
      </c>
    </row>
    <row r="205" spans="1:4" x14ac:dyDescent="0.3">
      <c r="A205" s="9" t="s">
        <v>1315</v>
      </c>
      <c r="B205" s="9" t="s">
        <v>1316</v>
      </c>
      <c r="C205" s="9" t="s">
        <v>902</v>
      </c>
      <c r="D205" s="9" t="s">
        <v>902</v>
      </c>
    </row>
    <row r="206" spans="1:4" x14ac:dyDescent="0.3">
      <c r="A206" s="9" t="s">
        <v>1317</v>
      </c>
      <c r="B206" s="9" t="s">
        <v>1318</v>
      </c>
      <c r="C206" s="9" t="s">
        <v>902</v>
      </c>
      <c r="D206" s="9" t="s">
        <v>902</v>
      </c>
    </row>
    <row r="207" spans="1:4" x14ac:dyDescent="0.3">
      <c r="A207" s="9" t="s">
        <v>1319</v>
      </c>
      <c r="B207" s="9" t="s">
        <v>1320</v>
      </c>
      <c r="C207" s="9" t="s">
        <v>914</v>
      </c>
      <c r="D207" s="9" t="s">
        <v>915</v>
      </c>
    </row>
    <row r="208" spans="1:4" x14ac:dyDescent="0.3">
      <c r="A208" s="9" t="s">
        <v>1321</v>
      </c>
      <c r="B208" s="9" t="s">
        <v>1322</v>
      </c>
      <c r="C208" s="9" t="s">
        <v>911</v>
      </c>
      <c r="D208" s="9" t="s">
        <v>921</v>
      </c>
    </row>
    <row r="209" spans="1:4" x14ac:dyDescent="0.3">
      <c r="A209" s="9" t="s">
        <v>1323</v>
      </c>
      <c r="B209" s="9" t="s">
        <v>1324</v>
      </c>
      <c r="C209" s="9" t="s">
        <v>911</v>
      </c>
      <c r="D209" s="9" t="s">
        <v>921</v>
      </c>
    </row>
    <row r="210" spans="1:4" x14ac:dyDescent="0.3">
      <c r="A210" s="9" t="s">
        <v>1325</v>
      </c>
      <c r="B210" s="9" t="s">
        <v>1326</v>
      </c>
      <c r="C210" s="9" t="s">
        <v>927</v>
      </c>
      <c r="D210" s="9" t="s">
        <v>927</v>
      </c>
    </row>
    <row r="211" spans="1:4" x14ac:dyDescent="0.3">
      <c r="A211" s="9" t="s">
        <v>1327</v>
      </c>
      <c r="B211" s="9" t="s">
        <v>1328</v>
      </c>
      <c r="C211" s="9" t="s">
        <v>911</v>
      </c>
      <c r="D211" s="9" t="s">
        <v>921</v>
      </c>
    </row>
    <row r="212" spans="1:4" x14ac:dyDescent="0.3">
      <c r="A212" s="9" t="s">
        <v>1329</v>
      </c>
      <c r="B212" s="9" t="s">
        <v>1330</v>
      </c>
      <c r="C212" s="9" t="s">
        <v>902</v>
      </c>
      <c r="D212" s="9" t="s">
        <v>902</v>
      </c>
    </row>
    <row r="213" spans="1:4" x14ac:dyDescent="0.3">
      <c r="A213" s="9" t="s">
        <v>1331</v>
      </c>
      <c r="B213" s="9" t="s">
        <v>1332</v>
      </c>
      <c r="C213" s="9" t="s">
        <v>900</v>
      </c>
      <c r="D213" s="9" t="s">
        <v>915</v>
      </c>
    </row>
    <row r="214" spans="1:4" x14ac:dyDescent="0.3">
      <c r="A214" s="9" t="s">
        <v>1333</v>
      </c>
      <c r="B214" s="9" t="s">
        <v>1334</v>
      </c>
      <c r="C214" s="9" t="s">
        <v>911</v>
      </c>
      <c r="D214" s="9" t="s">
        <v>901</v>
      </c>
    </row>
    <row r="215" spans="1:4" x14ac:dyDescent="0.3">
      <c r="A215" s="9" t="s">
        <v>1335</v>
      </c>
      <c r="B215" s="9" t="s">
        <v>1336</v>
      </c>
      <c r="C215" s="9" t="s">
        <v>932</v>
      </c>
      <c r="D215" s="9" t="s">
        <v>925</v>
      </c>
    </row>
    <row r="216" spans="1:4" x14ac:dyDescent="0.3">
      <c r="A216" s="9" t="s">
        <v>1337</v>
      </c>
      <c r="B216" s="9" t="s">
        <v>1338</v>
      </c>
      <c r="C216" s="9" t="s">
        <v>902</v>
      </c>
      <c r="D216" s="9" t="s">
        <v>902</v>
      </c>
    </row>
    <row r="217" spans="1:4" x14ac:dyDescent="0.3">
      <c r="A217" s="9" t="s">
        <v>1339</v>
      </c>
      <c r="B217" s="9" t="s">
        <v>1340</v>
      </c>
      <c r="C217" s="9" t="s">
        <v>902</v>
      </c>
      <c r="D217" s="9" t="s">
        <v>902</v>
      </c>
    </row>
    <row r="218" spans="1:4" x14ac:dyDescent="0.3">
      <c r="A218" s="9" t="s">
        <v>1341</v>
      </c>
      <c r="B218" s="9" t="s">
        <v>1342</v>
      </c>
      <c r="C218" s="9" t="s">
        <v>902</v>
      </c>
      <c r="D218" s="9" t="s">
        <v>902</v>
      </c>
    </row>
    <row r="219" spans="1:4" x14ac:dyDescent="0.3">
      <c r="A219" s="9" t="s">
        <v>1343</v>
      </c>
      <c r="B219" s="9" t="s">
        <v>1344</v>
      </c>
      <c r="C219" s="9" t="s">
        <v>900</v>
      </c>
      <c r="D219" s="9" t="s">
        <v>901</v>
      </c>
    </row>
    <row r="220" spans="1:4" x14ac:dyDescent="0.3">
      <c r="A220" s="9" t="s">
        <v>1345</v>
      </c>
      <c r="B220" s="9" t="s">
        <v>1346</v>
      </c>
      <c r="C220" s="9" t="s">
        <v>900</v>
      </c>
      <c r="D220" s="9" t="s">
        <v>916</v>
      </c>
    </row>
    <row r="221" spans="1:4" x14ac:dyDescent="0.3">
      <c r="A221" s="9" t="s">
        <v>1347</v>
      </c>
      <c r="B221" s="9" t="s">
        <v>1348</v>
      </c>
      <c r="C221" s="9" t="s">
        <v>900</v>
      </c>
      <c r="D221" s="9" t="s">
        <v>902</v>
      </c>
    </row>
    <row r="222" spans="1:4" x14ac:dyDescent="0.3">
      <c r="A222" s="9" t="s">
        <v>1349</v>
      </c>
      <c r="B222" s="9" t="s">
        <v>1350</v>
      </c>
      <c r="C222" s="9" t="s">
        <v>911</v>
      </c>
      <c r="D222" s="9" t="s">
        <v>921</v>
      </c>
    </row>
    <row r="223" spans="1:4" x14ac:dyDescent="0.3">
      <c r="A223" s="9" t="s">
        <v>1351</v>
      </c>
      <c r="B223" s="9" t="s">
        <v>1352</v>
      </c>
      <c r="C223" s="9" t="s">
        <v>900</v>
      </c>
      <c r="D223" s="9" t="s">
        <v>915</v>
      </c>
    </row>
    <row r="224" spans="1:4" x14ac:dyDescent="0.3">
      <c r="A224" s="9" t="s">
        <v>1353</v>
      </c>
      <c r="B224" s="9" t="s">
        <v>1354</v>
      </c>
      <c r="C224" s="9" t="s">
        <v>900</v>
      </c>
      <c r="D224" s="9" t="s">
        <v>915</v>
      </c>
    </row>
    <row r="225" spans="1:4" x14ac:dyDescent="0.3">
      <c r="A225" s="9" t="s">
        <v>1355</v>
      </c>
      <c r="B225" s="9" t="s">
        <v>1356</v>
      </c>
      <c r="C225" s="9" t="s">
        <v>911</v>
      </c>
      <c r="D225" s="9" t="s">
        <v>921</v>
      </c>
    </row>
    <row r="226" spans="1:4" x14ac:dyDescent="0.3">
      <c r="A226" s="9" t="s">
        <v>1357</v>
      </c>
      <c r="B226" s="9" t="s">
        <v>1358</v>
      </c>
      <c r="C226" s="9" t="s">
        <v>914</v>
      </c>
      <c r="D226" s="9" t="s">
        <v>915</v>
      </c>
    </row>
    <row r="227" spans="1:4" x14ac:dyDescent="0.3">
      <c r="A227" s="9" t="s">
        <v>1359</v>
      </c>
      <c r="B227" s="9" t="s">
        <v>1360</v>
      </c>
      <c r="C227" s="9" t="s">
        <v>914</v>
      </c>
      <c r="D227" s="9" t="s">
        <v>915</v>
      </c>
    </row>
    <row r="228" spans="1:4" x14ac:dyDescent="0.3">
      <c r="A228" s="9" t="s">
        <v>1361</v>
      </c>
      <c r="B228" s="9" t="s">
        <v>1362</v>
      </c>
      <c r="C228" s="9" t="s">
        <v>924</v>
      </c>
      <c r="D228" s="9" t="s">
        <v>925</v>
      </c>
    </row>
    <row r="229" spans="1:4" x14ac:dyDescent="0.3">
      <c r="A229" s="9" t="s">
        <v>1363</v>
      </c>
      <c r="B229" s="9" t="s">
        <v>1364</v>
      </c>
      <c r="C229" s="9" t="s">
        <v>911</v>
      </c>
      <c r="D229" s="9" t="s">
        <v>901</v>
      </c>
    </row>
    <row r="230" spans="1:4" x14ac:dyDescent="0.3">
      <c r="A230" s="9" t="s">
        <v>1365</v>
      </c>
      <c r="B230" s="9" t="s">
        <v>1366</v>
      </c>
      <c r="C230" s="9" t="s">
        <v>902</v>
      </c>
      <c r="D230" s="9" t="s">
        <v>902</v>
      </c>
    </row>
    <row r="231" spans="1:4" x14ac:dyDescent="0.3">
      <c r="A231" s="9" t="s">
        <v>1367</v>
      </c>
      <c r="B231" s="9" t="s">
        <v>1368</v>
      </c>
      <c r="C231" s="9" t="s">
        <v>900</v>
      </c>
      <c r="D231" s="9" t="s">
        <v>902</v>
      </c>
    </row>
    <row r="232" spans="1:4" x14ac:dyDescent="0.3">
      <c r="A232" s="9" t="s">
        <v>1369</v>
      </c>
      <c r="B232" s="9" t="s">
        <v>1370</v>
      </c>
      <c r="C232" s="9" t="s">
        <v>924</v>
      </c>
      <c r="D232" s="9" t="s">
        <v>925</v>
      </c>
    </row>
    <row r="233" spans="1:4" x14ac:dyDescent="0.3">
      <c r="A233" s="9" t="s">
        <v>1371</v>
      </c>
      <c r="B233" s="9" t="s">
        <v>1372</v>
      </c>
      <c r="C233" s="9" t="s">
        <v>914</v>
      </c>
      <c r="D233" s="9" t="s">
        <v>915</v>
      </c>
    </row>
    <row r="234" spans="1:4" x14ac:dyDescent="0.3">
      <c r="A234" s="9" t="s">
        <v>1373</v>
      </c>
      <c r="B234" s="9" t="s">
        <v>1374</v>
      </c>
      <c r="C234" s="9" t="s">
        <v>911</v>
      </c>
      <c r="D234" s="9" t="s">
        <v>921</v>
      </c>
    </row>
    <row r="235" spans="1:4" x14ac:dyDescent="0.3">
      <c r="A235" s="9" t="s">
        <v>1375</v>
      </c>
      <c r="B235" s="9" t="s">
        <v>1376</v>
      </c>
      <c r="C235" s="9" t="s">
        <v>902</v>
      </c>
      <c r="D235" s="9" t="s">
        <v>902</v>
      </c>
    </row>
    <row r="236" spans="1:4" x14ac:dyDescent="0.3">
      <c r="A236" s="9" t="s">
        <v>1377</v>
      </c>
      <c r="B236" s="9" t="s">
        <v>1378</v>
      </c>
      <c r="C236" s="9" t="s">
        <v>900</v>
      </c>
      <c r="D236" s="9" t="s">
        <v>901</v>
      </c>
    </row>
    <row r="237" spans="1:4" x14ac:dyDescent="0.3">
      <c r="A237" s="9" t="s">
        <v>1379</v>
      </c>
      <c r="B237" s="9" t="s">
        <v>1380</v>
      </c>
      <c r="C237" s="9" t="s">
        <v>902</v>
      </c>
      <c r="D237" s="9" t="s">
        <v>902</v>
      </c>
    </row>
    <row r="238" spans="1:4" x14ac:dyDescent="0.3">
      <c r="A238" s="9" t="s">
        <v>1381</v>
      </c>
      <c r="B238" s="9" t="s">
        <v>1382</v>
      </c>
      <c r="C238" s="9" t="s">
        <v>914</v>
      </c>
      <c r="D238" s="9" t="s">
        <v>915</v>
      </c>
    </row>
    <row r="239" spans="1:4" x14ac:dyDescent="0.3">
      <c r="A239" s="9" t="s">
        <v>1383</v>
      </c>
      <c r="B239" s="9" t="s">
        <v>1384</v>
      </c>
      <c r="C239" s="9" t="s">
        <v>924</v>
      </c>
      <c r="D239" s="9" t="s">
        <v>935</v>
      </c>
    </row>
    <row r="240" spans="1:4" x14ac:dyDescent="0.3">
      <c r="A240" s="9" t="s">
        <v>1385</v>
      </c>
      <c r="B240" s="9" t="s">
        <v>1386</v>
      </c>
      <c r="C240" s="9" t="s">
        <v>932</v>
      </c>
      <c r="D240" s="9" t="s">
        <v>925</v>
      </c>
    </row>
    <row r="241" spans="1:4" x14ac:dyDescent="0.3">
      <c r="A241" s="9" t="s">
        <v>1387</v>
      </c>
      <c r="B241" s="9" t="s">
        <v>1388</v>
      </c>
      <c r="C241" s="9" t="s">
        <v>900</v>
      </c>
      <c r="D241" s="9" t="s">
        <v>902</v>
      </c>
    </row>
    <row r="242" spans="1:4" x14ac:dyDescent="0.3">
      <c r="A242" s="9" t="s">
        <v>1389</v>
      </c>
      <c r="B242" s="9" t="s">
        <v>1390</v>
      </c>
      <c r="C242" s="9" t="s">
        <v>914</v>
      </c>
      <c r="D242" s="9" t="s">
        <v>915</v>
      </c>
    </row>
    <row r="243" spans="1:4" x14ac:dyDescent="0.3">
      <c r="A243" s="9" t="s">
        <v>1391</v>
      </c>
      <c r="B243" s="9" t="s">
        <v>1392</v>
      </c>
      <c r="C243" s="9" t="s">
        <v>932</v>
      </c>
      <c r="D243" s="9" t="s">
        <v>925</v>
      </c>
    </row>
    <row r="244" spans="1:4" x14ac:dyDescent="0.3">
      <c r="A244" s="9" t="s">
        <v>1393</v>
      </c>
      <c r="B244" s="9" t="s">
        <v>1394</v>
      </c>
      <c r="C244" s="9" t="s">
        <v>900</v>
      </c>
      <c r="D244" s="9" t="s">
        <v>915</v>
      </c>
    </row>
    <row r="245" spans="1:4" x14ac:dyDescent="0.3">
      <c r="A245" s="9" t="s">
        <v>1395</v>
      </c>
      <c r="B245" s="9" t="s">
        <v>1396</v>
      </c>
      <c r="C245" s="9" t="s">
        <v>924</v>
      </c>
      <c r="D245" s="9" t="s">
        <v>925</v>
      </c>
    </row>
    <row r="246" spans="1:4" x14ac:dyDescent="0.3">
      <c r="A246" s="9" t="s">
        <v>1397</v>
      </c>
      <c r="B246" s="9" t="s">
        <v>1398</v>
      </c>
      <c r="C246" s="9" t="s">
        <v>924</v>
      </c>
      <c r="D246" s="9" t="s">
        <v>925</v>
      </c>
    </row>
    <row r="247" spans="1:4" x14ac:dyDescent="0.3">
      <c r="A247" s="9" t="s">
        <v>1399</v>
      </c>
      <c r="B247" s="9" t="s">
        <v>1400</v>
      </c>
      <c r="C247" s="9" t="s">
        <v>914</v>
      </c>
      <c r="D247" s="9" t="s">
        <v>915</v>
      </c>
    </row>
    <row r="248" spans="1:4" x14ac:dyDescent="0.3">
      <c r="A248" s="9" t="s">
        <v>1401</v>
      </c>
      <c r="B248" s="9" t="s">
        <v>1402</v>
      </c>
      <c r="C248" s="9" t="s">
        <v>911</v>
      </c>
      <c r="D248" s="9" t="s">
        <v>921</v>
      </c>
    </row>
    <row r="249" spans="1:4" x14ac:dyDescent="0.3">
      <c r="A249" s="9" t="s">
        <v>1403</v>
      </c>
      <c r="B249" s="9" t="s">
        <v>1404</v>
      </c>
      <c r="C249" s="9" t="s">
        <v>900</v>
      </c>
      <c r="D249" s="9" t="s">
        <v>901</v>
      </c>
    </row>
    <row r="250" spans="1:4" x14ac:dyDescent="0.3">
      <c r="A250" s="9" t="s">
        <v>1405</v>
      </c>
      <c r="B250" s="9" t="s">
        <v>1406</v>
      </c>
      <c r="C250" s="9" t="s">
        <v>911</v>
      </c>
      <c r="D250" s="9" t="s">
        <v>921</v>
      </c>
    </row>
    <row r="251" spans="1:4" x14ac:dyDescent="0.3">
      <c r="A251" s="9" t="s">
        <v>1407</v>
      </c>
      <c r="B251" s="9" t="s">
        <v>1408</v>
      </c>
      <c r="C251" s="9" t="s">
        <v>911</v>
      </c>
      <c r="D251" s="9" t="s">
        <v>921</v>
      </c>
    </row>
  </sheetData>
  <autoFilter ref="B1:B251" xr:uid="{00185DEA-D65F-4EDD-BC5D-0C5238FD994E}">
    <sortState xmlns:xlrd2="http://schemas.microsoft.com/office/spreadsheetml/2017/richdata2" ref="A2:E251">
      <sortCondition ref="B1:B251"/>
    </sortState>
  </autoFilter>
  <mergeCells count="10">
    <mergeCell ref="V1:V2"/>
    <mergeCell ref="W1:Z1"/>
    <mergeCell ref="AA1:AD1"/>
    <mergeCell ref="AF1:AF2"/>
    <mergeCell ref="P1:P2"/>
    <mergeCell ref="Q1:Q2"/>
    <mergeCell ref="R1:R2"/>
    <mergeCell ref="S1:S2"/>
    <mergeCell ref="T1:T2"/>
    <mergeCell ref="U1:U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11436-A89D-4E5A-9291-B9AE48480C18}">
  <sheetPr>
    <tabColor theme="7"/>
  </sheetPr>
  <dimension ref="A1:F191"/>
  <sheetViews>
    <sheetView workbookViewId="0">
      <selection sqref="A1:Z3"/>
    </sheetView>
  </sheetViews>
  <sheetFormatPr defaultRowHeight="14.4" x14ac:dyDescent="0.3"/>
  <cols>
    <col min="2" max="2" width="30" customWidth="1"/>
    <col min="3" max="3" width="20" customWidth="1"/>
    <col min="4" max="4" width="9.33203125" bestFit="1" customWidth="1"/>
    <col min="5" max="5" width="18.88671875" bestFit="1" customWidth="1"/>
  </cols>
  <sheetData>
    <row r="1" spans="1:5" x14ac:dyDescent="0.3">
      <c r="A1" s="9" t="str">
        <f>[2]Pop!A1</f>
        <v>ISO3</v>
      </c>
      <c r="B1" s="9" t="str">
        <f>[2]Pop!B1</f>
        <v>country_name</v>
      </c>
      <c r="C1" s="43" t="s">
        <v>1409</v>
      </c>
      <c r="D1" s="9" t="s">
        <v>1410</v>
      </c>
      <c r="E1" s="9" t="s">
        <v>1411</v>
      </c>
    </row>
    <row r="2" spans="1:5" x14ac:dyDescent="0.3">
      <c r="A2" s="9" t="str">
        <f>[2]Pop!A2</f>
        <v>AFG</v>
      </c>
      <c r="B2" s="9" t="str">
        <f>[2]Pop!B2</f>
        <v>Afghanistan</v>
      </c>
      <c r="C2" s="43">
        <v>643867</v>
      </c>
      <c r="D2" s="9">
        <f>VLOOKUP(A2,[1]Sites!$A$2:$E$181,5,0)</f>
        <v>90</v>
      </c>
      <c r="E2" s="9">
        <f>D2/100*C2</f>
        <v>579480.30000000005</v>
      </c>
    </row>
    <row r="3" spans="1:5" x14ac:dyDescent="0.3">
      <c r="A3" s="9" t="str">
        <f>[2]Pop!A3</f>
        <v>ALB</v>
      </c>
      <c r="B3" s="9" t="str">
        <f>[2]Pop!B3</f>
        <v>Albania</v>
      </c>
      <c r="C3" s="43">
        <v>28730</v>
      </c>
      <c r="D3" s="9">
        <f>VLOOKUP(A3,[1]Sites!$A$2:$E$181,5,0)</f>
        <v>97</v>
      </c>
      <c r="E3" s="9">
        <f t="shared" ref="E3:E66" si="0">D3/100*C3</f>
        <v>27868.1</v>
      </c>
    </row>
    <row r="4" spans="1:5" x14ac:dyDescent="0.3">
      <c r="A4" s="9" t="str">
        <f>[2]Pop!A4</f>
        <v>DZA</v>
      </c>
      <c r="B4" s="9" t="str">
        <f>[2]Pop!B4</f>
        <v>Algeria</v>
      </c>
      <c r="C4" s="43">
        <v>2308049</v>
      </c>
      <c r="D4" s="9">
        <f>VLOOKUP(A4,[1]Sites!$A$2:$E$181,5,0)</f>
        <v>90</v>
      </c>
      <c r="E4" s="9">
        <f t="shared" si="0"/>
        <v>2077244.1</v>
      </c>
    </row>
    <row r="5" spans="1:5" x14ac:dyDescent="0.3">
      <c r="A5" s="9" t="str">
        <f>[2]Pop!A5</f>
        <v>AGO</v>
      </c>
      <c r="B5" s="9" t="str">
        <f>[2]Pop!B5</f>
        <v>Angola</v>
      </c>
      <c r="C5" s="43">
        <v>1247421</v>
      </c>
      <c r="D5" s="9">
        <f>VLOOKUP(A5,[1]Sites!$A$2:$E$181,5,0)</f>
        <v>61</v>
      </c>
      <c r="E5" s="9">
        <f t="shared" si="0"/>
        <v>760926.80999999994</v>
      </c>
    </row>
    <row r="6" spans="1:5" x14ac:dyDescent="0.3">
      <c r="A6" s="9" t="str">
        <f>[2]Pop!A6</f>
        <v>ARG</v>
      </c>
      <c r="B6" s="9" t="str">
        <f>[2]Pop!B6</f>
        <v>Argentina</v>
      </c>
      <c r="C6" s="43">
        <v>2779822</v>
      </c>
      <c r="D6" s="9">
        <f>VLOOKUP(A6,[1]Sites!$A$2:$E$181,5,0)</f>
        <v>95</v>
      </c>
      <c r="E6" s="9">
        <f t="shared" si="0"/>
        <v>2640830.9</v>
      </c>
    </row>
    <row r="7" spans="1:5" x14ac:dyDescent="0.3">
      <c r="A7" s="9" t="str">
        <f>[2]Pop!A7</f>
        <v>ARM</v>
      </c>
      <c r="B7" s="9" t="str">
        <f>[2]Pop!B7</f>
        <v>Armenia</v>
      </c>
      <c r="C7" s="43">
        <v>29742</v>
      </c>
      <c r="D7" s="9">
        <f>VLOOKUP(A7,[1]Sites!$A$2:$E$181,5,0)</f>
        <v>99</v>
      </c>
      <c r="E7" s="9">
        <f t="shared" si="0"/>
        <v>29444.579999999998</v>
      </c>
    </row>
    <row r="8" spans="1:5" x14ac:dyDescent="0.3">
      <c r="A8" s="9" t="str">
        <f>[2]Pop!A8</f>
        <v>AUS</v>
      </c>
      <c r="B8" s="9" t="str">
        <f>[2]Pop!B8</f>
        <v>Australia</v>
      </c>
      <c r="C8" s="43">
        <v>7694221</v>
      </c>
      <c r="D8" s="9">
        <f>VLOOKUP(A8,[1]Sites!$A$2:$E$181,5,0)</f>
        <v>99.5</v>
      </c>
      <c r="E8" s="9">
        <f t="shared" si="0"/>
        <v>7655749.8949999996</v>
      </c>
    </row>
    <row r="9" spans="1:5" x14ac:dyDescent="0.3">
      <c r="A9" s="9" t="str">
        <f>[2]Pop!A9</f>
        <v>AUT</v>
      </c>
      <c r="B9" s="9" t="str">
        <f>[2]Pop!B9</f>
        <v>Austria</v>
      </c>
      <c r="C9" s="43">
        <v>83854</v>
      </c>
      <c r="D9" s="9">
        <f>VLOOKUP(A9,[1]Sites!$A$2:$E$181,5,0)</f>
        <v>99</v>
      </c>
      <c r="E9" s="9">
        <f t="shared" si="0"/>
        <v>83015.460000000006</v>
      </c>
    </row>
    <row r="10" spans="1:5" x14ac:dyDescent="0.3">
      <c r="A10" s="9" t="str">
        <f>[2]Pop!A10</f>
        <v>AZE</v>
      </c>
      <c r="B10" s="9" t="str">
        <f>[2]Pop!B10</f>
        <v>Azerbaijan</v>
      </c>
      <c r="C10" s="43">
        <v>86835</v>
      </c>
      <c r="D10" s="9">
        <f>VLOOKUP(A10,[1]Sites!$A$2:$E$181,5,0)</f>
        <v>95</v>
      </c>
      <c r="E10" s="9">
        <f t="shared" si="0"/>
        <v>82493.25</v>
      </c>
    </row>
    <row r="11" spans="1:5" x14ac:dyDescent="0.3">
      <c r="A11" s="9" t="str">
        <f>[2]Pop!A11</f>
        <v>BHR</v>
      </c>
      <c r="B11" s="9" t="str">
        <f>[2]Pop!B11</f>
        <v>Bahrain</v>
      </c>
      <c r="C11" s="43">
        <v>695</v>
      </c>
      <c r="D11" s="9">
        <f>VLOOKUP(A11,[1]Sites!$A$2:$E$181,5,0)</f>
        <v>100</v>
      </c>
      <c r="E11" s="9">
        <f t="shared" si="0"/>
        <v>695</v>
      </c>
    </row>
    <row r="12" spans="1:5" x14ac:dyDescent="0.3">
      <c r="A12" s="9" t="str">
        <f>[2]Pop!A12</f>
        <v>BGD</v>
      </c>
      <c r="B12" s="9" t="str">
        <f>[2]Pop!B12</f>
        <v>Bangladesh</v>
      </c>
      <c r="C12" s="43">
        <v>139012</v>
      </c>
      <c r="D12" s="9">
        <f>VLOOKUP(A12,[1]Sites!$A$2:$E$181,5,0)</f>
        <v>95</v>
      </c>
      <c r="E12" s="9">
        <f t="shared" si="0"/>
        <v>132061.4</v>
      </c>
    </row>
    <row r="13" spans="1:5" x14ac:dyDescent="0.3">
      <c r="A13" s="9" t="str">
        <f>[2]Pop!A13</f>
        <v>BRB</v>
      </c>
      <c r="B13" s="9" t="str">
        <f>[2]Pop!B13</f>
        <v>Barbados</v>
      </c>
      <c r="C13" s="43">
        <v>436</v>
      </c>
      <c r="D13" s="9">
        <f>VLOOKUP(A13,[1]Sites!$A$2:$E$181,5,0)</f>
        <v>94.49</v>
      </c>
      <c r="E13" s="9">
        <f t="shared" si="0"/>
        <v>411.97639999999996</v>
      </c>
    </row>
    <row r="14" spans="1:5" x14ac:dyDescent="0.3">
      <c r="A14" s="9" t="str">
        <f>[2]Pop!A14</f>
        <v>BLR</v>
      </c>
      <c r="B14" s="9" t="str">
        <f>[2]Pop!B14</f>
        <v>Belarus</v>
      </c>
      <c r="C14" s="43">
        <v>207073</v>
      </c>
      <c r="D14" s="9">
        <f>VLOOKUP(A14,[1]Sites!$A$2:$E$181,5,0)</f>
        <v>99</v>
      </c>
      <c r="E14" s="9">
        <f t="shared" si="0"/>
        <v>205002.27</v>
      </c>
    </row>
    <row r="15" spans="1:5" x14ac:dyDescent="0.3">
      <c r="A15" s="9" t="str">
        <f>[2]Pop!A15</f>
        <v>BEL</v>
      </c>
      <c r="B15" s="9" t="str">
        <f>[2]Pop!B15</f>
        <v>Belgium</v>
      </c>
      <c r="C15" s="43">
        <v>30700</v>
      </c>
      <c r="D15" s="9">
        <f>VLOOKUP(A15,[1]Sites!$A$2:$E$181,5,0)</f>
        <v>100</v>
      </c>
      <c r="E15" s="9">
        <f t="shared" si="0"/>
        <v>30700</v>
      </c>
    </row>
    <row r="16" spans="1:5" x14ac:dyDescent="0.3">
      <c r="A16" s="9" t="str">
        <f>[2]Pop!A16</f>
        <v>BLZ</v>
      </c>
      <c r="B16" s="9" t="str">
        <f>[2]Pop!B16</f>
        <v>Belize</v>
      </c>
      <c r="C16" s="43">
        <v>21870</v>
      </c>
      <c r="D16" s="9">
        <f>VLOOKUP(A16,[1]Sites!$A$2:$E$181,5,0)</f>
        <v>98</v>
      </c>
      <c r="E16" s="9">
        <f t="shared" si="0"/>
        <v>21432.6</v>
      </c>
    </row>
    <row r="17" spans="1:5" x14ac:dyDescent="0.3">
      <c r="A17" s="9" t="str">
        <f>[2]Pop!A17</f>
        <v>BEN</v>
      </c>
      <c r="B17" s="9" t="str">
        <f>[2]Pop!B17</f>
        <v>Benin</v>
      </c>
      <c r="C17" s="43">
        <v>115417</v>
      </c>
      <c r="D17" s="9">
        <f>VLOOKUP(A17,[1]Sites!$A$2:$E$181,5,0)</f>
        <v>68.58</v>
      </c>
      <c r="E17" s="9">
        <f t="shared" si="0"/>
        <v>79152.978600000002</v>
      </c>
    </row>
    <row r="18" spans="1:5" x14ac:dyDescent="0.3">
      <c r="A18" s="9" t="str">
        <f>[2]Pop!A18</f>
        <v>BTN</v>
      </c>
      <c r="B18" s="9" t="str">
        <f>[2]Pop!B18</f>
        <v>Bhutan</v>
      </c>
      <c r="C18" s="43">
        <v>38764</v>
      </c>
      <c r="D18" s="9">
        <f>VLOOKUP(A18,[1]Sites!$A$2:$E$181,5,0)</f>
        <v>90</v>
      </c>
      <c r="E18" s="9">
        <f t="shared" si="0"/>
        <v>34887.599999999999</v>
      </c>
    </row>
    <row r="19" spans="1:5" x14ac:dyDescent="0.3">
      <c r="A19" s="9" t="str">
        <f>[2]Pop!A19</f>
        <v>BOL</v>
      </c>
      <c r="B19" s="9" t="str">
        <f>[2]Pop!B19</f>
        <v>Bolivia (Plurinational State of)</v>
      </c>
      <c r="C19" s="43">
        <v>1083387</v>
      </c>
      <c r="D19" s="9">
        <f>VLOOKUP(A19,[1]Sites!$A$2:$E$181,5,0)</f>
        <v>90</v>
      </c>
      <c r="E19" s="9">
        <f t="shared" si="0"/>
        <v>975048.3</v>
      </c>
    </row>
    <row r="20" spans="1:5" x14ac:dyDescent="0.3">
      <c r="A20" s="9" t="str">
        <f>[2]Pop!A20</f>
        <v>BIH</v>
      </c>
      <c r="B20" s="9" t="str">
        <f>[2]Pop!B20</f>
        <v>Bosnia and Herzegovina</v>
      </c>
      <c r="C20" s="43">
        <v>51071</v>
      </c>
      <c r="D20" s="9">
        <f>VLOOKUP(A20,[1]Sites!$A$2:$E$181,5,0)</f>
        <v>95</v>
      </c>
      <c r="E20" s="9">
        <f t="shared" si="0"/>
        <v>48517.45</v>
      </c>
    </row>
    <row r="21" spans="1:5" x14ac:dyDescent="0.3">
      <c r="A21" s="9" t="str">
        <f>[2]Pop!A21</f>
        <v>BWA</v>
      </c>
      <c r="B21" s="9" t="str">
        <f>[2]Pop!B21</f>
        <v>Botswana</v>
      </c>
      <c r="C21" s="43">
        <v>578234</v>
      </c>
      <c r="D21" s="9">
        <f>VLOOKUP(A21,[1]Sites!$A$2:$E$181,5,0)</f>
        <v>85</v>
      </c>
      <c r="E21" s="9">
        <f t="shared" si="0"/>
        <v>491498.89999999997</v>
      </c>
    </row>
    <row r="22" spans="1:5" x14ac:dyDescent="0.3">
      <c r="A22" s="9" t="str">
        <f>[2]Pop!A22</f>
        <v>BRA</v>
      </c>
      <c r="B22" s="9" t="str">
        <f>[2]Pop!B22</f>
        <v>Brazil</v>
      </c>
      <c r="C22" s="43">
        <v>8505940</v>
      </c>
      <c r="D22" s="9">
        <f>VLOOKUP(A22,[1]Sites!$A$2:$E$181,5,0)</f>
        <v>95</v>
      </c>
      <c r="E22" s="9">
        <f t="shared" si="0"/>
        <v>8080643</v>
      </c>
    </row>
    <row r="23" spans="1:5" x14ac:dyDescent="0.3">
      <c r="A23" s="9" t="str">
        <f>[2]Pop!A23</f>
        <v>BRN</v>
      </c>
      <c r="B23" s="9" t="str">
        <f>[2]Pop!B23</f>
        <v>Brunei Darussalam</v>
      </c>
      <c r="C23" s="43">
        <v>5779</v>
      </c>
      <c r="D23" s="9">
        <f>VLOOKUP(A23,[1]Sites!$A$2:$E$181,5,0)</f>
        <v>90</v>
      </c>
      <c r="E23" s="9">
        <f t="shared" si="0"/>
        <v>5201.1000000000004</v>
      </c>
    </row>
    <row r="24" spans="1:5" x14ac:dyDescent="0.3">
      <c r="A24" s="9" t="str">
        <f>[2]Pop!A24</f>
        <v>BGR</v>
      </c>
      <c r="B24" s="9" t="str">
        <f>[2]Pop!B24</f>
        <v>Bulgaria</v>
      </c>
      <c r="C24" s="43">
        <v>112007</v>
      </c>
      <c r="D24" s="9">
        <f>VLOOKUP(A24,[1]Sites!$A$2:$E$181,5,0)</f>
        <v>100</v>
      </c>
      <c r="E24" s="9">
        <f t="shared" si="0"/>
        <v>112007</v>
      </c>
    </row>
    <row r="25" spans="1:5" x14ac:dyDescent="0.3">
      <c r="A25" s="9" t="str">
        <f>[2]Pop!A25</f>
        <v>BFA</v>
      </c>
      <c r="B25" s="9" t="str">
        <f>[2]Pop!B25</f>
        <v>Burkina Faso</v>
      </c>
      <c r="C25" s="43">
        <v>273417</v>
      </c>
      <c r="D25" s="9">
        <f>VLOOKUP(A25,[1]Sites!$A$2:$E$181,5,0)</f>
        <v>65</v>
      </c>
      <c r="E25" s="9">
        <f t="shared" si="0"/>
        <v>177721.05000000002</v>
      </c>
    </row>
    <row r="26" spans="1:5" x14ac:dyDescent="0.3">
      <c r="A26" s="9" t="str">
        <f>[2]Pop!A26</f>
        <v>BDI</v>
      </c>
      <c r="B26" s="9" t="str">
        <f>[2]Pop!B26</f>
        <v>Burundi</v>
      </c>
      <c r="C26" s="43">
        <v>26939</v>
      </c>
      <c r="D26" s="9">
        <f>VLOOKUP(A26,[1]Sites!$A$2:$E$181,5,0)</f>
        <v>40</v>
      </c>
      <c r="E26" s="9">
        <f t="shared" si="0"/>
        <v>10775.6</v>
      </c>
    </row>
    <row r="27" spans="1:5" x14ac:dyDescent="0.3">
      <c r="A27" s="9" t="str">
        <f>[2]Pop!A27</f>
        <v>CPV</v>
      </c>
      <c r="B27" s="9" t="str">
        <f>[2]Pop!B27</f>
        <v>Cabo Verde</v>
      </c>
      <c r="C27" s="43">
        <v>4080</v>
      </c>
      <c r="D27" s="9">
        <f>VLOOKUP(A27,[1]Sites!$A$2:$E$181,5,0)</f>
        <v>76.570000000000007</v>
      </c>
      <c r="E27" s="9">
        <f t="shared" si="0"/>
        <v>3124.056</v>
      </c>
    </row>
    <row r="28" spans="1:5" x14ac:dyDescent="0.3">
      <c r="A28" s="9" t="str">
        <f>[2]Pop!A28</f>
        <v>KHM</v>
      </c>
      <c r="B28" s="9" t="str">
        <f>[2]Pop!B28</f>
        <v>Cambodia</v>
      </c>
      <c r="C28" s="43">
        <v>181434</v>
      </c>
      <c r="D28" s="9">
        <f>VLOOKUP(A28,[1]Sites!$A$2:$E$181,5,0)</f>
        <v>90</v>
      </c>
      <c r="E28" s="9">
        <f t="shared" si="0"/>
        <v>163290.6</v>
      </c>
    </row>
    <row r="29" spans="1:5" x14ac:dyDescent="0.3">
      <c r="A29" s="9" t="str">
        <f>[2]Pop!A29</f>
        <v>CMR</v>
      </c>
      <c r="B29" s="9" t="str">
        <f>[2]Pop!B29</f>
        <v>Cameroon</v>
      </c>
      <c r="C29" s="43">
        <v>466039</v>
      </c>
      <c r="D29" s="9">
        <f>VLOOKUP(A29,[1]Sites!$A$2:$E$181,5,0)</f>
        <v>75</v>
      </c>
      <c r="E29" s="9">
        <f t="shared" si="0"/>
        <v>349529.25</v>
      </c>
    </row>
    <row r="30" spans="1:5" x14ac:dyDescent="0.3">
      <c r="A30" s="9" t="str">
        <f>[2]Pop!A30</f>
        <v>CAN</v>
      </c>
      <c r="B30" s="9" t="str">
        <f>[2]Pop!B30</f>
        <v>Canada</v>
      </c>
      <c r="C30" s="43">
        <v>10041839</v>
      </c>
      <c r="D30" s="9">
        <f>VLOOKUP(A30,[1]Sites!$A$2:$E$181,5,0)</f>
        <v>99</v>
      </c>
      <c r="E30" s="9">
        <f t="shared" si="0"/>
        <v>9941420.6099999994</v>
      </c>
    </row>
    <row r="31" spans="1:5" x14ac:dyDescent="0.3">
      <c r="A31" s="9" t="str">
        <f>[2]Pop!A31</f>
        <v>CAF</v>
      </c>
      <c r="B31" s="9" t="str">
        <f>[2]Pop!B31</f>
        <v>Central African Republic (the)</v>
      </c>
      <c r="C31" s="43">
        <v>620200</v>
      </c>
      <c r="D31" s="9" t="e">
        <f>VLOOKUP(A31,[1]Sites!$A$2:$E$181,5,0)</f>
        <v>#N/A</v>
      </c>
      <c r="E31" s="9" t="e">
        <f t="shared" si="0"/>
        <v>#N/A</v>
      </c>
    </row>
    <row r="32" spans="1:5" x14ac:dyDescent="0.3">
      <c r="A32" s="9" t="str">
        <f>[2]Pop!A32</f>
        <v>TCD</v>
      </c>
      <c r="B32" s="9" t="str">
        <f>[2]Pop!B32</f>
        <v>Chad</v>
      </c>
      <c r="C32" s="43">
        <v>1269961</v>
      </c>
      <c r="D32" s="9">
        <f>VLOOKUP(A32,[1]Sites!$A$2:$E$181,5,0)</f>
        <v>52.53</v>
      </c>
      <c r="E32" s="9">
        <f t="shared" si="0"/>
        <v>667110.51329999999</v>
      </c>
    </row>
    <row r="33" spans="1:6" x14ac:dyDescent="0.3">
      <c r="A33" s="9" t="str">
        <f>[2]Pop!A33</f>
        <v>CHL</v>
      </c>
      <c r="B33" s="9" t="str">
        <f>[2]Pop!B33</f>
        <v>Chile</v>
      </c>
      <c r="C33" s="43">
        <v>747172</v>
      </c>
      <c r="D33" s="9">
        <f>VLOOKUP(A33,[1]Sites!$A$2:$E$181,5,0)</f>
        <v>99</v>
      </c>
      <c r="E33" s="9">
        <f t="shared" si="0"/>
        <v>739700.28</v>
      </c>
    </row>
    <row r="34" spans="1:6" x14ac:dyDescent="0.3">
      <c r="A34" s="9" t="str">
        <f>[2]Pop!A34</f>
        <v>CHN</v>
      </c>
      <c r="B34" s="9" t="str">
        <f>[2]Pop!B34</f>
        <v>China</v>
      </c>
      <c r="C34" s="43">
        <v>9392812</v>
      </c>
      <c r="D34" s="9">
        <f>VLOOKUP(A34,[1]Sites!$A$2:$E$181,5,0)</f>
        <v>98</v>
      </c>
      <c r="E34" s="9">
        <f t="shared" si="0"/>
        <v>9204955.7599999998</v>
      </c>
    </row>
    <row r="35" spans="1:6" x14ac:dyDescent="0.3">
      <c r="A35" s="9" t="str">
        <f>[2]Pop!A35</f>
        <v>COL</v>
      </c>
      <c r="B35" s="9" t="str">
        <f>[2]Pop!B35</f>
        <v>Colombia</v>
      </c>
      <c r="C35" s="43">
        <v>1136673</v>
      </c>
      <c r="D35" s="9">
        <f>VLOOKUP(A35,[1]Sites!$A$2:$E$181,5,0)</f>
        <v>95</v>
      </c>
      <c r="E35" s="9">
        <f t="shared" si="0"/>
        <v>1079839.3499999999</v>
      </c>
    </row>
    <row r="36" spans="1:6" x14ac:dyDescent="0.3">
      <c r="A36" s="9" t="str">
        <f>[2]Pop!A36</f>
        <v>COD</v>
      </c>
      <c r="B36" s="9" t="str">
        <f>[2]Pop!B36</f>
        <v>Congo (the Democratic Republic of the)</v>
      </c>
      <c r="C36" s="43">
        <v>2338207</v>
      </c>
      <c r="D36" s="9">
        <f>VLOOKUP(A36,[1]Sites!$A$2:$E$181,5,0)</f>
        <v>63.249999999999993</v>
      </c>
      <c r="E36" s="9">
        <f t="shared" si="0"/>
        <v>1478915.9275</v>
      </c>
    </row>
    <row r="37" spans="1:6" x14ac:dyDescent="0.3">
      <c r="A37" s="9" t="str">
        <f>[2]Pop!A37</f>
        <v>COG</v>
      </c>
      <c r="B37" s="9" t="str">
        <f>[2]Pop!B37</f>
        <v>Congo (the)</v>
      </c>
      <c r="C37" s="43">
        <v>341731</v>
      </c>
      <c r="D37" s="9">
        <f>VLOOKUP(A37,[1]Sites!$A$2:$E$181,5,0)</f>
        <v>64.5</v>
      </c>
      <c r="E37" s="9">
        <f t="shared" si="0"/>
        <v>220416.495</v>
      </c>
    </row>
    <row r="38" spans="1:6" x14ac:dyDescent="0.3">
      <c r="A38" s="9" t="str">
        <f>[2]Pop!A38</f>
        <v>CRI</v>
      </c>
      <c r="B38" s="9" t="str">
        <f>[2]Pop!B38</f>
        <v>Costa Rica</v>
      </c>
      <c r="C38" s="43">
        <v>51135</v>
      </c>
      <c r="D38" s="9">
        <f>VLOOKUP(A38,[1]Sites!$A$2:$E$181,5,0)</f>
        <v>95</v>
      </c>
      <c r="E38" s="9">
        <f t="shared" si="0"/>
        <v>48578.25</v>
      </c>
    </row>
    <row r="39" spans="1:6" x14ac:dyDescent="0.3">
      <c r="A39" s="9" t="str">
        <f>[2]Pop!A39</f>
        <v>CIV</v>
      </c>
      <c r="B39" s="9" t="str">
        <f>[2]Pop!B39</f>
        <v>Côte d'Ivoire</v>
      </c>
      <c r="C39" s="43">
        <v>321657</v>
      </c>
      <c r="D39" s="9">
        <f>VLOOKUP(A39,[1]Sites!$A$2:$E$181,5,0)</f>
        <v>72.289999999999992</v>
      </c>
      <c r="E39" s="9">
        <f t="shared" si="0"/>
        <v>232525.84529999996</v>
      </c>
    </row>
    <row r="40" spans="1:6" x14ac:dyDescent="0.3">
      <c r="A40" s="9" t="str">
        <f>[2]Pop!A40</f>
        <v>HRV</v>
      </c>
      <c r="B40" s="9" t="str">
        <f>[2]Pop!B40</f>
        <v>Croatia</v>
      </c>
      <c r="C40" s="43">
        <v>56961</v>
      </c>
      <c r="D40" s="9">
        <f>VLOOKUP(A40,[1]Sites!$A$2:$E$181,5,0)</f>
        <v>99</v>
      </c>
      <c r="E40" s="9">
        <f t="shared" si="0"/>
        <v>56391.39</v>
      </c>
    </row>
    <row r="41" spans="1:6" x14ac:dyDescent="0.3">
      <c r="A41" s="9" t="str">
        <f>[2]Pop!A41</f>
        <v>CUB</v>
      </c>
      <c r="B41" s="9" t="str">
        <f>[2]Pop!B41</f>
        <v>Cuba</v>
      </c>
      <c r="C41" s="43">
        <v>109936</v>
      </c>
      <c r="D41" s="48">
        <v>70</v>
      </c>
      <c r="E41" s="9">
        <f t="shared" si="0"/>
        <v>76955.199999999997</v>
      </c>
      <c r="F41" s="49" t="s">
        <v>1412</v>
      </c>
    </row>
    <row r="42" spans="1:6" x14ac:dyDescent="0.3">
      <c r="A42" s="9" t="str">
        <f>[2]Pop!A42</f>
        <v>CYP</v>
      </c>
      <c r="B42" s="9" t="str">
        <f>[2]Pop!B42</f>
        <v>Cyprus</v>
      </c>
      <c r="C42" s="43">
        <v>5720</v>
      </c>
      <c r="D42" s="9">
        <f>VLOOKUP(A42,[1]Sites!$A$2:$E$181,5,0)</f>
        <v>99</v>
      </c>
      <c r="E42" s="9">
        <f t="shared" si="0"/>
        <v>5662.8</v>
      </c>
    </row>
    <row r="43" spans="1:6" x14ac:dyDescent="0.3">
      <c r="A43" s="9" t="str">
        <f>[2]Pop!A43</f>
        <v>CZE</v>
      </c>
      <c r="B43" s="9" t="str">
        <f>[2]Pop!B43</f>
        <v>Czechia</v>
      </c>
      <c r="C43" s="43">
        <v>79317</v>
      </c>
      <c r="D43" s="9">
        <f>VLOOKUP(A43,[1]Sites!$A$2:$E$181,5,0)</f>
        <v>81</v>
      </c>
      <c r="E43" s="9">
        <f t="shared" si="0"/>
        <v>64246.770000000004</v>
      </c>
    </row>
    <row r="44" spans="1:6" x14ac:dyDescent="0.3">
      <c r="A44" s="9" t="str">
        <f>[2]Pop!A44</f>
        <v>DNK</v>
      </c>
      <c r="B44" s="9" t="str">
        <f>[2]Pop!B44</f>
        <v>Denmark</v>
      </c>
      <c r="C44" s="43">
        <v>43008</v>
      </c>
      <c r="D44" s="9">
        <f>VLOOKUP(A44,[1]Sites!$A$2:$E$181,5,0)</f>
        <v>99.5</v>
      </c>
      <c r="E44" s="9">
        <f t="shared" si="0"/>
        <v>42792.959999999999</v>
      </c>
    </row>
    <row r="45" spans="1:6" x14ac:dyDescent="0.3">
      <c r="A45" s="9" t="str">
        <f>[2]Pop!A45</f>
        <v>DJI</v>
      </c>
      <c r="B45" s="9" t="str">
        <f>[2]Pop!B45</f>
        <v>Djibouti</v>
      </c>
      <c r="C45" s="43">
        <v>21861</v>
      </c>
      <c r="D45" s="9">
        <f>VLOOKUP(A45,[1]Sites!$A$2:$E$181,5,0)</f>
        <v>77.239999999999995</v>
      </c>
      <c r="E45" s="9">
        <f t="shared" si="0"/>
        <v>16885.436399999999</v>
      </c>
    </row>
    <row r="46" spans="1:6" x14ac:dyDescent="0.3">
      <c r="A46" s="9" t="str">
        <f>[2]Pop!A46</f>
        <v>DMA</v>
      </c>
      <c r="B46" s="9" t="str">
        <f>[2]Pop!B46</f>
        <v>Dominica</v>
      </c>
      <c r="C46" s="43">
        <v>755</v>
      </c>
      <c r="D46" s="9">
        <f>VLOOKUP(A46,[1]Sites!$A$2:$E$181,5,0)</f>
        <v>95</v>
      </c>
      <c r="E46" s="9">
        <f t="shared" si="0"/>
        <v>717.25</v>
      </c>
    </row>
    <row r="47" spans="1:6" x14ac:dyDescent="0.3">
      <c r="A47" s="9" t="str">
        <f>[2]Pop!A47</f>
        <v>DOM</v>
      </c>
      <c r="B47" s="9" t="str">
        <f>[2]Pop!B47</f>
        <v>Dominican Republic (the)</v>
      </c>
      <c r="C47" s="43">
        <v>48255</v>
      </c>
      <c r="D47" s="9">
        <f>VLOOKUP(A47,[1]Sites!$A$2:$E$181,5,0)</f>
        <v>99</v>
      </c>
      <c r="E47" s="9">
        <f t="shared" si="0"/>
        <v>47772.45</v>
      </c>
    </row>
    <row r="48" spans="1:6" x14ac:dyDescent="0.3">
      <c r="A48" s="9" t="str">
        <f>[2]Pop!A48</f>
        <v>ECU</v>
      </c>
      <c r="B48" s="9" t="str">
        <f>[2]Pop!B48</f>
        <v>Ecuador</v>
      </c>
      <c r="C48" s="43">
        <v>256317</v>
      </c>
      <c r="D48" s="9">
        <f>VLOOKUP(A48,[1]Sites!$A$2:$E$181,5,0)</f>
        <v>95</v>
      </c>
      <c r="E48" s="9">
        <f t="shared" si="0"/>
        <v>243501.15</v>
      </c>
    </row>
    <row r="49" spans="1:6" x14ac:dyDescent="0.3">
      <c r="A49" s="9" t="str">
        <f>[2]Pop!A49</f>
        <v>EGY</v>
      </c>
      <c r="B49" s="9" t="str">
        <f>[2]Pop!B49</f>
        <v>Egypt</v>
      </c>
      <c r="C49" s="43">
        <v>985522</v>
      </c>
      <c r="D49" s="9">
        <f>VLOOKUP(A49,[1]Sites!$A$2:$E$181,5,0)</f>
        <v>99</v>
      </c>
      <c r="E49" s="9">
        <f t="shared" si="0"/>
        <v>975666.78</v>
      </c>
    </row>
    <row r="50" spans="1:6" x14ac:dyDescent="0.3">
      <c r="A50" s="9" t="str">
        <f>[2]Pop!A50</f>
        <v>SLV</v>
      </c>
      <c r="B50" s="9" t="str">
        <f>[2]Pop!B50</f>
        <v>El Salvador</v>
      </c>
      <c r="C50" s="43">
        <v>20400</v>
      </c>
      <c r="D50" s="9">
        <f>VLOOKUP(A50,[1]Sites!$A$2:$E$181,5,0)</f>
        <v>95</v>
      </c>
      <c r="E50" s="9">
        <f t="shared" si="0"/>
        <v>19380</v>
      </c>
    </row>
    <row r="51" spans="1:6" x14ac:dyDescent="0.3">
      <c r="A51" s="9" t="str">
        <f>[2]Pop!A51</f>
        <v>GNQ</v>
      </c>
      <c r="B51" s="9" t="str">
        <f>[2]Pop!B51</f>
        <v>Equatorial Guinea</v>
      </c>
      <c r="C51" s="43">
        <v>26956</v>
      </c>
      <c r="D51" s="48">
        <v>70</v>
      </c>
      <c r="E51" s="9">
        <f t="shared" si="0"/>
        <v>18869.199999999997</v>
      </c>
      <c r="F51" s="49" t="s">
        <v>1412</v>
      </c>
    </row>
    <row r="52" spans="1:6" x14ac:dyDescent="0.3">
      <c r="A52" s="9" t="str">
        <f>[2]Pop!A52</f>
        <v>ERI</v>
      </c>
      <c r="B52" s="9" t="str">
        <f>[2]Pop!B52</f>
        <v>Eritrea</v>
      </c>
      <c r="C52" s="43">
        <v>120144</v>
      </c>
      <c r="D52" s="48">
        <v>70</v>
      </c>
      <c r="E52" s="9">
        <f t="shared" si="0"/>
        <v>84100.799999999988</v>
      </c>
      <c r="F52" s="49" t="s">
        <v>1412</v>
      </c>
    </row>
    <row r="53" spans="1:6" x14ac:dyDescent="0.3">
      <c r="A53" s="9" t="str">
        <f>[2]Pop!A53</f>
        <v>EST</v>
      </c>
      <c r="B53" s="9" t="str">
        <f>[2]Pop!B53</f>
        <v>Estonia</v>
      </c>
      <c r="C53" s="43">
        <v>45513</v>
      </c>
      <c r="D53" s="9">
        <f>VLOOKUP(A53,[1]Sites!$A$2:$E$181,5,0)</f>
        <v>95</v>
      </c>
      <c r="E53" s="9">
        <f t="shared" si="0"/>
        <v>43237.35</v>
      </c>
    </row>
    <row r="54" spans="1:6" x14ac:dyDescent="0.3">
      <c r="A54" s="9" t="str">
        <f>[2]Pop!A54</f>
        <v>SWZ</v>
      </c>
      <c r="B54" s="9" t="str">
        <f>[2]Pop!B54</f>
        <v>Eswatini</v>
      </c>
      <c r="C54" s="43">
        <v>17385</v>
      </c>
      <c r="D54" s="9">
        <f>VLOOKUP(A54,[1]Sites!$A$2:$E$181,5,0)</f>
        <v>69.62</v>
      </c>
      <c r="E54" s="9">
        <f t="shared" si="0"/>
        <v>12103.437</v>
      </c>
    </row>
    <row r="55" spans="1:6" x14ac:dyDescent="0.3">
      <c r="A55" s="9" t="str">
        <f>[2]Pop!A55</f>
        <v>ETH</v>
      </c>
      <c r="B55" s="9" t="str">
        <f>[2]Pop!B55</f>
        <v>Ethiopia</v>
      </c>
      <c r="C55" s="43">
        <v>1130284</v>
      </c>
      <c r="D55" s="9">
        <f>VLOOKUP(A55,[1]Sites!$A$2:$E$181,5,0)</f>
        <v>85</v>
      </c>
      <c r="E55" s="9">
        <f t="shared" si="0"/>
        <v>960741.4</v>
      </c>
    </row>
    <row r="56" spans="1:6" x14ac:dyDescent="0.3">
      <c r="A56" s="9" t="str">
        <f>[2]Pop!A56</f>
        <v>FRO</v>
      </c>
      <c r="B56" s="9" t="str">
        <f>[2]Pop!B56</f>
        <v>Faroe Islands (the)</v>
      </c>
      <c r="C56" s="43">
        <v>1435</v>
      </c>
      <c r="D56" s="48">
        <v>70</v>
      </c>
      <c r="E56" s="9">
        <f t="shared" si="0"/>
        <v>1004.4999999999999</v>
      </c>
      <c r="F56" s="49" t="s">
        <v>1412</v>
      </c>
    </row>
    <row r="57" spans="1:6" x14ac:dyDescent="0.3">
      <c r="A57" s="9" t="str">
        <f>[2]Pop!A57</f>
        <v>FJI</v>
      </c>
      <c r="B57" s="9" t="str">
        <f>[2]Pop!B57</f>
        <v>Fiji</v>
      </c>
      <c r="C57" s="43">
        <v>18617</v>
      </c>
      <c r="D57" s="9">
        <f>VLOOKUP(A57,[1]Sites!$A$2:$E$181,5,0)</f>
        <v>96</v>
      </c>
      <c r="E57" s="9">
        <f t="shared" si="0"/>
        <v>17872.32</v>
      </c>
    </row>
    <row r="58" spans="1:6" x14ac:dyDescent="0.3">
      <c r="A58" s="9" t="str">
        <f>[2]Pop!A58</f>
        <v>FIN</v>
      </c>
      <c r="B58" s="9" t="str">
        <f>[2]Pop!B58</f>
        <v>Finland</v>
      </c>
      <c r="C58" s="43">
        <v>336081</v>
      </c>
      <c r="D58" s="9">
        <f>VLOOKUP(A58,[1]Sites!$A$2:$E$181,5,0)</f>
        <v>99</v>
      </c>
      <c r="E58" s="9">
        <f t="shared" si="0"/>
        <v>332720.19</v>
      </c>
    </row>
    <row r="59" spans="1:6" x14ac:dyDescent="0.3">
      <c r="A59" s="9" t="str">
        <f>[2]Pop!A59</f>
        <v>FRA</v>
      </c>
      <c r="B59" s="9" t="str">
        <f>[2]Pop!B59</f>
        <v>France</v>
      </c>
      <c r="C59" s="43">
        <v>549817</v>
      </c>
      <c r="D59" s="9">
        <f>VLOOKUP(A59,[1]Sites!$A$2:$E$181,5,0)</f>
        <v>99.6</v>
      </c>
      <c r="E59" s="9">
        <f t="shared" si="0"/>
        <v>547617.73199999996</v>
      </c>
    </row>
    <row r="60" spans="1:6" x14ac:dyDescent="0.3">
      <c r="A60" s="9" t="str">
        <f>[2]Pop!A60</f>
        <v>GUF</v>
      </c>
      <c r="B60" s="9" t="str">
        <f>[2]Pop!B60</f>
        <v>French Guiana</v>
      </c>
      <c r="C60" s="43">
        <v>83292</v>
      </c>
      <c r="D60" s="48">
        <v>70</v>
      </c>
      <c r="E60" s="9">
        <f t="shared" si="0"/>
        <v>58304.399999999994</v>
      </c>
      <c r="F60" s="49" t="s">
        <v>1412</v>
      </c>
    </row>
    <row r="61" spans="1:6" x14ac:dyDescent="0.3">
      <c r="A61" s="9" t="str">
        <f>[2]Pop!A61</f>
        <v>GAB</v>
      </c>
      <c r="B61" s="9" t="str">
        <f>[2]Pop!B61</f>
        <v>Gabon</v>
      </c>
      <c r="C61" s="43">
        <v>264517</v>
      </c>
      <c r="D61" s="9">
        <f>VLOOKUP(A61,[1]Sites!$A$2:$E$181,5,0)</f>
        <v>73.14</v>
      </c>
      <c r="E61" s="9">
        <f t="shared" si="0"/>
        <v>193467.73380000002</v>
      </c>
    </row>
    <row r="62" spans="1:6" x14ac:dyDescent="0.3">
      <c r="A62" s="9" t="str">
        <f>[2]Pop!A62</f>
        <v>GMB</v>
      </c>
      <c r="B62" s="9" t="str">
        <f>[2]Pop!B62</f>
        <v>Gambia (the)</v>
      </c>
      <c r="C62" s="43">
        <v>10672</v>
      </c>
      <c r="D62" s="9">
        <f>VLOOKUP(A62,[1]Sites!$A$2:$E$181,5,0)</f>
        <v>58.31</v>
      </c>
      <c r="E62" s="9">
        <f t="shared" si="0"/>
        <v>6222.8432000000003</v>
      </c>
    </row>
    <row r="63" spans="1:6" x14ac:dyDescent="0.3">
      <c r="A63" s="9" t="str">
        <f>[2]Pop!A63</f>
        <v>GEO</v>
      </c>
      <c r="B63" s="9" t="str">
        <f>[2]Pop!B63</f>
        <v>Georgia</v>
      </c>
      <c r="C63" s="43">
        <v>69847</v>
      </c>
      <c r="D63" s="9">
        <f>VLOOKUP(A63,[1]Sites!$A$2:$E$181,5,0)</f>
        <v>90</v>
      </c>
      <c r="E63" s="9">
        <f t="shared" si="0"/>
        <v>62862.3</v>
      </c>
    </row>
    <row r="64" spans="1:6" x14ac:dyDescent="0.3">
      <c r="A64" s="9" t="str">
        <f>[2]Pop!A64</f>
        <v>DEU</v>
      </c>
      <c r="B64" s="9" t="str">
        <f>[2]Pop!B64</f>
        <v>Germany</v>
      </c>
      <c r="C64" s="43">
        <v>361294</v>
      </c>
      <c r="D64" s="9">
        <f>VLOOKUP(A64,[1]Sites!$A$2:$E$181,5,0)</f>
        <v>95</v>
      </c>
      <c r="E64" s="9">
        <f t="shared" si="0"/>
        <v>343229.3</v>
      </c>
    </row>
    <row r="65" spans="1:6" x14ac:dyDescent="0.3">
      <c r="A65" s="9" t="str">
        <f>[2]Pop!A65</f>
        <v>GHA</v>
      </c>
      <c r="B65" s="9" t="str">
        <f>[2]Pop!B65</f>
        <v>Ghana</v>
      </c>
      <c r="C65" s="43">
        <v>238311</v>
      </c>
      <c r="D65" s="9">
        <f>VLOOKUP(A65,[1]Sites!$A$2:$E$181,5,0)</f>
        <v>85</v>
      </c>
      <c r="E65" s="9">
        <f t="shared" si="0"/>
        <v>202564.35</v>
      </c>
    </row>
    <row r="66" spans="1:6" x14ac:dyDescent="0.3">
      <c r="A66" s="9" t="str">
        <f>[2]Pop!A66</f>
        <v>GRC</v>
      </c>
      <c r="B66" s="9" t="str">
        <f>[2]Pop!B66</f>
        <v>Greece</v>
      </c>
      <c r="C66" s="43">
        <v>132137</v>
      </c>
      <c r="D66" s="9">
        <f>VLOOKUP(A66,[1]Sites!$A$2:$E$181,5,0)</f>
        <v>99</v>
      </c>
      <c r="E66" s="9">
        <f t="shared" si="0"/>
        <v>130815.63</v>
      </c>
    </row>
    <row r="67" spans="1:6" x14ac:dyDescent="0.3">
      <c r="A67" s="9" t="str">
        <f>[2]Pop!A67</f>
        <v>GRD</v>
      </c>
      <c r="B67" s="9" t="str">
        <f>[2]Pop!B67</f>
        <v>Grenada</v>
      </c>
      <c r="C67" s="43">
        <v>360</v>
      </c>
      <c r="D67" s="9">
        <f>VLOOKUP(A67,[1]Sites!$A$2:$E$181,5,0)</f>
        <v>95</v>
      </c>
      <c r="E67" s="9">
        <f t="shared" ref="E67:E130" si="1">D67/100*C67</f>
        <v>342</v>
      </c>
    </row>
    <row r="68" spans="1:6" x14ac:dyDescent="0.3">
      <c r="A68" s="9" t="str">
        <f>[2]Pop!A68</f>
        <v>GLP</v>
      </c>
      <c r="B68" s="9" t="str">
        <f>[2]Pop!B68</f>
        <v>Guadeloupe</v>
      </c>
      <c r="C68" s="43">
        <v>1650</v>
      </c>
      <c r="D68" s="48">
        <v>70</v>
      </c>
      <c r="E68" s="9">
        <f t="shared" si="1"/>
        <v>1155</v>
      </c>
      <c r="F68" s="49" t="s">
        <v>1412</v>
      </c>
    </row>
    <row r="69" spans="1:6" x14ac:dyDescent="0.3">
      <c r="A69" s="9" t="str">
        <f>[2]Pop!A69</f>
        <v>GTM</v>
      </c>
      <c r="B69" s="9" t="str">
        <f>[2]Pop!B69</f>
        <v>Guatemala</v>
      </c>
      <c r="C69" s="43">
        <v>109156</v>
      </c>
      <c r="D69" s="9">
        <f>VLOOKUP(A69,[1]Sites!$A$2:$E$181,5,0)</f>
        <v>95</v>
      </c>
      <c r="E69" s="9">
        <f t="shared" si="1"/>
        <v>103698.2</v>
      </c>
    </row>
    <row r="70" spans="1:6" x14ac:dyDescent="0.3">
      <c r="A70" s="9" t="str">
        <f>[2]Pop!A70</f>
        <v>GIN</v>
      </c>
      <c r="B70" s="9" t="str">
        <f>[2]Pop!B70</f>
        <v>Guinea</v>
      </c>
      <c r="C70" s="43">
        <v>244752</v>
      </c>
      <c r="D70" s="9">
        <f>VLOOKUP(A70,[1]Sites!$A$2:$E$181,5,0)</f>
        <v>66.7</v>
      </c>
      <c r="E70" s="9">
        <f t="shared" si="1"/>
        <v>163249.584</v>
      </c>
    </row>
    <row r="71" spans="1:6" x14ac:dyDescent="0.3">
      <c r="A71" s="9" t="str">
        <f>[2]Pop!A71</f>
        <v>GNB</v>
      </c>
      <c r="B71" s="9" t="str">
        <f>[2]Pop!B71</f>
        <v>Guinea-Bissau</v>
      </c>
      <c r="C71" s="43">
        <v>33774</v>
      </c>
      <c r="D71" s="48">
        <v>70</v>
      </c>
      <c r="E71" s="9">
        <f t="shared" si="1"/>
        <v>23641.8</v>
      </c>
      <c r="F71" s="49" t="s">
        <v>1412</v>
      </c>
    </row>
    <row r="72" spans="1:6" x14ac:dyDescent="0.3">
      <c r="A72" s="9" t="str">
        <f>[2]Pop!A72</f>
        <v>GUY</v>
      </c>
      <c r="B72" s="9" t="str">
        <f>[2]Pop!B72</f>
        <v>Guyana</v>
      </c>
      <c r="C72" s="43">
        <v>210951</v>
      </c>
      <c r="D72" s="9">
        <f>VLOOKUP(A72,[1]Sites!$A$2:$E$181,5,0)</f>
        <v>51.98</v>
      </c>
      <c r="E72" s="9">
        <f t="shared" si="1"/>
        <v>109652.32979999998</v>
      </c>
    </row>
    <row r="73" spans="1:6" x14ac:dyDescent="0.3">
      <c r="A73" s="9" t="str">
        <f>[2]Pop!A73</f>
        <v>HTI</v>
      </c>
      <c r="B73" s="9" t="str">
        <f>[2]Pop!B73</f>
        <v>Haiti</v>
      </c>
      <c r="C73" s="43">
        <v>27100</v>
      </c>
      <c r="D73" s="9">
        <f>VLOOKUP(A73,[1]Sites!$A$2:$E$181,5,0)</f>
        <v>95</v>
      </c>
      <c r="E73" s="9">
        <f t="shared" si="1"/>
        <v>25745</v>
      </c>
    </row>
    <row r="74" spans="1:6" x14ac:dyDescent="0.3">
      <c r="A74" s="9" t="str">
        <f>[2]Pop!A74</f>
        <v>HND</v>
      </c>
      <c r="B74" s="9" t="str">
        <f>[2]Pop!B74</f>
        <v>Honduras</v>
      </c>
      <c r="C74" s="43">
        <v>112252</v>
      </c>
      <c r="D74" s="9">
        <f>VLOOKUP(A74,[1]Sites!$A$2:$E$181,5,0)</f>
        <v>87.68</v>
      </c>
      <c r="E74" s="9">
        <f t="shared" si="1"/>
        <v>98422.553599999999</v>
      </c>
    </row>
    <row r="75" spans="1:6" x14ac:dyDescent="0.3">
      <c r="A75" s="9" t="str">
        <f>[2]Pop!A75</f>
        <v>HKG</v>
      </c>
      <c r="B75" s="9" t="str">
        <f>[2]Pop!B75</f>
        <v>Hong Kong</v>
      </c>
      <c r="C75" s="43">
        <v>1085</v>
      </c>
      <c r="D75" s="9">
        <f>VLOOKUP(A75,[1]Sites!$A$2:$E$181,5,0)</f>
        <v>99</v>
      </c>
      <c r="E75" s="9">
        <f t="shared" si="1"/>
        <v>1074.1500000000001</v>
      </c>
    </row>
    <row r="76" spans="1:6" x14ac:dyDescent="0.3">
      <c r="A76" s="9" t="str">
        <f>[2]Pop!A76</f>
        <v>HUN</v>
      </c>
      <c r="B76" s="9" t="str">
        <f>[2]Pop!B76</f>
        <v>Hungary</v>
      </c>
      <c r="C76" s="43">
        <v>93051</v>
      </c>
      <c r="D76" s="9">
        <f>VLOOKUP(A76,[1]Sites!$A$2:$E$181,5,0)</f>
        <v>97.31</v>
      </c>
      <c r="E76" s="9">
        <f t="shared" si="1"/>
        <v>90547.928100000005</v>
      </c>
    </row>
    <row r="77" spans="1:6" x14ac:dyDescent="0.3">
      <c r="A77" s="9" t="str">
        <f>[2]Pop!A77</f>
        <v>ISL</v>
      </c>
      <c r="B77" s="9" t="str">
        <f>[2]Pop!B77</f>
        <v>Iceland</v>
      </c>
      <c r="C77" s="43">
        <v>102185</v>
      </c>
      <c r="D77" s="9">
        <f>VLOOKUP(A77,[1]Sites!$A$2:$E$181,5,0)</f>
        <v>99</v>
      </c>
      <c r="E77" s="9">
        <f t="shared" si="1"/>
        <v>101163.15</v>
      </c>
    </row>
    <row r="78" spans="1:6" x14ac:dyDescent="0.3">
      <c r="A78" s="9" t="str">
        <f>[2]Pop!A78</f>
        <v>IND</v>
      </c>
      <c r="B78" s="9" t="str">
        <f>[2]Pop!B78</f>
        <v>India</v>
      </c>
      <c r="C78" s="43">
        <v>3152585</v>
      </c>
      <c r="D78" s="9">
        <f>VLOOKUP(A78,[1]Sites!$A$2:$E$181,5,0)</f>
        <v>95</v>
      </c>
      <c r="E78" s="9">
        <f t="shared" si="1"/>
        <v>2994955.75</v>
      </c>
    </row>
    <row r="79" spans="1:6" x14ac:dyDescent="0.3">
      <c r="A79" s="9" t="str">
        <f>[2]Pop!A79</f>
        <v>IDN</v>
      </c>
      <c r="B79" s="9" t="str">
        <f>[2]Pop!B79</f>
        <v>Indonesia</v>
      </c>
      <c r="C79" s="43">
        <v>1874812</v>
      </c>
      <c r="D79" s="9">
        <f>VLOOKUP(A79,[1]Sites!$A$2:$E$181,5,0)</f>
        <v>95</v>
      </c>
      <c r="E79" s="9">
        <f t="shared" si="1"/>
        <v>1781071.4</v>
      </c>
    </row>
    <row r="80" spans="1:6" x14ac:dyDescent="0.3">
      <c r="A80" s="9" t="str">
        <f>[2]Pop!A80</f>
        <v>IRN</v>
      </c>
      <c r="B80" s="9" t="str">
        <f>[2]Pop!B80</f>
        <v>Iran (Islamic Republic of)</v>
      </c>
      <c r="C80" s="43">
        <v>1621619</v>
      </c>
      <c r="D80" s="9">
        <f>VLOOKUP(A80,[1]Sites!$A$2:$E$181,5,0)</f>
        <v>90</v>
      </c>
      <c r="E80" s="9">
        <f t="shared" si="1"/>
        <v>1459457.1</v>
      </c>
    </row>
    <row r="81" spans="1:6" x14ac:dyDescent="0.3">
      <c r="A81" s="9" t="str">
        <f>[2]Pop!A81</f>
        <v>IRQ</v>
      </c>
      <c r="B81" s="9" t="str">
        <f>[2]Pop!B81</f>
        <v>Iraq</v>
      </c>
      <c r="C81" s="43">
        <v>445139</v>
      </c>
      <c r="D81" s="9">
        <f>VLOOKUP(A81,[1]Sites!$A$2:$E$181,5,0)</f>
        <v>95</v>
      </c>
      <c r="E81" s="9">
        <f t="shared" si="1"/>
        <v>422882.05</v>
      </c>
    </row>
    <row r="82" spans="1:6" x14ac:dyDescent="0.3">
      <c r="A82" s="9" t="str">
        <f>[2]Pop!A82</f>
        <v>IRL</v>
      </c>
      <c r="B82" s="9" t="str">
        <f>[2]Pop!B82</f>
        <v>Ireland</v>
      </c>
      <c r="C82" s="43">
        <v>70178</v>
      </c>
      <c r="D82" s="9">
        <f>VLOOKUP(A82,[1]Sites!$A$2:$E$181,5,0)</f>
        <v>99</v>
      </c>
      <c r="E82" s="9">
        <f t="shared" si="1"/>
        <v>69476.22</v>
      </c>
    </row>
    <row r="83" spans="1:6" x14ac:dyDescent="0.3">
      <c r="A83" s="9" t="str">
        <f>[2]Pop!A83</f>
        <v>IMN</v>
      </c>
      <c r="B83" s="9" t="str">
        <f>[2]Pop!B83</f>
        <v>Isle of Man</v>
      </c>
      <c r="C83" s="43">
        <v>579</v>
      </c>
      <c r="D83" s="48">
        <v>95</v>
      </c>
      <c r="E83" s="9">
        <f t="shared" si="1"/>
        <v>550.04999999999995</v>
      </c>
      <c r="F83" s="49" t="s">
        <v>1412</v>
      </c>
    </row>
    <row r="84" spans="1:6" x14ac:dyDescent="0.3">
      <c r="A84" s="9" t="str">
        <f>[2]Pop!A84</f>
        <v>ISR</v>
      </c>
      <c r="B84" s="9" t="str">
        <f>[2]Pop!B84</f>
        <v>Israel</v>
      </c>
      <c r="C84" s="43">
        <v>22158</v>
      </c>
      <c r="D84" s="9">
        <f>VLOOKUP(A84,[1]Sites!$A$2:$E$181,5,0)</f>
        <v>99</v>
      </c>
      <c r="E84" s="9">
        <f t="shared" si="1"/>
        <v>21936.42</v>
      </c>
    </row>
    <row r="85" spans="1:6" x14ac:dyDescent="0.3">
      <c r="A85" s="9" t="str">
        <f>[2]Pop!A85</f>
        <v>ITA</v>
      </c>
      <c r="B85" s="9" t="str">
        <f>[2]Pop!B85</f>
        <v>Italy</v>
      </c>
      <c r="C85" s="43">
        <v>300720</v>
      </c>
      <c r="D85" s="9">
        <f>VLOOKUP(A85,[1]Sites!$A$2:$E$181,5,0)</f>
        <v>99</v>
      </c>
      <c r="E85" s="9">
        <f t="shared" si="1"/>
        <v>297712.8</v>
      </c>
    </row>
    <row r="86" spans="1:6" x14ac:dyDescent="0.3">
      <c r="A86" s="9" t="str">
        <f>[2]Pop!A86</f>
        <v>JAM</v>
      </c>
      <c r="B86" s="9" t="str">
        <f>[2]Pop!B86</f>
        <v>Jamaica</v>
      </c>
      <c r="C86" s="43">
        <v>10993</v>
      </c>
      <c r="D86" s="9">
        <f>VLOOKUP(A86,[1]Sites!$A$2:$E$181,5,0)</f>
        <v>95</v>
      </c>
      <c r="E86" s="9">
        <f t="shared" si="1"/>
        <v>10443.35</v>
      </c>
    </row>
    <row r="87" spans="1:6" x14ac:dyDescent="0.3">
      <c r="A87" s="9" t="str">
        <f>[2]Pop!A87</f>
        <v>JPN</v>
      </c>
      <c r="B87" s="9" t="str">
        <f>[2]Pop!B87</f>
        <v>Japan</v>
      </c>
      <c r="C87" s="43">
        <v>371595</v>
      </c>
      <c r="D87" s="9">
        <f>VLOOKUP(A87,[1]Sites!$A$2:$E$181,5,0)</f>
        <v>100</v>
      </c>
      <c r="E87" s="9">
        <f t="shared" si="1"/>
        <v>371595</v>
      </c>
    </row>
    <row r="88" spans="1:6" x14ac:dyDescent="0.3">
      <c r="A88" s="9" t="str">
        <f>[2]Pop!A88</f>
        <v>JOR</v>
      </c>
      <c r="B88" s="9" t="str">
        <f>[2]Pop!B88</f>
        <v>Jordan</v>
      </c>
      <c r="C88" s="43">
        <v>89111</v>
      </c>
      <c r="D88" s="9">
        <f>VLOOKUP(A88,[1]Sites!$A$2:$E$181,5,0)</f>
        <v>99</v>
      </c>
      <c r="E88" s="9">
        <f t="shared" si="1"/>
        <v>88219.89</v>
      </c>
    </row>
    <row r="89" spans="1:6" x14ac:dyDescent="0.3">
      <c r="A89" s="9" t="str">
        <f>[2]Pop!A89</f>
        <v>KAZ</v>
      </c>
      <c r="B89" s="9" t="str">
        <f>[2]Pop!B89</f>
        <v>Kazakhstan</v>
      </c>
      <c r="C89" s="43">
        <v>2730478</v>
      </c>
      <c r="D89" s="9">
        <f>VLOOKUP(A89,[1]Sites!$A$2:$E$181,5,0)</f>
        <v>96</v>
      </c>
      <c r="E89" s="9">
        <f t="shared" si="1"/>
        <v>2621258.88</v>
      </c>
    </row>
    <row r="90" spans="1:6" x14ac:dyDescent="0.3">
      <c r="A90" s="9" t="str">
        <f>[2]Pop!A90</f>
        <v>KEN</v>
      </c>
      <c r="B90" s="9" t="str">
        <f>[2]Pop!B90</f>
        <v>Kenya</v>
      </c>
      <c r="C90" s="43">
        <v>585938</v>
      </c>
      <c r="D90" s="9">
        <f>VLOOKUP(A90,[1]Sites!$A$2:$E$181,5,0)</f>
        <v>95.820000000000007</v>
      </c>
      <c r="E90" s="9">
        <f t="shared" si="1"/>
        <v>561445.7916</v>
      </c>
    </row>
    <row r="91" spans="1:6" x14ac:dyDescent="0.3">
      <c r="A91" s="9" t="str">
        <f>[2]Pop!A91</f>
        <v>PRK</v>
      </c>
      <c r="B91" s="9" t="str">
        <f>[2]Pop!B91</f>
        <v>Korea (the Democratic People's Republic of)</v>
      </c>
      <c r="C91" s="43">
        <v>122688</v>
      </c>
      <c r="D91" s="48">
        <v>40</v>
      </c>
      <c r="E91" s="9">
        <f t="shared" si="1"/>
        <v>49075.200000000004</v>
      </c>
      <c r="F91" s="49" t="s">
        <v>1412</v>
      </c>
    </row>
    <row r="92" spans="1:6" x14ac:dyDescent="0.3">
      <c r="A92" s="9" t="str">
        <f>[2]Pop!A92</f>
        <v>KOR</v>
      </c>
      <c r="B92" s="9" t="str">
        <f>[2]Pop!B92</f>
        <v>Korea (the Republic of)</v>
      </c>
      <c r="C92" s="43">
        <v>99760</v>
      </c>
      <c r="D92" s="9">
        <f>VLOOKUP(A92,[1]Sites!$A$2:$E$181,5,0)</f>
        <v>99</v>
      </c>
      <c r="E92" s="9">
        <f t="shared" si="1"/>
        <v>98762.4</v>
      </c>
    </row>
    <row r="93" spans="1:6" x14ac:dyDescent="0.3">
      <c r="A93" s="9" t="str">
        <f>[2]Pop!A93</f>
        <v>KWT</v>
      </c>
      <c r="B93" s="9" t="str">
        <f>[2]Pop!B93</f>
        <v>Kuwait</v>
      </c>
      <c r="C93" s="43">
        <v>17370</v>
      </c>
      <c r="D93" s="9">
        <f>VLOOKUP(A93,[1]Sites!$A$2:$E$181,5,0)</f>
        <v>100</v>
      </c>
      <c r="E93" s="9">
        <f t="shared" si="1"/>
        <v>17370</v>
      </c>
    </row>
    <row r="94" spans="1:6" x14ac:dyDescent="0.3">
      <c r="A94" s="9" t="str">
        <f>[2]Pop!A94</f>
        <v>KGZ</v>
      </c>
      <c r="B94" s="9" t="str">
        <f>[2]Pop!B94</f>
        <v>Kyrgyzstan</v>
      </c>
      <c r="C94" s="43">
        <v>199065</v>
      </c>
      <c r="D94" s="9">
        <f>VLOOKUP(A94,[1]Sites!$A$2:$E$181,5,0)</f>
        <v>90</v>
      </c>
      <c r="E94" s="9">
        <f t="shared" si="1"/>
        <v>179158.5</v>
      </c>
    </row>
    <row r="95" spans="1:6" x14ac:dyDescent="0.3">
      <c r="A95" s="9" t="str">
        <f>[2]Pop!A95</f>
        <v>LAO</v>
      </c>
      <c r="B95" s="9" t="str">
        <f>[2]Pop!B95</f>
        <v>Lao People's Democratic Republic (the)</v>
      </c>
      <c r="C95" s="43">
        <v>230001</v>
      </c>
      <c r="D95" s="9">
        <f>VLOOKUP(A95,[1]Sites!$A$2:$E$181,5,0)</f>
        <v>90</v>
      </c>
      <c r="E95" s="9">
        <f t="shared" si="1"/>
        <v>207000.9</v>
      </c>
    </row>
    <row r="96" spans="1:6" x14ac:dyDescent="0.3">
      <c r="A96" s="9" t="str">
        <f>[2]Pop!A96</f>
        <v>LVA</v>
      </c>
      <c r="B96" s="9" t="str">
        <f>[2]Pop!B96</f>
        <v>Latvia</v>
      </c>
      <c r="C96" s="43">
        <v>64716</v>
      </c>
      <c r="D96" s="9">
        <f>VLOOKUP(A96,[1]Sites!$A$2:$E$181,5,0)</f>
        <v>95</v>
      </c>
      <c r="E96" s="9">
        <f t="shared" si="1"/>
        <v>61480.2</v>
      </c>
    </row>
    <row r="97" spans="1:6" x14ac:dyDescent="0.3">
      <c r="A97" s="9" t="str">
        <f>[2]Pop!A97</f>
        <v>LBN</v>
      </c>
      <c r="B97" s="9" t="str">
        <f>[2]Pop!B97</f>
        <v>Lebanon</v>
      </c>
      <c r="C97" s="43">
        <v>10239</v>
      </c>
      <c r="D97" s="9">
        <f>VLOOKUP(A97,[1]Sites!$A$2:$E$181,5,0)</f>
        <v>99</v>
      </c>
      <c r="E97" s="9">
        <f t="shared" si="1"/>
        <v>10136.61</v>
      </c>
    </row>
    <row r="98" spans="1:6" x14ac:dyDescent="0.3">
      <c r="A98" s="9" t="str">
        <f>[2]Pop!A98</f>
        <v>LSO</v>
      </c>
      <c r="B98" s="9" t="str">
        <f>[2]Pop!B98</f>
        <v>Lesotho</v>
      </c>
      <c r="C98" s="43">
        <v>30546</v>
      </c>
      <c r="D98" s="9">
        <f>VLOOKUP(A98,[1]Sites!$A$2:$E$181,5,0)</f>
        <v>99.97</v>
      </c>
      <c r="E98" s="9">
        <f t="shared" si="1"/>
        <v>30536.836200000002</v>
      </c>
    </row>
    <row r="99" spans="1:6" x14ac:dyDescent="0.3">
      <c r="A99" s="9" t="str">
        <f>[2]Pop!A99</f>
        <v>LBR</v>
      </c>
      <c r="B99" s="9" t="str">
        <f>[2]Pop!B99</f>
        <v>Liberia</v>
      </c>
      <c r="C99" s="43">
        <v>95917</v>
      </c>
      <c r="D99" s="9">
        <f>VLOOKUP(A99,[1]Sites!$A$2:$E$181,5,0)</f>
        <v>48.94</v>
      </c>
      <c r="E99" s="9">
        <f t="shared" si="1"/>
        <v>46941.779799999997</v>
      </c>
    </row>
    <row r="100" spans="1:6" x14ac:dyDescent="0.3">
      <c r="A100" s="9" t="str">
        <f>[2]Pop!A100</f>
        <v>LBY</v>
      </c>
      <c r="B100" s="9" t="str">
        <f>[2]Pop!B100</f>
        <v>Libya</v>
      </c>
      <c r="C100" s="43">
        <v>1616050</v>
      </c>
      <c r="D100" s="9">
        <f>VLOOKUP(A100,[1]Sites!$A$2:$E$181,5,0)</f>
        <v>98</v>
      </c>
      <c r="E100" s="9">
        <f t="shared" si="1"/>
        <v>1583729</v>
      </c>
    </row>
    <row r="101" spans="1:6" x14ac:dyDescent="0.3">
      <c r="A101" s="9" t="str">
        <f>[2]Pop!A101</f>
        <v>LTU</v>
      </c>
      <c r="B101" s="9" t="str">
        <f>[2]Pop!B101</f>
        <v>Lithuania</v>
      </c>
      <c r="C101" s="43">
        <v>65048</v>
      </c>
      <c r="D101" s="9">
        <f>VLOOKUP(A101,[1]Sites!$A$2:$E$181,5,0)</f>
        <v>97</v>
      </c>
      <c r="E101" s="9">
        <f t="shared" si="1"/>
        <v>63096.56</v>
      </c>
    </row>
    <row r="102" spans="1:6" x14ac:dyDescent="0.3">
      <c r="A102" s="9" t="str">
        <f>[2]Pop!A102</f>
        <v>LUX</v>
      </c>
      <c r="B102" s="9" t="str">
        <f>[2]Pop!B102</f>
        <v>Luxembourg</v>
      </c>
      <c r="C102" s="43">
        <v>2581</v>
      </c>
      <c r="D102" s="9">
        <f>VLOOKUP(A102,[1]Sites!$A$2:$E$181,5,0)</f>
        <v>99.2</v>
      </c>
      <c r="E102" s="9">
        <f t="shared" si="1"/>
        <v>2560.3519999999999</v>
      </c>
    </row>
    <row r="103" spans="1:6" x14ac:dyDescent="0.3">
      <c r="A103" s="9" t="str">
        <f>[2]Pop!A103</f>
        <v>MDG</v>
      </c>
      <c r="B103" s="9" t="str">
        <f>[2]Pop!B103</f>
        <v>Madagascar</v>
      </c>
      <c r="C103" s="43">
        <v>591204</v>
      </c>
      <c r="D103" s="9">
        <f>VLOOKUP(A103,[1]Sites!$A$2:$E$181,5,0)</f>
        <v>71.84</v>
      </c>
      <c r="E103" s="9">
        <f t="shared" si="1"/>
        <v>424720.95360000001</v>
      </c>
    </row>
    <row r="104" spans="1:6" x14ac:dyDescent="0.3">
      <c r="A104" s="9" t="str">
        <f>[2]Pop!A104</f>
        <v>MWI</v>
      </c>
      <c r="B104" s="9" t="str">
        <f>[2]Pop!B104</f>
        <v>Malawi</v>
      </c>
      <c r="C104" s="43">
        <v>118177</v>
      </c>
      <c r="D104" s="9">
        <f>VLOOKUP(A104,[1]Sites!$A$2:$E$181,5,0)</f>
        <v>26.85</v>
      </c>
      <c r="E104" s="9">
        <f t="shared" si="1"/>
        <v>31730.524500000003</v>
      </c>
    </row>
    <row r="105" spans="1:6" x14ac:dyDescent="0.3">
      <c r="A105" s="9" t="str">
        <f>[2]Pop!A105</f>
        <v>MYS</v>
      </c>
      <c r="B105" s="9" t="str">
        <f>[2]Pop!B105</f>
        <v>Malaysia</v>
      </c>
      <c r="C105" s="43">
        <v>329105</v>
      </c>
      <c r="D105" s="9">
        <f>VLOOKUP(A105,[1]Sites!$A$2:$E$181,5,0)</f>
        <v>95</v>
      </c>
      <c r="E105" s="9">
        <f t="shared" si="1"/>
        <v>312649.75</v>
      </c>
    </row>
    <row r="106" spans="1:6" x14ac:dyDescent="0.3">
      <c r="A106" s="9" t="str">
        <f>[2]Pop!A106</f>
        <v>MLI</v>
      </c>
      <c r="B106" s="9" t="str">
        <f>[2]Pop!B106</f>
        <v>Mali</v>
      </c>
      <c r="C106" s="43">
        <v>1251685</v>
      </c>
      <c r="D106" s="9">
        <f>VLOOKUP(A106,[1]Sites!$A$2:$E$181,5,0)</f>
        <v>71.77</v>
      </c>
      <c r="E106" s="9">
        <f t="shared" si="1"/>
        <v>898334.32449999999</v>
      </c>
    </row>
    <row r="107" spans="1:6" x14ac:dyDescent="0.3">
      <c r="A107" s="9" t="str">
        <f>[2]Pop!A107</f>
        <v>MLT</v>
      </c>
      <c r="B107" s="9" t="str">
        <f>[2]Pop!B107</f>
        <v>Malta</v>
      </c>
      <c r="C107" s="43">
        <v>321</v>
      </c>
      <c r="D107" s="9">
        <f>VLOOKUP(A107,[1]Sites!$A$2:$E$181,5,0)</f>
        <v>99</v>
      </c>
      <c r="E107" s="9">
        <f t="shared" si="1"/>
        <v>317.79000000000002</v>
      </c>
    </row>
    <row r="108" spans="1:6" x14ac:dyDescent="0.3">
      <c r="A108" s="9" t="str">
        <f>[2]Pop!A108</f>
        <v>MTQ</v>
      </c>
      <c r="B108" s="9" t="str">
        <f>[2]Pop!B108</f>
        <v>Martinique</v>
      </c>
      <c r="C108" s="43">
        <v>1119</v>
      </c>
      <c r="D108" s="48">
        <v>70</v>
      </c>
      <c r="E108" s="9">
        <f t="shared" si="1"/>
        <v>783.3</v>
      </c>
      <c r="F108" s="49" t="s">
        <v>1412</v>
      </c>
    </row>
    <row r="109" spans="1:6" x14ac:dyDescent="0.3">
      <c r="A109" s="9" t="str">
        <f>[2]Pop!A109</f>
        <v>MRT</v>
      </c>
      <c r="B109" s="9" t="str">
        <f>[2]Pop!B109</f>
        <v>Mauritania</v>
      </c>
      <c r="C109" s="43">
        <v>1042024</v>
      </c>
      <c r="D109" s="48">
        <v>70</v>
      </c>
      <c r="E109" s="9">
        <f t="shared" si="1"/>
        <v>729416.79999999993</v>
      </c>
      <c r="F109" s="49" t="s">
        <v>1412</v>
      </c>
    </row>
    <row r="110" spans="1:6" x14ac:dyDescent="0.3">
      <c r="A110" s="9" t="str">
        <f>[2]Pop!A110</f>
        <v>MUS</v>
      </c>
      <c r="B110" s="9" t="str">
        <f>[2]Pop!B110</f>
        <v>Mauritius</v>
      </c>
      <c r="C110" s="43">
        <v>2014</v>
      </c>
      <c r="D110" s="9">
        <f>VLOOKUP(A110,[1]Sites!$A$2:$E$181,5,0)</f>
        <v>90</v>
      </c>
      <c r="E110" s="9">
        <f t="shared" si="1"/>
        <v>1812.6000000000001</v>
      </c>
    </row>
    <row r="111" spans="1:6" x14ac:dyDescent="0.3">
      <c r="A111" s="9" t="str">
        <f>[2]Pop!A111</f>
        <v>MEX</v>
      </c>
      <c r="B111" s="9" t="str">
        <f>[2]Pop!B111</f>
        <v>Mexico</v>
      </c>
      <c r="C111" s="43">
        <v>1951490</v>
      </c>
      <c r="D111" s="9">
        <f>VLOOKUP(A111,[1]Sites!$A$2:$E$181,5,0)</f>
        <v>97</v>
      </c>
      <c r="E111" s="9">
        <f t="shared" si="1"/>
        <v>1892945.3</v>
      </c>
    </row>
    <row r="112" spans="1:6" x14ac:dyDescent="0.3">
      <c r="A112" s="9" t="str">
        <f>[2]Pop!A112</f>
        <v>MDA</v>
      </c>
      <c r="B112" s="9" t="str">
        <f>[2]Pop!B112</f>
        <v>Moldova (the Republic of)</v>
      </c>
      <c r="C112" s="43">
        <v>33938</v>
      </c>
      <c r="D112" s="9">
        <f>VLOOKUP(A112,[1]Sites!$A$2:$E$181,5,0)</f>
        <v>99.8</v>
      </c>
      <c r="E112" s="9">
        <f t="shared" si="1"/>
        <v>33870.124000000003</v>
      </c>
    </row>
    <row r="113" spans="1:6" x14ac:dyDescent="0.3">
      <c r="A113" s="9" t="str">
        <f>[2]Pop!A113</f>
        <v>MNG</v>
      </c>
      <c r="B113" s="9" t="str">
        <f>[2]Pop!B113</f>
        <v>Mongolia</v>
      </c>
      <c r="C113" s="43">
        <v>1567898</v>
      </c>
      <c r="D113" s="9">
        <f>VLOOKUP(A113,[1]Sites!$A$2:$E$181,5,0)</f>
        <v>95</v>
      </c>
      <c r="E113" s="9">
        <f t="shared" si="1"/>
        <v>1489503.0999999999</v>
      </c>
    </row>
    <row r="114" spans="1:6" x14ac:dyDescent="0.3">
      <c r="A114" s="9" t="str">
        <f>[2]Pop!A114</f>
        <v>MNE</v>
      </c>
      <c r="B114" s="9" t="str">
        <f>[2]Pop!B114</f>
        <v>Montenegro</v>
      </c>
      <c r="C114" s="43">
        <v>13335</v>
      </c>
      <c r="D114" s="9">
        <f>VLOOKUP(A114,[1]Sites!$A$2:$E$181,5,0)</f>
        <v>97</v>
      </c>
      <c r="E114" s="9">
        <f t="shared" si="1"/>
        <v>12934.949999999999</v>
      </c>
    </row>
    <row r="115" spans="1:6" x14ac:dyDescent="0.3">
      <c r="A115" s="9" t="str">
        <f>[2]Pop!A115</f>
        <v>MAR</v>
      </c>
      <c r="B115" s="9" t="str">
        <f>[2]Pop!B115</f>
        <v>Morocco</v>
      </c>
      <c r="C115" s="43">
        <v>414197</v>
      </c>
      <c r="D115" s="9">
        <f>VLOOKUP(A115,[1]Sites!$A$2:$E$181,5,0)</f>
        <v>98</v>
      </c>
      <c r="E115" s="9">
        <f t="shared" si="1"/>
        <v>405913.06</v>
      </c>
    </row>
    <row r="116" spans="1:6" x14ac:dyDescent="0.3">
      <c r="A116" s="9" t="str">
        <f>[2]Pop!A116</f>
        <v>MOZ</v>
      </c>
      <c r="B116" s="9" t="str">
        <f>[2]Pop!B116</f>
        <v>Mozambique</v>
      </c>
      <c r="C116" s="43">
        <v>787212</v>
      </c>
      <c r="D116" s="9">
        <f>VLOOKUP(A116,[1]Sites!$A$2:$E$181,5,0)</f>
        <v>55.000000000000007</v>
      </c>
      <c r="E116" s="9">
        <f t="shared" si="1"/>
        <v>432966.60000000003</v>
      </c>
    </row>
    <row r="117" spans="1:6" x14ac:dyDescent="0.3">
      <c r="A117" s="9" t="str">
        <f>[2]Pop!A117</f>
        <v>MMR</v>
      </c>
      <c r="B117" s="9" t="str">
        <f>[2]Pop!B117</f>
        <v>Myanmar</v>
      </c>
      <c r="C117" s="43">
        <v>668522</v>
      </c>
      <c r="D117" s="9">
        <f>VLOOKUP(A117,[1]Sites!$A$2:$E$181,5,0)</f>
        <v>90</v>
      </c>
      <c r="E117" s="9">
        <f t="shared" si="1"/>
        <v>601669.80000000005</v>
      </c>
    </row>
    <row r="118" spans="1:6" x14ac:dyDescent="0.3">
      <c r="A118" s="9" t="str">
        <f>[2]Pop!A118</f>
        <v>NAM</v>
      </c>
      <c r="B118" s="9" t="str">
        <f>[2]Pop!B118</f>
        <v>Namibia</v>
      </c>
      <c r="C118" s="43">
        <v>825365</v>
      </c>
      <c r="D118" s="9">
        <f>VLOOKUP(A118,[1]Sites!$A$2:$E$181,5,0)</f>
        <v>75</v>
      </c>
      <c r="E118" s="9">
        <f t="shared" si="1"/>
        <v>619023.75</v>
      </c>
    </row>
    <row r="119" spans="1:6" x14ac:dyDescent="0.3">
      <c r="A119" s="9" t="str">
        <f>[2]Pop!A119</f>
        <v>NPL</v>
      </c>
      <c r="B119" s="9" t="str">
        <f>[2]Pop!B119</f>
        <v>Nepal</v>
      </c>
      <c r="C119" s="43">
        <v>147664</v>
      </c>
      <c r="D119" s="9">
        <f>VLOOKUP(A119,[1]Sites!$A$2:$E$181,5,0)</f>
        <v>90</v>
      </c>
      <c r="E119" s="9">
        <f t="shared" si="1"/>
        <v>132897.60000000001</v>
      </c>
    </row>
    <row r="120" spans="1:6" x14ac:dyDescent="0.3">
      <c r="A120" s="9" t="str">
        <f>[2]Pop!A120</f>
        <v>NLD</v>
      </c>
      <c r="B120" s="9" t="str">
        <f>[2]Pop!B120</f>
        <v>Netherlands (the)</v>
      </c>
      <c r="C120" s="43">
        <v>37687</v>
      </c>
      <c r="D120" s="9">
        <f>VLOOKUP(A120,[1]Sites!$A$2:$E$181,5,0)</f>
        <v>99.5</v>
      </c>
      <c r="E120" s="9">
        <f t="shared" si="1"/>
        <v>37498.565000000002</v>
      </c>
    </row>
    <row r="121" spans="1:6" x14ac:dyDescent="0.3">
      <c r="A121" s="9" t="str">
        <f>[2]Pop!A121</f>
        <v>NCL</v>
      </c>
      <c r="B121" s="9" t="str">
        <f>[2]Pop!B121</f>
        <v>New Caledonia</v>
      </c>
      <c r="C121" s="43">
        <v>18716</v>
      </c>
      <c r="D121" s="48">
        <v>70</v>
      </c>
      <c r="E121" s="9">
        <f t="shared" si="1"/>
        <v>13101.199999999999</v>
      </c>
      <c r="F121" s="49" t="s">
        <v>1412</v>
      </c>
    </row>
    <row r="122" spans="1:6" x14ac:dyDescent="0.3">
      <c r="A122" s="9" t="str">
        <f>[2]Pop!A122</f>
        <v>NZL</v>
      </c>
      <c r="B122" s="9" t="str">
        <f>[2]Pop!B122</f>
        <v>New Zealand</v>
      </c>
      <c r="C122" s="43">
        <v>268585</v>
      </c>
      <c r="D122" s="9">
        <f>VLOOKUP(A122,[1]Sites!$A$2:$E$181,5,0)</f>
        <v>99</v>
      </c>
      <c r="E122" s="9">
        <f t="shared" si="1"/>
        <v>265899.15000000002</v>
      </c>
    </row>
    <row r="123" spans="1:6" x14ac:dyDescent="0.3">
      <c r="A123" s="9" t="str">
        <f>[2]Pop!A123</f>
        <v>NIC</v>
      </c>
      <c r="B123" s="9" t="str">
        <f>[2]Pop!B123</f>
        <v>Nicaragua</v>
      </c>
      <c r="C123" s="43">
        <v>128905</v>
      </c>
      <c r="D123" s="9">
        <f>VLOOKUP(A123,[1]Sites!$A$2:$E$181,5,0)</f>
        <v>95</v>
      </c>
      <c r="E123" s="9">
        <f t="shared" si="1"/>
        <v>122459.75</v>
      </c>
    </row>
    <row r="124" spans="1:6" x14ac:dyDescent="0.3">
      <c r="A124" s="9" t="str">
        <f>[2]Pop!A124</f>
        <v>NER</v>
      </c>
      <c r="B124" s="9" t="str">
        <f>[2]Pop!B124</f>
        <v>Niger (the)</v>
      </c>
      <c r="C124" s="43">
        <v>1183670</v>
      </c>
      <c r="D124" s="9">
        <f>VLOOKUP(A124,[1]Sites!$A$2:$E$181,5,0)</f>
        <v>67.930000000000007</v>
      </c>
      <c r="E124" s="9">
        <f t="shared" si="1"/>
        <v>804067.03100000008</v>
      </c>
    </row>
    <row r="125" spans="1:6" x14ac:dyDescent="0.3">
      <c r="A125" s="9" t="str">
        <f>[2]Pop!A125</f>
        <v>NGA</v>
      </c>
      <c r="B125" s="9" t="str">
        <f>[2]Pop!B125</f>
        <v>Nigeria</v>
      </c>
      <c r="C125" s="43">
        <v>908427</v>
      </c>
      <c r="D125" s="9">
        <f>VLOOKUP(A125,[1]Sites!$A$2:$E$181,5,0)</f>
        <v>82.210000000000008</v>
      </c>
      <c r="E125" s="9">
        <f t="shared" si="1"/>
        <v>746817.8367000001</v>
      </c>
    </row>
    <row r="126" spans="1:6" x14ac:dyDescent="0.3">
      <c r="A126" s="9" t="str">
        <f>[2]Pop!A126</f>
        <v>NOR</v>
      </c>
      <c r="B126" s="9" t="str">
        <f>[2]Pop!B126</f>
        <v>Norway</v>
      </c>
      <c r="C126" s="43">
        <v>323939</v>
      </c>
      <c r="D126" s="9">
        <f>VLOOKUP(A126,[1]Sites!$A$2:$E$181,5,0)</f>
        <v>99</v>
      </c>
      <c r="E126" s="9">
        <f t="shared" si="1"/>
        <v>320699.61</v>
      </c>
    </row>
    <row r="127" spans="1:6" x14ac:dyDescent="0.3">
      <c r="A127" s="9" t="str">
        <f>[2]Pop!A127</f>
        <v>OMN</v>
      </c>
      <c r="B127" s="9" t="str">
        <f>[2]Pop!B127</f>
        <v>Oman</v>
      </c>
      <c r="C127" s="43">
        <v>309299</v>
      </c>
      <c r="D127" s="9">
        <f>VLOOKUP(A127,[1]Sites!$A$2:$E$181,5,0)</f>
        <v>99</v>
      </c>
      <c r="E127" s="9">
        <f t="shared" si="1"/>
        <v>306206.01</v>
      </c>
    </row>
    <row r="128" spans="1:6" x14ac:dyDescent="0.3">
      <c r="A128" s="9" t="str">
        <f>[2]Pop!A128</f>
        <v>PAK</v>
      </c>
      <c r="B128" s="9" t="str">
        <f>[2]Pop!B128</f>
        <v>Pakistan</v>
      </c>
      <c r="C128" s="43">
        <v>874020</v>
      </c>
      <c r="D128" s="9">
        <f>VLOOKUP(A128,[1]Sites!$A$2:$E$181,5,0)</f>
        <v>84.97</v>
      </c>
      <c r="E128" s="9">
        <f t="shared" si="1"/>
        <v>742654.79399999999</v>
      </c>
    </row>
    <row r="129" spans="1:6" x14ac:dyDescent="0.3">
      <c r="A129" s="9" t="str">
        <f>[2]Pop!A129</f>
        <v>PSE</v>
      </c>
      <c r="B129" s="9" t="str">
        <f>[2]Pop!B129</f>
        <v>Palestine, State of</v>
      </c>
      <c r="C129" s="43">
        <v>6220</v>
      </c>
      <c r="D129" s="48">
        <v>70</v>
      </c>
      <c r="E129" s="9">
        <f t="shared" si="1"/>
        <v>4354</v>
      </c>
      <c r="F129" s="49" t="s">
        <v>1412</v>
      </c>
    </row>
    <row r="130" spans="1:6" x14ac:dyDescent="0.3">
      <c r="A130" s="9" t="str">
        <f>[2]Pop!A130</f>
        <v>PAN</v>
      </c>
      <c r="B130" s="9" t="str">
        <f>[2]Pop!B130</f>
        <v>Panama</v>
      </c>
      <c r="C130" s="43">
        <v>78457</v>
      </c>
      <c r="D130" s="9">
        <f>VLOOKUP(A130,[1]Sites!$A$2:$E$181,5,0)</f>
        <v>95</v>
      </c>
      <c r="E130" s="9">
        <f t="shared" si="1"/>
        <v>74534.149999999994</v>
      </c>
    </row>
    <row r="131" spans="1:6" x14ac:dyDescent="0.3">
      <c r="A131" s="9" t="str">
        <f>[2]Pop!A131</f>
        <v>PNG</v>
      </c>
      <c r="B131" s="9" t="str">
        <f>[2]Pop!B131</f>
        <v>Papua New Guinea</v>
      </c>
      <c r="C131" s="43">
        <v>462612</v>
      </c>
      <c r="D131" s="9">
        <f>VLOOKUP(A131,[1]Sites!$A$2:$E$181,5,0)</f>
        <v>81.03</v>
      </c>
      <c r="E131" s="9">
        <f t="shared" ref="E131:E189" si="2">D131/100*C131</f>
        <v>374854.5036</v>
      </c>
    </row>
    <row r="132" spans="1:6" x14ac:dyDescent="0.3">
      <c r="A132" s="9" t="str">
        <f>[2]Pop!A132</f>
        <v>PRY</v>
      </c>
      <c r="B132" s="9" t="str">
        <f>[2]Pop!B132</f>
        <v>Paraguay</v>
      </c>
      <c r="C132" s="43">
        <v>399573</v>
      </c>
      <c r="D132" s="9">
        <f>VLOOKUP(A132,[1]Sites!$A$2:$E$181,5,0)</f>
        <v>95</v>
      </c>
      <c r="E132" s="9">
        <f t="shared" si="2"/>
        <v>379594.35</v>
      </c>
    </row>
    <row r="133" spans="1:6" x14ac:dyDescent="0.3">
      <c r="A133" s="9" t="str">
        <f>[2]Pop!A133</f>
        <v>PER</v>
      </c>
      <c r="B133" s="9" t="str">
        <f>[2]Pop!B133</f>
        <v>Peru</v>
      </c>
      <c r="C133" s="43">
        <v>1292786</v>
      </c>
      <c r="D133" s="9">
        <f>VLOOKUP(A133,[1]Sites!$A$2:$E$181,5,0)</f>
        <v>95</v>
      </c>
      <c r="E133" s="9">
        <f t="shared" si="2"/>
        <v>1228146.7</v>
      </c>
    </row>
    <row r="134" spans="1:6" x14ac:dyDescent="0.3">
      <c r="A134" s="9" t="str">
        <f>[2]Pop!A134</f>
        <v>PHL</v>
      </c>
      <c r="B134" s="9" t="str">
        <f>[2]Pop!B134</f>
        <v>Philippines (the)</v>
      </c>
      <c r="C134" s="43">
        <v>294950</v>
      </c>
      <c r="D134" s="9">
        <f>VLOOKUP(A134,[1]Sites!$A$2:$E$181,5,0)</f>
        <v>93</v>
      </c>
      <c r="E134" s="9">
        <f t="shared" si="2"/>
        <v>274303.5</v>
      </c>
    </row>
    <row r="135" spans="1:6" x14ac:dyDescent="0.3">
      <c r="A135" s="9" t="str">
        <f>[2]Pop!A135</f>
        <v>POL</v>
      </c>
      <c r="B135" s="9" t="str">
        <f>[2]Pop!B135</f>
        <v>Poland</v>
      </c>
      <c r="C135" s="43">
        <v>316856</v>
      </c>
      <c r="D135" s="9">
        <f>VLOOKUP(A135,[1]Sites!$A$2:$E$181,5,0)</f>
        <v>100</v>
      </c>
      <c r="E135" s="9">
        <f t="shared" si="2"/>
        <v>316856</v>
      </c>
    </row>
    <row r="136" spans="1:6" x14ac:dyDescent="0.3">
      <c r="A136" s="9" t="str">
        <f>[2]Pop!A136</f>
        <v>PRT</v>
      </c>
      <c r="B136" s="9" t="str">
        <f>[2]Pop!B136</f>
        <v>Portugal</v>
      </c>
      <c r="C136" s="43">
        <v>91820</v>
      </c>
      <c r="D136" s="9">
        <f>VLOOKUP(A136,[1]Sites!$A$2:$E$181,5,0)</f>
        <v>95</v>
      </c>
      <c r="E136" s="9">
        <f t="shared" si="2"/>
        <v>87229</v>
      </c>
    </row>
    <row r="137" spans="1:6" x14ac:dyDescent="0.3">
      <c r="A137" s="9" t="str">
        <f>[2]Pop!A137</f>
        <v>PRI</v>
      </c>
      <c r="B137" s="9" t="str">
        <f>[2]Pop!B137</f>
        <v>Puerto Rico</v>
      </c>
      <c r="C137" s="43">
        <v>8960</v>
      </c>
      <c r="D137" s="9">
        <f>VLOOKUP(A137,[1]Sites!$A$2:$E$181,5,0)</f>
        <v>95</v>
      </c>
      <c r="E137" s="9">
        <f t="shared" si="2"/>
        <v>8512</v>
      </c>
    </row>
    <row r="138" spans="1:6" x14ac:dyDescent="0.3">
      <c r="A138" s="9" t="str">
        <f>[2]Pop!A138</f>
        <v>QAT</v>
      </c>
      <c r="B138" s="9" t="str">
        <f>[2]Pop!B138</f>
        <v>Qatar</v>
      </c>
      <c r="C138" s="43">
        <v>11621</v>
      </c>
      <c r="D138" s="9">
        <f>VLOOKUP(A138,[1]Sites!$A$2:$E$181,5,0)</f>
        <v>100</v>
      </c>
      <c r="E138" s="9">
        <f t="shared" si="2"/>
        <v>11621</v>
      </c>
    </row>
    <row r="139" spans="1:6" x14ac:dyDescent="0.3">
      <c r="A139" s="9" t="str">
        <f>[2]Pop!A139</f>
        <v>REU</v>
      </c>
      <c r="B139" s="9" t="str">
        <f>[2]Pop!B139</f>
        <v>Réunion</v>
      </c>
      <c r="C139" s="43">
        <v>2512</v>
      </c>
      <c r="D139" s="48">
        <v>70</v>
      </c>
      <c r="E139" s="9">
        <f t="shared" si="2"/>
        <v>1758.3999999999999</v>
      </c>
      <c r="F139" s="49" t="s">
        <v>1412</v>
      </c>
    </row>
    <row r="140" spans="1:6" x14ac:dyDescent="0.3">
      <c r="A140" s="9" t="str">
        <f>[2]Pop!A140</f>
        <v>ROU</v>
      </c>
      <c r="B140" s="9" t="str">
        <f>[2]Pop!B140</f>
        <v>Romania</v>
      </c>
      <c r="C140" s="43">
        <v>238353</v>
      </c>
      <c r="D140" s="9">
        <f>VLOOKUP(A140,[1]Sites!$A$2:$E$181,5,0)</f>
        <v>99.9</v>
      </c>
      <c r="E140" s="9">
        <f t="shared" si="2"/>
        <v>238114.64700000003</v>
      </c>
    </row>
    <row r="141" spans="1:6" x14ac:dyDescent="0.3">
      <c r="A141" s="9" t="str">
        <f>[2]Pop!A141</f>
        <v>RUS</v>
      </c>
      <c r="B141" s="9" t="str">
        <f>[2]Pop!B141</f>
        <v>Russian Federation (the)</v>
      </c>
      <c r="C141" s="43">
        <v>16949365</v>
      </c>
      <c r="D141" s="9">
        <f>VLOOKUP(A141,[1]Sites!$A$2:$E$181,5,0)</f>
        <v>95</v>
      </c>
      <c r="E141" s="9">
        <f t="shared" si="2"/>
        <v>16101896.75</v>
      </c>
    </row>
    <row r="142" spans="1:6" x14ac:dyDescent="0.3">
      <c r="A142" s="9" t="str">
        <f>[2]Pop!A142</f>
        <v>RWA</v>
      </c>
      <c r="B142" s="9" t="str">
        <f>[2]Pop!B142</f>
        <v>Rwanda</v>
      </c>
      <c r="C142" s="43">
        <v>25279</v>
      </c>
      <c r="D142" s="9">
        <f>VLOOKUP(A142,[1]Sites!$A$2:$E$181,5,0)</f>
        <v>95</v>
      </c>
      <c r="E142" s="9">
        <f t="shared" si="2"/>
        <v>24015.05</v>
      </c>
    </row>
    <row r="143" spans="1:6" x14ac:dyDescent="0.3">
      <c r="A143" s="9" t="str">
        <f>[2]Pop!A143</f>
        <v>WSM</v>
      </c>
      <c r="B143" s="9" t="str">
        <f>[2]Pop!B143</f>
        <v>Samoa</v>
      </c>
      <c r="C143" s="43">
        <v>2854</v>
      </c>
      <c r="D143" s="9">
        <f>VLOOKUP(A143,[1]Sites!$A$2:$E$181,5,0)</f>
        <v>95</v>
      </c>
      <c r="E143" s="9">
        <f t="shared" si="2"/>
        <v>2711.2999999999997</v>
      </c>
    </row>
    <row r="144" spans="1:6" x14ac:dyDescent="0.3">
      <c r="A144" s="9" t="str">
        <f>[2]Pop!A144</f>
        <v>SMR</v>
      </c>
      <c r="B144" s="9" t="str">
        <f>[2]Pop!B144</f>
        <v>San Marino</v>
      </c>
      <c r="C144" s="43">
        <v>61</v>
      </c>
      <c r="D144" s="48">
        <v>70</v>
      </c>
      <c r="E144" s="9">
        <f t="shared" si="2"/>
        <v>42.699999999999996</v>
      </c>
      <c r="F144" s="49" t="s">
        <v>1412</v>
      </c>
    </row>
    <row r="145" spans="1:5" x14ac:dyDescent="0.3">
      <c r="A145" s="9" t="str">
        <f>[2]Pop!A145</f>
        <v>SAU</v>
      </c>
      <c r="B145" s="9" t="str">
        <f>[2]Pop!B145</f>
        <v>Saudi Arabia</v>
      </c>
      <c r="C145" s="43">
        <v>1915887</v>
      </c>
      <c r="D145" s="9">
        <f>VLOOKUP(A145,[1]Sites!$A$2:$E$181,5,0)</f>
        <v>99</v>
      </c>
      <c r="E145" s="9">
        <f t="shared" si="2"/>
        <v>1896728.13</v>
      </c>
    </row>
    <row r="146" spans="1:5" x14ac:dyDescent="0.3">
      <c r="A146" s="9" t="str">
        <f>[2]Pop!A146</f>
        <v>SEN</v>
      </c>
      <c r="B146" s="9" t="str">
        <f>[2]Pop!B146</f>
        <v>Senegal</v>
      </c>
      <c r="C146" s="43">
        <v>196889</v>
      </c>
      <c r="D146" s="9">
        <f>VLOOKUP(A146,[1]Sites!$A$2:$E$181,5,0)</f>
        <v>95</v>
      </c>
      <c r="E146" s="9">
        <f t="shared" si="2"/>
        <v>187044.55</v>
      </c>
    </row>
    <row r="147" spans="1:5" x14ac:dyDescent="0.3">
      <c r="A147" s="9" t="str">
        <f>[2]Pop!A147</f>
        <v>SRB</v>
      </c>
      <c r="B147" s="9" t="str">
        <f>[2]Pop!B147</f>
        <v>Serbia</v>
      </c>
      <c r="C147" s="43">
        <v>78231</v>
      </c>
      <c r="D147" s="9">
        <f>VLOOKUP(A147,[1]Sites!$A$2:$E$181,5,0)</f>
        <v>99</v>
      </c>
      <c r="E147" s="9">
        <f t="shared" si="2"/>
        <v>77448.69</v>
      </c>
    </row>
    <row r="148" spans="1:5" x14ac:dyDescent="0.3">
      <c r="A148" s="9" t="str">
        <f>[2]Pop!A148</f>
        <v>SYC</v>
      </c>
      <c r="B148" s="9" t="str">
        <f>[2]Pop!B148</f>
        <v>Seychelles</v>
      </c>
      <c r="C148" s="43">
        <v>407</v>
      </c>
      <c r="D148" s="9">
        <f>VLOOKUP(A148,[1]Sites!$A$2:$E$181,5,0)</f>
        <v>90</v>
      </c>
      <c r="E148" s="9">
        <f t="shared" si="2"/>
        <v>366.3</v>
      </c>
    </row>
    <row r="149" spans="1:5" x14ac:dyDescent="0.3">
      <c r="A149" s="9" t="str">
        <f>[2]Pop!A149</f>
        <v>SLE</v>
      </c>
      <c r="B149" s="9" t="str">
        <f>[2]Pop!B149</f>
        <v>Sierra Leone</v>
      </c>
      <c r="C149" s="43">
        <v>72510</v>
      </c>
      <c r="D149" s="9">
        <f>VLOOKUP(A149,[1]Sites!$A$2:$E$181,5,0)</f>
        <v>62.49</v>
      </c>
      <c r="E149" s="9">
        <f t="shared" si="2"/>
        <v>45311.499000000003</v>
      </c>
    </row>
    <row r="150" spans="1:5" x14ac:dyDescent="0.3">
      <c r="A150" s="9" t="str">
        <f>[2]Pop!A150</f>
        <v>SGP</v>
      </c>
      <c r="B150" s="9" t="str">
        <f>[2]Pop!B150</f>
        <v>Singapore</v>
      </c>
      <c r="C150" s="43">
        <v>676</v>
      </c>
      <c r="D150" s="9">
        <f>VLOOKUP(A150,[1]Sites!$A$2:$E$181,5,0)</f>
        <v>100</v>
      </c>
      <c r="E150" s="9">
        <f t="shared" si="2"/>
        <v>676</v>
      </c>
    </row>
    <row r="151" spans="1:5" x14ac:dyDescent="0.3">
      <c r="A151" s="9" t="str">
        <f>[2]Pop!A151</f>
        <v>SVK</v>
      </c>
      <c r="B151" s="9" t="str">
        <f>[2]Pop!B151</f>
        <v>Slovakia</v>
      </c>
      <c r="C151" s="43">
        <v>49590</v>
      </c>
      <c r="D151" s="9">
        <f>VLOOKUP(A151,[1]Sites!$A$2:$E$181,5,0)</f>
        <v>95</v>
      </c>
      <c r="E151" s="9">
        <f t="shared" si="2"/>
        <v>47110.5</v>
      </c>
    </row>
    <row r="152" spans="1:5" x14ac:dyDescent="0.3">
      <c r="A152" s="9" t="str">
        <f>[2]Pop!A152</f>
        <v>SVN</v>
      </c>
      <c r="B152" s="9" t="str">
        <f>[2]Pop!B152</f>
        <v>Slovenia</v>
      </c>
      <c r="C152" s="43">
        <v>19982</v>
      </c>
      <c r="D152" s="9">
        <f>VLOOKUP(A152,[1]Sites!$A$2:$E$181,5,0)</f>
        <v>100</v>
      </c>
      <c r="E152" s="9">
        <f t="shared" si="2"/>
        <v>19982</v>
      </c>
    </row>
    <row r="153" spans="1:5" x14ac:dyDescent="0.3">
      <c r="A153" s="9" t="str">
        <f>[2]Pop!A153</f>
        <v>SLB</v>
      </c>
      <c r="B153" s="9" t="str">
        <f>[2]Pop!B153</f>
        <v>Solomon Islands</v>
      </c>
      <c r="C153" s="43">
        <v>28112</v>
      </c>
      <c r="D153" s="9">
        <f>VLOOKUP(A153,[1]Sites!$A$2:$E$181,5,0)</f>
        <v>90</v>
      </c>
      <c r="E153" s="9">
        <f t="shared" si="2"/>
        <v>25300.799999999999</v>
      </c>
    </row>
    <row r="154" spans="1:5" x14ac:dyDescent="0.3">
      <c r="A154" s="9" t="str">
        <f>[2]Pop!A154</f>
        <v>SOM</v>
      </c>
      <c r="B154" s="9" t="str">
        <f>[2]Pop!B154</f>
        <v>Somalia</v>
      </c>
      <c r="C154" s="43">
        <v>633497</v>
      </c>
      <c r="D154" s="9">
        <f>VLOOKUP(A154,[1]Sites!$A$2:$E$181,5,0)</f>
        <v>76.759999999999991</v>
      </c>
      <c r="E154" s="9">
        <f t="shared" si="2"/>
        <v>486272.29719999997</v>
      </c>
    </row>
    <row r="155" spans="1:5" x14ac:dyDescent="0.3">
      <c r="A155" s="9" t="str">
        <f>[2]Pop!A155</f>
        <v>ZAF</v>
      </c>
      <c r="B155" s="9" t="str">
        <f>[2]Pop!B155</f>
        <v>South Africa</v>
      </c>
      <c r="C155" s="43">
        <v>1219690</v>
      </c>
      <c r="D155" s="9">
        <f>VLOOKUP(A155,[1]Sites!$A$2:$E$181,5,0)</f>
        <v>99.5</v>
      </c>
      <c r="E155" s="9">
        <f t="shared" si="2"/>
        <v>1213591.55</v>
      </c>
    </row>
    <row r="156" spans="1:5" x14ac:dyDescent="0.3">
      <c r="A156" s="9" t="str">
        <f>[2]Pop!A156</f>
        <v>SSD</v>
      </c>
      <c r="B156" s="9" t="str">
        <f>[2]Pop!B156</f>
        <v>South Sudan</v>
      </c>
      <c r="C156" s="43">
        <v>628101</v>
      </c>
      <c r="D156" s="9">
        <f>VLOOKUP(A156,[1]Sites!$A$2:$E$181,5,0)</f>
        <v>42.22</v>
      </c>
      <c r="E156" s="9">
        <f t="shared" si="2"/>
        <v>265184.24219999998</v>
      </c>
    </row>
    <row r="157" spans="1:5" x14ac:dyDescent="0.3">
      <c r="A157" s="9" t="str">
        <f>[2]Pop!A157</f>
        <v>ESP</v>
      </c>
      <c r="B157" s="9" t="str">
        <f>[2]Pop!B157</f>
        <v>Spain</v>
      </c>
      <c r="C157" s="43">
        <v>506622</v>
      </c>
      <c r="D157" s="9">
        <f>VLOOKUP(A157,[1]Sites!$A$2:$E$181,5,0)</f>
        <v>99.6</v>
      </c>
      <c r="E157" s="9">
        <f t="shared" si="2"/>
        <v>504595.51199999999</v>
      </c>
    </row>
    <row r="158" spans="1:5" x14ac:dyDescent="0.3">
      <c r="A158" s="9" t="str">
        <f>[2]Pop!A158</f>
        <v>LKA</v>
      </c>
      <c r="B158" s="9" t="str">
        <f>[2]Pop!B158</f>
        <v>Sri Lanka</v>
      </c>
      <c r="C158" s="43">
        <v>65791</v>
      </c>
      <c r="D158" s="9">
        <f>VLOOKUP(A158,[1]Sites!$A$2:$E$181,5,0)</f>
        <v>90</v>
      </c>
      <c r="E158" s="9">
        <f t="shared" si="2"/>
        <v>59211.9</v>
      </c>
    </row>
    <row r="159" spans="1:5" x14ac:dyDescent="0.3">
      <c r="A159" s="9" t="str">
        <f>[2]Pop!A159</f>
        <v>SDN</v>
      </c>
      <c r="B159" s="9" t="str">
        <f>[2]Pop!B159</f>
        <v>Sudan (the)</v>
      </c>
      <c r="C159" s="43">
        <v>1872058</v>
      </c>
      <c r="D159" s="9">
        <f>VLOOKUP(A159,[1]Sites!$A$2:$E$181,5,0)</f>
        <v>47</v>
      </c>
      <c r="E159" s="9">
        <f t="shared" si="2"/>
        <v>879867.25999999989</v>
      </c>
    </row>
    <row r="160" spans="1:5" x14ac:dyDescent="0.3">
      <c r="A160" s="9" t="str">
        <f>[2]Pop!A160</f>
        <v>SUR</v>
      </c>
      <c r="B160" s="9" t="str">
        <f>[2]Pop!B160</f>
        <v>Suriname</v>
      </c>
      <c r="C160" s="43">
        <v>146423</v>
      </c>
      <c r="D160" s="9">
        <f>VLOOKUP(A160,[1]Sites!$A$2:$E$181,5,0)</f>
        <v>95</v>
      </c>
      <c r="E160" s="9">
        <f t="shared" si="2"/>
        <v>139101.85</v>
      </c>
    </row>
    <row r="161" spans="1:6" x14ac:dyDescent="0.3">
      <c r="A161" s="9" t="str">
        <f>[2]Pop!A161</f>
        <v>SWE</v>
      </c>
      <c r="B161" s="9" t="str">
        <f>[2]Pop!B161</f>
        <v>Sweden</v>
      </c>
      <c r="C161" s="43">
        <v>449193</v>
      </c>
      <c r="D161" s="9">
        <f>VLOOKUP(A161,[1]Sites!$A$2:$E$181,5,0)</f>
        <v>99</v>
      </c>
      <c r="E161" s="9">
        <f t="shared" si="2"/>
        <v>444701.07</v>
      </c>
    </row>
    <row r="162" spans="1:6" x14ac:dyDescent="0.3">
      <c r="A162" s="9" t="str">
        <f>[2]Pop!A162</f>
        <v>CHE</v>
      </c>
      <c r="B162" s="9" t="str">
        <f>[2]Pop!B162</f>
        <v>Switzerland</v>
      </c>
      <c r="C162" s="43">
        <v>41221</v>
      </c>
      <c r="D162" s="9">
        <f>VLOOKUP(A162,[1]Sites!$A$2:$E$181,5,0)</f>
        <v>99</v>
      </c>
      <c r="E162" s="9">
        <f t="shared" si="2"/>
        <v>40808.79</v>
      </c>
    </row>
    <row r="163" spans="1:6" x14ac:dyDescent="0.3">
      <c r="A163" s="9" t="str">
        <f>[2]Pop!A163</f>
        <v>SYR</v>
      </c>
      <c r="B163" s="9" t="str">
        <f>[2]Pop!B163</f>
        <v>Syrian Arab Republic</v>
      </c>
      <c r="C163" s="43">
        <v>186918</v>
      </c>
      <c r="D163" s="9">
        <f>VLOOKUP(A163,[1]Sites!$A$2:$E$181,5,0)</f>
        <v>90.03</v>
      </c>
      <c r="E163" s="9">
        <f t="shared" si="2"/>
        <v>168282.27539999998</v>
      </c>
    </row>
    <row r="164" spans="1:6" x14ac:dyDescent="0.3">
      <c r="A164" s="9" t="str">
        <f>[2]Pop!A164</f>
        <v>TWN</v>
      </c>
      <c r="B164" s="9" t="str">
        <f>[2]Pop!B164</f>
        <v>Taiwan (Province of China)</v>
      </c>
      <c r="C164" s="43">
        <v>36467</v>
      </c>
      <c r="D164" s="48">
        <v>70</v>
      </c>
      <c r="E164" s="9">
        <f t="shared" si="2"/>
        <v>25526.899999999998</v>
      </c>
      <c r="F164" s="49" t="s">
        <v>1412</v>
      </c>
    </row>
    <row r="165" spans="1:6" x14ac:dyDescent="0.3">
      <c r="A165" s="9" t="str">
        <f>[2]Pop!A165</f>
        <v>TJK</v>
      </c>
      <c r="B165" s="9" t="str">
        <f>[2]Pop!B165</f>
        <v>Tajikistan</v>
      </c>
      <c r="C165" s="43">
        <v>142114</v>
      </c>
      <c r="D165" s="9">
        <f>VLOOKUP(A165,[1]Sites!$A$2:$E$181,5,0)</f>
        <v>90</v>
      </c>
      <c r="E165" s="9">
        <f t="shared" si="2"/>
        <v>127902.6</v>
      </c>
    </row>
    <row r="166" spans="1:6" x14ac:dyDescent="0.3">
      <c r="A166" s="9" t="str">
        <f>[2]Pop!A166</f>
        <v>TZA</v>
      </c>
      <c r="B166" s="9" t="str">
        <f>[2]Pop!B166</f>
        <v>Tanzania</v>
      </c>
      <c r="C166" s="43">
        <v>944873</v>
      </c>
      <c r="D166" s="9">
        <f>VLOOKUP(A166,[1]Sites!$A$2:$E$181,5,0)</f>
        <v>66.3</v>
      </c>
      <c r="E166" s="9">
        <f t="shared" si="2"/>
        <v>626450.79899999988</v>
      </c>
    </row>
    <row r="167" spans="1:6" x14ac:dyDescent="0.3">
      <c r="A167" s="9" t="str">
        <f>[2]Pop!A167</f>
        <v>THA</v>
      </c>
      <c r="B167" s="9" t="str">
        <f>[2]Pop!B167</f>
        <v>Thailand</v>
      </c>
      <c r="C167" s="43">
        <v>513900</v>
      </c>
      <c r="D167" s="9">
        <f>VLOOKUP(A167,[1]Sites!$A$2:$E$181,5,0)</f>
        <v>98</v>
      </c>
      <c r="E167" s="9">
        <f t="shared" si="2"/>
        <v>503622</v>
      </c>
    </row>
    <row r="168" spans="1:6" x14ac:dyDescent="0.3">
      <c r="A168" s="9" t="str">
        <f>[2]Pop!A168</f>
        <v>TLS</v>
      </c>
      <c r="B168" s="9" t="str">
        <f>[2]Pop!B168</f>
        <v>Timor-Leste</v>
      </c>
      <c r="C168" s="43">
        <v>14889</v>
      </c>
      <c r="D168" s="9">
        <f>VLOOKUP(A168,[1]Sites!$A$2:$E$181,5,0)</f>
        <v>95</v>
      </c>
      <c r="E168" s="9">
        <f t="shared" si="2"/>
        <v>14144.55</v>
      </c>
    </row>
    <row r="169" spans="1:6" x14ac:dyDescent="0.3">
      <c r="A169" s="9" t="str">
        <f>[2]Pop!A169</f>
        <v>TGO</v>
      </c>
      <c r="B169" s="9" t="str">
        <f>[2]Pop!B169</f>
        <v>Togo</v>
      </c>
      <c r="C169" s="43">
        <v>56993</v>
      </c>
      <c r="D169" s="9">
        <f>VLOOKUP(A169,[1]Sites!$A$2:$E$181,5,0)</f>
        <v>66.44</v>
      </c>
      <c r="E169" s="9">
        <f t="shared" si="2"/>
        <v>37866.1492</v>
      </c>
    </row>
    <row r="170" spans="1:6" x14ac:dyDescent="0.3">
      <c r="A170" s="9" t="str">
        <f>[2]Pop!A170</f>
        <v>TON</v>
      </c>
      <c r="B170" s="9" t="str">
        <f>[2]Pop!B170</f>
        <v>Tonga</v>
      </c>
      <c r="C170" s="43">
        <v>673</v>
      </c>
      <c r="D170" s="9">
        <f>VLOOKUP(A170,[1]Sites!$A$2:$E$181,5,0)</f>
        <v>95</v>
      </c>
      <c r="E170" s="9">
        <f t="shared" si="2"/>
        <v>639.35</v>
      </c>
    </row>
    <row r="171" spans="1:6" x14ac:dyDescent="0.3">
      <c r="A171" s="9" t="str">
        <f>[2]Pop!A171</f>
        <v>TTO</v>
      </c>
      <c r="B171" s="9" t="str">
        <f>[2]Pop!B171</f>
        <v>Trinidad and Tobago</v>
      </c>
      <c r="C171" s="43">
        <v>5171</v>
      </c>
      <c r="D171" s="9">
        <f>VLOOKUP(A171,[1]Sites!$A$2:$E$181,5,0)</f>
        <v>95</v>
      </c>
      <c r="E171" s="9">
        <f t="shared" si="2"/>
        <v>4912.45</v>
      </c>
    </row>
    <row r="172" spans="1:6" x14ac:dyDescent="0.3">
      <c r="A172" s="9" t="str">
        <f>[2]Pop!A172</f>
        <v>TUN</v>
      </c>
      <c r="B172" s="9" t="str">
        <f>[2]Pop!B172</f>
        <v>Tunisia</v>
      </c>
      <c r="C172" s="43">
        <v>154830</v>
      </c>
      <c r="D172" s="9">
        <f>VLOOKUP(A172,[1]Sites!$A$2:$E$181,5,0)</f>
        <v>97</v>
      </c>
      <c r="E172" s="9">
        <f t="shared" si="2"/>
        <v>150185.1</v>
      </c>
    </row>
    <row r="173" spans="1:6" x14ac:dyDescent="0.3">
      <c r="A173" s="9" t="str">
        <f>[2]Pop!A173</f>
        <v>TUR</v>
      </c>
      <c r="B173" s="9" t="str">
        <f>[2]Pop!B173</f>
        <v>Turkey</v>
      </c>
      <c r="C173" s="43">
        <v>780603</v>
      </c>
      <c r="D173" s="9">
        <f>VLOOKUP(A173,[1]Sites!$A$2:$E$181,5,0)</f>
        <v>98</v>
      </c>
      <c r="E173" s="9">
        <f t="shared" si="2"/>
        <v>764990.94</v>
      </c>
    </row>
    <row r="174" spans="1:6" x14ac:dyDescent="0.3">
      <c r="A174" s="9" t="str">
        <f>[2]Pop!A174</f>
        <v>TKM</v>
      </c>
      <c r="B174" s="9" t="str">
        <f>[2]Pop!B174</f>
        <v>Turkmenistan</v>
      </c>
      <c r="C174" s="43">
        <v>489832</v>
      </c>
      <c r="D174" s="9">
        <f>VLOOKUP(A174,[1]Sites!$A$2:$E$181,5,0)</f>
        <v>90</v>
      </c>
      <c r="E174" s="9">
        <f t="shared" si="2"/>
        <v>440848.8</v>
      </c>
    </row>
    <row r="175" spans="1:6" x14ac:dyDescent="0.3">
      <c r="A175" s="9" t="str">
        <f>[2]Pop!A175</f>
        <v>TUV</v>
      </c>
      <c r="B175" s="9" t="str">
        <f>[2]Pop!B175</f>
        <v>Tuvalu</v>
      </c>
      <c r="C175" s="43">
        <v>42</v>
      </c>
      <c r="D175" s="48">
        <v>70</v>
      </c>
      <c r="E175" s="9">
        <f t="shared" si="2"/>
        <v>29.4</v>
      </c>
      <c r="F175" s="49" t="s">
        <v>1412</v>
      </c>
    </row>
    <row r="176" spans="1:6" x14ac:dyDescent="0.3">
      <c r="A176" s="9" t="str">
        <f>[2]Pop!A176</f>
        <v>UGA</v>
      </c>
      <c r="B176" s="9" t="str">
        <f>[2]Pop!B176</f>
        <v>Uganda</v>
      </c>
      <c r="C176" s="43">
        <v>243851</v>
      </c>
      <c r="D176" s="9">
        <f>VLOOKUP(A176,[1]Sites!$A$2:$E$181,5,0)</f>
        <v>87.22</v>
      </c>
      <c r="E176" s="9">
        <f t="shared" si="2"/>
        <v>212686.84219999998</v>
      </c>
    </row>
    <row r="177" spans="1:6" x14ac:dyDescent="0.3">
      <c r="A177" s="9" t="str">
        <f>[2]Pop!A177</f>
        <v>UKR</v>
      </c>
      <c r="B177" s="9" t="str">
        <f>[2]Pop!B177</f>
        <v>Ukraine</v>
      </c>
      <c r="C177" s="43">
        <v>608306</v>
      </c>
      <c r="D177" s="9">
        <f>VLOOKUP(A177,[1]Sites!$A$2:$E$181,5,0)</f>
        <v>90</v>
      </c>
      <c r="E177" s="9">
        <f t="shared" si="2"/>
        <v>547475.4</v>
      </c>
    </row>
    <row r="178" spans="1:6" x14ac:dyDescent="0.3">
      <c r="A178" s="9" t="str">
        <f>[2]Pop!A178</f>
        <v>ARE</v>
      </c>
      <c r="B178" s="9" t="str">
        <f>[2]Pop!B178</f>
        <v>United Arab Emirates (the)</v>
      </c>
      <c r="C178" s="43">
        <v>70975</v>
      </c>
      <c r="D178" s="9">
        <f>VLOOKUP(A178,[1]Sites!$A$2:$E$181,5,0)</f>
        <v>100</v>
      </c>
      <c r="E178" s="9">
        <f t="shared" si="2"/>
        <v>70975</v>
      </c>
    </row>
    <row r="179" spans="1:6" x14ac:dyDescent="0.3">
      <c r="A179" s="9" t="str">
        <f>[2]Pop!A179</f>
        <v>GBR</v>
      </c>
      <c r="B179" s="9" t="str">
        <f>[2]Pop!B179</f>
        <v>United Kingdom</v>
      </c>
      <c r="C179" s="43">
        <v>245233</v>
      </c>
      <c r="D179" s="9">
        <f>VLOOKUP(A179,[1]Sites!$A$2:$E$181,5,0)</f>
        <v>99.48</v>
      </c>
      <c r="E179" s="9">
        <f t="shared" si="2"/>
        <v>243957.78839999999</v>
      </c>
    </row>
    <row r="180" spans="1:6" x14ac:dyDescent="0.3">
      <c r="A180" s="9" t="str">
        <f>[2]Pop!A180</f>
        <v>USA</v>
      </c>
      <c r="B180" s="9" t="str">
        <f>[2]Pop!B180</f>
        <v>United States of America (the)</v>
      </c>
      <c r="C180" s="43">
        <v>9469425</v>
      </c>
      <c r="D180" s="9">
        <f>VLOOKUP(A180,[1]Sites!$A$2:$E$181,5,0)</f>
        <v>99</v>
      </c>
      <c r="E180" s="9">
        <f t="shared" si="2"/>
        <v>9374730.75</v>
      </c>
    </row>
    <row r="181" spans="1:6" x14ac:dyDescent="0.3">
      <c r="A181" s="9" t="str">
        <f>[2]Pop!A181</f>
        <v>URY</v>
      </c>
      <c r="B181" s="9" t="str">
        <f>[2]Pop!B181</f>
        <v>Uruguay</v>
      </c>
      <c r="C181" s="43">
        <v>177448</v>
      </c>
      <c r="D181" s="9">
        <f>VLOOKUP(A181,[1]Sites!$A$2:$E$181,5,0)</f>
        <v>95</v>
      </c>
      <c r="E181" s="9">
        <f t="shared" si="2"/>
        <v>168575.6</v>
      </c>
    </row>
    <row r="182" spans="1:6" x14ac:dyDescent="0.3">
      <c r="A182" s="9" t="str">
        <f>[2]Pop!A182</f>
        <v>UZB</v>
      </c>
      <c r="B182" s="9" t="str">
        <f>[2]Pop!B182</f>
        <v>Uzbekistan</v>
      </c>
      <c r="C182" s="43">
        <v>447595</v>
      </c>
      <c r="D182" s="9">
        <f>VLOOKUP(A182,[1]Sites!$A$2:$E$181,5,0)</f>
        <v>90</v>
      </c>
      <c r="E182" s="9">
        <f t="shared" si="2"/>
        <v>402835.5</v>
      </c>
    </row>
    <row r="183" spans="1:6" x14ac:dyDescent="0.3">
      <c r="A183" s="9" t="str">
        <f>[2]Pop!A183</f>
        <v>VUT</v>
      </c>
      <c r="B183" s="9" t="str">
        <f>[2]Pop!B183</f>
        <v>Vanuatu</v>
      </c>
      <c r="C183" s="43">
        <v>12236</v>
      </c>
      <c r="D183" s="9">
        <f>VLOOKUP(A183,[1]Sites!$A$2:$E$181,5,0)</f>
        <v>90.039999999999992</v>
      </c>
      <c r="E183" s="9">
        <f t="shared" si="2"/>
        <v>11017.294399999999</v>
      </c>
    </row>
    <row r="184" spans="1:6" x14ac:dyDescent="0.3">
      <c r="A184" s="9" t="str">
        <f>[2]Pop!A184</f>
        <v>VEN</v>
      </c>
      <c r="B184" s="9" t="str">
        <f>[2]Pop!B184</f>
        <v>Venezuela (Bolivarian Republic of)</v>
      </c>
      <c r="C184" s="43">
        <v>912288</v>
      </c>
      <c r="D184" s="9">
        <f>VLOOKUP(A184,[1]Sites!$A$2:$E$181,5,0)</f>
        <v>95</v>
      </c>
      <c r="E184" s="9">
        <f t="shared" si="2"/>
        <v>866673.6</v>
      </c>
    </row>
    <row r="185" spans="1:6" x14ac:dyDescent="0.3">
      <c r="A185" s="9" t="str">
        <f>[2]Pop!A185</f>
        <v>VNM</v>
      </c>
      <c r="B185" s="9" t="str">
        <f>[2]Pop!B185</f>
        <v>Viet Nam</v>
      </c>
      <c r="C185" s="43">
        <v>329047</v>
      </c>
      <c r="D185" s="9">
        <f>VLOOKUP(A185,[1]Sites!$A$2:$E$181,5,0)</f>
        <v>95</v>
      </c>
      <c r="E185" s="9">
        <f t="shared" si="2"/>
        <v>312594.64999999997</v>
      </c>
    </row>
    <row r="186" spans="1:6" x14ac:dyDescent="0.3">
      <c r="A186" s="9" t="str">
        <f>[2]Pop!A186</f>
        <v>VIR</v>
      </c>
      <c r="B186" s="9" t="str">
        <f>[2]Pop!B186</f>
        <v>Virgin Islands (U.S.)</v>
      </c>
      <c r="C186" s="43">
        <v>364</v>
      </c>
      <c r="D186" s="48">
        <v>70</v>
      </c>
      <c r="E186" s="9">
        <f t="shared" si="2"/>
        <v>254.79999999999998</v>
      </c>
      <c r="F186" s="49" t="s">
        <v>1412</v>
      </c>
    </row>
    <row r="187" spans="1:6" x14ac:dyDescent="0.3">
      <c r="A187" s="9" t="str">
        <f>[2]Pop!A187</f>
        <v>YEM</v>
      </c>
      <c r="B187" s="9" t="str">
        <f>[2]Pop!B187</f>
        <v>Yemen</v>
      </c>
      <c r="C187" s="43">
        <v>452158</v>
      </c>
      <c r="D187" s="48">
        <v>70</v>
      </c>
      <c r="E187" s="9">
        <f t="shared" si="2"/>
        <v>316510.59999999998</v>
      </c>
      <c r="F187" s="49" t="s">
        <v>1412</v>
      </c>
    </row>
    <row r="188" spans="1:6" x14ac:dyDescent="0.3">
      <c r="A188" s="9" t="str">
        <f>[2]Pop!A188</f>
        <v>ZMB</v>
      </c>
      <c r="B188" s="9" t="str">
        <f>[2]Pop!B188</f>
        <v>Zambia</v>
      </c>
      <c r="C188" s="43">
        <v>750490</v>
      </c>
      <c r="D188" s="9">
        <f>VLOOKUP(A188,[1]Sites!$A$2:$E$181,5,0)</f>
        <v>40</v>
      </c>
      <c r="E188" s="9">
        <f t="shared" si="2"/>
        <v>300196</v>
      </c>
    </row>
    <row r="189" spans="1:6" x14ac:dyDescent="0.3">
      <c r="A189" s="9" t="str">
        <f>[2]Pop!A189</f>
        <v>ZWE</v>
      </c>
      <c r="B189" s="9" t="str">
        <f>[2]Pop!B189</f>
        <v>Zimbabwe</v>
      </c>
      <c r="C189" s="43">
        <v>390680</v>
      </c>
      <c r="D189" s="9">
        <f>VLOOKUP(A189,[1]Sites!$A$2:$E$181,5,0)</f>
        <v>50</v>
      </c>
      <c r="E189" s="9">
        <f t="shared" si="2"/>
        <v>195340</v>
      </c>
    </row>
    <row r="190" spans="1:6" x14ac:dyDescent="0.3">
      <c r="C190" s="50"/>
    </row>
    <row r="191" spans="1:6" x14ac:dyDescent="0.3">
      <c r="C191" s="5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6E2C6-4649-4FD7-87A7-E69DAC4C6766}">
  <sheetPr>
    <tabColor theme="8"/>
  </sheetPr>
  <dimension ref="A1:Q187"/>
  <sheetViews>
    <sheetView zoomScale="85" zoomScaleNormal="85" workbookViewId="0">
      <selection sqref="A1:Z3"/>
    </sheetView>
  </sheetViews>
  <sheetFormatPr defaultRowHeight="14.4" x14ac:dyDescent="0.3"/>
  <cols>
    <col min="2" max="2" width="14.88671875" customWidth="1"/>
    <col min="3" max="3" width="23.21875" customWidth="1"/>
    <col min="4" max="4" width="27.21875" customWidth="1"/>
    <col min="5" max="5" width="20.88671875" customWidth="1"/>
    <col min="6" max="6" width="12" style="58" bestFit="1" customWidth="1"/>
    <col min="7" max="7" width="19.21875" style="59" customWidth="1"/>
    <col min="8" max="8" width="18.33203125" style="59" bestFit="1" customWidth="1"/>
    <col min="9" max="9" width="22.44140625" style="60" customWidth="1"/>
    <col min="10" max="10" width="14.77734375" style="59" bestFit="1" customWidth="1"/>
    <col min="11" max="11" width="19" style="60" customWidth="1"/>
    <col min="12" max="12" width="19.21875" style="61" bestFit="1" customWidth="1"/>
    <col min="13" max="15" width="15.44140625" style="61" bestFit="1" customWidth="1"/>
    <col min="16" max="16" width="14.33203125" bestFit="1" customWidth="1"/>
    <col min="17" max="17" width="13.21875" style="50" bestFit="1" customWidth="1"/>
  </cols>
  <sheetData>
    <row r="1" spans="1:17" x14ac:dyDescent="0.3">
      <c r="A1" s="9" t="str">
        <f>[1]Sites!A1</f>
        <v>ISO3</v>
      </c>
      <c r="B1" s="9" t="str">
        <f>[1]Sites!B1</f>
        <v>country_name</v>
      </c>
      <c r="C1" s="9" t="str">
        <f>[1]Sites!C1</f>
        <v>Income Group</v>
      </c>
      <c r="D1" s="9" t="str">
        <f>[1]Sites!D1</f>
        <v>Region</v>
      </c>
      <c r="E1" s="9" t="s">
        <v>1413</v>
      </c>
      <c r="F1" s="51" t="s">
        <v>1414</v>
      </c>
      <c r="G1" s="52" t="s">
        <v>1415</v>
      </c>
      <c r="H1" s="53" t="s">
        <v>1416</v>
      </c>
      <c r="I1" s="54" t="s">
        <v>1417</v>
      </c>
      <c r="J1" s="51" t="s">
        <v>1418</v>
      </c>
      <c r="K1" s="54" t="s">
        <v>1419</v>
      </c>
      <c r="L1" s="55" t="str">
        <f>Costs!A14</f>
        <v>Planning &amp; Surveying</v>
      </c>
      <c r="M1" s="55" t="str">
        <f>Costs!A15</f>
        <v>Logistics</v>
      </c>
      <c r="N1" s="55" t="str">
        <f>Costs!A16</f>
        <v>Construction</v>
      </c>
      <c r="O1" s="55" t="str">
        <f>Costs!A17</f>
        <v>Installation</v>
      </c>
      <c r="P1" s="9" t="s">
        <v>1274</v>
      </c>
      <c r="Q1" s="10" t="s">
        <v>1420</v>
      </c>
    </row>
    <row r="2" spans="1:17" x14ac:dyDescent="0.3">
      <c r="A2" s="9" t="str">
        <f>[1]Sites!A2</f>
        <v>ABW</v>
      </c>
      <c r="B2" s="9" t="str">
        <f>[1]Sites!B2</f>
        <v>Aruba</v>
      </c>
      <c r="C2" s="9" t="str">
        <f>[1]Sites!C2</f>
        <v>-</v>
      </c>
      <c r="D2" s="9" t="str">
        <f>[1]Sites!D2</f>
        <v>-</v>
      </c>
      <c r="E2" s="9" t="str">
        <f>IFERROR(VLOOKUP(A2,[1]Sites!A2:J181,10,0), "-")</f>
        <v>-</v>
      </c>
      <c r="F2" s="51">
        <f>IFERROR(VLOOKUP(A2,Labor_ICT!A1:H195,8,0),VLOOKUP(C2,$E$185:$F$187,2))</f>
        <v>23.201900482177734</v>
      </c>
      <c r="G2" s="56">
        <f>IF(ISNUMBER(F2), F2, VLOOKUP(C2,$E$185:$F$187,2))</f>
        <v>23.201900482177734</v>
      </c>
      <c r="H2" s="53">
        <f>IFERROR(VLOOKUP(A2,Labor_Construction!A1:H195,8,0),"-")</f>
        <v>14.1180419921875</v>
      </c>
      <c r="I2" s="54">
        <f>IF(ISNUMBER(H2), H2, VLOOKUP(C2,$G$185:$H$187,2))</f>
        <v>14.1180419921875</v>
      </c>
      <c r="J2" s="51">
        <f>IFERROR(VLOOKUP(A2,Labor_Logistics!A1:H195,8,0),"-")</f>
        <v>15.184289932250977</v>
      </c>
      <c r="K2" s="54">
        <f>IF(ISNUMBER(J2), J2, VLOOKUP(C2,$I$185:$J$187,2))</f>
        <v>15.184289932250977</v>
      </c>
      <c r="L2" s="55" t="str">
        <f>IFERROR(E2*G2*Costs!$D$14,"-")</f>
        <v>-</v>
      </c>
      <c r="M2" s="55" t="str">
        <f>IFERROR(E2*K2*Costs!$D$15,"-")</f>
        <v>-</v>
      </c>
      <c r="N2" s="55" t="str">
        <f>IFERROR(E2*K2*Costs!$D$16,"-")</f>
        <v>-</v>
      </c>
      <c r="O2" s="55" t="str">
        <f>IFERROR(E2*K2*Costs!$D$17,"-")</f>
        <v>-</v>
      </c>
      <c r="P2" s="57">
        <f>SUM(L2:O2)</f>
        <v>0</v>
      </c>
      <c r="Q2" s="10" t="str">
        <f>IFERROR(P2/E2,"-")</f>
        <v>-</v>
      </c>
    </row>
    <row r="3" spans="1:17" x14ac:dyDescent="0.3">
      <c r="A3" s="9" t="str">
        <f>[1]Sites!A3</f>
        <v>AFG</v>
      </c>
      <c r="B3" s="9" t="str">
        <f>[1]Sites!B3</f>
        <v>Afghanistan</v>
      </c>
      <c r="C3" s="9" t="str">
        <f>[1]Sites!C3</f>
        <v>Low Income Developing Countries</v>
      </c>
      <c r="D3" s="9" t="str">
        <f>[1]Sites!D3</f>
        <v>Middle East, North Africa, Afghanistan, and Pakistan</v>
      </c>
      <c r="E3" s="9">
        <f>IFERROR(VLOOKUP(A3,[1]Sites!A3:J182,10,0), "-")</f>
        <v>7000</v>
      </c>
      <c r="F3" s="51">
        <f>IFERROR(VLOOKUP(A3,Labor_ICT!A2:H196,8,0),VLOOKUP(C3,$E$185:$F$187,2))</f>
        <v>0.94492846727371216</v>
      </c>
      <c r="G3" s="56">
        <f t="shared" ref="G3:G66" si="0">IF(ISNUMBER(F3), F3, VLOOKUP(C3,$E$185:$F$187,2))</f>
        <v>0.94492846727371216</v>
      </c>
      <c r="H3" s="53">
        <f>IFERROR(VLOOKUP(A3,Labor_Construction!A2:H196,8,0),"-")</f>
        <v>0.37602636218070984</v>
      </c>
      <c r="I3" s="54">
        <f t="shared" ref="I3:I66" si="1">IF(ISNUMBER(H3), H3, VLOOKUP(C3,$G$185:$H$187,2))</f>
        <v>0.37602636218070984</v>
      </c>
      <c r="J3" s="51">
        <f>IFERROR(VLOOKUP(A3,Labor_Logistics!A2:H196,8,0),"-")</f>
        <v>0.45666760206222534</v>
      </c>
      <c r="K3" s="54">
        <f t="shared" ref="K3:K66" si="2">IF(ISNUMBER(J3), J3, VLOOKUP(C3,$I$185:$J$187,2))</f>
        <v>0.45666760206222534</v>
      </c>
      <c r="L3" s="55">
        <f>IFERROR(E3*G3*Costs!$D$14,"-")</f>
        <v>105831.98833465576</v>
      </c>
      <c r="M3" s="55">
        <f>IFERROR(E3*K3*Costs!$D$15,"-")</f>
        <v>51146.771430969238</v>
      </c>
      <c r="N3" s="55">
        <f>IFERROR(E3*K3*Costs!$D$16,"-")</f>
        <v>51146.771430969238</v>
      </c>
      <c r="O3" s="55">
        <f>IFERROR(E3*K3*Costs!$D$17,"-")</f>
        <v>51146.771430969238</v>
      </c>
      <c r="P3" s="57">
        <f t="shared" ref="P3:P66" si="3">SUM(L3:O3)</f>
        <v>259272.30262756348</v>
      </c>
      <c r="Q3" s="10">
        <f t="shared" ref="Q3:Q66" si="4">IFERROR(P3/E3,"-")</f>
        <v>37.038900375366211</v>
      </c>
    </row>
    <row r="4" spans="1:17" x14ac:dyDescent="0.3">
      <c r="A4" s="9" t="str">
        <f>[1]Sites!A4</f>
        <v>AGO</v>
      </c>
      <c r="B4" s="9" t="str">
        <f>[1]Sites!B4</f>
        <v>Angola</v>
      </c>
      <c r="C4" s="9" t="str">
        <f>[1]Sites!C4</f>
        <v>Emerging Market Economies</v>
      </c>
      <c r="D4" s="9" t="str">
        <f>[1]Sites!D4</f>
        <v>Sub-Sahara Africa</v>
      </c>
      <c r="E4" s="9">
        <f>IFERROR(VLOOKUP(A4,[1]Sites!A4:J183,10,0), "-")</f>
        <v>2600</v>
      </c>
      <c r="F4" s="51">
        <f>IFERROR(VLOOKUP(A4,Labor_ICT!A3:H197,8,0),VLOOKUP(C4,$E$185:$F$187,2))</f>
        <v>2.5637443065643311</v>
      </c>
      <c r="G4" s="56">
        <f t="shared" si="0"/>
        <v>2.5637443065643311</v>
      </c>
      <c r="H4" s="53">
        <f>IFERROR(VLOOKUP(A4,Labor_Construction!A3:H197,8,0),"-")</f>
        <v>1.1646740436553955</v>
      </c>
      <c r="I4" s="54">
        <f t="shared" si="1"/>
        <v>1.1646740436553955</v>
      </c>
      <c r="J4" s="51">
        <f>IFERROR(VLOOKUP(A4,Labor_Logistics!A3:H197,8,0),"-")</f>
        <v>1.3618643283843994</v>
      </c>
      <c r="K4" s="54">
        <f t="shared" si="2"/>
        <v>1.3618643283843994</v>
      </c>
      <c r="L4" s="55">
        <f>IFERROR(E4*G4*Costs!$D$14,"-")</f>
        <v>106651.76315307617</v>
      </c>
      <c r="M4" s="55">
        <f>IFERROR(E4*K4*Costs!$D$15,"-")</f>
        <v>56653.556060791016</v>
      </c>
      <c r="N4" s="55">
        <f>IFERROR(E4*K4*Costs!$D$16,"-")</f>
        <v>56653.556060791016</v>
      </c>
      <c r="O4" s="55">
        <f>IFERROR(E4*K4*Costs!$D$17,"-")</f>
        <v>56653.556060791016</v>
      </c>
      <c r="P4" s="57">
        <f t="shared" si="3"/>
        <v>276612.43133544922</v>
      </c>
      <c r="Q4" s="10">
        <f t="shared" si="4"/>
        <v>106.38939666748047</v>
      </c>
    </row>
    <row r="5" spans="1:17" x14ac:dyDescent="0.3">
      <c r="A5" s="9" t="str">
        <f>[1]Sites!A5</f>
        <v>ALB</v>
      </c>
      <c r="B5" s="9" t="str">
        <f>[1]Sites!B5</f>
        <v>Albania</v>
      </c>
      <c r="C5" s="9" t="str">
        <f>[1]Sites!C5</f>
        <v>Emerging Market Economies</v>
      </c>
      <c r="D5" s="9" t="str">
        <f>[1]Sites!D5</f>
        <v>Emerging and Developing Europe</v>
      </c>
      <c r="E5" s="9">
        <f>IFERROR(VLOOKUP(A5,[1]Sites!A5:J184,10,0), "-")</f>
        <v>1000</v>
      </c>
      <c r="F5" s="51" t="str">
        <f>IFERROR(VLOOKUP(A5,Labor_ICT!A4:H198,8,0),"-")</f>
        <v>-</v>
      </c>
      <c r="G5" s="56">
        <f t="shared" si="0"/>
        <v>10.039928714434305</v>
      </c>
      <c r="H5" s="53">
        <f>IFERROR(VLOOKUP(A5,Labor_Construction!A4:H198,8,0),"-")</f>
        <v>3.2083864212036133</v>
      </c>
      <c r="I5" s="54">
        <f t="shared" si="1"/>
        <v>3.2083864212036133</v>
      </c>
      <c r="J5" s="51">
        <f>IFERROR(VLOOKUP(A5,Labor_Logistics!A4:H198,8,0),"-")</f>
        <v>3.6263473033905029</v>
      </c>
      <c r="K5" s="54">
        <f t="shared" si="2"/>
        <v>3.6263473033905029</v>
      </c>
      <c r="L5" s="55">
        <f>IFERROR(E5*G5*Costs!$D$14,"-")</f>
        <v>160638.85943094888</v>
      </c>
      <c r="M5" s="55">
        <f>IFERROR(E5*K5*Costs!$D$15,"-")</f>
        <v>58021.556854248047</v>
      </c>
      <c r="N5" s="55">
        <f>IFERROR(E5*K5*Costs!$D$16,"-")</f>
        <v>58021.556854248047</v>
      </c>
      <c r="O5" s="55">
        <f>IFERROR(E5*K5*Costs!$D$17,"-")</f>
        <v>58021.556854248047</v>
      </c>
      <c r="P5" s="57">
        <f t="shared" si="3"/>
        <v>334703.529993693</v>
      </c>
      <c r="Q5" s="10">
        <f t="shared" si="4"/>
        <v>334.703529993693</v>
      </c>
    </row>
    <row r="6" spans="1:17" x14ac:dyDescent="0.3">
      <c r="A6" s="9" t="str">
        <f>[1]Sites!A6</f>
        <v>AND</v>
      </c>
      <c r="B6" s="9" t="str">
        <f>[1]Sites!B6</f>
        <v>Andorra</v>
      </c>
      <c r="C6" s="9" t="str">
        <f>[1]Sites!C6</f>
        <v>-</v>
      </c>
      <c r="D6" s="9" t="str">
        <f>[1]Sites!D6</f>
        <v>-</v>
      </c>
      <c r="E6" s="9" t="str">
        <f>IFERROR(VLOOKUP(A6,[1]Sites!A6:J185,10,0), "-")</f>
        <v>-</v>
      </c>
      <c r="F6" s="51">
        <f>IFERROR(VLOOKUP(A6,Labor_ICT!A5:H199,8,0),"-")</f>
        <v>35.788230895996094</v>
      </c>
      <c r="G6" s="56">
        <f t="shared" si="0"/>
        <v>35.788230895996094</v>
      </c>
      <c r="H6" s="53">
        <f>IFERROR(VLOOKUP(A6,Labor_Construction!A5:H199,8,0),"-")</f>
        <v>23.065469741821289</v>
      </c>
      <c r="I6" s="54">
        <f t="shared" si="1"/>
        <v>23.065469741821289</v>
      </c>
      <c r="J6" s="51">
        <f>IFERROR(VLOOKUP(A6,Labor_Logistics!A5:H199,8,0),"-")</f>
        <v>24.402740478515625</v>
      </c>
      <c r="K6" s="54">
        <f t="shared" si="2"/>
        <v>24.402740478515625</v>
      </c>
      <c r="L6" s="55" t="str">
        <f>IFERROR(E6*G6*Costs!$D$14,"-")</f>
        <v>-</v>
      </c>
      <c r="M6" s="55" t="str">
        <f>IFERROR(E6*K6*Costs!$D$15,"-")</f>
        <v>-</v>
      </c>
      <c r="N6" s="55" t="str">
        <f>IFERROR(E6*K6*Costs!$D$16,"-")</f>
        <v>-</v>
      </c>
      <c r="O6" s="55" t="str">
        <f>IFERROR(E6*K6*Costs!$D$17,"-")</f>
        <v>-</v>
      </c>
      <c r="P6" s="57">
        <f t="shared" si="3"/>
        <v>0</v>
      </c>
      <c r="Q6" s="10" t="str">
        <f t="shared" si="4"/>
        <v>-</v>
      </c>
    </row>
    <row r="7" spans="1:17" x14ac:dyDescent="0.3">
      <c r="A7" s="9" t="str">
        <f>[1]Sites!A7</f>
        <v>ARE</v>
      </c>
      <c r="B7" s="9" t="str">
        <f>[1]Sites!B7</f>
        <v>United Arab Emirates</v>
      </c>
      <c r="C7" s="9" t="str">
        <f>[1]Sites!C7</f>
        <v>Emerging Market Economies</v>
      </c>
      <c r="D7" s="9" t="str">
        <f>[1]Sites!D7</f>
        <v>Middle East, North Africa, Afghanistan, and Pakistan</v>
      </c>
      <c r="E7" s="9">
        <f>IFERROR(VLOOKUP(A7,[1]Sites!A7:J186,10,0), "-")</f>
        <v>13000</v>
      </c>
      <c r="F7" s="51">
        <f>IFERROR(VLOOKUP(A7,Labor_ICT!A6:H200,8,0),"-")</f>
        <v>37.544429779052734</v>
      </c>
      <c r="G7" s="56">
        <f t="shared" si="0"/>
        <v>37.544429779052734</v>
      </c>
      <c r="H7" s="53">
        <f>IFERROR(VLOOKUP(A7,Labor_Construction!A6:H200,8,0),"-")</f>
        <v>24.351619720458984</v>
      </c>
      <c r="I7" s="54">
        <f t="shared" si="1"/>
        <v>24.351619720458984</v>
      </c>
      <c r="J7" s="51">
        <f>IFERROR(VLOOKUP(A7,Labor_Logistics!A6:H200,8,0),"-")</f>
        <v>25.716659545898438</v>
      </c>
      <c r="K7" s="54">
        <f t="shared" si="2"/>
        <v>25.716659545898438</v>
      </c>
      <c r="L7" s="55">
        <f>IFERROR(E7*G7*Costs!$D$14,"-")</f>
        <v>7809241.3940429688</v>
      </c>
      <c r="M7" s="55">
        <f>IFERROR(E7*K7*Costs!$D$15,"-")</f>
        <v>5349065.185546875</v>
      </c>
      <c r="N7" s="55">
        <f>IFERROR(E7*K7*Costs!$D$16,"-")</f>
        <v>5349065.185546875</v>
      </c>
      <c r="O7" s="55">
        <f>IFERROR(E7*K7*Costs!$D$17,"-")</f>
        <v>5349065.185546875</v>
      </c>
      <c r="P7" s="57">
        <f t="shared" si="3"/>
        <v>23856436.950683594</v>
      </c>
      <c r="Q7" s="10">
        <f t="shared" si="4"/>
        <v>1835.1105346679688</v>
      </c>
    </row>
    <row r="8" spans="1:17" x14ac:dyDescent="0.3">
      <c r="A8" s="9" t="str">
        <f>[1]Sites!A8</f>
        <v>ARG</v>
      </c>
      <c r="B8" s="9" t="str">
        <f>[1]Sites!B8</f>
        <v>Argentina</v>
      </c>
      <c r="C8" s="9" t="str">
        <f>[1]Sites!C8</f>
        <v>Emerging Market Economies</v>
      </c>
      <c r="D8" s="9" t="str">
        <f>[1]Sites!D8</f>
        <v>Latin America and the Caribbean</v>
      </c>
      <c r="E8" s="9">
        <f>IFERROR(VLOOKUP(A8,[1]Sites!A8:J187,10,0), "-")</f>
        <v>17252</v>
      </c>
      <c r="F8" s="51">
        <f>IFERROR(VLOOKUP(A8,Labor_ICT!A7:H201,8,0),"-")</f>
        <v>9.8556413650512695</v>
      </c>
      <c r="G8" s="56">
        <f t="shared" si="0"/>
        <v>9.8556413650512695</v>
      </c>
      <c r="H8" s="53">
        <f>IFERROR(VLOOKUP(A8,Labor_Construction!A7:H201,8,0),"-")</f>
        <v>5.3530702590942383</v>
      </c>
      <c r="I8" s="54">
        <f t="shared" si="1"/>
        <v>5.3530702590942383</v>
      </c>
      <c r="J8" s="51">
        <f>IFERROR(VLOOKUP(A8,Labor_Logistics!A7:H201,8,0),"-")</f>
        <v>5.9475216865539551</v>
      </c>
      <c r="K8" s="54">
        <f t="shared" si="2"/>
        <v>5.9475216865539551</v>
      </c>
      <c r="L8" s="55">
        <f>IFERROR(E8*G8*Costs!$D$14,"-")</f>
        <v>2720472.397277832</v>
      </c>
      <c r="M8" s="55">
        <f>IFERROR(E8*K8*Costs!$D$15,"-")</f>
        <v>1641706.3061828613</v>
      </c>
      <c r="N8" s="55">
        <f>IFERROR(E8*K8*Costs!$D$16,"-")</f>
        <v>1641706.3061828613</v>
      </c>
      <c r="O8" s="55">
        <f>IFERROR(E8*K8*Costs!$D$17,"-")</f>
        <v>1641706.3061828613</v>
      </c>
      <c r="P8" s="57">
        <f t="shared" si="3"/>
        <v>7645591.315826416</v>
      </c>
      <c r="Q8" s="10">
        <f t="shared" si="4"/>
        <v>443.17130279541016</v>
      </c>
    </row>
    <row r="9" spans="1:17" x14ac:dyDescent="0.3">
      <c r="A9" s="9" t="str">
        <f>[1]Sites!A9</f>
        <v>ARM</v>
      </c>
      <c r="B9" s="9" t="str">
        <f>[1]Sites!B9</f>
        <v>Armenia</v>
      </c>
      <c r="C9" s="9" t="str">
        <f>[1]Sites!C9</f>
        <v>Emerging Market Economies</v>
      </c>
      <c r="D9" s="9" t="str">
        <f>[1]Sites!D9</f>
        <v>Caucasus and Central Asia</v>
      </c>
      <c r="E9" s="9">
        <f>IFERROR(VLOOKUP(A9,[1]Sites!A9:J188,10,0), "-")</f>
        <v>2200</v>
      </c>
      <c r="F9" s="51">
        <f>IFERROR(VLOOKUP(A9,Labor_ICT!A8:H202,8,0),"-")</f>
        <v>5.3055925369262695</v>
      </c>
      <c r="G9" s="56">
        <f t="shared" si="0"/>
        <v>5.3055925369262695</v>
      </c>
      <c r="H9" s="53">
        <f>IFERROR(VLOOKUP(A9,Labor_Construction!A8:H202,8,0),"-")</f>
        <v>2.6544194221496582</v>
      </c>
      <c r="I9" s="54">
        <f t="shared" si="1"/>
        <v>2.6544194221496582</v>
      </c>
      <c r="J9" s="51">
        <f>IFERROR(VLOOKUP(A9,Labor_Logistics!A8:H202,8,0),"-")</f>
        <v>3.0193300247192383</v>
      </c>
      <c r="K9" s="54">
        <f t="shared" si="2"/>
        <v>3.0193300247192383</v>
      </c>
      <c r="L9" s="55">
        <f>IFERROR(E9*G9*Costs!$D$14,"-")</f>
        <v>186756.85729980469</v>
      </c>
      <c r="M9" s="55">
        <f>IFERROR(E9*K9*Costs!$D$15,"-")</f>
        <v>106280.41687011719</v>
      </c>
      <c r="N9" s="55">
        <f>IFERROR(E9*K9*Costs!$D$16,"-")</f>
        <v>106280.41687011719</v>
      </c>
      <c r="O9" s="55">
        <f>IFERROR(E9*K9*Costs!$D$17,"-")</f>
        <v>106280.41687011719</v>
      </c>
      <c r="P9" s="57">
        <f t="shared" si="3"/>
        <v>505598.10791015625</v>
      </c>
      <c r="Q9" s="10">
        <f t="shared" si="4"/>
        <v>229.81732177734375</v>
      </c>
    </row>
    <row r="10" spans="1:17" x14ac:dyDescent="0.3">
      <c r="A10" s="9" t="str">
        <f>[1]Sites!A10</f>
        <v>ATG</v>
      </c>
      <c r="B10" s="9" t="str">
        <f>[1]Sites!B10</f>
        <v>Antigua and Barbuda</v>
      </c>
      <c r="C10" s="9" t="str">
        <f>[1]Sites!C10</f>
        <v>-</v>
      </c>
      <c r="D10" s="9" t="str">
        <f>[1]Sites!D10</f>
        <v>-</v>
      </c>
      <c r="E10" s="9" t="str">
        <f>IFERROR(VLOOKUP(A10,[1]Sites!A10:J189,10,0), "-")</f>
        <v>-</v>
      </c>
      <c r="F10" s="51" t="str">
        <f>IFERROR(VLOOKUP(A10,Labor_ICT!A9:H203,8,0),"-")</f>
        <v>-</v>
      </c>
      <c r="G10" s="56" t="e">
        <f t="shared" si="0"/>
        <v>#N/A</v>
      </c>
      <c r="H10" s="53">
        <f>IFERROR(VLOOKUP(A10,Labor_Construction!A9:H203,8,0),"-")</f>
        <v>8.746729850769043</v>
      </c>
      <c r="I10" s="54">
        <f t="shared" si="1"/>
        <v>8.746729850769043</v>
      </c>
      <c r="J10" s="51">
        <f>IFERROR(VLOOKUP(A10,Labor_Logistics!A9:H203,8,0),"-")</f>
        <v>9.5594596862792969</v>
      </c>
      <c r="K10" s="54">
        <f t="shared" si="2"/>
        <v>9.5594596862792969</v>
      </c>
      <c r="L10" s="55" t="str">
        <f>IFERROR(E10*G10*Costs!$D$14,"-")</f>
        <v>-</v>
      </c>
      <c r="M10" s="55" t="str">
        <f>IFERROR(E10*K10*Costs!$D$15,"-")</f>
        <v>-</v>
      </c>
      <c r="N10" s="55" t="str">
        <f>IFERROR(E10*K10*Costs!$D$16,"-")</f>
        <v>-</v>
      </c>
      <c r="O10" s="55" t="str">
        <f>IFERROR(E10*K10*Costs!$D$17,"-")</f>
        <v>-</v>
      </c>
      <c r="P10" s="57">
        <f t="shared" si="3"/>
        <v>0</v>
      </c>
      <c r="Q10" s="10" t="str">
        <f t="shared" si="4"/>
        <v>-</v>
      </c>
    </row>
    <row r="11" spans="1:17" x14ac:dyDescent="0.3">
      <c r="A11" s="9" t="str">
        <f>[1]Sites!A11</f>
        <v>AUS</v>
      </c>
      <c r="B11" s="9" t="str">
        <f>[1]Sites!B11</f>
        <v>Australia</v>
      </c>
      <c r="C11" s="9" t="str">
        <f>[1]Sites!C11</f>
        <v>Advanced Economies</v>
      </c>
      <c r="D11" s="9" t="str">
        <f>[1]Sites!D11</f>
        <v>Advanced Economies</v>
      </c>
      <c r="E11" s="9">
        <f>IFERROR(VLOOKUP(A11,[1]Sites!A11:J190,10,0), "-")</f>
        <v>15100</v>
      </c>
      <c r="F11" s="51">
        <f>IFERROR(VLOOKUP(A11,Labor_ICT!A10:H204,8,0),"-")</f>
        <v>49.602043151855469</v>
      </c>
      <c r="G11" s="56">
        <f t="shared" si="0"/>
        <v>49.602043151855469</v>
      </c>
      <c r="H11" s="53">
        <f>IFERROR(VLOOKUP(A11,Labor_Construction!A10:H204,8,0),"-")</f>
        <v>33.383289337158203</v>
      </c>
      <c r="I11" s="54">
        <f t="shared" si="1"/>
        <v>33.383289337158203</v>
      </c>
      <c r="J11" s="51">
        <f>IFERROR(VLOOKUP(A11,Labor_Logistics!A10:H204,8,0),"-")</f>
        <v>34.883903503417969</v>
      </c>
      <c r="K11" s="54">
        <f t="shared" si="2"/>
        <v>34.883903503417969</v>
      </c>
      <c r="L11" s="55">
        <f>IFERROR(E11*G11*Costs!$D$14,"-")</f>
        <v>11983853.625488281</v>
      </c>
      <c r="M11" s="55">
        <f>IFERROR(E11*K11*Costs!$D$15,"-")</f>
        <v>8427951.0864257813</v>
      </c>
      <c r="N11" s="55">
        <f>IFERROR(E11*K11*Costs!$D$16,"-")</f>
        <v>8427951.0864257813</v>
      </c>
      <c r="O11" s="55">
        <f>IFERROR(E11*K11*Costs!$D$17,"-")</f>
        <v>8427951.0864257813</v>
      </c>
      <c r="P11" s="57">
        <f t="shared" si="3"/>
        <v>37267706.884765625</v>
      </c>
      <c r="Q11" s="10">
        <f t="shared" si="4"/>
        <v>2468.06005859375</v>
      </c>
    </row>
    <row r="12" spans="1:17" x14ac:dyDescent="0.3">
      <c r="A12" s="9" t="str">
        <f>[1]Sites!A12</f>
        <v>AUT</v>
      </c>
      <c r="B12" s="9" t="str">
        <f>[1]Sites!B12</f>
        <v>Austria</v>
      </c>
      <c r="C12" s="9" t="str">
        <f>[1]Sites!C12</f>
        <v>Advanced Economies</v>
      </c>
      <c r="D12" s="9" t="str">
        <f>[1]Sites!D12</f>
        <v>Advanced Economies</v>
      </c>
      <c r="E12" s="9">
        <f>IFERROR(VLOOKUP(A12,[1]Sites!A12:J191,10,0), "-")</f>
        <v>40</v>
      </c>
      <c r="F12" s="51">
        <f>IFERROR(VLOOKUP(A12,Labor_ICT!A11:H205,8,0),"-")</f>
        <v>59.849998474121094</v>
      </c>
      <c r="G12" s="56">
        <f t="shared" si="0"/>
        <v>59.849998474121094</v>
      </c>
      <c r="H12" s="53">
        <f>IFERROR(VLOOKUP(A12,Labor_Construction!A11:H205,8,0),"-")</f>
        <v>42.380001068115234</v>
      </c>
      <c r="I12" s="54">
        <f t="shared" si="1"/>
        <v>42.380001068115234</v>
      </c>
      <c r="J12" s="51">
        <f>IFERROR(VLOOKUP(A12,Labor_Logistics!A11:H205,8,0),"-")</f>
        <v>40.430000305175781</v>
      </c>
      <c r="K12" s="54">
        <f t="shared" si="2"/>
        <v>40.430000305175781</v>
      </c>
      <c r="L12" s="55">
        <f>IFERROR(E12*G12*Costs!$D$14,"-")</f>
        <v>38303.9990234375</v>
      </c>
      <c r="M12" s="55">
        <f>IFERROR(E12*K12*Costs!$D$15,"-")</f>
        <v>25875.2001953125</v>
      </c>
      <c r="N12" s="55">
        <f>IFERROR(E12*K12*Costs!$D$16,"-")</f>
        <v>25875.2001953125</v>
      </c>
      <c r="O12" s="55">
        <f>IFERROR(E12*K12*Costs!$D$17,"-")</f>
        <v>25875.2001953125</v>
      </c>
      <c r="P12" s="57">
        <f t="shared" si="3"/>
        <v>115929.599609375</v>
      </c>
      <c r="Q12" s="10">
        <f t="shared" si="4"/>
        <v>2898.239990234375</v>
      </c>
    </row>
    <row r="13" spans="1:17" x14ac:dyDescent="0.3">
      <c r="A13" s="9" t="str">
        <f>[1]Sites!A13</f>
        <v>AZE</v>
      </c>
      <c r="B13" s="9" t="str">
        <f>[1]Sites!B13</f>
        <v>Azerbaijan</v>
      </c>
      <c r="C13" s="9" t="str">
        <f>[1]Sites!C13</f>
        <v>Emerging Market Economies</v>
      </c>
      <c r="D13" s="9" t="str">
        <f>[1]Sites!D13</f>
        <v>Caucasus and Central Asia</v>
      </c>
      <c r="E13" s="9">
        <f>IFERROR(VLOOKUP(A13,[1]Sites!A13:J192,10,0), "-")</f>
        <v>1000</v>
      </c>
      <c r="F13" s="51">
        <f>IFERROR(VLOOKUP(A13,Labor_ICT!A12:H206,8,0),"-")</f>
        <v>5.2667536735534668</v>
      </c>
      <c r="G13" s="56">
        <f t="shared" si="0"/>
        <v>5.2667536735534668</v>
      </c>
      <c r="H13" s="53">
        <f>IFERROR(VLOOKUP(A13,Labor_Construction!A12:H206,8,0),"-")</f>
        <v>2.6324203014373779</v>
      </c>
      <c r="I13" s="54">
        <f t="shared" si="1"/>
        <v>2.6324203014373779</v>
      </c>
      <c r="J13" s="51">
        <f>IFERROR(VLOOKUP(A13,Labor_Logistics!A12:H206,8,0),"-")</f>
        <v>2.9951419830322266</v>
      </c>
      <c r="K13" s="54">
        <f t="shared" si="2"/>
        <v>2.9951419830322266</v>
      </c>
      <c r="L13" s="55">
        <f>IFERROR(E13*G13*Costs!$D$14,"-")</f>
        <v>84268.058776855469</v>
      </c>
      <c r="M13" s="55">
        <f>IFERROR(E13*K13*Costs!$D$15,"-")</f>
        <v>47922.271728515625</v>
      </c>
      <c r="N13" s="55">
        <f>IFERROR(E13*K13*Costs!$D$16,"-")</f>
        <v>47922.271728515625</v>
      </c>
      <c r="O13" s="55">
        <f>IFERROR(E13*K13*Costs!$D$17,"-")</f>
        <v>47922.271728515625</v>
      </c>
      <c r="P13" s="57">
        <f t="shared" si="3"/>
        <v>228034.87396240234</v>
      </c>
      <c r="Q13" s="10">
        <f t="shared" si="4"/>
        <v>228.03487396240234</v>
      </c>
    </row>
    <row r="14" spans="1:17" x14ac:dyDescent="0.3">
      <c r="A14" s="9" t="str">
        <f>[1]Sites!A14</f>
        <v>BDI</v>
      </c>
      <c r="B14" s="9" t="str">
        <f>[1]Sites!B14</f>
        <v>Burundi</v>
      </c>
      <c r="C14" s="9" t="str">
        <f>[1]Sites!C14</f>
        <v>Low Income Developing Countries</v>
      </c>
      <c r="D14" s="9" t="str">
        <f>[1]Sites!D14</f>
        <v>Sub-Sahara Africa</v>
      </c>
      <c r="E14" s="9">
        <f>IFERROR(VLOOKUP(A14,[1]Sites!A14:J193,10,0), "-")</f>
        <v>192.57142857142858</v>
      </c>
      <c r="F14" s="51">
        <f>IFERROR(VLOOKUP(A14,Labor_ICT!A13:H207,8,0),"-")</f>
        <v>0.43627068400382996</v>
      </c>
      <c r="G14" s="56">
        <f t="shared" si="0"/>
        <v>0.43627068400382996</v>
      </c>
      <c r="H14" s="53">
        <f>IFERROR(VLOOKUP(A14,Labor_Construction!A13:H207,8,0),"-")</f>
        <v>0.15669126808643341</v>
      </c>
      <c r="I14" s="54">
        <f t="shared" si="1"/>
        <v>0.15669126808643341</v>
      </c>
      <c r="J14" s="51">
        <f>IFERROR(VLOOKUP(A14,Labor_Logistics!A13:H207,8,0),"-")</f>
        <v>0.19595931470394135</v>
      </c>
      <c r="K14" s="54">
        <f t="shared" si="2"/>
        <v>0.19595931470394135</v>
      </c>
      <c r="L14" s="55">
        <f>IFERROR(E14*G14*Costs!$D$14,"-")</f>
        <v>1344.2123017992294</v>
      </c>
      <c r="M14" s="55">
        <f>IFERROR(E14*K14*Costs!$D$15,"-")</f>
        <v>603.77864279065818</v>
      </c>
      <c r="N14" s="55">
        <f>IFERROR(E14*K14*Costs!$D$16,"-")</f>
        <v>603.77864279065818</v>
      </c>
      <c r="O14" s="55">
        <f>IFERROR(E14*K14*Costs!$D$17,"-")</f>
        <v>603.77864279065818</v>
      </c>
      <c r="P14" s="57">
        <f t="shared" si="3"/>
        <v>3155.5482301712036</v>
      </c>
      <c r="Q14" s="10">
        <f t="shared" si="4"/>
        <v>16.386378049850464</v>
      </c>
    </row>
    <row r="15" spans="1:17" x14ac:dyDescent="0.3">
      <c r="A15" s="9" t="str">
        <f>[1]Sites!A15</f>
        <v>BEL</v>
      </c>
      <c r="B15" s="9" t="str">
        <f>[1]Sites!B15</f>
        <v>Belgium</v>
      </c>
      <c r="C15" s="9" t="str">
        <f>[1]Sites!C15</f>
        <v>Advanced Economies</v>
      </c>
      <c r="D15" s="9" t="str">
        <f>[1]Sites!D15</f>
        <v>Advanced Economies</v>
      </c>
      <c r="E15" s="9">
        <f>IFERROR(VLOOKUP(A15,[1]Sites!A15:J194,10,0), "-")</f>
        <v>25000</v>
      </c>
      <c r="F15" s="51">
        <f>IFERROR(VLOOKUP(A15,Labor_ICT!A14:H208,8,0),"-")</f>
        <v>58.369998931884766</v>
      </c>
      <c r="G15" s="56">
        <f t="shared" si="0"/>
        <v>58.369998931884766</v>
      </c>
      <c r="H15" s="53">
        <f>IFERROR(VLOOKUP(A15,Labor_Construction!A14:H208,8,0),"-")</f>
        <v>42.150001525878906</v>
      </c>
      <c r="I15" s="54">
        <f t="shared" si="1"/>
        <v>42.150001525878906</v>
      </c>
      <c r="J15" s="51">
        <f>IFERROR(VLOOKUP(A15,Labor_Logistics!A14:H208,8,0),"-")</f>
        <v>40.889999389648438</v>
      </c>
      <c r="K15" s="54">
        <f t="shared" si="2"/>
        <v>40.889999389648438</v>
      </c>
      <c r="L15" s="55">
        <f>IFERROR(E15*G15*Costs!$D$14,"-")</f>
        <v>23347999.572753906</v>
      </c>
      <c r="M15" s="55">
        <f>IFERROR(E15*K15*Costs!$D$15,"-")</f>
        <v>16355999.755859375</v>
      </c>
      <c r="N15" s="55">
        <f>IFERROR(E15*K15*Costs!$D$16,"-")</f>
        <v>16355999.755859375</v>
      </c>
      <c r="O15" s="55">
        <f>IFERROR(E15*K15*Costs!$D$17,"-")</f>
        <v>16355999.755859375</v>
      </c>
      <c r="P15" s="57">
        <f t="shared" si="3"/>
        <v>72415998.840332031</v>
      </c>
      <c r="Q15" s="10">
        <f t="shared" si="4"/>
        <v>2896.6399536132813</v>
      </c>
    </row>
    <row r="16" spans="1:17" x14ac:dyDescent="0.3">
      <c r="A16" s="9" t="str">
        <f>[1]Sites!A16</f>
        <v>BEN</v>
      </c>
      <c r="B16" s="9" t="str">
        <f>[1]Sites!B16</f>
        <v>Benin</v>
      </c>
      <c r="C16" s="9" t="str">
        <f>[1]Sites!C16</f>
        <v>Low Income Developing Countries</v>
      </c>
      <c r="D16" s="9" t="str">
        <f>[1]Sites!D16</f>
        <v>Sub-Sahara Africa</v>
      </c>
      <c r="E16" s="9">
        <f>IFERROR(VLOOKUP(A16,[1]Sites!A16:J195,10,0), "-")</f>
        <v>819.85714285714289</v>
      </c>
      <c r="F16" s="51">
        <f>IFERROR(VLOOKUP(A16,Labor_ICT!A15:H209,8,0),"-")</f>
        <v>1.8346190452575684</v>
      </c>
      <c r="G16" s="56">
        <f t="shared" si="0"/>
        <v>1.8346190452575684</v>
      </c>
      <c r="H16" s="53">
        <f>IFERROR(VLOOKUP(A16,Labor_Construction!A15:H209,8,0),"-")</f>
        <v>0.79724991321563721</v>
      </c>
      <c r="I16" s="54">
        <f t="shared" si="1"/>
        <v>0.79724991321563721</v>
      </c>
      <c r="J16" s="51">
        <f>IFERROR(VLOOKUP(A16,Labor_Logistics!A15:H209,8,0),"-")</f>
        <v>0.94414746761322021</v>
      </c>
      <c r="K16" s="54">
        <f t="shared" si="2"/>
        <v>0.94414746761322021</v>
      </c>
      <c r="L16" s="55">
        <f>IFERROR(E16*G16*Costs!$D$14,"-")</f>
        <v>24066.008458818709</v>
      </c>
      <c r="M16" s="55">
        <f>IFERROR(E16*K16*Costs!$D$15,"-")</f>
        <v>12385.056723730906</v>
      </c>
      <c r="N16" s="55">
        <f>IFERROR(E16*K16*Costs!$D$16,"-")</f>
        <v>12385.056723730906</v>
      </c>
      <c r="O16" s="55">
        <f>IFERROR(E16*K16*Costs!$D$17,"-")</f>
        <v>12385.056723730906</v>
      </c>
      <c r="P16" s="57">
        <f t="shared" si="3"/>
        <v>61221.178630011433</v>
      </c>
      <c r="Q16" s="10">
        <f t="shared" si="4"/>
        <v>74.672983169555678</v>
      </c>
    </row>
    <row r="17" spans="1:17" x14ac:dyDescent="0.3">
      <c r="A17" s="9" t="str">
        <f>[1]Sites!A17</f>
        <v>BFA</v>
      </c>
      <c r="B17" s="9" t="str">
        <f>[1]Sites!B17</f>
        <v>Burkina Faso</v>
      </c>
      <c r="C17" s="9" t="str">
        <f>[1]Sites!C17</f>
        <v>Low Income Developing Countries</v>
      </c>
      <c r="D17" s="9" t="str">
        <f>[1]Sites!D17</f>
        <v>Sub-Sahara Africa</v>
      </c>
      <c r="E17" s="9">
        <f>IFERROR(VLOOKUP(A17,[1]Sites!A17:J196,10,0), "-")</f>
        <v>1700</v>
      </c>
      <c r="F17" s="51">
        <f>IFERROR(VLOOKUP(A17,Labor_ICT!A16:H210,8,0),"-")</f>
        <v>1.2411479949951172</v>
      </c>
      <c r="G17" s="56">
        <f t="shared" si="0"/>
        <v>1.2411479949951172</v>
      </c>
      <c r="H17" s="53">
        <f>IFERROR(VLOOKUP(A17,Labor_Construction!A16:H210,8,0),"-")</f>
        <v>0.51209986209869385</v>
      </c>
      <c r="I17" s="54">
        <f t="shared" si="1"/>
        <v>0.51209986209869385</v>
      </c>
      <c r="J17" s="51">
        <f>IFERROR(VLOOKUP(A17,Labor_Logistics!A16:H210,8,0),"-")</f>
        <v>0.61551940441131592</v>
      </c>
      <c r="K17" s="54">
        <f t="shared" si="2"/>
        <v>0.61551940441131592</v>
      </c>
      <c r="L17" s="55">
        <f>IFERROR(E17*G17*Costs!$D$14,"-")</f>
        <v>33759.225463867188</v>
      </c>
      <c r="M17" s="55">
        <f>IFERROR(E17*K17*Costs!$D$15,"-")</f>
        <v>16742.127799987793</v>
      </c>
      <c r="N17" s="55">
        <f>IFERROR(E17*K17*Costs!$D$16,"-")</f>
        <v>16742.127799987793</v>
      </c>
      <c r="O17" s="55">
        <f>IFERROR(E17*K17*Costs!$D$17,"-")</f>
        <v>16742.127799987793</v>
      </c>
      <c r="P17" s="57">
        <f t="shared" si="3"/>
        <v>83985.608863830566</v>
      </c>
      <c r="Q17" s="10">
        <f t="shared" si="4"/>
        <v>49.403299331665039</v>
      </c>
    </row>
    <row r="18" spans="1:17" x14ac:dyDescent="0.3">
      <c r="A18" s="9" t="str">
        <f>[1]Sites!A18</f>
        <v>BGD</v>
      </c>
      <c r="B18" s="9" t="str">
        <f>[1]Sites!B18</f>
        <v>Bangladesh</v>
      </c>
      <c r="C18" s="9" t="str">
        <f>[1]Sites!C18</f>
        <v>Low Income Developing Countries</v>
      </c>
      <c r="D18" s="9" t="str">
        <f>[1]Sites!D18</f>
        <v>Emerging and Developing Asia</v>
      </c>
      <c r="E18" s="9">
        <f>IFERROR(VLOOKUP(A18,[1]Sites!A18:J197,10,0), "-")</f>
        <v>30000</v>
      </c>
      <c r="F18" s="51" t="str">
        <f>IFERROR(VLOOKUP(A18,Labor_ICT!A17:H211,8,0),"-")</f>
        <v>-</v>
      </c>
      <c r="G18" s="56">
        <f t="shared" si="0"/>
        <v>1.9841409941514334</v>
      </c>
      <c r="H18" s="53">
        <f>IFERROR(VLOOKUP(A18,Labor_Construction!A17:H211,8,0),"-")</f>
        <v>1.2147468328475952</v>
      </c>
      <c r="I18" s="54">
        <f t="shared" si="1"/>
        <v>1.2147468328475952</v>
      </c>
      <c r="J18" s="51">
        <f>IFERROR(VLOOKUP(A18,Labor_Logistics!A17:H211,8,0),"-")</f>
        <v>1.4184126853942871</v>
      </c>
      <c r="K18" s="54">
        <f t="shared" si="2"/>
        <v>1.4184126853942871</v>
      </c>
      <c r="L18" s="55">
        <f>IFERROR(E18*G18*Costs!$D$14,"-")</f>
        <v>952387.67719268799</v>
      </c>
      <c r="M18" s="55">
        <f>IFERROR(E18*K18*Costs!$D$15,"-")</f>
        <v>680838.08898925781</v>
      </c>
      <c r="N18" s="55">
        <f>IFERROR(E18*K18*Costs!$D$16,"-")</f>
        <v>680838.08898925781</v>
      </c>
      <c r="O18" s="55">
        <f>IFERROR(E18*K18*Costs!$D$17,"-")</f>
        <v>680838.08898925781</v>
      </c>
      <c r="P18" s="57">
        <f t="shared" si="3"/>
        <v>2994901.9441604614</v>
      </c>
      <c r="Q18" s="10">
        <f t="shared" si="4"/>
        <v>99.830064805348712</v>
      </c>
    </row>
    <row r="19" spans="1:17" x14ac:dyDescent="0.3">
      <c r="A19" s="9" t="str">
        <f>[1]Sites!A19</f>
        <v>BGR</v>
      </c>
      <c r="B19" s="9" t="str">
        <f>[1]Sites!B19</f>
        <v>Bulgaria</v>
      </c>
      <c r="C19" s="9" t="str">
        <f>[1]Sites!C19</f>
        <v>Emerging Market Economies</v>
      </c>
      <c r="D19" s="9" t="str">
        <f>[1]Sites!D19</f>
        <v>Emerging and Developing Europe</v>
      </c>
      <c r="E19" s="9">
        <f>IFERROR(VLOOKUP(A19,[1]Sites!A19:J198,10,0), "-")</f>
        <v>12202.142857142857</v>
      </c>
      <c r="F19" s="51">
        <f>IFERROR(VLOOKUP(A19,Labor_ICT!A18:H212,8,0),"-")</f>
        <v>16.260000228881836</v>
      </c>
      <c r="G19" s="56">
        <f t="shared" si="0"/>
        <v>16.260000228881836</v>
      </c>
      <c r="H19" s="53">
        <f>IFERROR(VLOOKUP(A19,Labor_Construction!A18:H212,8,0),"-")</f>
        <v>5.7100000381469727</v>
      </c>
      <c r="I19" s="54">
        <f t="shared" si="1"/>
        <v>5.7100000381469727</v>
      </c>
      <c r="J19" s="51">
        <f>IFERROR(VLOOKUP(A19,Labor_Logistics!A18:H212,8,0),"-")</f>
        <v>6.820000171661377</v>
      </c>
      <c r="K19" s="54">
        <f t="shared" si="2"/>
        <v>6.820000171661377</v>
      </c>
      <c r="L19" s="55">
        <f>IFERROR(E19*G19*Costs!$D$14,"-")</f>
        <v>3174509.5303998673</v>
      </c>
      <c r="M19" s="55">
        <f>IFERROR(E19*K19*Costs!$D$15,"-")</f>
        <v>1331497.8620856148</v>
      </c>
      <c r="N19" s="55">
        <f>IFERROR(E19*K19*Costs!$D$16,"-")</f>
        <v>1331497.8620856148</v>
      </c>
      <c r="O19" s="55">
        <f>IFERROR(E19*K19*Costs!$D$17,"-")</f>
        <v>1331497.8620856148</v>
      </c>
      <c r="P19" s="57">
        <f t="shared" si="3"/>
        <v>7169003.1166567113</v>
      </c>
      <c r="Q19" s="10">
        <f t="shared" si="4"/>
        <v>587.52001190185547</v>
      </c>
    </row>
    <row r="20" spans="1:17" x14ac:dyDescent="0.3">
      <c r="A20" s="9" t="str">
        <f>[1]Sites!A20</f>
        <v>BHR</v>
      </c>
      <c r="B20" s="9" t="str">
        <f>[1]Sites!B20</f>
        <v>Bahrain</v>
      </c>
      <c r="C20" s="9" t="str">
        <f>[1]Sites!C20</f>
        <v>Emerging Market Economies</v>
      </c>
      <c r="D20" s="9" t="str">
        <f>[1]Sites!D20</f>
        <v>Middle East, North Africa, Afghanistan, and Pakistan</v>
      </c>
      <c r="E20" s="9">
        <f>IFERROR(VLOOKUP(A20,[1]Sites!A20:J199,10,0), "-")</f>
        <v>1500</v>
      </c>
      <c r="F20" s="51" t="str">
        <f>IFERROR(VLOOKUP(A20,Labor_ICT!A19:H213,8,0),"-")</f>
        <v>-</v>
      </c>
      <c r="G20" s="56">
        <f t="shared" si="0"/>
        <v>10.039928714434305</v>
      </c>
      <c r="H20" s="53">
        <f>IFERROR(VLOOKUP(A20,Labor_Construction!A19:H213,8,0),"-")</f>
        <v>14.816888809204102</v>
      </c>
      <c r="I20" s="54">
        <f t="shared" si="1"/>
        <v>14.816888809204102</v>
      </c>
      <c r="J20" s="51">
        <f>IFERROR(VLOOKUP(A20,Labor_Logistics!A19:H213,8,0),"-")</f>
        <v>15.910139083862305</v>
      </c>
      <c r="K20" s="54">
        <f t="shared" si="2"/>
        <v>15.910139083862305</v>
      </c>
      <c r="L20" s="55">
        <f>IFERROR(E20*G20*Costs!$D$14,"-")</f>
        <v>240958.28914642334</v>
      </c>
      <c r="M20" s="55">
        <f>IFERROR(E20*K20*Costs!$D$15,"-")</f>
        <v>381843.33801269531</v>
      </c>
      <c r="N20" s="55">
        <f>IFERROR(E20*K20*Costs!$D$16,"-")</f>
        <v>381843.33801269531</v>
      </c>
      <c r="O20" s="55">
        <f>IFERROR(E20*K20*Costs!$D$17,"-")</f>
        <v>381843.33801269531</v>
      </c>
      <c r="P20" s="57">
        <f t="shared" si="3"/>
        <v>1386488.3031845093</v>
      </c>
      <c r="Q20" s="10">
        <f t="shared" si="4"/>
        <v>924.32553545633948</v>
      </c>
    </row>
    <row r="21" spans="1:17" x14ac:dyDescent="0.3">
      <c r="A21" s="9" t="str">
        <f>[1]Sites!A21</f>
        <v>BHS</v>
      </c>
      <c r="B21" s="9" t="str">
        <f>[1]Sites!B21</f>
        <v>Bahamas</v>
      </c>
      <c r="C21" s="9" t="str">
        <f>[1]Sites!C21</f>
        <v>-</v>
      </c>
      <c r="D21" s="9" t="str">
        <f>[1]Sites!D21</f>
        <v>-</v>
      </c>
      <c r="E21" s="9" t="str">
        <f>IFERROR(VLOOKUP(A21,[1]Sites!A21:J200,10,0), "-")</f>
        <v>-</v>
      </c>
      <c r="F21" s="51" t="str">
        <f>IFERROR(VLOOKUP(A21,Labor_ICT!A20:H214,8,0),"-")</f>
        <v>-</v>
      </c>
      <c r="G21" s="56" t="e">
        <f t="shared" si="0"/>
        <v>#N/A</v>
      </c>
      <c r="H21" s="53">
        <f>IFERROR(VLOOKUP(A21,Labor_Construction!A20:H214,8,0),"-")</f>
        <v>16.171680450439453</v>
      </c>
      <c r="I21" s="54">
        <f t="shared" si="1"/>
        <v>16.171680450439453</v>
      </c>
      <c r="J21" s="51">
        <f>IFERROR(VLOOKUP(A21,Labor_Logistics!A20:H214,8,0),"-")</f>
        <v>17.314056396484375</v>
      </c>
      <c r="K21" s="54">
        <f t="shared" si="2"/>
        <v>17.314056396484375</v>
      </c>
      <c r="L21" s="55" t="str">
        <f>IFERROR(E21*G21*Costs!$D$14,"-")</f>
        <v>-</v>
      </c>
      <c r="M21" s="55" t="str">
        <f>IFERROR(E21*K21*Costs!$D$15,"-")</f>
        <v>-</v>
      </c>
      <c r="N21" s="55" t="str">
        <f>IFERROR(E21*K21*Costs!$D$16,"-")</f>
        <v>-</v>
      </c>
      <c r="O21" s="55" t="str">
        <f>IFERROR(E21*K21*Costs!$D$17,"-")</f>
        <v>-</v>
      </c>
      <c r="P21" s="57">
        <f t="shared" si="3"/>
        <v>0</v>
      </c>
      <c r="Q21" s="10" t="str">
        <f t="shared" si="4"/>
        <v>-</v>
      </c>
    </row>
    <row r="22" spans="1:17" x14ac:dyDescent="0.3">
      <c r="A22" s="9" t="str">
        <f>[1]Sites!A22</f>
        <v>BIH</v>
      </c>
      <c r="B22" s="9" t="str">
        <f>[1]Sites!B22</f>
        <v>Bosnia and Herzegovina</v>
      </c>
      <c r="C22" s="9" t="str">
        <f>[1]Sites!C22</f>
        <v>Emerging Market Economies</v>
      </c>
      <c r="D22" s="9" t="str">
        <f>[1]Sites!D22</f>
        <v>Emerging and Developing Europe</v>
      </c>
      <c r="E22" s="9">
        <f>IFERROR(VLOOKUP(A22,[1]Sites!A22:J201,10,0), "-")</f>
        <v>2109.8571428571427</v>
      </c>
      <c r="F22" s="51">
        <f>IFERROR(VLOOKUP(A22,Labor_ICT!A21:H215,8,0),"-")</f>
        <v>7.2171730995178223</v>
      </c>
      <c r="G22" s="56">
        <f t="shared" si="0"/>
        <v>7.2171730995178223</v>
      </c>
      <c r="H22" s="53">
        <f>IFERROR(VLOOKUP(A22,Labor_Construction!A21:H215,8,0),"-")</f>
        <v>3.7612495422363281</v>
      </c>
      <c r="I22" s="54">
        <f t="shared" si="1"/>
        <v>3.7612495422363281</v>
      </c>
      <c r="J22" s="51">
        <f>IFERROR(VLOOKUP(A22,Labor_Logistics!A21:H215,8,0),"-")</f>
        <v>4.228644847869873</v>
      </c>
      <c r="K22" s="54">
        <f t="shared" si="2"/>
        <v>4.228644847869873</v>
      </c>
      <c r="L22" s="55">
        <f>IFERROR(E22*G22*Costs!$D$14,"-")</f>
        <v>243635.26744406563</v>
      </c>
      <c r="M22" s="55">
        <f>IFERROR(E22*K22*Costs!$D$15,"-")</f>
        <v>142749.38459014893</v>
      </c>
      <c r="N22" s="55">
        <f>IFERROR(E22*K22*Costs!$D$16,"-")</f>
        <v>142749.38459014893</v>
      </c>
      <c r="O22" s="55">
        <f>IFERROR(E22*K22*Costs!$D$17,"-")</f>
        <v>142749.38459014893</v>
      </c>
      <c r="P22" s="57">
        <f t="shared" si="3"/>
        <v>671883.42121451243</v>
      </c>
      <c r="Q22" s="10">
        <f t="shared" si="4"/>
        <v>318.44972229003912</v>
      </c>
    </row>
    <row r="23" spans="1:17" x14ac:dyDescent="0.3">
      <c r="A23" s="9" t="str">
        <f>[1]Sites!A23</f>
        <v>BLR</v>
      </c>
      <c r="B23" s="9" t="str">
        <f>[1]Sites!B23</f>
        <v>Belarus</v>
      </c>
      <c r="C23" s="9" t="str">
        <f>[1]Sites!C23</f>
        <v>Emerging Market Economies</v>
      </c>
      <c r="D23" s="9" t="str">
        <f>[1]Sites!D23</f>
        <v>Emerging and Developing Europe</v>
      </c>
      <c r="E23" s="9">
        <f>IFERROR(VLOOKUP(A23,[1]Sites!A23:J202,10,0), "-")</f>
        <v>13150.142857142857</v>
      </c>
      <c r="F23" s="51" t="str">
        <f>IFERROR(VLOOKUP(A23,Labor_ICT!A22:H216,8,0),"-")</f>
        <v>-</v>
      </c>
      <c r="G23" s="56">
        <f t="shared" si="0"/>
        <v>10.039928714434305</v>
      </c>
      <c r="H23" s="53">
        <f>IFERROR(VLOOKUP(A23,Labor_Construction!A22:H216,8,0),"-")</f>
        <v>3.9885075092315674</v>
      </c>
      <c r="I23" s="54">
        <f t="shared" si="1"/>
        <v>3.9885075092315674</v>
      </c>
      <c r="J23" s="51">
        <f>IFERROR(VLOOKUP(A23,Labor_Logistics!A22:H216,8,0),"-")</f>
        <v>4.475337028503418</v>
      </c>
      <c r="K23" s="54">
        <f t="shared" si="2"/>
        <v>4.475337028503418</v>
      </c>
      <c r="L23" s="55">
        <f>IFERROR(E23*G23*Costs!$D$14,"-")</f>
        <v>2112423.9499254678</v>
      </c>
      <c r="M23" s="55">
        <f>IFERROR(E23*K23*Costs!$D$15,"-")</f>
        <v>941621.14013889851</v>
      </c>
      <c r="N23" s="55">
        <f>IFERROR(E23*K23*Costs!$D$16,"-")</f>
        <v>941621.14013889851</v>
      </c>
      <c r="O23" s="55">
        <f>IFERROR(E23*K23*Costs!$D$17,"-")</f>
        <v>941621.14013889851</v>
      </c>
      <c r="P23" s="57">
        <f t="shared" si="3"/>
        <v>4937287.3703421634</v>
      </c>
      <c r="Q23" s="10">
        <f t="shared" si="4"/>
        <v>375.45503679911292</v>
      </c>
    </row>
    <row r="24" spans="1:17" x14ac:dyDescent="0.3">
      <c r="A24" s="9" t="str">
        <f>[1]Sites!A24</f>
        <v>BLZ</v>
      </c>
      <c r="B24" s="9" t="str">
        <f>[1]Sites!B24</f>
        <v>Belize</v>
      </c>
      <c r="C24" s="9" t="str">
        <f>[1]Sites!C24</f>
        <v>Emerging Market Economies</v>
      </c>
      <c r="D24" s="9" t="str">
        <f>[1]Sites!D24</f>
        <v>Latin America and the Caribbean</v>
      </c>
      <c r="E24" s="9">
        <f>IFERROR(VLOOKUP(A24,[1]Sites!A24:J203,10,0), "-")</f>
        <v>237.42857142857142</v>
      </c>
      <c r="F24" s="51" t="str">
        <f>IFERROR(VLOOKUP(A24,Labor_ICT!A23:H217,8,0),"-")</f>
        <v>-</v>
      </c>
      <c r="G24" s="56">
        <f t="shared" si="0"/>
        <v>10.039928714434305</v>
      </c>
      <c r="H24" s="53">
        <f>IFERROR(VLOOKUP(A24,Labor_Construction!A23:H217,8,0),"-")</f>
        <v>2.5351307392120361</v>
      </c>
      <c r="I24" s="54">
        <f t="shared" si="1"/>
        <v>2.5351307392120361</v>
      </c>
      <c r="J24" s="51">
        <f>IFERROR(VLOOKUP(A24,Labor_Logistics!A23:H217,8,0),"-")</f>
        <v>2.8880889415740967</v>
      </c>
      <c r="K24" s="54">
        <f t="shared" si="2"/>
        <v>2.8880889415740967</v>
      </c>
      <c r="L24" s="55">
        <f>IFERROR(E24*G24*Costs!$D$14,"-")</f>
        <v>38140.25491060529</v>
      </c>
      <c r="M24" s="55">
        <f>IFERROR(E24*K24*Costs!$D$15,"-")</f>
        <v>10971.437304905483</v>
      </c>
      <c r="N24" s="55">
        <f>IFERROR(E24*K24*Costs!$D$16,"-")</f>
        <v>10971.437304905483</v>
      </c>
      <c r="O24" s="55">
        <f>IFERROR(E24*K24*Costs!$D$17,"-")</f>
        <v>10971.437304905483</v>
      </c>
      <c r="P24" s="57">
        <f t="shared" si="3"/>
        <v>71054.566825321745</v>
      </c>
      <c r="Q24" s="10">
        <f t="shared" si="4"/>
        <v>299.26712862650555</v>
      </c>
    </row>
    <row r="25" spans="1:17" x14ac:dyDescent="0.3">
      <c r="A25" s="9" t="str">
        <f>[1]Sites!A25</f>
        <v>BOL</v>
      </c>
      <c r="B25" s="9" t="str">
        <f>[1]Sites!B25</f>
        <v>Bolivia</v>
      </c>
      <c r="C25" s="9" t="str">
        <f>[1]Sites!C25</f>
        <v>Emerging Market Economies</v>
      </c>
      <c r="D25" s="9" t="str">
        <f>[1]Sites!D25</f>
        <v>Latin America and the Caribbean</v>
      </c>
      <c r="E25" s="9">
        <f>IFERROR(VLOOKUP(A25,[1]Sites!A25:J204,10,0), "-")</f>
        <v>4200</v>
      </c>
      <c r="F25" s="51" t="str">
        <f>IFERROR(VLOOKUP(A25,Labor_ICT!A24:H218,8,0),"-")</f>
        <v>-</v>
      </c>
      <c r="G25" s="56">
        <f t="shared" si="0"/>
        <v>10.039928714434305</v>
      </c>
      <c r="H25" s="53">
        <f>IFERROR(VLOOKUP(A25,Labor_Construction!A24:H218,8,0),"-")</f>
        <v>1.9669400453567505</v>
      </c>
      <c r="I25" s="54">
        <f t="shared" si="1"/>
        <v>1.9669400453567505</v>
      </c>
      <c r="J25" s="51">
        <f>IFERROR(VLOOKUP(A25,Labor_Logistics!A24:H218,8,0),"-")</f>
        <v>2.2599265575408936</v>
      </c>
      <c r="K25" s="54">
        <f t="shared" si="2"/>
        <v>2.2599265575408936</v>
      </c>
      <c r="L25" s="55">
        <f>IFERROR(E25*G25*Costs!$D$14,"-")</f>
        <v>674683.20960998535</v>
      </c>
      <c r="M25" s="55">
        <f>IFERROR(E25*K25*Costs!$D$15,"-")</f>
        <v>151867.06466674805</v>
      </c>
      <c r="N25" s="55">
        <f>IFERROR(E25*K25*Costs!$D$16,"-")</f>
        <v>151867.06466674805</v>
      </c>
      <c r="O25" s="55">
        <f>IFERROR(E25*K25*Costs!$D$17,"-")</f>
        <v>151867.06466674805</v>
      </c>
      <c r="P25" s="57">
        <f t="shared" si="3"/>
        <v>1130284.4036102295</v>
      </c>
      <c r="Q25" s="10">
        <f t="shared" si="4"/>
        <v>269.1153341929118</v>
      </c>
    </row>
    <row r="26" spans="1:17" x14ac:dyDescent="0.3">
      <c r="A26" s="9" t="str">
        <f>[1]Sites!A26</f>
        <v>BRA</v>
      </c>
      <c r="B26" s="9" t="str">
        <f>[1]Sites!B26</f>
        <v>Brazil</v>
      </c>
      <c r="C26" s="9" t="str">
        <f>[1]Sites!C26</f>
        <v>Emerging Market Economies</v>
      </c>
      <c r="D26" s="9" t="str">
        <f>[1]Sites!D26</f>
        <v>Latin America and the Caribbean</v>
      </c>
      <c r="E26" s="9">
        <f>IFERROR(VLOOKUP(A26,[1]Sites!A26:J205,10,0), "-")</f>
        <v>60500</v>
      </c>
      <c r="F26" s="51">
        <f>IFERROR(VLOOKUP(A26,Labor_ICT!A25:H219,8,0),"-")</f>
        <v>8.0475845336914063</v>
      </c>
      <c r="G26" s="56">
        <f t="shared" si="0"/>
        <v>8.0475845336914063</v>
      </c>
      <c r="H26" s="53">
        <f>IFERROR(VLOOKUP(A26,Labor_Construction!A25:H219,8,0),"-")</f>
        <v>4.255061149597168</v>
      </c>
      <c r="I26" s="54">
        <f t="shared" si="1"/>
        <v>4.255061149597168</v>
      </c>
      <c r="J26" s="51">
        <f>IFERROR(VLOOKUP(A26,Labor_Logistics!A25:H219,8,0),"-")</f>
        <v>4.7640867233276367</v>
      </c>
      <c r="K26" s="54">
        <f t="shared" si="2"/>
        <v>4.7640867233276367</v>
      </c>
      <c r="L26" s="55">
        <f>IFERROR(E26*G26*Costs!$D$14,"-")</f>
        <v>7790061.8286132813</v>
      </c>
      <c r="M26" s="55">
        <f>IFERROR(E26*K26*Costs!$D$15,"-")</f>
        <v>4611635.9481811523</v>
      </c>
      <c r="N26" s="55">
        <f>IFERROR(E26*K26*Costs!$D$16,"-")</f>
        <v>4611635.9481811523</v>
      </c>
      <c r="O26" s="55">
        <f>IFERROR(E26*K26*Costs!$D$17,"-")</f>
        <v>4611635.9481811523</v>
      </c>
      <c r="P26" s="57">
        <f t="shared" si="3"/>
        <v>21624969.673156738</v>
      </c>
      <c r="Q26" s="10">
        <f t="shared" si="4"/>
        <v>357.43751525878906</v>
      </c>
    </row>
    <row r="27" spans="1:17" x14ac:dyDescent="0.3">
      <c r="A27" s="9" t="str">
        <f>[1]Sites!A27</f>
        <v>BRB</v>
      </c>
      <c r="B27" s="9" t="str">
        <f>[1]Sites!B27</f>
        <v>Barbados</v>
      </c>
      <c r="C27" s="9" t="str">
        <f>[1]Sites!C27</f>
        <v>Emerging Market Economies</v>
      </c>
      <c r="D27" s="9" t="str">
        <f>[1]Sites!D27</f>
        <v>Latin America and the Caribbean</v>
      </c>
      <c r="E27" s="9">
        <f>IFERROR(VLOOKUP(A27,[1]Sites!A27:J206,10,0), "-")</f>
        <v>202</v>
      </c>
      <c r="F27" s="51" t="str">
        <f>IFERROR(VLOOKUP(A27,Labor_ICT!A26:H220,8,0),"-")</f>
        <v>-</v>
      </c>
      <c r="G27" s="56">
        <f t="shared" si="0"/>
        <v>10.039928714434305</v>
      </c>
      <c r="H27" s="53">
        <f>IFERROR(VLOOKUP(A27,Labor_Construction!A26:H220,8,0),"-")</f>
        <v>9.6154203414916992</v>
      </c>
      <c r="I27" s="54">
        <f t="shared" si="1"/>
        <v>9.6154203414916992</v>
      </c>
      <c r="J27" s="51">
        <f>IFERROR(VLOOKUP(A27,Labor_Logistics!A26:H220,8,0),"-")</f>
        <v>10.475576400756836</v>
      </c>
      <c r="K27" s="54">
        <f t="shared" si="2"/>
        <v>10.475576400756836</v>
      </c>
      <c r="L27" s="55">
        <f>IFERROR(E27*G27*Costs!$D$14,"-")</f>
        <v>32449.049605051674</v>
      </c>
      <c r="M27" s="55">
        <f>IFERROR(E27*K27*Costs!$D$15,"-")</f>
        <v>33857.062927246094</v>
      </c>
      <c r="N27" s="55">
        <f>IFERROR(E27*K27*Costs!$D$16,"-")</f>
        <v>33857.062927246094</v>
      </c>
      <c r="O27" s="55">
        <f>IFERROR(E27*K27*Costs!$D$17,"-")</f>
        <v>33857.062927246094</v>
      </c>
      <c r="P27" s="57">
        <f t="shared" si="3"/>
        <v>134020.23838678995</v>
      </c>
      <c r="Q27" s="10">
        <f t="shared" si="4"/>
        <v>663.46652666727698</v>
      </c>
    </row>
    <row r="28" spans="1:17" x14ac:dyDescent="0.3">
      <c r="A28" s="9" t="str">
        <f>[1]Sites!A28</f>
        <v>BRN</v>
      </c>
      <c r="B28" s="9" t="str">
        <f>[1]Sites!B28</f>
        <v>Brunei Darussalam</v>
      </c>
      <c r="C28" s="9" t="str">
        <f>[1]Sites!C28</f>
        <v>Emerging Market Economies</v>
      </c>
      <c r="D28" s="9" t="str">
        <f>[1]Sites!D28</f>
        <v>Emerging and Developing Asia</v>
      </c>
      <c r="E28" s="9">
        <f>IFERROR(VLOOKUP(A28,[1]Sites!A28:J207,10,0), "-")</f>
        <v>500</v>
      </c>
      <c r="F28" s="51">
        <f>IFERROR(VLOOKUP(A28,Labor_ICT!A27:H221,8,0),"-")</f>
        <v>26.452219009399414</v>
      </c>
      <c r="G28" s="56">
        <f t="shared" si="0"/>
        <v>26.452219009399414</v>
      </c>
      <c r="H28" s="53">
        <f>IFERROR(VLOOKUP(A28,Labor_Construction!A27:H221,8,0),"-")</f>
        <v>16.378238677978516</v>
      </c>
      <c r="I28" s="54">
        <f t="shared" si="1"/>
        <v>16.378238677978516</v>
      </c>
      <c r="J28" s="51">
        <f>IFERROR(VLOOKUP(A28,Labor_Logistics!A27:H221,8,0),"-")</f>
        <v>17.527748107910156</v>
      </c>
      <c r="K28" s="54">
        <f t="shared" si="2"/>
        <v>17.527748107910156</v>
      </c>
      <c r="L28" s="55">
        <f>IFERROR(E28*G28*Costs!$D$14,"-")</f>
        <v>211617.75207519531</v>
      </c>
      <c r="M28" s="55">
        <f>IFERROR(E28*K28*Costs!$D$15,"-")</f>
        <v>140221.98486328125</v>
      </c>
      <c r="N28" s="55">
        <f>IFERROR(E28*K28*Costs!$D$16,"-")</f>
        <v>140221.98486328125</v>
      </c>
      <c r="O28" s="55">
        <f>IFERROR(E28*K28*Costs!$D$17,"-")</f>
        <v>140221.98486328125</v>
      </c>
      <c r="P28" s="57">
        <f t="shared" si="3"/>
        <v>632283.70666503906</v>
      </c>
      <c r="Q28" s="10">
        <f t="shared" si="4"/>
        <v>1264.5674133300781</v>
      </c>
    </row>
    <row r="29" spans="1:17" x14ac:dyDescent="0.3">
      <c r="A29" s="9" t="str">
        <f>[1]Sites!A29</f>
        <v>BTN</v>
      </c>
      <c r="B29" s="9" t="str">
        <f>[1]Sites!B29</f>
        <v>Bhutan</v>
      </c>
      <c r="C29" s="9" t="str">
        <f>[1]Sites!C29</f>
        <v>Low Income Developing Countries</v>
      </c>
      <c r="D29" s="9" t="str">
        <f>[1]Sites!D29</f>
        <v>Emerging and Developing Asia</v>
      </c>
      <c r="E29" s="9">
        <f>IFERROR(VLOOKUP(A29,[1]Sites!A29:J208,10,0), "-")</f>
        <v>100</v>
      </c>
      <c r="F29" s="51" t="str">
        <f>IFERROR(VLOOKUP(A29,Labor_ICT!A28:H222,8,0),"-")</f>
        <v>-</v>
      </c>
      <c r="G29" s="56">
        <f t="shared" si="0"/>
        <v>1.9841409941514334</v>
      </c>
      <c r="H29" s="53">
        <f>IFERROR(VLOOKUP(A29,Labor_Construction!A28:H222,8,0),"-")</f>
        <v>2.0864565372467041</v>
      </c>
      <c r="I29" s="54">
        <f t="shared" si="1"/>
        <v>2.0864565372467041</v>
      </c>
      <c r="J29" s="51">
        <f>IFERROR(VLOOKUP(A29,Labor_Logistics!A28:H222,8,0),"-")</f>
        <v>2.3925118446350098</v>
      </c>
      <c r="K29" s="54">
        <f t="shared" si="2"/>
        <v>2.3925118446350098</v>
      </c>
      <c r="L29" s="55">
        <f>IFERROR(E29*G29*Costs!$D$14,"-")</f>
        <v>3174.6255906422934</v>
      </c>
      <c r="M29" s="55">
        <f>IFERROR(E29*K29*Costs!$D$15,"-")</f>
        <v>3828.0189514160156</v>
      </c>
      <c r="N29" s="55">
        <f>IFERROR(E29*K29*Costs!$D$16,"-")</f>
        <v>3828.0189514160156</v>
      </c>
      <c r="O29" s="55">
        <f>IFERROR(E29*K29*Costs!$D$17,"-")</f>
        <v>3828.0189514160156</v>
      </c>
      <c r="P29" s="57">
        <f t="shared" si="3"/>
        <v>14658.682444890341</v>
      </c>
      <c r="Q29" s="10">
        <f t="shared" si="4"/>
        <v>146.5868244489034</v>
      </c>
    </row>
    <row r="30" spans="1:17" x14ac:dyDescent="0.3">
      <c r="A30" s="9" t="str">
        <f>[1]Sites!A30</f>
        <v>BWA</v>
      </c>
      <c r="B30" s="9" t="str">
        <f>[1]Sites!B30</f>
        <v>Botswana</v>
      </c>
      <c r="C30" s="9" t="str">
        <f>[1]Sites!C30</f>
        <v>Emerging Market Economies</v>
      </c>
      <c r="D30" s="9" t="str">
        <f>[1]Sites!D30</f>
        <v>Sub-Sahara Africa</v>
      </c>
      <c r="E30" s="9">
        <f>IFERROR(VLOOKUP(A30,[1]Sites!A30:J209,10,0), "-")</f>
        <v>850</v>
      </c>
      <c r="F30" s="51" t="str">
        <f>IFERROR(VLOOKUP(A30,Labor_ICT!A29:H223,8,0),"-")</f>
        <v>-</v>
      </c>
      <c r="G30" s="56">
        <f t="shared" si="0"/>
        <v>10.039928714434305</v>
      </c>
      <c r="H30" s="53">
        <f>IFERROR(VLOOKUP(A30,Labor_Construction!A29:H223,8,0),"-")</f>
        <v>4.0027523040771484</v>
      </c>
      <c r="I30" s="54">
        <f t="shared" si="1"/>
        <v>4.0027523040771484</v>
      </c>
      <c r="J30" s="51">
        <f>IFERROR(VLOOKUP(A30,Labor_Logistics!A29:H223,8,0),"-")</f>
        <v>4.4907832145690918</v>
      </c>
      <c r="K30" s="54">
        <f t="shared" si="2"/>
        <v>4.4907832145690918</v>
      </c>
      <c r="L30" s="55">
        <f>IFERROR(E30*G30*Costs!$D$14,"-")</f>
        <v>136543.03051630655</v>
      </c>
      <c r="M30" s="55">
        <f>IFERROR(E30*K30*Costs!$D$15,"-")</f>
        <v>61074.651718139648</v>
      </c>
      <c r="N30" s="55">
        <f>IFERROR(E30*K30*Costs!$D$16,"-")</f>
        <v>61074.651718139648</v>
      </c>
      <c r="O30" s="55">
        <f>IFERROR(E30*K30*Costs!$D$17,"-")</f>
        <v>61074.651718139648</v>
      </c>
      <c r="P30" s="57">
        <f t="shared" si="3"/>
        <v>319766.98567072547</v>
      </c>
      <c r="Q30" s="10">
        <f t="shared" si="4"/>
        <v>376.19645373026526</v>
      </c>
    </row>
    <row r="31" spans="1:17" x14ac:dyDescent="0.3">
      <c r="A31" s="9" t="str">
        <f>[1]Sites!A31</f>
        <v>CAN</v>
      </c>
      <c r="B31" s="9" t="str">
        <f>[1]Sites!B31</f>
        <v>Canada</v>
      </c>
      <c r="C31" s="9" t="str">
        <f>[1]Sites!C31</f>
        <v>Advanced Economies</v>
      </c>
      <c r="D31" s="9" t="str">
        <f>[1]Sites!D31</f>
        <v>Advanced Economies</v>
      </c>
      <c r="E31" s="9">
        <f>IFERROR(VLOOKUP(A31,[1]Sites!A31:J210,10,0), "-")</f>
        <v>13000</v>
      </c>
      <c r="F31" s="51">
        <f>IFERROR(VLOOKUP(A31,Labor_ICT!A30:H224,8,0),"-")</f>
        <v>39.029998779296875</v>
      </c>
      <c r="G31" s="56">
        <f t="shared" si="0"/>
        <v>39.029998779296875</v>
      </c>
      <c r="H31" s="53">
        <f>IFERROR(VLOOKUP(A31,Labor_Construction!A30:H224,8,0),"-")</f>
        <v>34.490001678466797</v>
      </c>
      <c r="I31" s="54">
        <f t="shared" si="1"/>
        <v>34.490001678466797</v>
      </c>
      <c r="J31" s="51">
        <f>IFERROR(VLOOKUP(A31,Labor_Logistics!A30:H224,8,0),"-")</f>
        <v>31.129999160766602</v>
      </c>
      <c r="K31" s="54">
        <f t="shared" si="2"/>
        <v>31.129999160766602</v>
      </c>
      <c r="L31" s="55">
        <f>IFERROR(E31*G31*Costs!$D$14,"-")</f>
        <v>8118239.74609375</v>
      </c>
      <c r="M31" s="55">
        <f>IFERROR(E31*K31*Costs!$D$15,"-")</f>
        <v>6475039.8254394531</v>
      </c>
      <c r="N31" s="55">
        <f>IFERROR(E31*K31*Costs!$D$16,"-")</f>
        <v>6475039.8254394531</v>
      </c>
      <c r="O31" s="55">
        <f>IFERROR(E31*K31*Costs!$D$17,"-")</f>
        <v>6475039.8254394531</v>
      </c>
      <c r="P31" s="57">
        <f t="shared" si="3"/>
        <v>27543359.222412109</v>
      </c>
      <c r="Q31" s="10">
        <f t="shared" si="4"/>
        <v>2118.7199401855469</v>
      </c>
    </row>
    <row r="32" spans="1:17" x14ac:dyDescent="0.3">
      <c r="A32" s="9" t="str">
        <f>[1]Sites!A32</f>
        <v>CHE</v>
      </c>
      <c r="B32" s="9" t="str">
        <f>[1]Sites!B32</f>
        <v>Switzerland</v>
      </c>
      <c r="C32" s="9" t="str">
        <f>[1]Sites!C32</f>
        <v>Advanced Economies</v>
      </c>
      <c r="D32" s="9" t="str">
        <f>[1]Sites!D32</f>
        <v>Advanced Economies</v>
      </c>
      <c r="E32" s="9">
        <f>IFERROR(VLOOKUP(A32,[1]Sites!A32:J211,10,0), "-")</f>
        <v>11300</v>
      </c>
      <c r="F32" s="51">
        <f>IFERROR(VLOOKUP(A32,Labor_ICT!A31:H225,8,0),"-")</f>
        <v>77.432731628417969</v>
      </c>
      <c r="G32" s="56">
        <f t="shared" si="0"/>
        <v>77.432731628417969</v>
      </c>
      <c r="H32" s="53">
        <f>IFERROR(VLOOKUP(A32,Labor_Construction!A31:H225,8,0),"-")</f>
        <v>55.286163330078125</v>
      </c>
      <c r="I32" s="54">
        <f t="shared" si="1"/>
        <v>55.286163330078125</v>
      </c>
      <c r="J32" s="51">
        <f>IFERROR(VLOOKUP(A32,Labor_Logistics!A31:H225,8,0),"-")</f>
        <v>56.802959442138672</v>
      </c>
      <c r="K32" s="54">
        <f t="shared" si="2"/>
        <v>56.802959442138672</v>
      </c>
      <c r="L32" s="55">
        <f>IFERROR(E32*G32*Costs!$D$14,"-")</f>
        <v>13999837.878417969</v>
      </c>
      <c r="M32" s="55">
        <f>IFERROR(E32*K32*Costs!$D$15,"-")</f>
        <v>10269975.067138672</v>
      </c>
      <c r="N32" s="55">
        <f>IFERROR(E32*K32*Costs!$D$16,"-")</f>
        <v>10269975.067138672</v>
      </c>
      <c r="O32" s="55">
        <f>IFERROR(E32*K32*Costs!$D$17,"-")</f>
        <v>10269975.067138672</v>
      </c>
      <c r="P32" s="57">
        <f t="shared" si="3"/>
        <v>44809763.079833984</v>
      </c>
      <c r="Q32" s="10">
        <f t="shared" si="4"/>
        <v>3965.4657592773438</v>
      </c>
    </row>
    <row r="33" spans="1:17" x14ac:dyDescent="0.3">
      <c r="A33" s="9" t="str">
        <f>[1]Sites!A33</f>
        <v>CHL</v>
      </c>
      <c r="B33" s="9" t="str">
        <f>[1]Sites!B33</f>
        <v>Chile</v>
      </c>
      <c r="C33" s="9" t="str">
        <f>[1]Sites!C33</f>
        <v>Emerging Market Economies</v>
      </c>
      <c r="D33" s="9" t="str">
        <f>[1]Sites!D33</f>
        <v>Latin America and the Caribbean</v>
      </c>
      <c r="E33" s="9">
        <f>IFERROR(VLOOKUP(A33,[1]Sites!A33:J212,10,0), "-")</f>
        <v>9148</v>
      </c>
      <c r="F33" s="51">
        <f>IFERROR(VLOOKUP(A33,Labor_ICT!A32:H226,8,0),"-")</f>
        <v>14.258234024047852</v>
      </c>
      <c r="G33" s="56">
        <f t="shared" si="0"/>
        <v>14.258234024047852</v>
      </c>
      <c r="H33" s="53">
        <f>IFERROR(VLOOKUP(A33,Labor_Construction!A32:H226,8,0),"-")</f>
        <v>8.1332073211669922</v>
      </c>
      <c r="I33" s="54">
        <f t="shared" si="1"/>
        <v>8.1332073211669922</v>
      </c>
      <c r="J33" s="51">
        <f>IFERROR(VLOOKUP(A33,Labor_Logistics!A32:H226,8,0),"-")</f>
        <v>8.9106168746948242</v>
      </c>
      <c r="K33" s="54">
        <f t="shared" si="2"/>
        <v>8.9106168746948242</v>
      </c>
      <c r="L33" s="55">
        <f>IFERROR(E33*G33*Costs!$D$14,"-")</f>
        <v>2086949.1976318359</v>
      </c>
      <c r="M33" s="55">
        <f>IFERROR(E33*K33*Costs!$D$15,"-")</f>
        <v>1304229.170715332</v>
      </c>
      <c r="N33" s="55">
        <f>IFERROR(E33*K33*Costs!$D$16,"-")</f>
        <v>1304229.170715332</v>
      </c>
      <c r="O33" s="55">
        <f>IFERROR(E33*K33*Costs!$D$17,"-")</f>
        <v>1304229.170715332</v>
      </c>
      <c r="P33" s="57">
        <f t="shared" si="3"/>
        <v>5999636.709777832</v>
      </c>
      <c r="Q33" s="10">
        <f t="shared" si="4"/>
        <v>655.84135437011719</v>
      </c>
    </row>
    <row r="34" spans="1:17" x14ac:dyDescent="0.3">
      <c r="A34" s="9" t="str">
        <f>[1]Sites!A34</f>
        <v>CHN</v>
      </c>
      <c r="B34" s="9" t="str">
        <f>[1]Sites!B34</f>
        <v>China</v>
      </c>
      <c r="C34" s="9" t="str">
        <f>[1]Sites!C34</f>
        <v>Emerging Market Economies</v>
      </c>
      <c r="D34" s="9" t="str">
        <f>[1]Sites!D34</f>
        <v>Emerging and Developing Asia</v>
      </c>
      <c r="E34" s="9">
        <f>IFERROR(VLOOKUP(A34,[1]Sites!A34:J213,10,0), "-")</f>
        <v>1968000</v>
      </c>
      <c r="F34" s="51">
        <f>IFERROR(VLOOKUP(A34,Labor_ICT!A33:H227,8,0),"-")</f>
        <v>11.812290191650391</v>
      </c>
      <c r="G34" s="56">
        <f t="shared" si="0"/>
        <v>11.812290191650391</v>
      </c>
      <c r="H34" s="53">
        <f>IFERROR(VLOOKUP(A34,Labor_Construction!A33:H227,8,0),"-")</f>
        <v>6.5718355178833008</v>
      </c>
      <c r="I34" s="54">
        <f t="shared" si="1"/>
        <v>6.5718355178833008</v>
      </c>
      <c r="J34" s="51">
        <f>IFERROR(VLOOKUP(A34,Labor_Logistics!A33:H227,8,0),"-")</f>
        <v>7.251615047454834</v>
      </c>
      <c r="K34" s="54">
        <f t="shared" si="2"/>
        <v>7.251615047454834</v>
      </c>
      <c r="L34" s="55">
        <f>IFERROR(E34*G34*Costs!$D$14,"-")</f>
        <v>371945393.5546875</v>
      </c>
      <c r="M34" s="55">
        <f>IFERROR(E34*K34*Costs!$D$15,"-")</f>
        <v>228338854.61425781</v>
      </c>
      <c r="N34" s="55">
        <f>IFERROR(E34*K34*Costs!$D$16,"-")</f>
        <v>228338854.61425781</v>
      </c>
      <c r="O34" s="55">
        <f>IFERROR(E34*K34*Costs!$D$17,"-")</f>
        <v>228338854.61425781</v>
      </c>
      <c r="P34" s="57">
        <f t="shared" si="3"/>
        <v>1056961957.3974609</v>
      </c>
      <c r="Q34" s="10">
        <f t="shared" si="4"/>
        <v>537.07416534423828</v>
      </c>
    </row>
    <row r="35" spans="1:17" x14ac:dyDescent="0.3">
      <c r="A35" s="9" t="str">
        <f>[1]Sites!A35</f>
        <v>CIV</v>
      </c>
      <c r="B35" s="9" t="str">
        <f>[1]Sites!B35</f>
        <v>Cote d'Ivoire</v>
      </c>
      <c r="C35" s="9" t="str">
        <f>[1]Sites!C35</f>
        <v>Low Income Developing Countries</v>
      </c>
      <c r="D35" s="9" t="str">
        <f>[1]Sites!D35</f>
        <v>Sub-Sahara Africa</v>
      </c>
      <c r="E35" s="9">
        <f>IFERROR(VLOOKUP(A35,[1]Sites!A35:J214,10,0), "-")</f>
        <v>4142</v>
      </c>
      <c r="F35" s="51">
        <f>IFERROR(VLOOKUP(A35,Labor_ICT!A34:H228,8,0),"-")</f>
        <v>3.0307736396789551</v>
      </c>
      <c r="G35" s="56">
        <f t="shared" si="0"/>
        <v>3.0307736396789551</v>
      </c>
      <c r="H35" s="53">
        <f>IFERROR(VLOOKUP(A35,Labor_Construction!A34:H228,8,0),"-")</f>
        <v>1.4077506065368652</v>
      </c>
      <c r="I35" s="54">
        <f t="shared" si="1"/>
        <v>1.4077506065368652</v>
      </c>
      <c r="J35" s="51">
        <f>IFERROR(VLOOKUP(A35,Labor_Logistics!A34:H228,8,0),"-")</f>
        <v>1.6356736421585083</v>
      </c>
      <c r="K35" s="54">
        <f t="shared" si="2"/>
        <v>1.6356736421585083</v>
      </c>
      <c r="L35" s="55">
        <f>IFERROR(E35*G35*Costs!$D$14,"-")</f>
        <v>200855.43064880371</v>
      </c>
      <c r="M35" s="55">
        <f>IFERROR(E35*K35*Costs!$D$15,"-")</f>
        <v>108399.36361312866</v>
      </c>
      <c r="N35" s="55">
        <f>IFERROR(E35*K35*Costs!$D$16,"-")</f>
        <v>108399.36361312866</v>
      </c>
      <c r="O35" s="55">
        <f>IFERROR(E35*K35*Costs!$D$17,"-")</f>
        <v>108399.36361312866</v>
      </c>
      <c r="P35" s="57">
        <f t="shared" si="3"/>
        <v>526053.5214881897</v>
      </c>
      <c r="Q35" s="10">
        <f t="shared" si="4"/>
        <v>127.00471305847168</v>
      </c>
    </row>
    <row r="36" spans="1:17" x14ac:dyDescent="0.3">
      <c r="A36" s="9" t="str">
        <f>[1]Sites!A36</f>
        <v>CMR</v>
      </c>
      <c r="B36" s="9" t="str">
        <f>[1]Sites!B36</f>
        <v>Cameroon</v>
      </c>
      <c r="C36" s="9" t="str">
        <f>[1]Sites!C36</f>
        <v>Low Income Developing Countries</v>
      </c>
      <c r="D36" s="9" t="str">
        <f>[1]Sites!D36</f>
        <v>Sub-Sahara Africa</v>
      </c>
      <c r="E36" s="9">
        <f>IFERROR(VLOOKUP(A36,[1]Sites!A36:J215,10,0), "-")</f>
        <v>3200</v>
      </c>
      <c r="F36" s="51" t="str">
        <f>IFERROR(VLOOKUP(A36,Labor_ICT!A35:H229,8,0),"-")</f>
        <v>-</v>
      </c>
      <c r="G36" s="56">
        <f t="shared" si="0"/>
        <v>1.9841409941514334</v>
      </c>
      <c r="H36" s="53">
        <f>IFERROR(VLOOKUP(A36,Labor_Construction!A35:H229,8,0),"-")</f>
        <v>0.93026894330978394</v>
      </c>
      <c r="I36" s="54">
        <f t="shared" si="1"/>
        <v>0.93026894330978394</v>
      </c>
      <c r="J36" s="51">
        <f>IFERROR(VLOOKUP(A36,Labor_Logistics!A35:H229,8,0),"-")</f>
        <v>1.095994234085083</v>
      </c>
      <c r="K36" s="54">
        <f t="shared" si="2"/>
        <v>1.095994234085083</v>
      </c>
      <c r="L36" s="55">
        <f>IFERROR(E36*G36*Costs!$D$14,"-")</f>
        <v>101588.01890055339</v>
      </c>
      <c r="M36" s="55">
        <f>IFERROR(E36*K36*Costs!$D$15,"-")</f>
        <v>56114.90478515625</v>
      </c>
      <c r="N36" s="55">
        <f>IFERROR(E36*K36*Costs!$D$16,"-")</f>
        <v>56114.90478515625</v>
      </c>
      <c r="O36" s="55">
        <f>IFERROR(E36*K36*Costs!$D$17,"-")</f>
        <v>56114.90478515625</v>
      </c>
      <c r="P36" s="57">
        <f t="shared" si="3"/>
        <v>269932.73325602215</v>
      </c>
      <c r="Q36" s="10">
        <f t="shared" si="4"/>
        <v>84.35397914250693</v>
      </c>
    </row>
    <row r="37" spans="1:17" x14ac:dyDescent="0.3">
      <c r="A37" s="9" t="str">
        <f>[1]Sites!A37</f>
        <v>COD</v>
      </c>
      <c r="B37" s="9" t="str">
        <f>[1]Sites!B37</f>
        <v>Congo; Democratic Republic</v>
      </c>
      <c r="C37" s="9" t="str">
        <f>[1]Sites!C37</f>
        <v>Low Income Developing Countries</v>
      </c>
      <c r="D37" s="9" t="str">
        <f>[1]Sites!D37</f>
        <v>Sub-Sahara Africa</v>
      </c>
      <c r="E37" s="9">
        <f>IFERROR(VLOOKUP(A37,[1]Sites!A37:J216,10,0), "-")</f>
        <v>4293</v>
      </c>
      <c r="F37" s="51">
        <f>IFERROR(VLOOKUP(A37,Labor_ICT!A36:H230,8,0),"-")</f>
        <v>0.85177409648895264</v>
      </c>
      <c r="G37" s="56">
        <f t="shared" si="0"/>
        <v>0.85177409648895264</v>
      </c>
      <c r="H37" s="53">
        <f>IFERROR(VLOOKUP(A37,Labor_Construction!A36:H230,8,0),"-")</f>
        <v>0.33432099223136902</v>
      </c>
      <c r="I37" s="54">
        <f t="shared" si="1"/>
        <v>0.33432099223136902</v>
      </c>
      <c r="J37" s="51">
        <f>IFERROR(VLOOKUP(A37,Labor_Logistics!A36:H230,8,0),"-")</f>
        <v>0.40762078762054443</v>
      </c>
      <c r="K37" s="54">
        <f t="shared" si="2"/>
        <v>0.40762078762054443</v>
      </c>
      <c r="L37" s="55">
        <f>IFERROR(E37*G37*Costs!$D$14,"-")</f>
        <v>58506.659139633179</v>
      </c>
      <c r="M37" s="55">
        <f>IFERROR(E37*K37*Costs!$D$15,"-")</f>
        <v>27998.656660079956</v>
      </c>
      <c r="N37" s="55">
        <f>IFERROR(E37*K37*Costs!$D$16,"-")</f>
        <v>27998.656660079956</v>
      </c>
      <c r="O37" s="55">
        <f>IFERROR(E37*K37*Costs!$D$17,"-")</f>
        <v>27998.656660079956</v>
      </c>
      <c r="P37" s="57">
        <f t="shared" si="3"/>
        <v>142502.62911987305</v>
      </c>
      <c r="Q37" s="10">
        <f t="shared" si="4"/>
        <v>33.194183349609375</v>
      </c>
    </row>
    <row r="38" spans="1:17" x14ac:dyDescent="0.3">
      <c r="A38" s="9" t="str">
        <f>[1]Sites!A38</f>
        <v>COG</v>
      </c>
      <c r="B38" s="9" t="str">
        <f>[1]Sites!B38</f>
        <v>Congo</v>
      </c>
      <c r="C38" s="9" t="str">
        <f>[1]Sites!C38</f>
        <v>Low Income Developing Countries</v>
      </c>
      <c r="D38" s="9" t="str">
        <f>[1]Sites!D38</f>
        <v>Sub-Sahara Africa</v>
      </c>
      <c r="E38" s="9">
        <f>IFERROR(VLOOKUP(A38,[1]Sites!A38:J217,10,0), "-")</f>
        <v>800</v>
      </c>
      <c r="F38" s="51">
        <f>IFERROR(VLOOKUP(A38,Labor_ICT!A37:H231,8,0),"-")</f>
        <v>2.95339035987854</v>
      </c>
      <c r="G38" s="56">
        <f t="shared" si="0"/>
        <v>2.95339035987854</v>
      </c>
      <c r="H38" s="53">
        <f>IFERROR(VLOOKUP(A38,Labor_Construction!A37:H231,8,0),"-")</f>
        <v>1.3671081066131592</v>
      </c>
      <c r="I38" s="54">
        <f t="shared" si="1"/>
        <v>1.3671081066131592</v>
      </c>
      <c r="J38" s="51">
        <f>IFERROR(VLOOKUP(A38,Labor_Logistics!A37:H231,8,0),"-")</f>
        <v>1.5900108814239502</v>
      </c>
      <c r="K38" s="54">
        <f t="shared" si="2"/>
        <v>1.5900108814239502</v>
      </c>
      <c r="L38" s="55">
        <f>IFERROR(E38*G38*Costs!$D$14,"-")</f>
        <v>37803.396606445313</v>
      </c>
      <c r="M38" s="55">
        <f>IFERROR(E38*K38*Costs!$D$15,"-")</f>
        <v>20352.139282226563</v>
      </c>
      <c r="N38" s="55">
        <f>IFERROR(E38*K38*Costs!$D$16,"-")</f>
        <v>20352.139282226563</v>
      </c>
      <c r="O38" s="55">
        <f>IFERROR(E38*K38*Costs!$D$17,"-")</f>
        <v>20352.139282226563</v>
      </c>
      <c r="P38" s="57">
        <f t="shared" si="3"/>
        <v>98859.814453125</v>
      </c>
      <c r="Q38" s="10">
        <f t="shared" si="4"/>
        <v>123.57476806640625</v>
      </c>
    </row>
    <row r="39" spans="1:17" x14ac:dyDescent="0.3">
      <c r="A39" s="9" t="str">
        <f>[1]Sites!A39</f>
        <v>COL</v>
      </c>
      <c r="B39" s="9" t="str">
        <f>[1]Sites!B39</f>
        <v>Colombia</v>
      </c>
      <c r="C39" s="9" t="str">
        <f>[1]Sites!C39</f>
        <v>Emerging Market Economies</v>
      </c>
      <c r="D39" s="9" t="str">
        <f>[1]Sites!D39</f>
        <v>Latin America and the Caribbean</v>
      </c>
      <c r="E39" s="9">
        <f>IFERROR(VLOOKUP(A39,[1]Sites!A39:J218,10,0), "-")</f>
        <v>16351</v>
      </c>
      <c r="F39" s="51">
        <f>IFERROR(VLOOKUP(A39,Labor_ICT!A38:H232,8,0),"-")</f>
        <v>6.5290088653564453</v>
      </c>
      <c r="G39" s="56">
        <f t="shared" si="0"/>
        <v>6.5290088653564453</v>
      </c>
      <c r="H39" s="53">
        <f>IFERROR(VLOOKUP(A39,Labor_Construction!A38:H232,8,0),"-")</f>
        <v>3.3576729297637939</v>
      </c>
      <c r="I39" s="54">
        <f t="shared" si="1"/>
        <v>3.3576729297637939</v>
      </c>
      <c r="J39" s="51">
        <f>IFERROR(VLOOKUP(A39,Labor_Logistics!A38:H232,8,0),"-")</f>
        <v>3.7893023490905762</v>
      </c>
      <c r="K39" s="54">
        <f t="shared" si="2"/>
        <v>3.7893023490905762</v>
      </c>
      <c r="L39" s="55">
        <f>IFERROR(E39*G39*Costs!$D$14,"-")</f>
        <v>1708093.1833190918</v>
      </c>
      <c r="M39" s="55">
        <f>IFERROR(E39*K39*Costs!$D$15,"-")</f>
        <v>991342.12335968018</v>
      </c>
      <c r="N39" s="55">
        <f>IFERROR(E39*K39*Costs!$D$16,"-")</f>
        <v>991342.12335968018</v>
      </c>
      <c r="O39" s="55">
        <f>IFERROR(E39*K39*Costs!$D$17,"-")</f>
        <v>991342.12335968018</v>
      </c>
      <c r="P39" s="57">
        <f t="shared" si="3"/>
        <v>4682119.5533981323</v>
      </c>
      <c r="Q39" s="10">
        <f t="shared" si="4"/>
        <v>286.35065460205078</v>
      </c>
    </row>
    <row r="40" spans="1:17" x14ac:dyDescent="0.3">
      <c r="A40" s="9" t="str">
        <f>[1]Sites!A40</f>
        <v>COM</v>
      </c>
      <c r="B40" s="9" t="str">
        <f>[1]Sites!B40</f>
        <v>Comoros</v>
      </c>
      <c r="C40" s="9" t="str">
        <f>[1]Sites!C40</f>
        <v>-</v>
      </c>
      <c r="D40" s="9" t="str">
        <f>[1]Sites!D40</f>
        <v>-</v>
      </c>
      <c r="E40" s="9" t="str">
        <f>IFERROR(VLOOKUP(A40,[1]Sites!A40:J219,10,0), "-")</f>
        <v>-</v>
      </c>
      <c r="F40" s="51">
        <f>IFERROR(VLOOKUP(A40,Labor_ICT!A39:H233,8,0),"-")</f>
        <v>1.9161880016326904</v>
      </c>
      <c r="G40" s="56">
        <f t="shared" si="0"/>
        <v>1.9161880016326904</v>
      </c>
      <c r="H40" s="53">
        <f>IFERROR(VLOOKUP(A40,Labor_Construction!A39:H233,8,0),"-")</f>
        <v>0.837516188621521</v>
      </c>
      <c r="I40" s="54">
        <f t="shared" si="1"/>
        <v>0.837516188621521</v>
      </c>
      <c r="J40" s="51">
        <f>IFERROR(VLOOKUP(A40,Labor_Logistics!A39:H233,8,0),"-")</f>
        <v>0.99019676446914673</v>
      </c>
      <c r="K40" s="54">
        <f t="shared" si="2"/>
        <v>0.99019676446914673</v>
      </c>
      <c r="L40" s="55" t="str">
        <f>IFERROR(E40*G40*Costs!$D$14,"-")</f>
        <v>-</v>
      </c>
      <c r="M40" s="55" t="str">
        <f>IFERROR(E40*K40*Costs!$D$15,"-")</f>
        <v>-</v>
      </c>
      <c r="N40" s="55" t="str">
        <f>IFERROR(E40*K40*Costs!$D$16,"-")</f>
        <v>-</v>
      </c>
      <c r="O40" s="55" t="str">
        <f>IFERROR(E40*K40*Costs!$D$17,"-")</f>
        <v>-</v>
      </c>
      <c r="P40" s="57">
        <f t="shared" si="3"/>
        <v>0</v>
      </c>
      <c r="Q40" s="10" t="str">
        <f t="shared" si="4"/>
        <v>-</v>
      </c>
    </row>
    <row r="41" spans="1:17" x14ac:dyDescent="0.3">
      <c r="A41" s="9" t="str">
        <f>[1]Sites!A41</f>
        <v>CPV</v>
      </c>
      <c r="B41" s="9" t="str">
        <f>[1]Sites!B41</f>
        <v>Cabo Verde</v>
      </c>
      <c r="C41" s="9" t="str">
        <f>[1]Sites!C41</f>
        <v>Emerging Market Economies</v>
      </c>
      <c r="D41" s="9" t="str">
        <f>[1]Sites!D41</f>
        <v>Sub-Sahara Africa</v>
      </c>
      <c r="E41" s="9">
        <f>IFERROR(VLOOKUP(A41,[1]Sites!A41:J220,10,0), "-")</f>
        <v>282.14285714285717</v>
      </c>
      <c r="F41" s="51" t="str">
        <f>IFERROR(VLOOKUP(A41,Labor_ICT!A40:H234,8,0),"-")</f>
        <v>-</v>
      </c>
      <c r="G41" s="56">
        <f t="shared" si="0"/>
        <v>10.039928714434305</v>
      </c>
      <c r="H41" s="53">
        <f>IFERROR(VLOOKUP(A41,Labor_Construction!A40:H234,8,0),"-")</f>
        <v>1.9031667709350586</v>
      </c>
      <c r="I41" s="54">
        <f t="shared" si="1"/>
        <v>1.9031667709350586</v>
      </c>
      <c r="J41" s="51">
        <f>IFERROR(VLOOKUP(A41,Labor_Logistics!A40:H234,8,0),"-")</f>
        <v>2.1890702247619629</v>
      </c>
      <c r="K41" s="54">
        <f t="shared" si="2"/>
        <v>2.1890702247619629</v>
      </c>
      <c r="L41" s="55">
        <f>IFERROR(E41*G41*Costs!$D$14,"-")</f>
        <v>45323.106768017722</v>
      </c>
      <c r="M41" s="55">
        <f>IFERROR(E41*K41*Costs!$D$15,"-")</f>
        <v>9882.088443211147</v>
      </c>
      <c r="N41" s="55">
        <f>IFERROR(E41*K41*Costs!$D$16,"-")</f>
        <v>9882.088443211147</v>
      </c>
      <c r="O41" s="55">
        <f>IFERROR(E41*K41*Costs!$D$17,"-")</f>
        <v>9882.088443211147</v>
      </c>
      <c r="P41" s="57">
        <f t="shared" si="3"/>
        <v>74969.372097651169</v>
      </c>
      <c r="Q41" s="10">
        <f t="shared" si="4"/>
        <v>265.71423021952313</v>
      </c>
    </row>
    <row r="42" spans="1:17" x14ac:dyDescent="0.3">
      <c r="A42" s="9" t="str">
        <f>[1]Sites!A42</f>
        <v>CRI</v>
      </c>
      <c r="B42" s="9" t="str">
        <f>[1]Sites!B42</f>
        <v>Costa Rica</v>
      </c>
      <c r="C42" s="9" t="str">
        <f>[1]Sites!C42</f>
        <v>Emerging Market Economies</v>
      </c>
      <c r="D42" s="9" t="str">
        <f>[1]Sites!D42</f>
        <v>Latin America and the Caribbean</v>
      </c>
      <c r="E42" s="9">
        <f>IFERROR(VLOOKUP(A42,[1]Sites!A42:J221,10,0), "-")</f>
        <v>3238</v>
      </c>
      <c r="F42" s="51">
        <f>IFERROR(VLOOKUP(A42,Labor_ICT!A41:H235,8,0),"-")</f>
        <v>13.342425346374512</v>
      </c>
      <c r="G42" s="56">
        <f t="shared" si="0"/>
        <v>13.342425346374512</v>
      </c>
      <c r="H42" s="53">
        <f>IFERROR(VLOOKUP(A42,Labor_Construction!A41:H235,8,0),"-")</f>
        <v>7.5440731048583984</v>
      </c>
      <c r="I42" s="54">
        <f t="shared" si="1"/>
        <v>7.5440731048583984</v>
      </c>
      <c r="J42" s="51">
        <f>IFERROR(VLOOKUP(A42,Labor_Logistics!A41:H235,8,0),"-")</f>
        <v>8.2860212326049805</v>
      </c>
      <c r="K42" s="54">
        <f t="shared" si="2"/>
        <v>8.2860212326049805</v>
      </c>
      <c r="L42" s="55">
        <f>IFERROR(E42*G42*Costs!$D$14,"-")</f>
        <v>691244.3723449707</v>
      </c>
      <c r="M42" s="55">
        <f>IFERROR(E42*K42*Costs!$D$15,"-")</f>
        <v>429282.18801879883</v>
      </c>
      <c r="N42" s="55">
        <f>IFERROR(E42*K42*Costs!$D$16,"-")</f>
        <v>429282.18801879883</v>
      </c>
      <c r="O42" s="55">
        <f>IFERROR(E42*K42*Costs!$D$17,"-")</f>
        <v>429282.18801879883</v>
      </c>
      <c r="P42" s="57">
        <f t="shared" si="3"/>
        <v>1979090.9364013672</v>
      </c>
      <c r="Q42" s="10">
        <f t="shared" si="4"/>
        <v>611.20782470703125</v>
      </c>
    </row>
    <row r="43" spans="1:17" x14ac:dyDescent="0.3">
      <c r="A43" s="9" t="str">
        <f>[1]Sites!A43</f>
        <v>CYP</v>
      </c>
      <c r="B43" s="9" t="str">
        <f>[1]Sites!B43</f>
        <v>Cyprus</v>
      </c>
      <c r="C43" s="9" t="str">
        <f>[1]Sites!C43</f>
        <v>Advanced Economies</v>
      </c>
      <c r="D43" s="9" t="str">
        <f>[1]Sites!D43</f>
        <v>Advanced Economies</v>
      </c>
      <c r="E43" s="9">
        <f>IFERROR(VLOOKUP(A43,[1]Sites!A43:J222,10,0), "-")</f>
        <v>27074.285714285714</v>
      </c>
      <c r="F43" s="51">
        <f>IFERROR(VLOOKUP(A43,Labor_ICT!A42:H236,8,0),"-")</f>
        <v>27.103609085083008</v>
      </c>
      <c r="G43" s="56">
        <f t="shared" si="0"/>
        <v>27.103609085083008</v>
      </c>
      <c r="H43" s="53">
        <f>IFERROR(VLOOKUP(A43,Labor_Construction!A42:H236,8,0),"-")</f>
        <v>16.835803985595703</v>
      </c>
      <c r="I43" s="54">
        <f t="shared" si="1"/>
        <v>16.835803985595703</v>
      </c>
      <c r="J43" s="51">
        <f>IFERROR(VLOOKUP(A43,Labor_Logistics!A42:H236,8,0),"-")</f>
        <v>18.000802993774414</v>
      </c>
      <c r="K43" s="54">
        <f t="shared" si="2"/>
        <v>18.000802993774414</v>
      </c>
      <c r="L43" s="55">
        <f>IFERROR(E43*G43*Costs!$D$14,"-")</f>
        <v>11740973.700125558</v>
      </c>
      <c r="M43" s="55">
        <f>IFERROR(E43*K43*Costs!$D$15,"-")</f>
        <v>7797742.1334402896</v>
      </c>
      <c r="N43" s="55">
        <f>IFERROR(E43*K43*Costs!$D$16,"-")</f>
        <v>7797742.1334402896</v>
      </c>
      <c r="O43" s="55">
        <f>IFERROR(E43*K43*Costs!$D$17,"-")</f>
        <v>7797742.1334402896</v>
      </c>
      <c r="P43" s="57">
        <f t="shared" si="3"/>
        <v>35134200.100446425</v>
      </c>
      <c r="Q43" s="10">
        <f t="shared" si="4"/>
        <v>1297.6962890625</v>
      </c>
    </row>
    <row r="44" spans="1:17" x14ac:dyDescent="0.3">
      <c r="A44" s="9" t="str">
        <f>[1]Sites!A44</f>
        <v>CZE</v>
      </c>
      <c r="B44" s="9" t="str">
        <f>[1]Sites!B44</f>
        <v>Czechia</v>
      </c>
      <c r="C44" s="9" t="str">
        <f>[1]Sites!C44</f>
        <v>Advanced Economies</v>
      </c>
      <c r="D44" s="9" t="str">
        <f>[1]Sites!D44</f>
        <v>Advanced Economies</v>
      </c>
      <c r="E44" s="9">
        <f>IFERROR(VLOOKUP(A44,[1]Sites!A44:J223,10,0), "-")</f>
        <v>10200</v>
      </c>
      <c r="F44" s="51">
        <f>IFERROR(VLOOKUP(A44,Labor_ICT!A43:H237,8,0),"-")</f>
        <v>26.969999313354492</v>
      </c>
      <c r="G44" s="56">
        <f t="shared" si="0"/>
        <v>26.969999313354492</v>
      </c>
      <c r="H44" s="53">
        <f>IFERROR(VLOOKUP(A44,Labor_Construction!A43:H237,8,0),"-")</f>
        <v>14.319999694824219</v>
      </c>
      <c r="I44" s="54">
        <f t="shared" si="1"/>
        <v>14.319999694824219</v>
      </c>
      <c r="J44" s="51">
        <f>IFERROR(VLOOKUP(A44,Labor_Logistics!A43:H237,8,0),"-")</f>
        <v>14.579999923706055</v>
      </c>
      <c r="K44" s="54">
        <f t="shared" si="2"/>
        <v>14.579999923706055</v>
      </c>
      <c r="L44" s="55">
        <f>IFERROR(E44*G44*Costs!$D$14,"-")</f>
        <v>4401503.8879394531</v>
      </c>
      <c r="M44" s="55">
        <f>IFERROR(E44*K44*Costs!$D$15,"-")</f>
        <v>2379455.9875488281</v>
      </c>
      <c r="N44" s="55">
        <f>IFERROR(E44*K44*Costs!$D$16,"-")</f>
        <v>2379455.9875488281</v>
      </c>
      <c r="O44" s="55">
        <f>IFERROR(E44*K44*Costs!$D$17,"-")</f>
        <v>2379455.9875488281</v>
      </c>
      <c r="P44" s="57">
        <f t="shared" si="3"/>
        <v>11539871.850585938</v>
      </c>
      <c r="Q44" s="10">
        <f t="shared" si="4"/>
        <v>1131.3599853515625</v>
      </c>
    </row>
    <row r="45" spans="1:17" x14ac:dyDescent="0.3">
      <c r="A45" s="9" t="str">
        <f>[1]Sites!A45</f>
        <v>DEU</v>
      </c>
      <c r="B45" s="9" t="str">
        <f>[1]Sites!B45</f>
        <v>Germany</v>
      </c>
      <c r="C45" s="9" t="str">
        <f>[1]Sites!C45</f>
        <v>Advanced Economies</v>
      </c>
      <c r="D45" s="9" t="str">
        <f>[1]Sites!D45</f>
        <v>Advanced Economies</v>
      </c>
      <c r="E45" s="9">
        <f>IFERROR(VLOOKUP(A45,[1]Sites!A45:J224,10,0), "-")</f>
        <v>75474</v>
      </c>
      <c r="F45" s="51">
        <f>IFERROR(VLOOKUP(A45,Labor_ICT!A44:H238,8,0),"-")</f>
        <v>56.080001831054688</v>
      </c>
      <c r="G45" s="56">
        <f t="shared" si="0"/>
        <v>56.080001831054688</v>
      </c>
      <c r="H45" s="53">
        <f>IFERROR(VLOOKUP(A45,Labor_Construction!A44:H238,8,0),"-")</f>
        <v>34.950000762939453</v>
      </c>
      <c r="I45" s="54">
        <f t="shared" si="1"/>
        <v>34.950000762939453</v>
      </c>
      <c r="J45" s="51">
        <f>IFERROR(VLOOKUP(A45,Labor_Logistics!A44:H238,8,0),"-")</f>
        <v>32.669998168945313</v>
      </c>
      <c r="K45" s="54">
        <f t="shared" si="2"/>
        <v>32.669998168945313</v>
      </c>
      <c r="L45" s="55">
        <f>IFERROR(E45*G45*Costs!$D$14,"-")</f>
        <v>67721312.931152344</v>
      </c>
      <c r="M45" s="55">
        <f>IFERROR(E45*K45*Costs!$D$15,"-")</f>
        <v>39451767.068847656</v>
      </c>
      <c r="N45" s="55">
        <f>IFERROR(E45*K45*Costs!$D$16,"-")</f>
        <v>39451767.068847656</v>
      </c>
      <c r="O45" s="55">
        <f>IFERROR(E45*K45*Costs!$D$17,"-")</f>
        <v>39451767.068847656</v>
      </c>
      <c r="P45" s="57">
        <f t="shared" si="3"/>
        <v>186076614.13769531</v>
      </c>
      <c r="Q45" s="10">
        <f t="shared" si="4"/>
        <v>2465.43994140625</v>
      </c>
    </row>
    <row r="46" spans="1:17" x14ac:dyDescent="0.3">
      <c r="A46" s="9" t="str">
        <f>[1]Sites!A46</f>
        <v>DJI</v>
      </c>
      <c r="B46" s="9" t="str">
        <f>[1]Sites!B46</f>
        <v>Djibouti</v>
      </c>
      <c r="C46" s="9" t="str">
        <f>[1]Sites!C46</f>
        <v>Low Income Developing Countries</v>
      </c>
      <c r="D46" s="9" t="str">
        <f>[1]Sites!D46</f>
        <v>Middle East, North Africa, Afghanistan, and Pakistan</v>
      </c>
      <c r="E46" s="9">
        <f>IFERROR(VLOOKUP(A46,[1]Sites!A46:J225,10,0), "-")</f>
        <v>110.42857142857143</v>
      </c>
      <c r="F46" s="51">
        <f>IFERROR(VLOOKUP(A46,Labor_ICT!A45:H239,8,0),"-")</f>
        <v>4.4283890724182129</v>
      </c>
      <c r="G46" s="56">
        <f t="shared" si="0"/>
        <v>4.4283890724182129</v>
      </c>
      <c r="H46" s="53">
        <f>IFERROR(VLOOKUP(A46,Labor_Construction!A45:H239,8,0),"-")</f>
        <v>2.1630580425262451</v>
      </c>
      <c r="I46" s="54">
        <f t="shared" si="1"/>
        <v>2.1630580425262451</v>
      </c>
      <c r="J46" s="51">
        <f>IFERROR(VLOOKUP(A46,Labor_Logistics!A45:H239,8,0),"-")</f>
        <v>2.4773550033569336</v>
      </c>
      <c r="K46" s="54">
        <f t="shared" si="2"/>
        <v>2.4773550033569336</v>
      </c>
      <c r="L46" s="55">
        <f>IFERROR(E46*G46*Costs!$D$14,"-")</f>
        <v>7824.3308639526367</v>
      </c>
      <c r="M46" s="55">
        <f>IFERROR(E46*K46*Costs!$D$15,"-")</f>
        <v>4377.1323830740794</v>
      </c>
      <c r="N46" s="55">
        <f>IFERROR(E46*K46*Costs!$D$16,"-")</f>
        <v>4377.1323830740794</v>
      </c>
      <c r="O46" s="55">
        <f>IFERROR(E46*K46*Costs!$D$17,"-")</f>
        <v>4377.1323830740794</v>
      </c>
      <c r="P46" s="57">
        <f t="shared" si="3"/>
        <v>20955.728013174878</v>
      </c>
      <c r="Q46" s="10">
        <f t="shared" si="4"/>
        <v>189.76726531982425</v>
      </c>
    </row>
    <row r="47" spans="1:17" x14ac:dyDescent="0.3">
      <c r="A47" s="9" t="str">
        <f>[1]Sites!A47</f>
        <v>DMA</v>
      </c>
      <c r="B47" s="9" t="str">
        <f>[1]Sites!B47</f>
        <v>Dominica</v>
      </c>
      <c r="C47" s="9" t="str">
        <f>[1]Sites!C47</f>
        <v>Emerging Market Economies</v>
      </c>
      <c r="D47" s="9" t="str">
        <f>[1]Sites!D47</f>
        <v>Latin America and the Caribbean</v>
      </c>
      <c r="E47" s="9">
        <f>IFERROR(VLOOKUP(A47,[1]Sites!A47:J226,10,0), "-")</f>
        <v>34.285714285714285</v>
      </c>
      <c r="F47" s="51">
        <f>IFERROR(VLOOKUP(A47,Labor_ICT!A46:H240,8,0),"-")</f>
        <v>8.6664257049560547</v>
      </c>
      <c r="G47" s="56">
        <f t="shared" si="0"/>
        <v>8.6664257049560547</v>
      </c>
      <c r="H47" s="53">
        <f>IFERROR(VLOOKUP(A47,Labor_Construction!A46:H240,8,0),"-")</f>
        <v>4.6275267601013184</v>
      </c>
      <c r="I47" s="54">
        <f t="shared" si="1"/>
        <v>4.6275267601013184</v>
      </c>
      <c r="J47" s="51">
        <f>IFERROR(VLOOKUP(A47,Labor_Logistics!A46:H240,8,0),"-")</f>
        <v>5.1665620803833008</v>
      </c>
      <c r="K47" s="54">
        <f t="shared" si="2"/>
        <v>5.1665620803833008</v>
      </c>
      <c r="L47" s="55">
        <f>IFERROR(E47*G47*Costs!$D$14,"-")</f>
        <v>4754.1535295758931</v>
      </c>
      <c r="M47" s="55">
        <f>IFERROR(E47*K47*Costs!$D$15,"-")</f>
        <v>2834.2283412388392</v>
      </c>
      <c r="N47" s="55">
        <f>IFERROR(E47*K47*Costs!$D$16,"-")</f>
        <v>2834.2283412388392</v>
      </c>
      <c r="O47" s="55">
        <f>IFERROR(E47*K47*Costs!$D$17,"-")</f>
        <v>2834.2283412388392</v>
      </c>
      <c r="P47" s="57">
        <f t="shared" si="3"/>
        <v>13256.838553292409</v>
      </c>
      <c r="Q47" s="10">
        <f t="shared" si="4"/>
        <v>386.65779113769531</v>
      </c>
    </row>
    <row r="48" spans="1:17" x14ac:dyDescent="0.3">
      <c r="A48" s="9" t="str">
        <f>[1]Sites!A48</f>
        <v>DNK</v>
      </c>
      <c r="B48" s="9" t="str">
        <f>[1]Sites!B48</f>
        <v>Denmark</v>
      </c>
      <c r="C48" s="9" t="str">
        <f>[1]Sites!C48</f>
        <v>Advanced Economies</v>
      </c>
      <c r="D48" s="9" t="str">
        <f>[1]Sites!D48</f>
        <v>Advanced Economies</v>
      </c>
      <c r="E48" s="9">
        <f>IFERROR(VLOOKUP(A48,[1]Sites!A48:J227,10,0), "-")</f>
        <v>4105</v>
      </c>
      <c r="F48" s="51">
        <f>IFERROR(VLOOKUP(A48,Labor_ICT!A47:H241,8,0),"-")</f>
        <v>63.009998321533203</v>
      </c>
      <c r="G48" s="56">
        <f t="shared" si="0"/>
        <v>63.009998321533203</v>
      </c>
      <c r="H48" s="53">
        <f>IFERROR(VLOOKUP(A48,Labor_Construction!A47:H241,8,0),"-")</f>
        <v>47.259998321533203</v>
      </c>
      <c r="I48" s="54">
        <f t="shared" si="1"/>
        <v>47.259998321533203</v>
      </c>
      <c r="J48" s="51">
        <f>IFERROR(VLOOKUP(A48,Labor_Logistics!A47:H241,8,0),"-")</f>
        <v>49.270000457763672</v>
      </c>
      <c r="K48" s="54">
        <f t="shared" si="2"/>
        <v>49.270000457763672</v>
      </c>
      <c r="L48" s="55">
        <f>IFERROR(E48*G48*Costs!$D$14,"-")</f>
        <v>4138496.6897583008</v>
      </c>
      <c r="M48" s="55">
        <f>IFERROR(E48*K48*Costs!$D$15,"-")</f>
        <v>3236053.630065918</v>
      </c>
      <c r="N48" s="55">
        <f>IFERROR(E48*K48*Costs!$D$16,"-")</f>
        <v>3236053.630065918</v>
      </c>
      <c r="O48" s="55">
        <f>IFERROR(E48*K48*Costs!$D$17,"-")</f>
        <v>3236053.630065918</v>
      </c>
      <c r="P48" s="57">
        <f t="shared" si="3"/>
        <v>13846657.579956055</v>
      </c>
      <c r="Q48" s="10">
        <f t="shared" si="4"/>
        <v>3373.1199951171875</v>
      </c>
    </row>
    <row r="49" spans="1:17" x14ac:dyDescent="0.3">
      <c r="A49" s="9" t="str">
        <f>[1]Sites!A49</f>
        <v>DOM</v>
      </c>
      <c r="B49" s="9" t="str">
        <f>[1]Sites!B49</f>
        <v>Dominican Republic</v>
      </c>
      <c r="C49" s="9" t="str">
        <f>[1]Sites!C49</f>
        <v>Emerging Market Economies</v>
      </c>
      <c r="D49" s="9" t="str">
        <f>[1]Sites!D49</f>
        <v>Latin America and the Caribbean</v>
      </c>
      <c r="E49" s="9">
        <f>IFERROR(VLOOKUP(A49,[1]Sites!A49:J228,10,0), "-")</f>
        <v>5169.8571428571431</v>
      </c>
      <c r="F49" s="51">
        <f>IFERROR(VLOOKUP(A49,Labor_ICT!A48:H242,8,0),"-")</f>
        <v>8.8087072372436523</v>
      </c>
      <c r="G49" s="56">
        <f t="shared" si="0"/>
        <v>8.8087072372436523</v>
      </c>
      <c r="H49" s="53">
        <f>IFERROR(VLOOKUP(A49,Labor_Construction!A48:H242,8,0),"-")</f>
        <v>4.7136721611022949</v>
      </c>
      <c r="I49" s="54">
        <f t="shared" si="1"/>
        <v>4.7136721611022949</v>
      </c>
      <c r="J49" s="51">
        <f>IFERROR(VLOOKUP(A49,Labor_Logistics!A48:H242,8,0),"-")</f>
        <v>5.2594900131225586</v>
      </c>
      <c r="K49" s="54">
        <f t="shared" si="2"/>
        <v>5.2594900131225586</v>
      </c>
      <c r="L49" s="55">
        <f>IFERROR(E49*G49*Costs!$D$14,"-")</f>
        <v>728636.12847682415</v>
      </c>
      <c r="M49" s="55">
        <f>IFERROR(E49*K49*Costs!$D$15,"-")</f>
        <v>435052.99219403951</v>
      </c>
      <c r="N49" s="55">
        <f>IFERROR(E49*K49*Costs!$D$16,"-")</f>
        <v>435052.99219403951</v>
      </c>
      <c r="O49" s="55">
        <f>IFERROR(E49*K49*Costs!$D$17,"-")</f>
        <v>435052.99219403951</v>
      </c>
      <c r="P49" s="57">
        <f t="shared" si="3"/>
        <v>2033795.1050589427</v>
      </c>
      <c r="Q49" s="10">
        <f t="shared" si="4"/>
        <v>393.39483642578125</v>
      </c>
    </row>
    <row r="50" spans="1:17" x14ac:dyDescent="0.3">
      <c r="A50" s="9" t="str">
        <f>[1]Sites!A50</f>
        <v>DZA</v>
      </c>
      <c r="B50" s="9" t="str">
        <f>[1]Sites!B50</f>
        <v>Algeria</v>
      </c>
      <c r="C50" s="9" t="str">
        <f>[1]Sites!C50</f>
        <v>Emerging Market Economies</v>
      </c>
      <c r="D50" s="9" t="str">
        <f>[1]Sites!D50</f>
        <v>Middle East, North Africa, Afghanistan, and Pakistan</v>
      </c>
      <c r="E50" s="9">
        <f>IFERROR(VLOOKUP(A50,[1]Sites!A50:J229,10,0), "-")</f>
        <v>19000</v>
      </c>
      <c r="F50" s="51" t="str">
        <f>IFERROR(VLOOKUP(A50,Labor_ICT!A49:H243,8,0),"-")</f>
        <v>-</v>
      </c>
      <c r="G50" s="56">
        <f t="shared" si="0"/>
        <v>10.039928714434305</v>
      </c>
      <c r="H50" s="53">
        <f>IFERROR(VLOOKUP(A50,Labor_Construction!A49:H243,8,0),"-")</f>
        <v>2.0729386806488037</v>
      </c>
      <c r="I50" s="54">
        <f t="shared" si="1"/>
        <v>2.0729386806488037</v>
      </c>
      <c r="J50" s="51">
        <f>IFERROR(VLOOKUP(A50,Labor_Logistics!A49:H243,8,0),"-")</f>
        <v>2.3775291442871094</v>
      </c>
      <c r="K50" s="54">
        <f t="shared" si="2"/>
        <v>2.3775291442871094</v>
      </c>
      <c r="L50" s="55">
        <f>IFERROR(E50*G50*Costs!$D$14,"-")</f>
        <v>3052138.3291880288</v>
      </c>
      <c r="M50" s="55">
        <f>IFERROR(E50*K50*Costs!$D$15,"-")</f>
        <v>722768.85986328125</v>
      </c>
      <c r="N50" s="55">
        <f>IFERROR(E50*K50*Costs!$D$16,"-")</f>
        <v>722768.85986328125</v>
      </c>
      <c r="O50" s="55">
        <f>IFERROR(E50*K50*Costs!$D$17,"-")</f>
        <v>722768.85986328125</v>
      </c>
      <c r="P50" s="57">
        <f t="shared" si="3"/>
        <v>5220444.9087778721</v>
      </c>
      <c r="Q50" s="10">
        <f t="shared" si="4"/>
        <v>274.76025835673011</v>
      </c>
    </row>
    <row r="51" spans="1:17" x14ac:dyDescent="0.3">
      <c r="A51" s="9" t="str">
        <f>[1]Sites!A51</f>
        <v>ECU</v>
      </c>
      <c r="B51" s="9" t="str">
        <f>[1]Sites!B51</f>
        <v>Ecuador</v>
      </c>
      <c r="C51" s="9" t="str">
        <f>[1]Sites!C51</f>
        <v>Emerging Market Economies</v>
      </c>
      <c r="D51" s="9" t="str">
        <f>[1]Sites!D51</f>
        <v>Latin America and the Caribbean</v>
      </c>
      <c r="E51" s="9">
        <f>IFERROR(VLOOKUP(A51,[1]Sites!A51:J230,10,0), "-")</f>
        <v>405</v>
      </c>
      <c r="F51" s="51">
        <f>IFERROR(VLOOKUP(A51,Labor_ICT!A50:H244,8,0),"-")</f>
        <v>6.7991089820861816</v>
      </c>
      <c r="G51" s="56">
        <f t="shared" si="0"/>
        <v>6.7991089820861816</v>
      </c>
      <c r="H51" s="53">
        <f>IFERROR(VLOOKUP(A51,Labor_Construction!A50:H244,8,0),"-")</f>
        <v>3.5154328346252441</v>
      </c>
      <c r="I51" s="54">
        <f t="shared" si="1"/>
        <v>3.5154328346252441</v>
      </c>
      <c r="J51" s="51">
        <f>IFERROR(VLOOKUP(A51,Labor_Logistics!A50:H244,8,0),"-")</f>
        <v>3.9612433910369873</v>
      </c>
      <c r="K51" s="54">
        <f t="shared" si="2"/>
        <v>3.9612433910369873</v>
      </c>
      <c r="L51" s="55">
        <f>IFERROR(E51*G51*Costs!$D$14,"-")</f>
        <v>44058.226203918457</v>
      </c>
      <c r="M51" s="55">
        <f>IFERROR(E51*K51*Costs!$D$15,"-")</f>
        <v>25668.857173919678</v>
      </c>
      <c r="N51" s="55">
        <f>IFERROR(E51*K51*Costs!$D$16,"-")</f>
        <v>25668.857173919678</v>
      </c>
      <c r="O51" s="55">
        <f>IFERROR(E51*K51*Costs!$D$17,"-")</f>
        <v>25668.857173919678</v>
      </c>
      <c r="P51" s="57">
        <f t="shared" si="3"/>
        <v>121064.79772567749</v>
      </c>
      <c r="Q51" s="10">
        <f t="shared" si="4"/>
        <v>298.9254264831543</v>
      </c>
    </row>
    <row r="52" spans="1:17" x14ac:dyDescent="0.3">
      <c r="A52" s="9" t="str">
        <f>[1]Sites!A52</f>
        <v>EGY</v>
      </c>
      <c r="B52" s="9" t="str">
        <f>[1]Sites!B52</f>
        <v>Egypt</v>
      </c>
      <c r="C52" s="9" t="str">
        <f>[1]Sites!C52</f>
        <v>Emerging Market Economies</v>
      </c>
      <c r="D52" s="9" t="str">
        <f>[1]Sites!D52</f>
        <v>Middle East, North Africa, Afghanistan, and Pakistan</v>
      </c>
      <c r="E52" s="9">
        <f>IFERROR(VLOOKUP(A52,[1]Sites!A52:J231,10,0), "-")</f>
        <v>22704</v>
      </c>
      <c r="F52" s="51">
        <f>IFERROR(VLOOKUP(A52,Labor_ICT!A51:H245,8,0),"-")</f>
        <v>4.5628371238708496</v>
      </c>
      <c r="G52" s="56">
        <f t="shared" si="0"/>
        <v>4.5628371238708496</v>
      </c>
      <c r="H52" s="53">
        <f>IFERROR(VLOOKUP(A52,Labor_Construction!A51:H245,8,0),"-")</f>
        <v>2.2375907897949219</v>
      </c>
      <c r="I52" s="54">
        <f t="shared" si="1"/>
        <v>2.2375907897949219</v>
      </c>
      <c r="J52" s="51">
        <f>IFERROR(VLOOKUP(A52,Labor_Logistics!A51:H245,8,0),"-")</f>
        <v>2.5598101615905762</v>
      </c>
      <c r="K52" s="54">
        <f t="shared" si="2"/>
        <v>2.5598101615905762</v>
      </c>
      <c r="L52" s="55">
        <f>IFERROR(E52*G52*Costs!$D$14,"-")</f>
        <v>1657514.4649658203</v>
      </c>
      <c r="M52" s="55">
        <f>IFERROR(E52*K52*Costs!$D$15,"-")</f>
        <v>929886.87854003906</v>
      </c>
      <c r="N52" s="55">
        <f>IFERROR(E52*K52*Costs!$D$16,"-")</f>
        <v>929886.87854003906</v>
      </c>
      <c r="O52" s="55">
        <f>IFERROR(E52*K52*Costs!$D$17,"-")</f>
        <v>929886.87854003906</v>
      </c>
      <c r="P52" s="57">
        <f t="shared" si="3"/>
        <v>4447175.1005859375</v>
      </c>
      <c r="Q52" s="10">
        <f t="shared" si="4"/>
        <v>195.87628173828125</v>
      </c>
    </row>
    <row r="53" spans="1:17" x14ac:dyDescent="0.3">
      <c r="A53" s="9" t="str">
        <f>[1]Sites!A53</f>
        <v>ESP</v>
      </c>
      <c r="B53" s="9" t="str">
        <f>[1]Sites!B53</f>
        <v>Spain</v>
      </c>
      <c r="C53" s="9" t="str">
        <f>[1]Sites!C53</f>
        <v>Advanced Economies</v>
      </c>
      <c r="D53" s="9" t="str">
        <f>[1]Sites!D53</f>
        <v>Advanced Economies</v>
      </c>
      <c r="E53" s="9">
        <f>IFERROR(VLOOKUP(A53,[1]Sites!A53:J232,10,0), "-")</f>
        <v>49461</v>
      </c>
      <c r="F53" s="51">
        <f>IFERROR(VLOOKUP(A53,Labor_ICT!A52:H246,8,0),"-")</f>
        <v>33.119998931884766</v>
      </c>
      <c r="G53" s="56">
        <f t="shared" si="0"/>
        <v>33.119998931884766</v>
      </c>
      <c r="H53" s="53">
        <f>IFERROR(VLOOKUP(A53,Labor_Construction!A52:H246,8,0),"-")</f>
        <v>23.870000839233398</v>
      </c>
      <c r="I53" s="54">
        <f t="shared" si="1"/>
        <v>23.870000839233398</v>
      </c>
      <c r="J53" s="51">
        <f>IFERROR(VLOOKUP(A53,Labor_Logistics!A52:H246,8,0),"-")</f>
        <v>25.700000762939453</v>
      </c>
      <c r="K53" s="54">
        <f t="shared" si="2"/>
        <v>25.700000762939453</v>
      </c>
      <c r="L53" s="55">
        <f>IFERROR(E53*G53*Costs!$D$14,"-")</f>
        <v>26210372.274719238</v>
      </c>
      <c r="M53" s="55">
        <f>IFERROR(E53*K53*Costs!$D$15,"-")</f>
        <v>20338363.803771973</v>
      </c>
      <c r="N53" s="55">
        <f>IFERROR(E53*K53*Costs!$D$16,"-")</f>
        <v>20338363.803771973</v>
      </c>
      <c r="O53" s="55">
        <f>IFERROR(E53*K53*Costs!$D$17,"-")</f>
        <v>20338363.803771973</v>
      </c>
      <c r="P53" s="57">
        <f t="shared" si="3"/>
        <v>87225463.686035156</v>
      </c>
      <c r="Q53" s="10">
        <f t="shared" si="4"/>
        <v>1763.52001953125</v>
      </c>
    </row>
    <row r="54" spans="1:17" x14ac:dyDescent="0.3">
      <c r="A54" s="9" t="str">
        <f>[1]Sites!A54</f>
        <v>EST</v>
      </c>
      <c r="B54" s="9" t="str">
        <f>[1]Sites!B54</f>
        <v>Estonia</v>
      </c>
      <c r="C54" s="9" t="str">
        <f>[1]Sites!C54</f>
        <v>Advanced Economies</v>
      </c>
      <c r="D54" s="9" t="str">
        <f>[1]Sites!D54</f>
        <v>Advanced Economies</v>
      </c>
      <c r="E54" s="9">
        <f>IFERROR(VLOOKUP(A54,[1]Sites!A54:J233,10,0), "-")</f>
        <v>530</v>
      </c>
      <c r="F54" s="51">
        <f>IFERROR(VLOOKUP(A54,Labor_ICT!A53:H247,8,0),"-")</f>
        <v>27.299999237060547</v>
      </c>
      <c r="G54" s="56">
        <f t="shared" si="0"/>
        <v>27.299999237060547</v>
      </c>
      <c r="H54" s="53">
        <f>IFERROR(VLOOKUP(A54,Labor_Construction!A53:H247,8,0),"-")</f>
        <v>17.020000457763672</v>
      </c>
      <c r="I54" s="54">
        <f t="shared" si="1"/>
        <v>17.020000457763672</v>
      </c>
      <c r="J54" s="51">
        <f>IFERROR(VLOOKUP(A54,Labor_Logistics!A53:H247,8,0),"-")</f>
        <v>15.420000076293945</v>
      </c>
      <c r="K54" s="54">
        <f t="shared" si="2"/>
        <v>15.420000076293945</v>
      </c>
      <c r="L54" s="55">
        <f>IFERROR(E54*G54*Costs!$D$14,"-")</f>
        <v>231503.99353027344</v>
      </c>
      <c r="M54" s="55">
        <f>IFERROR(E54*K54*Costs!$D$15,"-")</f>
        <v>130761.60064697266</v>
      </c>
      <c r="N54" s="55">
        <f>IFERROR(E54*K54*Costs!$D$16,"-")</f>
        <v>130761.60064697266</v>
      </c>
      <c r="O54" s="55">
        <f>IFERROR(E54*K54*Costs!$D$17,"-")</f>
        <v>130761.60064697266</v>
      </c>
      <c r="P54" s="57">
        <f t="shared" si="3"/>
        <v>623788.79547119141</v>
      </c>
      <c r="Q54" s="10">
        <f t="shared" si="4"/>
        <v>1176.9599914550781</v>
      </c>
    </row>
    <row r="55" spans="1:17" x14ac:dyDescent="0.3">
      <c r="A55" s="9" t="str">
        <f>[1]Sites!A55</f>
        <v>ETH</v>
      </c>
      <c r="B55" s="9" t="str">
        <f>[1]Sites!B55</f>
        <v>Ethiopia</v>
      </c>
      <c r="C55" s="9" t="str">
        <f>[1]Sites!C55</f>
        <v>Low Income Developing Countries</v>
      </c>
      <c r="D55" s="9" t="str">
        <f>[1]Sites!D55</f>
        <v>Sub-Sahara Africa</v>
      </c>
      <c r="E55" s="9">
        <f>IFERROR(VLOOKUP(A55,[1]Sites!A55:J234,10,0), "-")</f>
        <v>6600</v>
      </c>
      <c r="F55" s="51">
        <f>IFERROR(VLOOKUP(A55,Labor_ICT!A54:H248,8,0),"-")</f>
        <v>1.4553240537643433</v>
      </c>
      <c r="G55" s="56">
        <f t="shared" si="0"/>
        <v>1.4553240537643433</v>
      </c>
      <c r="H55" s="53">
        <f>IFERROR(VLOOKUP(A55,Labor_Construction!A54:H248,8,0),"-")</f>
        <v>0.61328631639480591</v>
      </c>
      <c r="I55" s="54">
        <f t="shared" si="1"/>
        <v>0.61328631639480591</v>
      </c>
      <c r="J55" s="51">
        <f>IFERROR(VLOOKUP(A55,Labor_Logistics!A54:H248,8,0),"-")</f>
        <v>0.73270022869110107</v>
      </c>
      <c r="K55" s="54">
        <f t="shared" si="2"/>
        <v>0.73270022869110107</v>
      </c>
      <c r="L55" s="55">
        <f>IFERROR(E55*G55*Costs!$D$14,"-")</f>
        <v>153682.22007751465</v>
      </c>
      <c r="M55" s="55">
        <f>IFERROR(E55*K55*Costs!$D$15,"-")</f>
        <v>77373.144149780273</v>
      </c>
      <c r="N55" s="55">
        <f>IFERROR(E55*K55*Costs!$D$16,"-")</f>
        <v>77373.144149780273</v>
      </c>
      <c r="O55" s="55">
        <f>IFERROR(E55*K55*Costs!$D$17,"-")</f>
        <v>77373.144149780273</v>
      </c>
      <c r="P55" s="57">
        <f t="shared" si="3"/>
        <v>385801.65252685547</v>
      </c>
      <c r="Q55" s="10">
        <f t="shared" si="4"/>
        <v>58.454795837402344</v>
      </c>
    </row>
    <row r="56" spans="1:17" x14ac:dyDescent="0.3">
      <c r="A56" s="9" t="str">
        <f>[1]Sites!A56</f>
        <v>FIN</v>
      </c>
      <c r="B56" s="9" t="str">
        <f>[1]Sites!B56</f>
        <v>Finland</v>
      </c>
      <c r="C56" s="9" t="str">
        <f>[1]Sites!C56</f>
        <v>Advanced Economies</v>
      </c>
      <c r="D56" s="9" t="str">
        <f>[1]Sites!D56</f>
        <v>Advanced Economies</v>
      </c>
      <c r="E56" s="9">
        <f>IFERROR(VLOOKUP(A56,[1]Sites!A56:J235,10,0), "-")</f>
        <v>9576</v>
      </c>
      <c r="F56" s="51">
        <f>IFERROR(VLOOKUP(A56,Labor_ICT!A55:H249,8,0),"-")</f>
        <v>50.830001831054688</v>
      </c>
      <c r="G56" s="56">
        <f t="shared" si="0"/>
        <v>50.830001831054688</v>
      </c>
      <c r="H56" s="53">
        <f>IFERROR(VLOOKUP(A56,Labor_Construction!A55:H249,8,0),"-")</f>
        <v>40.090000152587891</v>
      </c>
      <c r="I56" s="54">
        <f t="shared" si="1"/>
        <v>40.090000152587891</v>
      </c>
      <c r="J56" s="51">
        <f>IFERROR(VLOOKUP(A56,Labor_Logistics!A55:H249,8,0),"-")</f>
        <v>36.659999847412109</v>
      </c>
      <c r="K56" s="54">
        <f t="shared" si="2"/>
        <v>36.659999847412109</v>
      </c>
      <c r="L56" s="55">
        <f>IFERROR(E56*G56*Costs!$D$14,"-")</f>
        <v>7787969.560546875</v>
      </c>
      <c r="M56" s="55">
        <f>IFERROR(E56*K56*Costs!$D$15,"-")</f>
        <v>5616898.5366210938</v>
      </c>
      <c r="N56" s="55">
        <f>IFERROR(E56*K56*Costs!$D$16,"-")</f>
        <v>5616898.5366210938</v>
      </c>
      <c r="O56" s="55">
        <f>IFERROR(E56*K56*Costs!$D$17,"-")</f>
        <v>5616898.5366210938</v>
      </c>
      <c r="P56" s="57">
        <f t="shared" si="3"/>
        <v>24638665.170410156</v>
      </c>
      <c r="Q56" s="10">
        <f t="shared" si="4"/>
        <v>2572.9600219726563</v>
      </c>
    </row>
    <row r="57" spans="1:17" x14ac:dyDescent="0.3">
      <c r="A57" s="9" t="str">
        <f>[1]Sites!A57</f>
        <v>FJI</v>
      </c>
      <c r="B57" s="9" t="str">
        <f>[1]Sites!B57</f>
        <v>Fiji</v>
      </c>
      <c r="C57" s="9" t="str">
        <f>[1]Sites!C57</f>
        <v>Emerging Market Economies</v>
      </c>
      <c r="D57" s="9" t="str">
        <f>[1]Sites!D57</f>
        <v>Emerging and Developing Asia</v>
      </c>
      <c r="E57" s="9">
        <f>IFERROR(VLOOKUP(A57,[1]Sites!A57:J236,10,0), "-")</f>
        <v>427.14285714285717</v>
      </c>
      <c r="F57" s="51">
        <f>IFERROR(VLOOKUP(A57,Labor_ICT!A56:H250,8,0),"-")</f>
        <v>6.101630687713623</v>
      </c>
      <c r="G57" s="56">
        <f t="shared" si="0"/>
        <v>6.101630687713623</v>
      </c>
      <c r="H57" s="53">
        <f>IFERROR(VLOOKUP(A57,Labor_Construction!A56:H250,8,0),"-")</f>
        <v>3.109827995300293</v>
      </c>
      <c r="I57" s="54">
        <f t="shared" si="1"/>
        <v>3.109827995300293</v>
      </c>
      <c r="J57" s="51">
        <f>IFERROR(VLOOKUP(A57,Labor_Logistics!A56:H250,8,0),"-")</f>
        <v>3.5186259746551514</v>
      </c>
      <c r="K57" s="54">
        <f t="shared" si="2"/>
        <v>3.5186259746551514</v>
      </c>
      <c r="L57" s="55">
        <f>IFERROR(E57*G57*Costs!$D$14,"-")</f>
        <v>41700.287442888533</v>
      </c>
      <c r="M57" s="55">
        <f>IFERROR(E57*K57*Costs!$D$15,"-")</f>
        <v>24047.29523250035</v>
      </c>
      <c r="N57" s="55">
        <f>IFERROR(E57*K57*Costs!$D$16,"-")</f>
        <v>24047.29523250035</v>
      </c>
      <c r="O57" s="55">
        <f>IFERROR(E57*K57*Costs!$D$17,"-")</f>
        <v>24047.29523250035</v>
      </c>
      <c r="P57" s="57">
        <f t="shared" si="3"/>
        <v>113842.17314038958</v>
      </c>
      <c r="Q57" s="10">
        <f t="shared" si="4"/>
        <v>266.52013778686523</v>
      </c>
    </row>
    <row r="58" spans="1:17" x14ac:dyDescent="0.3">
      <c r="A58" s="9" t="str">
        <f>[1]Sites!A58</f>
        <v>FRA</v>
      </c>
      <c r="B58" s="9" t="str">
        <f>[1]Sites!B58</f>
        <v>France</v>
      </c>
      <c r="C58" s="9" t="str">
        <f>[1]Sites!C58</f>
        <v>Advanced Economies</v>
      </c>
      <c r="D58" s="9" t="str">
        <f>[1]Sites!D58</f>
        <v>Advanced Economies</v>
      </c>
      <c r="E58" s="9">
        <f>IFERROR(VLOOKUP(A58,[1]Sites!A58:J237,10,0), "-")</f>
        <v>52298</v>
      </c>
      <c r="F58" s="51">
        <f>IFERROR(VLOOKUP(A58,Labor_ICT!A57:H251,8,0),"-")</f>
        <v>56.650001525878906</v>
      </c>
      <c r="G58" s="56">
        <f t="shared" si="0"/>
        <v>56.650001525878906</v>
      </c>
      <c r="H58" s="53">
        <f>IFERROR(VLOOKUP(A58,Labor_Construction!A57:H251,8,0),"-")</f>
        <v>39.520000457763672</v>
      </c>
      <c r="I58" s="54">
        <f t="shared" si="1"/>
        <v>39.520000457763672</v>
      </c>
      <c r="J58" s="51">
        <f>IFERROR(VLOOKUP(A58,Labor_Logistics!A57:H251,8,0),"-")</f>
        <v>37.689998626708984</v>
      </c>
      <c r="K58" s="54">
        <f t="shared" si="2"/>
        <v>37.689998626708984</v>
      </c>
      <c r="L58" s="55">
        <f>IFERROR(E58*G58*Costs!$D$14,"-")</f>
        <v>47402908.476806641</v>
      </c>
      <c r="M58" s="55">
        <f>IFERROR(E58*K58*Costs!$D$15,"-")</f>
        <v>31537784.770874023</v>
      </c>
      <c r="N58" s="55">
        <f>IFERROR(E58*K58*Costs!$D$16,"-")</f>
        <v>31537784.770874023</v>
      </c>
      <c r="O58" s="55">
        <f>IFERROR(E58*K58*Costs!$D$17,"-")</f>
        <v>31537784.770874023</v>
      </c>
      <c r="P58" s="57">
        <f t="shared" si="3"/>
        <v>142016262.78942871</v>
      </c>
      <c r="Q58" s="10">
        <f t="shared" si="4"/>
        <v>2715.5199584960938</v>
      </c>
    </row>
    <row r="59" spans="1:17" x14ac:dyDescent="0.3">
      <c r="A59" s="9" t="str">
        <f>[1]Sites!A59</f>
        <v>GAB</v>
      </c>
      <c r="B59" s="9" t="str">
        <f>[1]Sites!B59</f>
        <v>Gabon</v>
      </c>
      <c r="C59" s="9" t="str">
        <f>[1]Sites!C59</f>
        <v>Emerging Market Economies</v>
      </c>
      <c r="D59" s="9" t="str">
        <f>[1]Sites!D59</f>
        <v>Sub-Sahara Africa</v>
      </c>
      <c r="E59" s="9">
        <f>IFERROR(VLOOKUP(A59,[1]Sites!A59:J238,10,0), "-")</f>
        <v>1000</v>
      </c>
      <c r="F59" s="51">
        <f>IFERROR(VLOOKUP(A59,Labor_ICT!A58:H252,8,0),"-")</f>
        <v>8.5221853256225586</v>
      </c>
      <c r="G59" s="56">
        <f t="shared" si="0"/>
        <v>8.5221853256225586</v>
      </c>
      <c r="H59" s="53">
        <f>IFERROR(VLOOKUP(A59,Labor_Construction!A58:H252,8,0),"-")</f>
        <v>4.5403861999511719</v>
      </c>
      <c r="I59" s="54">
        <f t="shared" si="1"/>
        <v>4.5403861999511719</v>
      </c>
      <c r="J59" s="51">
        <f>IFERROR(VLOOKUP(A59,Labor_Logistics!A58:H252,8,0),"-")</f>
        <v>5.0725011825561523</v>
      </c>
      <c r="K59" s="54">
        <f t="shared" si="2"/>
        <v>5.0725011825561523</v>
      </c>
      <c r="L59" s="55">
        <f>IFERROR(E59*G59*Costs!$D$14,"-")</f>
        <v>136354.96520996094</v>
      </c>
      <c r="M59" s="55">
        <f>IFERROR(E59*K59*Costs!$D$15,"-")</f>
        <v>81160.018920898438</v>
      </c>
      <c r="N59" s="55">
        <f>IFERROR(E59*K59*Costs!$D$16,"-")</f>
        <v>81160.018920898438</v>
      </c>
      <c r="O59" s="55">
        <f>IFERROR(E59*K59*Costs!$D$17,"-")</f>
        <v>81160.018920898438</v>
      </c>
      <c r="P59" s="57">
        <f t="shared" si="3"/>
        <v>379835.02197265625</v>
      </c>
      <c r="Q59" s="10">
        <f t="shared" si="4"/>
        <v>379.83502197265625</v>
      </c>
    </row>
    <row r="60" spans="1:17" x14ac:dyDescent="0.3">
      <c r="A60" s="9" t="str">
        <f>[1]Sites!A60</f>
        <v>GBR</v>
      </c>
      <c r="B60" s="9" t="str">
        <f>[1]Sites!B60</f>
        <v>United Kingdom</v>
      </c>
      <c r="C60" s="9" t="str">
        <f>[1]Sites!C60</f>
        <v>Advanced Economies</v>
      </c>
      <c r="D60" s="9" t="str">
        <f>[1]Sites!D60</f>
        <v>Advanced Economies</v>
      </c>
      <c r="E60" s="9">
        <f>IFERROR(VLOOKUP(A60,[1]Sites!A60:J239,10,0), "-")</f>
        <v>42500</v>
      </c>
      <c r="F60" s="51">
        <f>IFERROR(VLOOKUP(A60,Labor_ICT!A59:H253,8,0),"-")</f>
        <v>39.034965515136719</v>
      </c>
      <c r="G60" s="56">
        <f t="shared" si="0"/>
        <v>39.034965515136719</v>
      </c>
      <c r="H60" s="53">
        <f>IFERROR(VLOOKUP(A60,Labor_Construction!A59:H253,8,0),"-")</f>
        <v>25.449502944946289</v>
      </c>
      <c r="I60" s="54">
        <f t="shared" si="1"/>
        <v>25.449502944946289</v>
      </c>
      <c r="J60" s="51">
        <f>IFERROR(VLOOKUP(A60,Labor_Logistics!A59:H253,8,0),"-")</f>
        <v>26.836406707763672</v>
      </c>
      <c r="K60" s="54">
        <f t="shared" si="2"/>
        <v>26.836406707763672</v>
      </c>
      <c r="L60" s="55">
        <f>IFERROR(E60*G60*Costs!$D$14,"-")</f>
        <v>26543776.550292969</v>
      </c>
      <c r="M60" s="55">
        <f>IFERROR(E60*K60*Costs!$D$15,"-")</f>
        <v>18248756.561279297</v>
      </c>
      <c r="N60" s="55">
        <f>IFERROR(E60*K60*Costs!$D$16,"-")</f>
        <v>18248756.561279297</v>
      </c>
      <c r="O60" s="55">
        <f>IFERROR(E60*K60*Costs!$D$17,"-")</f>
        <v>18248756.561279297</v>
      </c>
      <c r="P60" s="57">
        <f t="shared" si="3"/>
        <v>81290046.234130859</v>
      </c>
      <c r="Q60" s="10">
        <f t="shared" si="4"/>
        <v>1912.7069702148438</v>
      </c>
    </row>
    <row r="61" spans="1:17" x14ac:dyDescent="0.3">
      <c r="A61" s="9" t="str">
        <f>[1]Sites!A61</f>
        <v>GEO</v>
      </c>
      <c r="B61" s="9" t="str">
        <f>[1]Sites!B61</f>
        <v>Georgia</v>
      </c>
      <c r="C61" s="9" t="str">
        <f>[1]Sites!C61</f>
        <v>Emerging Market Economies</v>
      </c>
      <c r="D61" s="9" t="str">
        <f>[1]Sites!D61</f>
        <v>Caucasus and Central Asia</v>
      </c>
      <c r="E61" s="9">
        <f>IFERROR(VLOOKUP(A61,[1]Sites!A61:J240,10,0), "-")</f>
        <v>3000</v>
      </c>
      <c r="F61" s="51">
        <f>IFERROR(VLOOKUP(A61,Labor_ICT!A60:H254,8,0),"-")</f>
        <v>5.3142032623291016</v>
      </c>
      <c r="G61" s="56">
        <f t="shared" si="0"/>
        <v>5.3142032623291016</v>
      </c>
      <c r="H61" s="53">
        <f>IFERROR(VLOOKUP(A61,Labor_Construction!A60:H254,8,0),"-")</f>
        <v>2.6592991352081299</v>
      </c>
      <c r="I61" s="54">
        <f t="shared" si="1"/>
        <v>2.6592991352081299</v>
      </c>
      <c r="J61" s="51">
        <f>IFERROR(VLOOKUP(A61,Labor_Logistics!A60:H254,8,0),"-")</f>
        <v>3.0246944427490234</v>
      </c>
      <c r="K61" s="54">
        <f t="shared" si="2"/>
        <v>3.0246944427490234</v>
      </c>
      <c r="L61" s="55">
        <f>IFERROR(E61*G61*Costs!$D$14,"-")</f>
        <v>255081.75659179688</v>
      </c>
      <c r="M61" s="55">
        <f>IFERROR(E61*K61*Costs!$D$15,"-")</f>
        <v>145185.33325195313</v>
      </c>
      <c r="N61" s="55">
        <f>IFERROR(E61*K61*Costs!$D$16,"-")</f>
        <v>145185.33325195313</v>
      </c>
      <c r="O61" s="55">
        <f>IFERROR(E61*K61*Costs!$D$17,"-")</f>
        <v>145185.33325195313</v>
      </c>
      <c r="P61" s="57">
        <f t="shared" si="3"/>
        <v>690637.75634765625</v>
      </c>
      <c r="Q61" s="10">
        <f t="shared" si="4"/>
        <v>230.21258544921875</v>
      </c>
    </row>
    <row r="62" spans="1:17" x14ac:dyDescent="0.3">
      <c r="A62" s="9" t="str">
        <f>[1]Sites!A62</f>
        <v>GHA</v>
      </c>
      <c r="B62" s="9" t="str">
        <f>[1]Sites!B62</f>
        <v>Ghana</v>
      </c>
      <c r="C62" s="9" t="str">
        <f>[1]Sites!C62</f>
        <v>Low Income Developing Countries</v>
      </c>
      <c r="D62" s="9" t="str">
        <f>[1]Sites!D62</f>
        <v>Sub-Sahara Africa</v>
      </c>
      <c r="E62" s="9">
        <f>IFERROR(VLOOKUP(A62,[1]Sites!A62:J241,10,0), "-")</f>
        <v>6296</v>
      </c>
      <c r="F62" s="51">
        <f>IFERROR(VLOOKUP(A62,Labor_ICT!A61:H255,8,0),"-")</f>
        <v>2.9763672351837158</v>
      </c>
      <c r="G62" s="56">
        <f t="shared" si="0"/>
        <v>2.9763672351837158</v>
      </c>
      <c r="H62" s="53">
        <f>IFERROR(VLOOKUP(A62,Labor_Construction!A61:H255,8,0),"-")</f>
        <v>1.37916100025177</v>
      </c>
      <c r="I62" s="54">
        <f t="shared" si="1"/>
        <v>1.37916100025177</v>
      </c>
      <c r="J62" s="51">
        <f>IFERROR(VLOOKUP(A62,Labor_Logistics!A61:H255,8,0),"-")</f>
        <v>1.6035573482513428</v>
      </c>
      <c r="K62" s="54">
        <f t="shared" si="2"/>
        <v>1.6035573482513428</v>
      </c>
      <c r="L62" s="55">
        <f>IFERROR(E62*G62*Costs!$D$14,"-")</f>
        <v>299827.3298034668</v>
      </c>
      <c r="M62" s="55">
        <f>IFERROR(E62*K62*Costs!$D$15,"-")</f>
        <v>161535.95303344727</v>
      </c>
      <c r="N62" s="55">
        <f>IFERROR(E62*K62*Costs!$D$16,"-")</f>
        <v>161535.95303344727</v>
      </c>
      <c r="O62" s="55">
        <f>IFERROR(E62*K62*Costs!$D$17,"-")</f>
        <v>161535.95303344727</v>
      </c>
      <c r="P62" s="57">
        <f t="shared" si="3"/>
        <v>784435.18890380859</v>
      </c>
      <c r="Q62" s="10">
        <f t="shared" si="4"/>
        <v>124.59262847900391</v>
      </c>
    </row>
    <row r="63" spans="1:17" x14ac:dyDescent="0.3">
      <c r="A63" s="9" t="str">
        <f>[1]Sites!A63</f>
        <v>GIN</v>
      </c>
      <c r="B63" s="9" t="str">
        <f>[1]Sites!B63</f>
        <v>Guinea</v>
      </c>
      <c r="C63" s="9" t="str">
        <f>[1]Sites!C63</f>
        <v>Low Income Developing Countries</v>
      </c>
      <c r="D63" s="9" t="str">
        <f>[1]Sites!D63</f>
        <v>Sub-Sahara Africa</v>
      </c>
      <c r="E63" s="9">
        <f>IFERROR(VLOOKUP(A63,[1]Sites!A63:J242,10,0), "-")</f>
        <v>1057.5714285714287</v>
      </c>
      <c r="F63" s="51">
        <f>IFERROR(VLOOKUP(A63,Labor_ICT!A62:H256,8,0),"-")</f>
        <v>1.5942460298538208</v>
      </c>
      <c r="G63" s="56">
        <f t="shared" si="0"/>
        <v>1.5942460298538208</v>
      </c>
      <c r="H63" s="53">
        <f>IFERROR(VLOOKUP(A63,Labor_Construction!A62:H256,8,0),"-")</f>
        <v>0.68000507354736328</v>
      </c>
      <c r="I63" s="54">
        <f t="shared" si="1"/>
        <v>0.68000507354736328</v>
      </c>
      <c r="J63" s="51">
        <f>IFERROR(VLOOKUP(A63,Labor_Logistics!A62:H256,8,0),"-")</f>
        <v>0.80960345268249512</v>
      </c>
      <c r="K63" s="54">
        <f t="shared" si="2"/>
        <v>0.80960345268249512</v>
      </c>
      <c r="L63" s="55">
        <f>IFERROR(E63*G63*Costs!$D$14,"-")</f>
        <v>26976.464820589339</v>
      </c>
      <c r="M63" s="55">
        <f>IFERROR(E63*K63*Costs!$D$15,"-")</f>
        <v>13699.415680476599</v>
      </c>
      <c r="N63" s="55">
        <f>IFERROR(E63*K63*Costs!$D$16,"-")</f>
        <v>13699.415680476599</v>
      </c>
      <c r="O63" s="55">
        <f>IFERROR(E63*K63*Costs!$D$17,"-")</f>
        <v>13699.415680476599</v>
      </c>
      <c r="P63" s="57">
        <f t="shared" si="3"/>
        <v>68074.711862019132</v>
      </c>
      <c r="Q63" s="10">
        <f t="shared" si="4"/>
        <v>64.368902206420898</v>
      </c>
    </row>
    <row r="64" spans="1:17" x14ac:dyDescent="0.3">
      <c r="A64" s="9" t="str">
        <f>[1]Sites!A64</f>
        <v>GMB</v>
      </c>
      <c r="B64" s="9" t="str">
        <f>[1]Sites!B64</f>
        <v>Gambia</v>
      </c>
      <c r="C64" s="9" t="str">
        <f>[1]Sites!C64</f>
        <v>Low Income Developing Countries</v>
      </c>
      <c r="D64" s="9" t="str">
        <f>[1]Sites!D64</f>
        <v>Sub-Sahara Africa</v>
      </c>
      <c r="E64" s="9">
        <f>IFERROR(VLOOKUP(A64,[1]Sites!A64:J243,10,0), "-")</f>
        <v>400</v>
      </c>
      <c r="F64" s="51">
        <f>IFERROR(VLOOKUP(A64,Labor_ICT!A63:H257,8,0),"-")</f>
        <v>1.1594425439834595</v>
      </c>
      <c r="G64" s="56">
        <f t="shared" si="0"/>
        <v>1.1594425439834595</v>
      </c>
      <c r="H64" s="53">
        <f>IFERROR(VLOOKUP(A64,Labor_Construction!A63:H257,8,0),"-")</f>
        <v>0.47408542037010193</v>
      </c>
      <c r="I64" s="54">
        <f t="shared" si="1"/>
        <v>0.47408542037010193</v>
      </c>
      <c r="J64" s="51">
        <f>IFERROR(VLOOKUP(A64,Labor_Logistics!A63:H257,8,0),"-")</f>
        <v>0.57130259275436401</v>
      </c>
      <c r="K64" s="54">
        <f t="shared" si="2"/>
        <v>0.57130259275436401</v>
      </c>
      <c r="L64" s="55">
        <f>IFERROR(E64*G64*Costs!$D$14,"-")</f>
        <v>7420.4322814941406</v>
      </c>
      <c r="M64" s="55">
        <f>IFERROR(E64*K64*Costs!$D$15,"-")</f>
        <v>3656.3365936279297</v>
      </c>
      <c r="N64" s="55">
        <f>IFERROR(E64*K64*Costs!$D$16,"-")</f>
        <v>3656.3365936279297</v>
      </c>
      <c r="O64" s="55">
        <f>IFERROR(E64*K64*Costs!$D$17,"-")</f>
        <v>3656.3365936279297</v>
      </c>
      <c r="P64" s="57">
        <f t="shared" si="3"/>
        <v>18389.44206237793</v>
      </c>
      <c r="Q64" s="10">
        <f t="shared" si="4"/>
        <v>45.973605155944824</v>
      </c>
    </row>
    <row r="65" spans="1:17" x14ac:dyDescent="0.3">
      <c r="A65" s="9" t="str">
        <f>[1]Sites!A65</f>
        <v>GRC</v>
      </c>
      <c r="B65" s="9" t="str">
        <f>[1]Sites!B65</f>
        <v>Greece</v>
      </c>
      <c r="C65" s="9" t="str">
        <f>[1]Sites!C65</f>
        <v>Advanced Economies</v>
      </c>
      <c r="D65" s="9" t="str">
        <f>[1]Sites!D65</f>
        <v>Advanced Economies</v>
      </c>
      <c r="E65" s="9">
        <f>IFERROR(VLOOKUP(A65,[1]Sites!A65:J244,10,0), "-")</f>
        <v>12000</v>
      </c>
      <c r="F65" s="51">
        <f>IFERROR(VLOOKUP(A65,Labor_ICT!A64:H258,8,0),"-")</f>
        <v>27.299999237060547</v>
      </c>
      <c r="G65" s="56">
        <f t="shared" si="0"/>
        <v>27.299999237060547</v>
      </c>
      <c r="H65" s="53">
        <f>IFERROR(VLOOKUP(A65,Labor_Construction!A64:H258,8,0),"-")</f>
        <v>12.340000152587891</v>
      </c>
      <c r="I65" s="54">
        <f t="shared" si="1"/>
        <v>12.340000152587891</v>
      </c>
      <c r="J65" s="51">
        <f>IFERROR(VLOOKUP(A65,Labor_Logistics!A64:H258,8,0),"-")</f>
        <v>30.379999160766602</v>
      </c>
      <c r="K65" s="54">
        <f t="shared" si="2"/>
        <v>30.379999160766602</v>
      </c>
      <c r="L65" s="55">
        <f>IFERROR(E65*G65*Costs!$D$14,"-")</f>
        <v>5241599.853515625</v>
      </c>
      <c r="M65" s="55">
        <f>IFERROR(E65*K65*Costs!$D$15,"-")</f>
        <v>5832959.8388671875</v>
      </c>
      <c r="N65" s="55">
        <f>IFERROR(E65*K65*Costs!$D$16,"-")</f>
        <v>5832959.8388671875</v>
      </c>
      <c r="O65" s="55">
        <f>IFERROR(E65*K65*Costs!$D$17,"-")</f>
        <v>5832959.8388671875</v>
      </c>
      <c r="P65" s="57">
        <f t="shared" si="3"/>
        <v>22740479.370117188</v>
      </c>
      <c r="Q65" s="10">
        <f t="shared" si="4"/>
        <v>1895.0399475097656</v>
      </c>
    </row>
    <row r="66" spans="1:17" x14ac:dyDescent="0.3">
      <c r="A66" s="9" t="str">
        <f>[1]Sites!A66</f>
        <v>GRD</v>
      </c>
      <c r="B66" s="9" t="str">
        <f>[1]Sites!B66</f>
        <v>Grenada</v>
      </c>
      <c r="C66" s="9" t="str">
        <f>[1]Sites!C66</f>
        <v>Emerging Market Economies</v>
      </c>
      <c r="D66" s="9" t="str">
        <f>[1]Sites!D66</f>
        <v>Latin America and the Caribbean</v>
      </c>
      <c r="E66" s="9">
        <f>IFERROR(VLOOKUP(A66,[1]Sites!A66:J245,10,0), "-")</f>
        <v>37.142857142857146</v>
      </c>
      <c r="F66" s="51">
        <f>IFERROR(VLOOKUP(A66,Labor_ICT!A65:H259,8,0),"-")</f>
        <v>10.42369270324707</v>
      </c>
      <c r="G66" s="56">
        <f t="shared" si="0"/>
        <v>10.42369270324707</v>
      </c>
      <c r="H66" s="53">
        <f>IFERROR(VLOOKUP(A66,Labor_Construction!A65:H259,8,0),"-")</f>
        <v>5.703855037689209</v>
      </c>
      <c r="I66" s="54">
        <f t="shared" si="1"/>
        <v>5.703855037689209</v>
      </c>
      <c r="J66" s="51">
        <f>IFERROR(VLOOKUP(A66,Labor_Logistics!A65:H259,8,0),"-")</f>
        <v>6.323796272277832</v>
      </c>
      <c r="K66" s="54">
        <f t="shared" si="2"/>
        <v>6.323796272277832</v>
      </c>
      <c r="L66" s="55">
        <f>IFERROR(E66*G66*Costs!$D$14,"-")</f>
        <v>6194.6516636439737</v>
      </c>
      <c r="M66" s="55">
        <f>IFERROR(E66*K66*Costs!$D$15,"-")</f>
        <v>3758.1417846679692</v>
      </c>
      <c r="N66" s="55">
        <f>IFERROR(E66*K66*Costs!$D$16,"-")</f>
        <v>3758.1417846679692</v>
      </c>
      <c r="O66" s="55">
        <f>IFERROR(E66*K66*Costs!$D$17,"-")</f>
        <v>3758.1417846679692</v>
      </c>
      <c r="P66" s="57">
        <f t="shared" si="3"/>
        <v>17469.07701764788</v>
      </c>
      <c r="Q66" s="10">
        <f t="shared" si="4"/>
        <v>470.32130432128906</v>
      </c>
    </row>
    <row r="67" spans="1:17" x14ac:dyDescent="0.3">
      <c r="A67" s="9" t="str">
        <f>[1]Sites!A67</f>
        <v>GTM</v>
      </c>
      <c r="B67" s="9" t="str">
        <f>[1]Sites!B67</f>
        <v>Guatemala</v>
      </c>
      <c r="C67" s="9" t="str">
        <f>[1]Sites!C67</f>
        <v>Emerging Market Economies</v>
      </c>
      <c r="D67" s="9" t="str">
        <f>[1]Sites!D67</f>
        <v>Latin America and the Caribbean</v>
      </c>
      <c r="E67" s="9">
        <f>IFERROR(VLOOKUP(A67,[1]Sites!A67:J246,10,0), "-")</f>
        <v>8140.5714285714284</v>
      </c>
      <c r="F67" s="51">
        <f>IFERROR(VLOOKUP(A67,Labor_ICT!A66:H260,8,0),"-")</f>
        <v>5.3607096672058105</v>
      </c>
      <c r="G67" s="56">
        <f t="shared" ref="G67:G130" si="5">IF(ISNUMBER(F67), F67, VLOOKUP(C67,$E$185:$F$187,2))</f>
        <v>5.3607096672058105</v>
      </c>
      <c r="H67" s="53">
        <f>IFERROR(VLOOKUP(A67,Labor_Construction!A66:H260,8,0),"-")</f>
        <v>2.6856744289398193</v>
      </c>
      <c r="I67" s="54">
        <f t="shared" ref="I67:I130" si="6">IF(ISNUMBER(H67), H67, VLOOKUP(C67,$G$185:$H$187,2))</f>
        <v>2.6856744289398193</v>
      </c>
      <c r="J67" s="51">
        <f>IFERROR(VLOOKUP(A67,Labor_Logistics!A66:H260,8,0),"-")</f>
        <v>3.0536837577819824</v>
      </c>
      <c r="K67" s="54">
        <f t="shared" ref="K67:K130" si="7">IF(ISNUMBER(J67), J67, VLOOKUP(C67,$I$185:$J$187,2))</f>
        <v>3.0536837577819824</v>
      </c>
      <c r="L67" s="55">
        <f>IFERROR(E67*G67*Costs!$D$14,"-")</f>
        <v>698227.83925955638</v>
      </c>
      <c r="M67" s="55">
        <f>IFERROR(E67*K67*Costs!$D$15,"-")</f>
        <v>397739.69200788223</v>
      </c>
      <c r="N67" s="55">
        <f>IFERROR(E67*K67*Costs!$D$16,"-")</f>
        <v>397739.69200788223</v>
      </c>
      <c r="O67" s="55">
        <f>IFERROR(E67*K67*Costs!$D$17,"-")</f>
        <v>397739.69200788223</v>
      </c>
      <c r="P67" s="57">
        <f t="shared" ref="P67:P130" si="8">SUM(L67:O67)</f>
        <v>1891446.9152832031</v>
      </c>
      <c r="Q67" s="10">
        <f t="shared" ref="Q67:Q130" si="9">IFERROR(P67/E67,"-")</f>
        <v>232.34817504882813</v>
      </c>
    </row>
    <row r="68" spans="1:17" x14ac:dyDescent="0.3">
      <c r="A68" s="9" t="str">
        <f>[1]Sites!A68</f>
        <v>GUY</v>
      </c>
      <c r="B68" s="9" t="str">
        <f>[1]Sites!B68</f>
        <v>Guyana</v>
      </c>
      <c r="C68" s="9" t="str">
        <f>[1]Sites!C68</f>
        <v>Emerging Market Economies</v>
      </c>
      <c r="D68" s="9" t="str">
        <f>[1]Sites!D68</f>
        <v>Latin America and the Caribbean</v>
      </c>
      <c r="E68" s="9">
        <f>IFERROR(VLOOKUP(A68,[1]Sites!A68:J247,10,0), "-")</f>
        <v>203.42857142857142</v>
      </c>
      <c r="F68" s="51">
        <f>IFERROR(VLOOKUP(A68,Labor_ICT!A67:H261,8,0),"-")</f>
        <v>8.1837434768676758</v>
      </c>
      <c r="G68" s="56">
        <f t="shared" si="5"/>
        <v>8.1837434768676758</v>
      </c>
      <c r="H68" s="53">
        <f>IFERROR(VLOOKUP(A68,Labor_Construction!A67:H261,8,0),"-")</f>
        <v>4.3366966247558594</v>
      </c>
      <c r="I68" s="54">
        <f t="shared" si="6"/>
        <v>4.3366966247558594</v>
      </c>
      <c r="J68" s="51">
        <f>IFERROR(VLOOKUP(A68,Labor_Logistics!A67:H261,8,0),"-")</f>
        <v>4.8523974418640137</v>
      </c>
      <c r="K68" s="54">
        <f t="shared" si="7"/>
        <v>4.8523974418640137</v>
      </c>
      <c r="L68" s="55">
        <f>IFERROR(E68*G68*Costs!$D$14,"-")</f>
        <v>26636.915910993303</v>
      </c>
      <c r="M68" s="55">
        <f>IFERROR(E68*K68*Costs!$D$15,"-")</f>
        <v>15793.860473632811</v>
      </c>
      <c r="N68" s="55">
        <f>IFERROR(E68*K68*Costs!$D$16,"-")</f>
        <v>15793.860473632811</v>
      </c>
      <c r="O68" s="55">
        <f>IFERROR(E68*K68*Costs!$D$17,"-")</f>
        <v>15793.860473632811</v>
      </c>
      <c r="P68" s="57">
        <f t="shared" si="8"/>
        <v>74018.497331891733</v>
      </c>
      <c r="Q68" s="10">
        <f t="shared" si="9"/>
        <v>363.85497283935547</v>
      </c>
    </row>
    <row r="69" spans="1:17" x14ac:dyDescent="0.3">
      <c r="A69" s="9" t="str">
        <f>[1]Sites!A69</f>
        <v>HKG</v>
      </c>
      <c r="B69" s="9" t="str">
        <f>[1]Sites!B69</f>
        <v>Hong Kong; SAR China</v>
      </c>
      <c r="C69" s="9" t="str">
        <f>[1]Sites!C69</f>
        <v>Advanced Economies</v>
      </c>
      <c r="D69" s="9" t="str">
        <f>[1]Sites!D69</f>
        <v>Advanced Economies</v>
      </c>
      <c r="E69" s="9">
        <f>IFERROR(VLOOKUP(A69,[1]Sites!A69:J248,10,0), "-")</f>
        <v>23864.857142857141</v>
      </c>
      <c r="F69" s="51">
        <f>IFERROR(VLOOKUP(A69,Labor_ICT!A68:H262,8,0),"-")</f>
        <v>44.364620208740234</v>
      </c>
      <c r="G69" s="56">
        <f t="shared" si="5"/>
        <v>44.364620208740234</v>
      </c>
      <c r="H69" s="53">
        <f>IFERROR(VLOOKUP(A69,Labor_Construction!A68:H262,8,0),"-")</f>
        <v>29.419593811035156</v>
      </c>
      <c r="I69" s="54">
        <f t="shared" si="6"/>
        <v>29.419593811035156</v>
      </c>
      <c r="J69" s="51">
        <f>IFERROR(VLOOKUP(A69,Labor_Logistics!A68:H262,8,0),"-")</f>
        <v>30.872514724731445</v>
      </c>
      <c r="K69" s="54">
        <f t="shared" si="7"/>
        <v>30.872514724731445</v>
      </c>
      <c r="L69" s="55">
        <f>IFERROR(E69*G69*Costs!$D$14,"-")</f>
        <v>16940085.17565918</v>
      </c>
      <c r="M69" s="55">
        <f>IFERROR(E69*K69*Costs!$D$15,"-")</f>
        <v>11788290.456743512</v>
      </c>
      <c r="N69" s="55">
        <f>IFERROR(E69*K69*Costs!$D$16,"-")</f>
        <v>11788290.456743512</v>
      </c>
      <c r="O69" s="55">
        <f>IFERROR(E69*K69*Costs!$D$17,"-")</f>
        <v>11788290.456743512</v>
      </c>
      <c r="P69" s="57">
        <f t="shared" si="8"/>
        <v>52304956.54588972</v>
      </c>
      <c r="Q69" s="10">
        <f t="shared" si="9"/>
        <v>2191.7146301269536</v>
      </c>
    </row>
    <row r="70" spans="1:17" x14ac:dyDescent="0.3">
      <c r="A70" s="9" t="str">
        <f>[1]Sites!A70</f>
        <v>HND</v>
      </c>
      <c r="B70" s="9" t="str">
        <f>[1]Sites!B70</f>
        <v>Honduras</v>
      </c>
      <c r="C70" s="9" t="str">
        <f>[1]Sites!C70</f>
        <v>Low Income Developing Countries</v>
      </c>
      <c r="D70" s="9" t="str">
        <f>[1]Sites!D70</f>
        <v>Latin America and the Caribbean</v>
      </c>
      <c r="E70" s="9">
        <f>IFERROR(VLOOKUP(A70,[1]Sites!A70:J249,10,0), "-")</f>
        <v>1200</v>
      </c>
      <c r="F70" s="51">
        <f>IFERROR(VLOOKUP(A70,Labor_ICT!A69:H263,8,0),"-")</f>
        <v>3.1787848472595215</v>
      </c>
      <c r="G70" s="56">
        <f t="shared" si="5"/>
        <v>3.1787848472595215</v>
      </c>
      <c r="H70" s="53">
        <f>IFERROR(VLOOKUP(A70,Labor_Construction!A69:H263,8,0),"-")</f>
        <v>1.4858695268630981</v>
      </c>
      <c r="I70" s="54">
        <f t="shared" si="6"/>
        <v>1.4858695268630981</v>
      </c>
      <c r="J70" s="51">
        <f>IFERROR(VLOOKUP(A70,Labor_Logistics!A69:H263,8,0),"-")</f>
        <v>1.7233189344406128</v>
      </c>
      <c r="K70" s="54">
        <f t="shared" si="7"/>
        <v>1.7233189344406128</v>
      </c>
      <c r="L70" s="55">
        <f>IFERROR(E70*G70*Costs!$D$14,"-")</f>
        <v>61032.669067382813</v>
      </c>
      <c r="M70" s="55">
        <f>IFERROR(E70*K70*Costs!$D$15,"-")</f>
        <v>33087.723541259766</v>
      </c>
      <c r="N70" s="55">
        <f>IFERROR(E70*K70*Costs!$D$16,"-")</f>
        <v>33087.723541259766</v>
      </c>
      <c r="O70" s="55">
        <f>IFERROR(E70*K70*Costs!$D$17,"-")</f>
        <v>33087.723541259766</v>
      </c>
      <c r="P70" s="57">
        <f t="shared" si="8"/>
        <v>160295.83969116211</v>
      </c>
      <c r="Q70" s="10">
        <f t="shared" si="9"/>
        <v>133.57986640930176</v>
      </c>
    </row>
    <row r="71" spans="1:17" x14ac:dyDescent="0.3">
      <c r="A71" s="9" t="str">
        <f>[1]Sites!A71</f>
        <v>HRV</v>
      </c>
      <c r="B71" s="9" t="str">
        <f>[1]Sites!B71</f>
        <v>Croatia</v>
      </c>
      <c r="C71" s="9" t="str">
        <f>[1]Sites!C71</f>
        <v>Emerging Market Economies</v>
      </c>
      <c r="D71" s="9" t="str">
        <f>[1]Sites!D71</f>
        <v>Emerging and Developing Europe</v>
      </c>
      <c r="E71" s="9">
        <f>IFERROR(VLOOKUP(A71,[1]Sites!A71:J250,10,0), "-")</f>
        <v>254.14285714285714</v>
      </c>
      <c r="F71" s="51" t="str">
        <f>IFERROR(VLOOKUP(A71,Labor_ICT!A70:H264,8,0),"-")</f>
        <v>-</v>
      </c>
      <c r="G71" s="56">
        <f t="shared" si="5"/>
        <v>10.039928714434305</v>
      </c>
      <c r="H71" s="53">
        <f>IFERROR(VLOOKUP(A71,Labor_Construction!A70:H264,8,0),"-")</f>
        <v>11.020000457763672</v>
      </c>
      <c r="I71" s="54">
        <f t="shared" si="6"/>
        <v>11.020000457763672</v>
      </c>
      <c r="J71" s="51">
        <f>IFERROR(VLOOKUP(A71,Labor_Logistics!A70:H264,8,0),"-")</f>
        <v>11.109999656677246</v>
      </c>
      <c r="K71" s="54">
        <f t="shared" si="7"/>
        <v>11.109999656677246</v>
      </c>
      <c r="L71" s="55">
        <f>IFERROR(E71*G71*Costs!$D$14,"-")</f>
        <v>40825.218703951148</v>
      </c>
      <c r="M71" s="55">
        <f>IFERROR(E71*K71*Costs!$D$15,"-")</f>
        <v>45176.432889665877</v>
      </c>
      <c r="N71" s="55">
        <f>IFERROR(E71*K71*Costs!$D$16,"-")</f>
        <v>45176.432889665877</v>
      </c>
      <c r="O71" s="55">
        <f>IFERROR(E71*K71*Costs!$D$17,"-")</f>
        <v>45176.432889665877</v>
      </c>
      <c r="P71" s="57">
        <f t="shared" si="8"/>
        <v>176354.51737294879</v>
      </c>
      <c r="Q71" s="10">
        <f t="shared" si="9"/>
        <v>693.91884295145678</v>
      </c>
    </row>
    <row r="72" spans="1:17" x14ac:dyDescent="0.3">
      <c r="A72" s="9" t="str">
        <f>[1]Sites!A72</f>
        <v>HTI</v>
      </c>
      <c r="B72" s="9" t="str">
        <f>[1]Sites!B72</f>
        <v>Haiti</v>
      </c>
      <c r="C72" s="9" t="str">
        <f>[1]Sites!C72</f>
        <v>Low Income Developing Countries</v>
      </c>
      <c r="D72" s="9" t="str">
        <f>[1]Sites!D72</f>
        <v>Latin America and the Caribbean</v>
      </c>
      <c r="E72" s="9">
        <f>IFERROR(VLOOKUP(A72,[1]Sites!A72:J251,10,0), "-")</f>
        <v>490.28571428571428</v>
      </c>
      <c r="F72" s="51">
        <f>IFERROR(VLOOKUP(A72,Labor_ICT!A71:H265,8,0),"-")</f>
        <v>1.765000581741333</v>
      </c>
      <c r="G72" s="56">
        <f t="shared" si="5"/>
        <v>1.765000581741333</v>
      </c>
      <c r="H72" s="53">
        <f>IFERROR(VLOOKUP(A72,Labor_Construction!A71:H265,8,0),"-")</f>
        <v>0.76307004690170288</v>
      </c>
      <c r="I72" s="54">
        <f t="shared" si="6"/>
        <v>0.76307004690170288</v>
      </c>
      <c r="J72" s="51">
        <f>IFERROR(VLOOKUP(A72,Labor_Logistics!A71:H265,8,0),"-")</f>
        <v>0.90499758720397949</v>
      </c>
      <c r="K72" s="54">
        <f t="shared" si="7"/>
        <v>0.90499758720397949</v>
      </c>
      <c r="L72" s="55">
        <f>IFERROR(E72*G72*Costs!$D$14,"-")</f>
        <v>13845.673134940011</v>
      </c>
      <c r="M72" s="55">
        <f>IFERROR(E72*K72*Costs!$D$15,"-")</f>
        <v>7099.3182155064169</v>
      </c>
      <c r="N72" s="55">
        <f>IFERROR(E72*K72*Costs!$D$16,"-")</f>
        <v>7099.3182155064169</v>
      </c>
      <c r="O72" s="55">
        <f>IFERROR(E72*K72*Costs!$D$17,"-")</f>
        <v>7099.3182155064169</v>
      </c>
      <c r="P72" s="57">
        <f t="shared" si="8"/>
        <v>35143.627781459261</v>
      </c>
      <c r="Q72" s="10">
        <f t="shared" si="9"/>
        <v>71.679893493652344</v>
      </c>
    </row>
    <row r="73" spans="1:17" x14ac:dyDescent="0.3">
      <c r="A73" s="9" t="str">
        <f>[1]Sites!A73</f>
        <v>HUN</v>
      </c>
      <c r="B73" s="9" t="str">
        <f>[1]Sites!B73</f>
        <v>Hungary</v>
      </c>
      <c r="C73" s="9" t="str">
        <f>[1]Sites!C73</f>
        <v>Emerging Market Economies</v>
      </c>
      <c r="D73" s="9" t="str">
        <f>[1]Sites!D73</f>
        <v>Emerging and Developing Europe</v>
      </c>
      <c r="E73" s="9">
        <f>IFERROR(VLOOKUP(A73,[1]Sites!A73:J252,10,0), "-")</f>
        <v>220</v>
      </c>
      <c r="F73" s="51">
        <f>IFERROR(VLOOKUP(A73,Labor_ICT!A72:H266,8,0),"-")</f>
        <v>19.829999923706055</v>
      </c>
      <c r="G73" s="56">
        <f t="shared" si="5"/>
        <v>19.829999923706055</v>
      </c>
      <c r="H73" s="53">
        <f>IFERROR(VLOOKUP(A73,Labor_Construction!A72:H266,8,0),"-")</f>
        <v>9.6800003051757813</v>
      </c>
      <c r="I73" s="54">
        <f t="shared" si="6"/>
        <v>9.6800003051757813</v>
      </c>
      <c r="J73" s="51">
        <f>IFERROR(VLOOKUP(A73,Labor_Logistics!A72:H266,8,0),"-")</f>
        <v>11.159999847412109</v>
      </c>
      <c r="K73" s="54">
        <f t="shared" si="7"/>
        <v>11.159999847412109</v>
      </c>
      <c r="L73" s="55">
        <f>IFERROR(E73*G73*Costs!$D$14,"-")</f>
        <v>69801.599731445313</v>
      </c>
      <c r="M73" s="55">
        <f>IFERROR(E73*K73*Costs!$D$15,"-")</f>
        <v>39283.199462890625</v>
      </c>
      <c r="N73" s="55">
        <f>IFERROR(E73*K73*Costs!$D$16,"-")</f>
        <v>39283.199462890625</v>
      </c>
      <c r="O73" s="55">
        <f>IFERROR(E73*K73*Costs!$D$17,"-")</f>
        <v>39283.199462890625</v>
      </c>
      <c r="P73" s="57">
        <f t="shared" si="8"/>
        <v>187651.19812011719</v>
      </c>
      <c r="Q73" s="10">
        <f t="shared" si="9"/>
        <v>852.95999145507813</v>
      </c>
    </row>
    <row r="74" spans="1:17" x14ac:dyDescent="0.3">
      <c r="A74" s="9" t="str">
        <f>[1]Sites!A74</f>
        <v>IDN</v>
      </c>
      <c r="B74" s="9" t="str">
        <f>[1]Sites!B74</f>
        <v>Indonesia</v>
      </c>
      <c r="C74" s="9" t="str">
        <f>[1]Sites!C74</f>
        <v>Emerging Market Economies</v>
      </c>
      <c r="D74" s="9" t="str">
        <f>[1]Sites!D74</f>
        <v>Emerging and Developing Asia</v>
      </c>
      <c r="E74" s="9">
        <f>IFERROR(VLOOKUP(A74,[1]Sites!A74:J253,10,0), "-")</f>
        <v>93378</v>
      </c>
      <c r="F74" s="51">
        <f>IFERROR(VLOOKUP(A74,Labor_ICT!A73:H267,8,0),"-")</f>
        <v>4.9220046997070313</v>
      </c>
      <c r="G74" s="56">
        <f t="shared" si="5"/>
        <v>4.9220046997070313</v>
      </c>
      <c r="H74" s="53">
        <f>IFERROR(VLOOKUP(A74,Labor_Construction!A73:H267,8,0),"-")</f>
        <v>2.4381115436553955</v>
      </c>
      <c r="I74" s="54">
        <f t="shared" si="6"/>
        <v>2.4381115436553955</v>
      </c>
      <c r="J74" s="51">
        <f>IFERROR(VLOOKUP(A74,Labor_Logistics!A73:H267,8,0),"-")</f>
        <v>2.7811965942382813</v>
      </c>
      <c r="K74" s="54">
        <f t="shared" si="7"/>
        <v>2.7811965942382813</v>
      </c>
      <c r="L74" s="55">
        <f>IFERROR(E74*G74*Costs!$D$14,"-")</f>
        <v>7353711.2775878906</v>
      </c>
      <c r="M74" s="55">
        <f>IFERROR(E74*K74*Costs!$D$15,"-")</f>
        <v>4155241.2092285156</v>
      </c>
      <c r="N74" s="55">
        <f>IFERROR(E74*K74*Costs!$D$16,"-")</f>
        <v>4155241.2092285156</v>
      </c>
      <c r="O74" s="55">
        <f>IFERROR(E74*K74*Costs!$D$17,"-")</f>
        <v>4155241.2092285156</v>
      </c>
      <c r="P74" s="57">
        <f t="shared" si="8"/>
        <v>19819434.905273438</v>
      </c>
      <c r="Q74" s="10">
        <f t="shared" si="9"/>
        <v>212.24951171875</v>
      </c>
    </row>
    <row r="75" spans="1:17" x14ac:dyDescent="0.3">
      <c r="A75" s="9" t="str">
        <f>[1]Sites!A75</f>
        <v>IND</v>
      </c>
      <c r="B75" s="9" t="str">
        <f>[1]Sites!B75</f>
        <v>India</v>
      </c>
      <c r="C75" s="9" t="str">
        <f>[1]Sites!C75</f>
        <v>Emerging Market Economies</v>
      </c>
      <c r="D75" s="9" t="str">
        <f>[1]Sites!D75</f>
        <v>Emerging and Developing Asia</v>
      </c>
      <c r="E75" s="9">
        <f>IFERROR(VLOOKUP(A75,[1]Sites!A75:J254,10,0), "-")</f>
        <v>461121</v>
      </c>
      <c r="F75" s="51">
        <f>IFERROR(VLOOKUP(A75,Labor_ICT!A74:H268,8,0),"-")</f>
        <v>2.6223227977752686</v>
      </c>
      <c r="G75" s="56">
        <f t="shared" si="5"/>
        <v>2.6223227977752686</v>
      </c>
      <c r="H75" s="53">
        <f>IFERROR(VLOOKUP(A75,Labor_Construction!A74:H268,8,0),"-")</f>
        <v>1.1948616504669189</v>
      </c>
      <c r="I75" s="54">
        <f t="shared" si="6"/>
        <v>1.1948616504669189</v>
      </c>
      <c r="J75" s="51">
        <f>IFERROR(VLOOKUP(A75,Labor_Logistics!A74:H268,8,0),"-")</f>
        <v>1.3959653377532959</v>
      </c>
      <c r="K75" s="54">
        <f t="shared" si="7"/>
        <v>1.3959653377532959</v>
      </c>
      <c r="L75" s="55">
        <f>IFERROR(E75*G75*Costs!$D$14,"-")</f>
        <v>19347329.773326874</v>
      </c>
      <c r="M75" s="55">
        <f>IFERROR(E75*K75*Costs!$D$15,"-")</f>
        <v>10299342.920162201</v>
      </c>
      <c r="N75" s="55">
        <f>IFERROR(E75*K75*Costs!$D$16,"-")</f>
        <v>10299342.920162201</v>
      </c>
      <c r="O75" s="55">
        <f>IFERROR(E75*K75*Costs!$D$17,"-")</f>
        <v>10299342.920162201</v>
      </c>
      <c r="P75" s="57">
        <f t="shared" si="8"/>
        <v>50245358.533813477</v>
      </c>
      <c r="Q75" s="10">
        <f t="shared" si="9"/>
        <v>108.9635009765625</v>
      </c>
    </row>
    <row r="76" spans="1:17" x14ac:dyDescent="0.3">
      <c r="A76" s="9" t="str">
        <f>[1]Sites!A76</f>
        <v>IRL</v>
      </c>
      <c r="B76" s="9" t="str">
        <f>[1]Sites!B76</f>
        <v>Ireland</v>
      </c>
      <c r="C76" s="9" t="str">
        <f>[1]Sites!C76</f>
        <v>Advanced Economies</v>
      </c>
      <c r="D76" s="9" t="str">
        <f>[1]Sites!D76</f>
        <v>Advanced Economies</v>
      </c>
      <c r="E76" s="9">
        <f>IFERROR(VLOOKUP(A76,[1]Sites!A76:J255,10,0), "-")</f>
        <v>4000</v>
      </c>
      <c r="F76" s="51">
        <f>IFERROR(VLOOKUP(A76,Labor_ICT!A75:H269,8,0),"-")</f>
        <v>58.25</v>
      </c>
      <c r="G76" s="56">
        <f t="shared" si="5"/>
        <v>58.25</v>
      </c>
      <c r="H76" s="53">
        <f>IFERROR(VLOOKUP(A76,Labor_Construction!A75:H269,8,0),"-")</f>
        <v>29.809999465942383</v>
      </c>
      <c r="I76" s="54">
        <f t="shared" si="6"/>
        <v>29.809999465942383</v>
      </c>
      <c r="J76" s="51">
        <f>IFERROR(VLOOKUP(A76,Labor_Logistics!A75:H269,8,0),"-")</f>
        <v>31.979999542236328</v>
      </c>
      <c r="K76" s="54">
        <f t="shared" si="7"/>
        <v>31.979999542236328</v>
      </c>
      <c r="L76" s="55">
        <f>IFERROR(E76*G76*Costs!$D$14,"-")</f>
        <v>3728000</v>
      </c>
      <c r="M76" s="55">
        <f>IFERROR(E76*K76*Costs!$D$15,"-")</f>
        <v>2046719.970703125</v>
      </c>
      <c r="N76" s="55">
        <f>IFERROR(E76*K76*Costs!$D$16,"-")</f>
        <v>2046719.970703125</v>
      </c>
      <c r="O76" s="55">
        <f>IFERROR(E76*K76*Costs!$D$17,"-")</f>
        <v>2046719.970703125</v>
      </c>
      <c r="P76" s="57">
        <f t="shared" si="8"/>
        <v>9868159.912109375</v>
      </c>
      <c r="Q76" s="10">
        <f t="shared" si="9"/>
        <v>2467.0399780273438</v>
      </c>
    </row>
    <row r="77" spans="1:17" x14ac:dyDescent="0.3">
      <c r="A77" s="9" t="str">
        <f>[1]Sites!A77</f>
        <v>IRN</v>
      </c>
      <c r="B77" s="9" t="str">
        <f>[1]Sites!B77</f>
        <v>Iran</v>
      </c>
      <c r="C77" s="9" t="str">
        <f>[1]Sites!C77</f>
        <v>Emerging Market Economies</v>
      </c>
      <c r="D77" s="9" t="str">
        <f>[1]Sites!D77</f>
        <v>Middle East, North Africa, Afghanistan, and Pakistan</v>
      </c>
      <c r="E77" s="9">
        <f>IFERROR(VLOOKUP(A77,[1]Sites!A77:J256,10,0), "-")</f>
        <v>37106</v>
      </c>
      <c r="F77" s="51">
        <f>IFERROR(VLOOKUP(A77,Labor_ICT!A76:H270,8,0),"-")</f>
        <v>11.228579521179199</v>
      </c>
      <c r="G77" s="56">
        <f t="shared" si="5"/>
        <v>11.228579521179199</v>
      </c>
      <c r="H77" s="53">
        <f>IFERROR(VLOOKUP(A77,Labor_Construction!A76:H270,8,0),"-")</f>
        <v>6.205223560333252</v>
      </c>
      <c r="I77" s="54">
        <f t="shared" si="6"/>
        <v>6.205223560333252</v>
      </c>
      <c r="J77" s="51">
        <f>IFERROR(VLOOKUP(A77,Labor_Logistics!A76:H270,8,0),"-")</f>
        <v>6.8602633476257324</v>
      </c>
      <c r="K77" s="54">
        <f t="shared" si="7"/>
        <v>6.8602633476257324</v>
      </c>
      <c r="L77" s="55">
        <f>IFERROR(E77*G77*Costs!$D$14,"-")</f>
        <v>6666362.7474060059</v>
      </c>
      <c r="M77" s="55">
        <f>IFERROR(E77*K77*Costs!$D$15,"-")</f>
        <v>4072910.9084320068</v>
      </c>
      <c r="N77" s="55">
        <f>IFERROR(E77*K77*Costs!$D$16,"-")</f>
        <v>4072910.9084320068</v>
      </c>
      <c r="O77" s="55">
        <f>IFERROR(E77*K77*Costs!$D$17,"-")</f>
        <v>4072910.9084320068</v>
      </c>
      <c r="P77" s="57">
        <f t="shared" si="8"/>
        <v>18885095.472702026</v>
      </c>
      <c r="Q77" s="10">
        <f t="shared" si="9"/>
        <v>508.94991302490234</v>
      </c>
    </row>
    <row r="78" spans="1:17" x14ac:dyDescent="0.3">
      <c r="A78" s="9" t="str">
        <f>[1]Sites!A78</f>
        <v>IRQ</v>
      </c>
      <c r="B78" s="9" t="str">
        <f>[1]Sites!B78</f>
        <v>Iraq</v>
      </c>
      <c r="C78" s="9" t="str">
        <f>[1]Sites!C78</f>
        <v>Emerging Market Economies</v>
      </c>
      <c r="D78" s="9" t="str">
        <f>[1]Sites!D78</f>
        <v>Middle East, North Africa, Afghanistan, and Pakistan</v>
      </c>
      <c r="E78" s="9">
        <f>IFERROR(VLOOKUP(A78,[1]Sites!A78:J257,10,0), "-")</f>
        <v>14769</v>
      </c>
      <c r="F78" s="51">
        <f>IFERROR(VLOOKUP(A78,Labor_ICT!A77:H271,8,0),"-")</f>
        <v>5.2566976547241211</v>
      </c>
      <c r="G78" s="56">
        <f t="shared" si="5"/>
        <v>5.2566976547241211</v>
      </c>
      <c r="H78" s="53">
        <f>IFERROR(VLOOKUP(A78,Labor_Construction!A77:H271,8,0),"-")</f>
        <v>2.6267280578613281</v>
      </c>
      <c r="I78" s="54">
        <f t="shared" si="6"/>
        <v>2.6267280578613281</v>
      </c>
      <c r="J78" s="51">
        <f>IFERROR(VLOOKUP(A78,Labor_Logistics!A77:H271,8,0),"-")</f>
        <v>2.988882303237915</v>
      </c>
      <c r="K78" s="54">
        <f t="shared" si="7"/>
        <v>2.988882303237915</v>
      </c>
      <c r="L78" s="55">
        <f>IFERROR(E78*G78*Costs!$D$14,"-")</f>
        <v>1242178.6826019287</v>
      </c>
      <c r="M78" s="55">
        <f>IFERROR(E78*K78*Costs!$D$15,"-")</f>
        <v>706284.84378433228</v>
      </c>
      <c r="N78" s="55">
        <f>IFERROR(E78*K78*Costs!$D$16,"-")</f>
        <v>706284.84378433228</v>
      </c>
      <c r="O78" s="55">
        <f>IFERROR(E78*K78*Costs!$D$17,"-")</f>
        <v>706284.84378433228</v>
      </c>
      <c r="P78" s="57">
        <f t="shared" si="8"/>
        <v>3361033.2139549255</v>
      </c>
      <c r="Q78" s="10">
        <f t="shared" si="9"/>
        <v>227.57351303100586</v>
      </c>
    </row>
    <row r="79" spans="1:17" x14ac:dyDescent="0.3">
      <c r="A79" s="9" t="str">
        <f>[1]Sites!A79</f>
        <v>ISL</v>
      </c>
      <c r="B79" s="9" t="str">
        <f>[1]Sites!B79</f>
        <v>Iceland</v>
      </c>
      <c r="C79" s="9" t="str">
        <f>[1]Sites!C79</f>
        <v>Advanced Economies</v>
      </c>
      <c r="D79" s="9" t="str">
        <f>[1]Sites!D79</f>
        <v>Advanced Economies</v>
      </c>
      <c r="E79" s="9">
        <f>IFERROR(VLOOKUP(A79,[1]Sites!A79:J258,10,0), "-")</f>
        <v>1653.8571428571429</v>
      </c>
      <c r="F79" s="51">
        <f>IFERROR(VLOOKUP(A79,Labor_ICT!A78:H272,8,0),"-")</f>
        <v>53.450000762939453</v>
      </c>
      <c r="G79" s="56">
        <f t="shared" si="5"/>
        <v>53.450000762939453</v>
      </c>
      <c r="H79" s="53">
        <f>IFERROR(VLOOKUP(A79,Labor_Construction!A78:H272,8,0),"-")</f>
        <v>43.220001220703125</v>
      </c>
      <c r="I79" s="54">
        <f t="shared" si="6"/>
        <v>43.220001220703125</v>
      </c>
      <c r="J79" s="51">
        <f>IFERROR(VLOOKUP(A79,Labor_Logistics!A78:H272,8,0),"-")</f>
        <v>46.009998321533203</v>
      </c>
      <c r="K79" s="54">
        <f t="shared" si="7"/>
        <v>46.009998321533203</v>
      </c>
      <c r="L79" s="55">
        <f>IFERROR(E79*G79*Costs!$D$14,"-")</f>
        <v>1414378.6487601143</v>
      </c>
      <c r="M79" s="55">
        <f>IFERROR(E79*K79*Costs!$D$15,"-")</f>
        <v>1217503.4298706055</v>
      </c>
      <c r="N79" s="55">
        <f>IFERROR(E79*K79*Costs!$D$16,"-")</f>
        <v>1217503.4298706055</v>
      </c>
      <c r="O79" s="55">
        <f>IFERROR(E79*K79*Costs!$D$17,"-")</f>
        <v>1217503.4298706055</v>
      </c>
      <c r="P79" s="57">
        <f t="shared" si="8"/>
        <v>5066888.9383719303</v>
      </c>
      <c r="Q79" s="10">
        <f t="shared" si="9"/>
        <v>3063.6799316406245</v>
      </c>
    </row>
    <row r="80" spans="1:17" x14ac:dyDescent="0.3">
      <c r="A80" s="9" t="str">
        <f>[1]Sites!A80</f>
        <v>ISR</v>
      </c>
      <c r="B80" s="9" t="str">
        <f>[1]Sites!B80</f>
        <v>Israel</v>
      </c>
      <c r="C80" s="9" t="str">
        <f>[1]Sites!C80</f>
        <v>Advanced Economies</v>
      </c>
      <c r="D80" s="9" t="str">
        <f>[1]Sites!D80</f>
        <v>Advanced Economies</v>
      </c>
      <c r="E80" s="9">
        <f>IFERROR(VLOOKUP(A80,[1]Sites!A80:J259,10,0), "-")</f>
        <v>21997.428571428572</v>
      </c>
      <c r="F80" s="51">
        <f>IFERROR(VLOOKUP(A80,Labor_ICT!A79:H273,8,0),"-")</f>
        <v>50.189998626708984</v>
      </c>
      <c r="G80" s="56">
        <f t="shared" si="5"/>
        <v>50.189998626708984</v>
      </c>
      <c r="H80" s="53">
        <f>IFERROR(VLOOKUP(A80,Labor_Construction!A79:H273,8,0),"-")</f>
        <v>24.719999313354492</v>
      </c>
      <c r="I80" s="54">
        <f t="shared" si="6"/>
        <v>24.719999313354492</v>
      </c>
      <c r="J80" s="51">
        <f>IFERROR(VLOOKUP(A80,Labor_Logistics!A79:H273,8,0),"-")</f>
        <v>21.739999771118164</v>
      </c>
      <c r="K80" s="54">
        <f t="shared" si="7"/>
        <v>21.739999771118164</v>
      </c>
      <c r="L80" s="55">
        <f>IFERROR(E80*G80*Costs!$D$14,"-")</f>
        <v>17664814.556658063</v>
      </c>
      <c r="M80" s="55">
        <f>IFERROR(E80*K80*Costs!$D$15,"-")</f>
        <v>7651585.4737287257</v>
      </c>
      <c r="N80" s="55">
        <f>IFERROR(E80*K80*Costs!$D$16,"-")</f>
        <v>7651585.4737287257</v>
      </c>
      <c r="O80" s="55">
        <f>IFERROR(E80*K80*Costs!$D$17,"-")</f>
        <v>7651585.4737287257</v>
      </c>
      <c r="P80" s="57">
        <f t="shared" si="8"/>
        <v>40619570.977844238</v>
      </c>
      <c r="Q80" s="10">
        <f t="shared" si="9"/>
        <v>1846.5599670410156</v>
      </c>
    </row>
    <row r="81" spans="1:17" x14ac:dyDescent="0.3">
      <c r="A81" s="9" t="str">
        <f>[1]Sites!A81</f>
        <v>ITA</v>
      </c>
      <c r="B81" s="9" t="str">
        <f>[1]Sites!B81</f>
        <v>Italy</v>
      </c>
      <c r="C81" s="9" t="str">
        <f>[1]Sites!C81</f>
        <v>Advanced Economies</v>
      </c>
      <c r="D81" s="9" t="str">
        <f>[1]Sites!D81</f>
        <v>Advanced Economies</v>
      </c>
      <c r="E81" s="9">
        <f>IFERROR(VLOOKUP(A81,[1]Sites!A81:J260,10,0), "-")</f>
        <v>55108</v>
      </c>
      <c r="F81" s="51">
        <f>IFERROR(VLOOKUP(A81,Labor_ICT!A80:H274,8,0),"-")</f>
        <v>40.430000305175781</v>
      </c>
      <c r="G81" s="56">
        <f t="shared" si="5"/>
        <v>40.430000305175781</v>
      </c>
      <c r="H81" s="53">
        <f>IFERROR(VLOOKUP(A81,Labor_Construction!A80:H274,8,0),"-")</f>
        <v>28.209999084472656</v>
      </c>
      <c r="I81" s="54">
        <f t="shared" si="6"/>
        <v>28.209999084472656</v>
      </c>
      <c r="J81" s="51">
        <f>IFERROR(VLOOKUP(A81,Labor_Logistics!A80:H274,8,0),"-")</f>
        <v>30.610000610351563</v>
      </c>
      <c r="K81" s="54">
        <f t="shared" si="7"/>
        <v>30.610000610351563</v>
      </c>
      <c r="L81" s="55">
        <f>IFERROR(E81*G81*Costs!$D$14,"-")</f>
        <v>35648263.309082031</v>
      </c>
      <c r="M81" s="55">
        <f>IFERROR(E81*K81*Costs!$D$15,"-")</f>
        <v>26989694.618164063</v>
      </c>
      <c r="N81" s="55">
        <f>IFERROR(E81*K81*Costs!$D$16,"-")</f>
        <v>26989694.618164063</v>
      </c>
      <c r="O81" s="55">
        <f>IFERROR(E81*K81*Costs!$D$17,"-")</f>
        <v>26989694.618164063</v>
      </c>
      <c r="P81" s="57">
        <f t="shared" si="8"/>
        <v>116617347.16357422</v>
      </c>
      <c r="Q81" s="10">
        <f t="shared" si="9"/>
        <v>2116.1600341796875</v>
      </c>
    </row>
    <row r="82" spans="1:17" x14ac:dyDescent="0.3">
      <c r="A82" s="9" t="str">
        <f>[1]Sites!A82</f>
        <v>JAM</v>
      </c>
      <c r="B82" s="9" t="str">
        <f>[1]Sites!B82</f>
        <v>Jamaica</v>
      </c>
      <c r="C82" s="9" t="str">
        <f>[1]Sites!C82</f>
        <v>Emerging Market Economies</v>
      </c>
      <c r="D82" s="9" t="str">
        <f>[1]Sites!D82</f>
        <v>Latin America and the Caribbean</v>
      </c>
      <c r="E82" s="9">
        <f>IFERROR(VLOOKUP(A82,[1]Sites!A82:J261,10,0), "-")</f>
        <v>2521.4285714285716</v>
      </c>
      <c r="F82" s="51">
        <f>IFERROR(VLOOKUP(A82,Labor_ICT!A81:H275,8,0),"-")</f>
        <v>6.2181892395019531</v>
      </c>
      <c r="G82" s="56">
        <f t="shared" si="5"/>
        <v>6.2181892395019531</v>
      </c>
      <c r="H82" s="53">
        <f>IFERROR(VLOOKUP(A82,Labor_Construction!A81:H275,8,0),"-")</f>
        <v>3.1772010326385498</v>
      </c>
      <c r="I82" s="54">
        <f t="shared" si="6"/>
        <v>3.1772010326385498</v>
      </c>
      <c r="J82" s="51">
        <f>IFERROR(VLOOKUP(A82,Labor_Logistics!A81:H275,8,0),"-")</f>
        <v>3.5922746658325195</v>
      </c>
      <c r="K82" s="54">
        <f t="shared" si="7"/>
        <v>3.5922746658325195</v>
      </c>
      <c r="L82" s="55">
        <f>IFERROR(E82*G82*Costs!$D$14,"-")</f>
        <v>250859.52017647881</v>
      </c>
      <c r="M82" s="55">
        <f>IFERROR(E82*K82*Costs!$D$15,"-")</f>
        <v>144922.62366158623</v>
      </c>
      <c r="N82" s="55">
        <f>IFERROR(E82*K82*Costs!$D$16,"-")</f>
        <v>144922.62366158623</v>
      </c>
      <c r="O82" s="55">
        <f>IFERROR(E82*K82*Costs!$D$17,"-")</f>
        <v>144922.62366158623</v>
      </c>
      <c r="P82" s="57">
        <f t="shared" si="8"/>
        <v>685627.39116123749</v>
      </c>
      <c r="Q82" s="10">
        <f t="shared" si="9"/>
        <v>271.92021179199219</v>
      </c>
    </row>
    <row r="83" spans="1:17" x14ac:dyDescent="0.3">
      <c r="A83" s="9" t="str">
        <f>[1]Sites!A83</f>
        <v>JOR</v>
      </c>
      <c r="B83" s="9" t="str">
        <f>[1]Sites!B83</f>
        <v>Jordan</v>
      </c>
      <c r="C83" s="9" t="str">
        <f>[1]Sites!C83</f>
        <v>Emerging Market Economies</v>
      </c>
      <c r="D83" s="9" t="str">
        <f>[1]Sites!D83</f>
        <v>Middle East, North Africa, Afghanistan, and Pakistan</v>
      </c>
      <c r="E83" s="9">
        <f>IFERROR(VLOOKUP(A83,[1]Sites!A83:J262,10,0), "-")</f>
        <v>6836</v>
      </c>
      <c r="F83" s="51">
        <f>IFERROR(VLOOKUP(A83,Labor_ICT!A82:H276,8,0),"-")</f>
        <v>5.3265609741210938</v>
      </c>
      <c r="G83" s="56">
        <f t="shared" si="5"/>
        <v>5.3265609741210938</v>
      </c>
      <c r="H83" s="53">
        <f>IFERROR(VLOOKUP(A83,Labor_Construction!A82:H276,8,0),"-")</f>
        <v>2.6663045883178711</v>
      </c>
      <c r="I83" s="54">
        <f t="shared" si="6"/>
        <v>2.6663045883178711</v>
      </c>
      <c r="J83" s="51">
        <f>IFERROR(VLOOKUP(A83,Labor_Logistics!A82:H276,8,0),"-")</f>
        <v>3.0323953628540039</v>
      </c>
      <c r="K83" s="54">
        <f t="shared" si="7"/>
        <v>3.0323953628540039</v>
      </c>
      <c r="L83" s="55">
        <f>IFERROR(E83*G83*Costs!$D$14,"-")</f>
        <v>582597.93310546875</v>
      </c>
      <c r="M83" s="55">
        <f>IFERROR(E83*K83*Costs!$D$15,"-")</f>
        <v>331671.27520751953</v>
      </c>
      <c r="N83" s="55">
        <f>IFERROR(E83*K83*Costs!$D$16,"-")</f>
        <v>331671.27520751953</v>
      </c>
      <c r="O83" s="55">
        <f>IFERROR(E83*K83*Costs!$D$17,"-")</f>
        <v>331671.27520751953</v>
      </c>
      <c r="P83" s="57">
        <f t="shared" si="8"/>
        <v>1577611.7587280273</v>
      </c>
      <c r="Q83" s="10">
        <f t="shared" si="9"/>
        <v>230.77995300292969</v>
      </c>
    </row>
    <row r="84" spans="1:17" x14ac:dyDescent="0.3">
      <c r="A84" s="9" t="str">
        <f>[1]Sites!A84</f>
        <v>JPN</v>
      </c>
      <c r="B84" s="9" t="str">
        <f>[1]Sites!B84</f>
        <v>Japan</v>
      </c>
      <c r="C84" s="9" t="str">
        <f>[1]Sites!C84</f>
        <v>Advanced Economies</v>
      </c>
      <c r="D84" s="9" t="str">
        <f>[1]Sites!D84</f>
        <v>Advanced Economies</v>
      </c>
      <c r="E84" s="9">
        <f>IFERROR(VLOOKUP(A84,[1]Sites!A84:J263,10,0), "-")</f>
        <v>220000</v>
      </c>
      <c r="F84" s="51">
        <f>IFERROR(VLOOKUP(A84,Labor_ICT!A83:H277,8,0),"-")</f>
        <v>38.772705078125</v>
      </c>
      <c r="G84" s="56">
        <f t="shared" si="5"/>
        <v>38.772705078125</v>
      </c>
      <c r="H84" s="53">
        <f>IFERROR(VLOOKUP(A84,Labor_Construction!A83:H277,8,0),"-")</f>
        <v>25.255928039550781</v>
      </c>
      <c r="I84" s="54">
        <f t="shared" si="6"/>
        <v>25.255928039550781</v>
      </c>
      <c r="J84" s="51">
        <f>IFERROR(VLOOKUP(A84,Labor_Logistics!A83:H277,8,0),"-")</f>
        <v>26.639087677001953</v>
      </c>
      <c r="K84" s="54">
        <f t="shared" si="7"/>
        <v>26.639087677001953</v>
      </c>
      <c r="L84" s="55">
        <f>IFERROR(E84*G84*Costs!$D$14,"-")</f>
        <v>136479921.875</v>
      </c>
      <c r="M84" s="55">
        <f>IFERROR(E84*K84*Costs!$D$15,"-")</f>
        <v>93769588.623046875</v>
      </c>
      <c r="N84" s="55">
        <f>IFERROR(E84*K84*Costs!$D$16,"-")</f>
        <v>93769588.623046875</v>
      </c>
      <c r="O84" s="55">
        <f>IFERROR(E84*K84*Costs!$D$17,"-")</f>
        <v>93769588.623046875</v>
      </c>
      <c r="P84" s="57">
        <f t="shared" si="8"/>
        <v>417788687.74414063</v>
      </c>
      <c r="Q84" s="10">
        <f t="shared" si="9"/>
        <v>1899.0394897460938</v>
      </c>
    </row>
    <row r="85" spans="1:17" x14ac:dyDescent="0.3">
      <c r="A85" s="9" t="str">
        <f>[1]Sites!A85</f>
        <v>KAZ</v>
      </c>
      <c r="B85" s="9" t="str">
        <f>[1]Sites!B85</f>
        <v>Kazakhstan</v>
      </c>
      <c r="C85" s="9" t="str">
        <f>[1]Sites!C85</f>
        <v>Emerging Market Economies</v>
      </c>
      <c r="D85" s="9" t="str">
        <f>[1]Sites!D85</f>
        <v>Caucasus and Central Asia</v>
      </c>
      <c r="E85" s="9">
        <f>IFERROR(VLOOKUP(A85,[1]Sites!A85:J264,10,0), "-")</f>
        <v>154000</v>
      </c>
      <c r="F85" s="51">
        <f>IFERROR(VLOOKUP(A85,Labor_ICT!A84:H278,8,0),"-")</f>
        <v>5.4000000953674316</v>
      </c>
      <c r="G85" s="56">
        <f t="shared" si="5"/>
        <v>5.4000000953674316</v>
      </c>
      <c r="H85" s="53">
        <f>IFERROR(VLOOKUP(A85,Labor_Construction!A84:H278,8,0),"-")</f>
        <v>4.4899997711181641</v>
      </c>
      <c r="I85" s="54">
        <f t="shared" si="6"/>
        <v>4.4899997711181641</v>
      </c>
      <c r="J85" s="51">
        <f>IFERROR(VLOOKUP(A85,Labor_Logistics!A84:H278,8,0),"-")</f>
        <v>4.929999828338623</v>
      </c>
      <c r="K85" s="54">
        <f t="shared" si="7"/>
        <v>4.929999828338623</v>
      </c>
      <c r="L85" s="55">
        <f>IFERROR(E85*G85*Costs!$D$14,"-")</f>
        <v>13305600.234985352</v>
      </c>
      <c r="M85" s="55">
        <f>IFERROR(E85*K85*Costs!$D$15,"-")</f>
        <v>12147519.577026367</v>
      </c>
      <c r="N85" s="55">
        <f>IFERROR(E85*K85*Costs!$D$16,"-")</f>
        <v>12147519.577026367</v>
      </c>
      <c r="O85" s="55">
        <f>IFERROR(E85*K85*Costs!$D$17,"-")</f>
        <v>12147519.577026367</v>
      </c>
      <c r="P85" s="57">
        <f t="shared" si="8"/>
        <v>49748158.966064453</v>
      </c>
      <c r="Q85" s="10">
        <f t="shared" si="9"/>
        <v>323.03999328613281</v>
      </c>
    </row>
    <row r="86" spans="1:17" x14ac:dyDescent="0.3">
      <c r="A86" s="9" t="str">
        <f>[1]Sites!A86</f>
        <v>KEN</v>
      </c>
      <c r="B86" s="9" t="str">
        <f>[1]Sites!B86</f>
        <v>Kenya</v>
      </c>
      <c r="C86" s="9" t="str">
        <f>[1]Sites!C86</f>
        <v>Low Income Developing Countries</v>
      </c>
      <c r="D86" s="9" t="str">
        <f>[1]Sites!D86</f>
        <v>Sub-Sahara Africa</v>
      </c>
      <c r="E86" s="9">
        <f>IFERROR(VLOOKUP(A86,[1]Sites!A86:J265,10,0), "-")</f>
        <v>6629</v>
      </c>
      <c r="F86" s="51">
        <f>IFERROR(VLOOKUP(A86,Labor_ICT!A85:H279,8,0),"-")</f>
        <v>2.8310892581939697</v>
      </c>
      <c r="G86" s="56">
        <f t="shared" si="5"/>
        <v>2.8310892581939697</v>
      </c>
      <c r="H86" s="53">
        <f>IFERROR(VLOOKUP(A86,Labor_Construction!A85:H279,8,0),"-")</f>
        <v>1.3031629323959351</v>
      </c>
      <c r="I86" s="54">
        <f t="shared" si="6"/>
        <v>1.3031629323959351</v>
      </c>
      <c r="J86" s="51">
        <f>IFERROR(VLOOKUP(A86,Labor_Logistics!A85:H279,8,0),"-")</f>
        <v>1.5180745124816895</v>
      </c>
      <c r="K86" s="54">
        <f t="shared" si="7"/>
        <v>1.5180745124816895</v>
      </c>
      <c r="L86" s="55">
        <f>IFERROR(E86*G86*Costs!$D$14,"-")</f>
        <v>300276.65108108521</v>
      </c>
      <c r="M86" s="55">
        <f>IFERROR(E86*K86*Costs!$D$15,"-")</f>
        <v>161013.05509185791</v>
      </c>
      <c r="N86" s="55">
        <f>IFERROR(E86*K86*Costs!$D$16,"-")</f>
        <v>161013.05509185791</v>
      </c>
      <c r="O86" s="55">
        <f>IFERROR(E86*K86*Costs!$D$17,"-")</f>
        <v>161013.05509185791</v>
      </c>
      <c r="P86" s="57">
        <f t="shared" si="8"/>
        <v>783315.81635665894</v>
      </c>
      <c r="Q86" s="10">
        <f t="shared" si="9"/>
        <v>118.16500473022461</v>
      </c>
    </row>
    <row r="87" spans="1:17" x14ac:dyDescent="0.3">
      <c r="A87" s="9" t="str">
        <f>[1]Sites!A87</f>
        <v>KGZ</v>
      </c>
      <c r="B87" s="9" t="str">
        <f>[1]Sites!B87</f>
        <v>Kyrgyzstan</v>
      </c>
      <c r="C87" s="9" t="str">
        <f>[1]Sites!C87</f>
        <v>Low Income Developing Countries</v>
      </c>
      <c r="D87" s="9" t="str">
        <f>[1]Sites!D87</f>
        <v>Caucasus and Central Asia</v>
      </c>
      <c r="E87" s="9">
        <f>IFERROR(VLOOKUP(A87,[1]Sites!A87:J266,10,0), "-")</f>
        <v>1000</v>
      </c>
      <c r="F87" s="51">
        <f>IFERROR(VLOOKUP(A87,Labor_ICT!A86:H280,8,0),"-")</f>
        <v>1.7056875228881836</v>
      </c>
      <c r="G87" s="56">
        <f t="shared" si="5"/>
        <v>1.7056875228881836</v>
      </c>
      <c r="H87" s="53">
        <f>IFERROR(VLOOKUP(A87,Labor_Construction!A86:H280,8,0),"-")</f>
        <v>0.73409026861190796</v>
      </c>
      <c r="I87" s="54">
        <f t="shared" si="6"/>
        <v>0.73409026861190796</v>
      </c>
      <c r="J87" s="51">
        <f>IFERROR(VLOOKUP(A87,Labor_Logistics!A86:H280,8,0),"-")</f>
        <v>0.87175798416137695</v>
      </c>
      <c r="K87" s="54">
        <f t="shared" si="7"/>
        <v>0.87175798416137695</v>
      </c>
      <c r="L87" s="55">
        <f>IFERROR(E87*G87*Costs!$D$14,"-")</f>
        <v>27291.000366210938</v>
      </c>
      <c r="M87" s="55">
        <f>IFERROR(E87*K87*Costs!$D$15,"-")</f>
        <v>13948.127746582031</v>
      </c>
      <c r="N87" s="55">
        <f>IFERROR(E87*K87*Costs!$D$16,"-")</f>
        <v>13948.127746582031</v>
      </c>
      <c r="O87" s="55">
        <f>IFERROR(E87*K87*Costs!$D$17,"-")</f>
        <v>13948.127746582031</v>
      </c>
      <c r="P87" s="57">
        <f t="shared" si="8"/>
        <v>69135.383605957031</v>
      </c>
      <c r="Q87" s="10">
        <f t="shared" si="9"/>
        <v>69.135383605957031</v>
      </c>
    </row>
    <row r="88" spans="1:17" x14ac:dyDescent="0.3">
      <c r="A88" s="9" t="str">
        <f>[1]Sites!A88</f>
        <v>KHM</v>
      </c>
      <c r="B88" s="9" t="str">
        <f>[1]Sites!B88</f>
        <v>Cambodia</v>
      </c>
      <c r="C88" s="9" t="str">
        <f>[1]Sites!C88</f>
        <v>Low Income Developing Countries</v>
      </c>
      <c r="D88" s="9" t="str">
        <f>[1]Sites!D88</f>
        <v>Emerging and Developing Asia</v>
      </c>
      <c r="E88" s="9">
        <f>IFERROR(VLOOKUP(A88,[1]Sites!A88:J267,10,0), "-")</f>
        <v>9200</v>
      </c>
      <c r="F88" s="51" t="str">
        <f>IFERROR(VLOOKUP(A88,Labor_ICT!A87:H281,8,0),"-")</f>
        <v>-</v>
      </c>
      <c r="G88" s="56">
        <f t="shared" si="5"/>
        <v>1.9841409941514334</v>
      </c>
      <c r="H88" s="53">
        <f>IFERROR(VLOOKUP(A88,Labor_Construction!A87:H281,8,0),"-")</f>
        <v>0.99390226602554321</v>
      </c>
      <c r="I88" s="54">
        <f t="shared" si="6"/>
        <v>0.99390226602554321</v>
      </c>
      <c r="J88" s="51">
        <f>IFERROR(VLOOKUP(A88,Labor_Logistics!A87:H281,8,0),"-")</f>
        <v>1.1683704853057861</v>
      </c>
      <c r="K88" s="54">
        <f t="shared" si="7"/>
        <v>1.1683704853057861</v>
      </c>
      <c r="L88" s="55">
        <f>IFERROR(E88*G88*Costs!$D$14,"-")</f>
        <v>292065.554339091</v>
      </c>
      <c r="M88" s="55">
        <f>IFERROR(E88*K88*Costs!$D$15,"-")</f>
        <v>171984.13543701172</v>
      </c>
      <c r="N88" s="55">
        <f>IFERROR(E88*K88*Costs!$D$16,"-")</f>
        <v>171984.13543701172</v>
      </c>
      <c r="O88" s="55">
        <f>IFERROR(E88*K88*Costs!$D$17,"-")</f>
        <v>171984.13543701172</v>
      </c>
      <c r="P88" s="57">
        <f t="shared" si="8"/>
        <v>808017.96065012622</v>
      </c>
      <c r="Q88" s="10">
        <f t="shared" si="9"/>
        <v>87.82803920110068</v>
      </c>
    </row>
    <row r="89" spans="1:17" x14ac:dyDescent="0.3">
      <c r="A89" s="9" t="str">
        <f>[1]Sites!A89</f>
        <v>KIR</v>
      </c>
      <c r="B89" s="9" t="str">
        <f>[1]Sites!B89</f>
        <v>Kiribati</v>
      </c>
      <c r="C89" s="9" t="str">
        <f>[1]Sites!C89</f>
        <v>-</v>
      </c>
      <c r="D89" s="9" t="str">
        <f>[1]Sites!D89</f>
        <v>-</v>
      </c>
      <c r="E89" s="9" t="str">
        <f>IFERROR(VLOOKUP(A89,[1]Sites!A89:J268,10,0), "-")</f>
        <v>-</v>
      </c>
      <c r="F89" s="51">
        <f>IFERROR(VLOOKUP(A89,Labor_ICT!A88:H282,8,0),"-")</f>
        <v>2.3106832504272461</v>
      </c>
      <c r="G89" s="56">
        <f t="shared" si="5"/>
        <v>2.3106832504272461</v>
      </c>
      <c r="H89" s="53">
        <f>IFERROR(VLOOKUP(A89,Labor_Construction!A88:H282,8,0),"-")</f>
        <v>1.0353378057479858</v>
      </c>
      <c r="I89" s="54">
        <f t="shared" si="6"/>
        <v>1.0353378057479858</v>
      </c>
      <c r="J89" s="51">
        <f>IFERROR(VLOOKUP(A89,Labor_Logistics!A88:H282,8,0),"-")</f>
        <v>1.2154150009155273</v>
      </c>
      <c r="K89" s="54">
        <f t="shared" si="7"/>
        <v>1.2154150009155273</v>
      </c>
      <c r="L89" s="55" t="str">
        <f>IFERROR(E89*G89*Costs!$D$14,"-")</f>
        <v>-</v>
      </c>
      <c r="M89" s="55" t="str">
        <f>IFERROR(E89*K89*Costs!$D$15,"-")</f>
        <v>-</v>
      </c>
      <c r="N89" s="55" t="str">
        <f>IFERROR(E89*K89*Costs!$D$16,"-")</f>
        <v>-</v>
      </c>
      <c r="O89" s="55" t="str">
        <f>IFERROR(E89*K89*Costs!$D$17,"-")</f>
        <v>-</v>
      </c>
      <c r="P89" s="57">
        <f t="shared" si="8"/>
        <v>0</v>
      </c>
      <c r="Q89" s="10" t="str">
        <f t="shared" si="9"/>
        <v>-</v>
      </c>
    </row>
    <row r="90" spans="1:17" x14ac:dyDescent="0.3">
      <c r="A90" s="9" t="str">
        <f>[1]Sites!A90</f>
        <v>KOR</v>
      </c>
      <c r="B90" s="9" t="str">
        <f>[1]Sites!B90</f>
        <v>Korea; South</v>
      </c>
      <c r="C90" s="9" t="str">
        <f>[1]Sites!C90</f>
        <v>Advanced Economies</v>
      </c>
      <c r="D90" s="9" t="str">
        <f>[1]Sites!D90</f>
        <v>Advanced Economies</v>
      </c>
      <c r="E90" s="9">
        <f>IFERROR(VLOOKUP(A90,[1]Sites!A90:J269,10,0), "-")</f>
        <v>30000</v>
      </c>
      <c r="F90" s="51">
        <f>IFERROR(VLOOKUP(A90,Labor_ICT!A89:H283,8,0),"-")</f>
        <v>31.422824859619141</v>
      </c>
      <c r="G90" s="56">
        <f t="shared" si="5"/>
        <v>31.422824859619141</v>
      </c>
      <c r="H90" s="53">
        <f>IFERROR(VLOOKUP(A90,Labor_Construction!A89:H283,8,0),"-")</f>
        <v>19.90544319152832</v>
      </c>
      <c r="I90" s="54">
        <f t="shared" si="6"/>
        <v>19.90544319152832</v>
      </c>
      <c r="J90" s="51">
        <f>IFERROR(VLOOKUP(A90,Labor_Logistics!A89:H283,8,0),"-")</f>
        <v>21.16374397277832</v>
      </c>
      <c r="K90" s="54">
        <f t="shared" si="7"/>
        <v>21.16374397277832</v>
      </c>
      <c r="L90" s="55">
        <f>IFERROR(E90*G90*Costs!$D$14,"-")</f>
        <v>15082955.932617188</v>
      </c>
      <c r="M90" s="55">
        <f>IFERROR(E90*K90*Costs!$D$15,"-")</f>
        <v>10158597.106933594</v>
      </c>
      <c r="N90" s="55">
        <f>IFERROR(E90*K90*Costs!$D$16,"-")</f>
        <v>10158597.106933594</v>
      </c>
      <c r="O90" s="55">
        <f>IFERROR(E90*K90*Costs!$D$17,"-")</f>
        <v>10158597.106933594</v>
      </c>
      <c r="P90" s="57">
        <f t="shared" si="8"/>
        <v>45558747.253417969</v>
      </c>
      <c r="Q90" s="10">
        <f t="shared" si="9"/>
        <v>1518.6249084472656</v>
      </c>
    </row>
    <row r="91" spans="1:17" x14ac:dyDescent="0.3">
      <c r="A91" s="9" t="str">
        <f>[1]Sites!A91</f>
        <v>KWT</v>
      </c>
      <c r="B91" s="9" t="str">
        <f>[1]Sites!B91</f>
        <v>Kuwait</v>
      </c>
      <c r="C91" s="9" t="str">
        <f>[1]Sites!C91</f>
        <v>Emerging Market Economies</v>
      </c>
      <c r="D91" s="9" t="str">
        <f>[1]Sites!D91</f>
        <v>Middle East, North Africa, Afghanistan, and Pakistan</v>
      </c>
      <c r="E91" s="9">
        <f>IFERROR(VLOOKUP(A91,[1]Sites!A91:J270,10,0), "-")</f>
        <v>4100</v>
      </c>
      <c r="F91" s="51">
        <f>IFERROR(VLOOKUP(A91,Labor_ICT!A90:H284,8,0),"-")</f>
        <v>23.385196685791016</v>
      </c>
      <c r="G91" s="56">
        <f t="shared" si="5"/>
        <v>23.385196685791016</v>
      </c>
      <c r="H91" s="53">
        <f>IFERROR(VLOOKUP(A91,Labor_Construction!A90:H284,8,0),"-")</f>
        <v>14.244439125061035</v>
      </c>
      <c r="I91" s="54">
        <f t="shared" si="6"/>
        <v>14.244439125061035</v>
      </c>
      <c r="J91" s="51">
        <f>IFERROR(VLOOKUP(A91,Labor_Logistics!A90:H284,8,0),"-")</f>
        <v>15.315656661987305</v>
      </c>
      <c r="K91" s="54">
        <f t="shared" si="7"/>
        <v>15.315656661987305</v>
      </c>
      <c r="L91" s="55">
        <f>IFERROR(E91*G91*Costs!$D$14,"-")</f>
        <v>1534068.9025878906</v>
      </c>
      <c r="M91" s="55">
        <f>IFERROR(E91*K91*Costs!$D$15,"-")</f>
        <v>1004707.0770263672</v>
      </c>
      <c r="N91" s="55">
        <f>IFERROR(E91*K91*Costs!$D$16,"-")</f>
        <v>1004707.0770263672</v>
      </c>
      <c r="O91" s="55">
        <f>IFERROR(E91*K91*Costs!$D$17,"-")</f>
        <v>1004707.0770263672</v>
      </c>
      <c r="P91" s="57">
        <f t="shared" si="8"/>
        <v>4548190.1336669922</v>
      </c>
      <c r="Q91" s="10">
        <f t="shared" si="9"/>
        <v>1109.3146667480469</v>
      </c>
    </row>
    <row r="92" spans="1:17" x14ac:dyDescent="0.3">
      <c r="A92" s="9" t="str">
        <f>[1]Sites!A92</f>
        <v>LAO</v>
      </c>
      <c r="B92" s="9" t="str">
        <f>[1]Sites!B92</f>
        <v>Laos</v>
      </c>
      <c r="C92" s="9" t="str">
        <f>[1]Sites!C92</f>
        <v>Low Income Developing Countries</v>
      </c>
      <c r="D92" s="9" t="str">
        <f>[1]Sites!D92</f>
        <v>Emerging and Developing Asia</v>
      </c>
      <c r="E92" s="9">
        <f>IFERROR(VLOOKUP(A92,[1]Sites!A92:J271,10,0), "-")</f>
        <v>7374</v>
      </c>
      <c r="F92" s="51">
        <f>IFERROR(VLOOKUP(A92,Labor_ICT!A91:H285,8,0),"-")</f>
        <v>3.4016761779785156</v>
      </c>
      <c r="G92" s="56">
        <f t="shared" si="5"/>
        <v>3.4016761779785156</v>
      </c>
      <c r="H92" s="53">
        <f>IFERROR(VLOOKUP(A92,Labor_Construction!A91:H285,8,0),"-")</f>
        <v>1.6044173240661621</v>
      </c>
      <c r="I92" s="54">
        <f t="shared" si="6"/>
        <v>1.6044173240661621</v>
      </c>
      <c r="J92" s="51">
        <f>IFERROR(VLOOKUP(A92,Labor_Logistics!A91:H285,8,0),"-")</f>
        <v>1.8560309410095215</v>
      </c>
      <c r="K92" s="54">
        <f t="shared" si="7"/>
        <v>1.8560309410095215</v>
      </c>
      <c r="L92" s="55">
        <f>IFERROR(E92*G92*Costs!$D$14,"-")</f>
        <v>401343.36218261719</v>
      </c>
      <c r="M92" s="55">
        <f>IFERROR(E92*K92*Costs!$D$15,"-")</f>
        <v>218981.95454406738</v>
      </c>
      <c r="N92" s="55">
        <f>IFERROR(E92*K92*Costs!$D$16,"-")</f>
        <v>218981.95454406738</v>
      </c>
      <c r="O92" s="55">
        <f>IFERROR(E92*K92*Costs!$D$17,"-")</f>
        <v>218981.95454406738</v>
      </c>
      <c r="P92" s="57">
        <f t="shared" si="8"/>
        <v>1058289.2258148193</v>
      </c>
      <c r="Q92" s="10">
        <f t="shared" si="9"/>
        <v>143.51630401611328</v>
      </c>
    </row>
    <row r="93" spans="1:17" x14ac:dyDescent="0.3">
      <c r="A93" s="9" t="str">
        <f>[1]Sites!A93</f>
        <v>LBN</v>
      </c>
      <c r="B93" s="9" t="str">
        <f>[1]Sites!B93</f>
        <v>Lebanon</v>
      </c>
      <c r="C93" s="9" t="str">
        <f>[1]Sites!C93</f>
        <v>Emerging Market Economies</v>
      </c>
      <c r="D93" s="9" t="str">
        <f>[1]Sites!D93</f>
        <v>Middle East, North Africa, Afghanistan, and Pakistan</v>
      </c>
      <c r="E93" s="9">
        <f>IFERROR(VLOOKUP(A93,[1]Sites!A93:J272,10,0), "-")</f>
        <v>2600</v>
      </c>
      <c r="F93" s="51">
        <f>IFERROR(VLOOKUP(A93,Labor_ICT!A92:H286,8,0),"-")</f>
        <v>3.6319451332092285</v>
      </c>
      <c r="G93" s="56">
        <f t="shared" si="5"/>
        <v>3.6319451332092285</v>
      </c>
      <c r="H93" s="53">
        <f>IFERROR(VLOOKUP(A93,Labor_Construction!A92:H286,8,0),"-")</f>
        <v>1.7279758453369141</v>
      </c>
      <c r="I93" s="54">
        <f t="shared" si="6"/>
        <v>1.7279758453369141</v>
      </c>
      <c r="J93" s="51">
        <f>IFERROR(VLOOKUP(A93,Labor_Logistics!A92:H286,8,0),"-")</f>
        <v>1.9940034151077271</v>
      </c>
      <c r="K93" s="54">
        <f t="shared" si="7"/>
        <v>1.9940034151077271</v>
      </c>
      <c r="L93" s="55">
        <f>IFERROR(E93*G93*Costs!$D$14,"-")</f>
        <v>151088.91754150391</v>
      </c>
      <c r="M93" s="55">
        <f>IFERROR(E93*K93*Costs!$D$15,"-")</f>
        <v>82950.542068481445</v>
      </c>
      <c r="N93" s="55">
        <f>IFERROR(E93*K93*Costs!$D$16,"-")</f>
        <v>82950.542068481445</v>
      </c>
      <c r="O93" s="55">
        <f>IFERROR(E93*K93*Costs!$D$17,"-")</f>
        <v>82950.542068481445</v>
      </c>
      <c r="P93" s="57">
        <f t="shared" si="8"/>
        <v>399940.54374694824</v>
      </c>
      <c r="Q93" s="10">
        <f t="shared" si="9"/>
        <v>153.82328605651855</v>
      </c>
    </row>
    <row r="94" spans="1:17" x14ac:dyDescent="0.3">
      <c r="A94" s="9" t="str">
        <f>[1]Sites!A94</f>
        <v>LBR</v>
      </c>
      <c r="B94" s="9" t="str">
        <f>[1]Sites!B94</f>
        <v>Liberia</v>
      </c>
      <c r="C94" s="9" t="str">
        <f>[1]Sites!C94</f>
        <v>Low Income Developing Countries</v>
      </c>
      <c r="D94" s="9" t="str">
        <f>[1]Sites!D94</f>
        <v>Sub-Sahara Africa</v>
      </c>
      <c r="E94" s="9">
        <f>IFERROR(VLOOKUP(A94,[1]Sites!A94:J273,10,0), "-")</f>
        <v>364.42857142857144</v>
      </c>
      <c r="F94" s="51">
        <f>IFERROR(VLOOKUP(A94,Labor_ICT!A93:H287,8,0),"-")</f>
        <v>0.99395179748535156</v>
      </c>
      <c r="G94" s="56">
        <f t="shared" si="5"/>
        <v>0.99395179748535156</v>
      </c>
      <c r="H94" s="53">
        <f>IFERROR(VLOOKUP(A94,Labor_Construction!A93:H287,8,0),"-")</f>
        <v>0.39819797873497009</v>
      </c>
      <c r="I94" s="54">
        <f t="shared" si="6"/>
        <v>0.39819797873497009</v>
      </c>
      <c r="J94" s="51">
        <f>IFERROR(VLOOKUP(A94,Labor_Logistics!A93:H287,8,0),"-")</f>
        <v>0.48266658186912537</v>
      </c>
      <c r="K94" s="54">
        <f t="shared" si="7"/>
        <v>0.48266658186912537</v>
      </c>
      <c r="L94" s="55">
        <f>IFERROR(E94*G94*Costs!$D$14,"-")</f>
        <v>5795.5909380231587</v>
      </c>
      <c r="M94" s="55">
        <f>IFERROR(E94*K94*Costs!$D$15,"-")</f>
        <v>2814.3598865100316</v>
      </c>
      <c r="N94" s="55">
        <f>IFERROR(E94*K94*Costs!$D$16,"-")</f>
        <v>2814.3598865100316</v>
      </c>
      <c r="O94" s="55">
        <f>IFERROR(E94*K94*Costs!$D$17,"-")</f>
        <v>2814.3598865100316</v>
      </c>
      <c r="P94" s="57">
        <f t="shared" si="8"/>
        <v>14238.670597553255</v>
      </c>
      <c r="Q94" s="10">
        <f t="shared" si="9"/>
        <v>39.071224689483643</v>
      </c>
    </row>
    <row r="95" spans="1:17" x14ac:dyDescent="0.3">
      <c r="A95" s="9" t="str">
        <f>[1]Sites!A95</f>
        <v>LBY</v>
      </c>
      <c r="B95" s="9" t="str">
        <f>[1]Sites!B95</f>
        <v>Libya</v>
      </c>
      <c r="C95" s="9" t="str">
        <f>[1]Sites!C95</f>
        <v>Emerging Market Economies</v>
      </c>
      <c r="D95" s="9" t="str">
        <f>[1]Sites!D95</f>
        <v>Middle East, North Africa, Afghanistan, and Pakistan</v>
      </c>
      <c r="E95" s="9">
        <f>IFERROR(VLOOKUP(A95,[1]Sites!A95:J274,10,0), "-")</f>
        <v>1240.4285714285713</v>
      </c>
      <c r="F95" s="51">
        <f>IFERROR(VLOOKUP(A95,Labor_ICT!A94:H288,8,0),"-")</f>
        <v>3.755171537399292</v>
      </c>
      <c r="G95" s="56">
        <f t="shared" si="5"/>
        <v>3.755171537399292</v>
      </c>
      <c r="H95" s="53">
        <f>IFERROR(VLOOKUP(A95,Labor_Construction!A94:H288,8,0),"-")</f>
        <v>1.7945297956466675</v>
      </c>
      <c r="I95" s="54">
        <f t="shared" si="6"/>
        <v>1.7945297956466675</v>
      </c>
      <c r="J95" s="51">
        <f>IFERROR(VLOOKUP(A95,Labor_Logistics!A94:H288,8,0),"-")</f>
        <v>2.0681827068328857</v>
      </c>
      <c r="K95" s="54">
        <f t="shared" si="7"/>
        <v>2.0681827068328857</v>
      </c>
      <c r="L95" s="55">
        <f>IFERROR(E95*G95*Costs!$D$14,"-")</f>
        <v>74528.353049686964</v>
      </c>
      <c r="M95" s="55">
        <f>IFERROR(E95*K95*Costs!$D$15,"-")</f>
        <v>41046.926727839877</v>
      </c>
      <c r="N95" s="55">
        <f>IFERROR(E95*K95*Costs!$D$16,"-")</f>
        <v>41046.926727839877</v>
      </c>
      <c r="O95" s="55">
        <f>IFERROR(E95*K95*Costs!$D$17,"-")</f>
        <v>41046.926727839877</v>
      </c>
      <c r="P95" s="57">
        <f t="shared" si="8"/>
        <v>197669.13323320658</v>
      </c>
      <c r="Q95" s="10">
        <f t="shared" si="9"/>
        <v>159.35551452636716</v>
      </c>
    </row>
    <row r="96" spans="1:17" x14ac:dyDescent="0.3">
      <c r="A96" s="9" t="str">
        <f>[1]Sites!A96</f>
        <v>LCA</v>
      </c>
      <c r="B96" s="9" t="str">
        <f>[1]Sites!B96</f>
        <v>Saint Lucia</v>
      </c>
      <c r="C96" s="9" t="str">
        <f>[1]Sites!C96</f>
        <v>-</v>
      </c>
      <c r="D96" s="9" t="str">
        <f>[1]Sites!D96</f>
        <v>-</v>
      </c>
      <c r="E96" s="9" t="str">
        <f>IFERROR(VLOOKUP(A96,[1]Sites!A96:J275,10,0), "-")</f>
        <v>-</v>
      </c>
      <c r="F96" s="51">
        <f>IFERROR(VLOOKUP(A96,Labor_ICT!A95:H289,8,0),"-")</f>
        <v>10.22510814666748</v>
      </c>
      <c r="G96" s="56">
        <f t="shared" si="5"/>
        <v>10.22510814666748</v>
      </c>
      <c r="H96" s="53">
        <f>IFERROR(VLOOKUP(A96,Labor_Construction!A95:H289,8,0),"-")</f>
        <v>5.5809283256530762</v>
      </c>
      <c r="I96" s="54">
        <f t="shared" si="6"/>
        <v>5.5809283256530762</v>
      </c>
      <c r="J96" s="51">
        <f>IFERROR(VLOOKUP(A96,Labor_Logistics!A95:H289,8,0),"-")</f>
        <v>6.1920280456542969</v>
      </c>
      <c r="K96" s="54">
        <f t="shared" si="7"/>
        <v>6.1920280456542969</v>
      </c>
      <c r="L96" s="55" t="str">
        <f>IFERROR(E96*G96*Costs!$D$14,"-")</f>
        <v>-</v>
      </c>
      <c r="M96" s="55" t="str">
        <f>IFERROR(E96*K96*Costs!$D$15,"-")</f>
        <v>-</v>
      </c>
      <c r="N96" s="55" t="str">
        <f>IFERROR(E96*K96*Costs!$D$16,"-")</f>
        <v>-</v>
      </c>
      <c r="O96" s="55" t="str">
        <f>IFERROR(E96*K96*Costs!$D$17,"-")</f>
        <v>-</v>
      </c>
      <c r="P96" s="57">
        <f t="shared" si="8"/>
        <v>0</v>
      </c>
      <c r="Q96" s="10" t="str">
        <f t="shared" si="9"/>
        <v>-</v>
      </c>
    </row>
    <row r="97" spans="1:17" x14ac:dyDescent="0.3">
      <c r="A97" s="9" t="str">
        <f>[1]Sites!A97</f>
        <v>LKA</v>
      </c>
      <c r="B97" s="9" t="str">
        <f>[1]Sites!B97</f>
        <v>Sri Lanka</v>
      </c>
      <c r="C97" s="9" t="str">
        <f>[1]Sites!C97</f>
        <v>Emerging Market Economies</v>
      </c>
      <c r="D97" s="9" t="str">
        <f>[1]Sites!D97</f>
        <v>Emerging and Developing Asia</v>
      </c>
      <c r="E97" s="9">
        <f>IFERROR(VLOOKUP(A97,[1]Sites!A97:J276,10,0), "-")</f>
        <v>7500</v>
      </c>
      <c r="F97" s="51">
        <f>IFERROR(VLOOKUP(A97,Labor_ICT!A96:H290,8,0),"-")</f>
        <v>4.6535296440124512</v>
      </c>
      <c r="G97" s="56">
        <f t="shared" si="5"/>
        <v>4.6535296440124512</v>
      </c>
      <c r="H97" s="53">
        <f>IFERROR(VLOOKUP(A97,Labor_Construction!A96:H290,8,0),"-")</f>
        <v>2.2880325317382813</v>
      </c>
      <c r="I97" s="54">
        <f t="shared" si="6"/>
        <v>2.2880325317382813</v>
      </c>
      <c r="J97" s="51">
        <f>IFERROR(VLOOKUP(A97,Labor_Logistics!A96:H290,8,0),"-")</f>
        <v>2.6155610084533691</v>
      </c>
      <c r="K97" s="54">
        <f t="shared" si="7"/>
        <v>2.6155610084533691</v>
      </c>
      <c r="L97" s="55">
        <f>IFERROR(E97*G97*Costs!$D$14,"-")</f>
        <v>558423.55728149414</v>
      </c>
      <c r="M97" s="55">
        <f>IFERROR(E97*K97*Costs!$D$15,"-")</f>
        <v>313867.3210144043</v>
      </c>
      <c r="N97" s="55">
        <f>IFERROR(E97*K97*Costs!$D$16,"-")</f>
        <v>313867.3210144043</v>
      </c>
      <c r="O97" s="55">
        <f>IFERROR(E97*K97*Costs!$D$17,"-")</f>
        <v>313867.3210144043</v>
      </c>
      <c r="P97" s="57">
        <f t="shared" si="8"/>
        <v>1500025.520324707</v>
      </c>
      <c r="Q97" s="10">
        <f t="shared" si="9"/>
        <v>200.00340270996094</v>
      </c>
    </row>
    <row r="98" spans="1:17" x14ac:dyDescent="0.3">
      <c r="A98" s="9" t="str">
        <f>[1]Sites!A98</f>
        <v>LSO</v>
      </c>
      <c r="B98" s="9" t="str">
        <f>[1]Sites!B98</f>
        <v>Lesotho</v>
      </c>
      <c r="C98" s="9" t="str">
        <f>[1]Sites!C98</f>
        <v>Low Income Developing Countries</v>
      </c>
      <c r="D98" s="9" t="str">
        <f>[1]Sites!D98</f>
        <v>Sub-Sahara Africa</v>
      </c>
      <c r="E98" s="9">
        <f>IFERROR(VLOOKUP(A98,[1]Sites!A98:J277,10,0), "-")</f>
        <v>187</v>
      </c>
      <c r="F98" s="51">
        <f>IFERROR(VLOOKUP(A98,Labor_ICT!A97:H291,8,0),"-")</f>
        <v>1.4234505891799927</v>
      </c>
      <c r="G98" s="56">
        <f t="shared" si="5"/>
        <v>1.4234505891799927</v>
      </c>
      <c r="H98" s="53">
        <f>IFERROR(VLOOKUP(A98,Labor_Construction!A97:H291,8,0),"-")</f>
        <v>0.59809482097625732</v>
      </c>
      <c r="I98" s="54">
        <f t="shared" si="6"/>
        <v>0.59809482097625732</v>
      </c>
      <c r="J98" s="51">
        <f>IFERROR(VLOOKUP(A98,Labor_Logistics!A97:H291,8,0),"-")</f>
        <v>0.71515154838562012</v>
      </c>
      <c r="K98" s="54">
        <f t="shared" si="7"/>
        <v>0.71515154838562012</v>
      </c>
      <c r="L98" s="55">
        <f>IFERROR(E98*G98*Costs!$D$14,"-")</f>
        <v>4258.9641628265381</v>
      </c>
      <c r="M98" s="55">
        <f>IFERROR(E98*K98*Costs!$D$15,"-")</f>
        <v>2139.7334327697754</v>
      </c>
      <c r="N98" s="55">
        <f>IFERROR(E98*K98*Costs!$D$16,"-")</f>
        <v>2139.7334327697754</v>
      </c>
      <c r="O98" s="55">
        <f>IFERROR(E98*K98*Costs!$D$17,"-")</f>
        <v>2139.7334327697754</v>
      </c>
      <c r="P98" s="57">
        <f t="shared" si="8"/>
        <v>10678.164461135864</v>
      </c>
      <c r="Q98" s="10">
        <f t="shared" si="9"/>
        <v>57.102483749389648</v>
      </c>
    </row>
    <row r="99" spans="1:17" x14ac:dyDescent="0.3">
      <c r="A99" s="9" t="str">
        <f>[1]Sites!A99</f>
        <v>LTU</v>
      </c>
      <c r="B99" s="9" t="str">
        <f>[1]Sites!B99</f>
        <v>Lithuania</v>
      </c>
      <c r="C99" s="9" t="str">
        <f>[1]Sites!C99</f>
        <v>Advanced Economies</v>
      </c>
      <c r="D99" s="9" t="str">
        <f>[1]Sites!D99</f>
        <v>Advanced Economies</v>
      </c>
      <c r="E99" s="9">
        <f>IFERROR(VLOOKUP(A99,[1]Sites!A99:J278,10,0), "-")</f>
        <v>1226</v>
      </c>
      <c r="F99" s="51">
        <f>IFERROR(VLOOKUP(A99,Labor_ICT!A98:H292,8,0),"-")</f>
        <v>21.819999694824219</v>
      </c>
      <c r="G99" s="56">
        <f t="shared" si="5"/>
        <v>21.819999694824219</v>
      </c>
      <c r="H99" s="53">
        <f>IFERROR(VLOOKUP(A99,Labor_Construction!A98:H292,8,0),"-")</f>
        <v>10.390000343322754</v>
      </c>
      <c r="I99" s="54">
        <f t="shared" si="6"/>
        <v>10.390000343322754</v>
      </c>
      <c r="J99" s="51">
        <f>IFERROR(VLOOKUP(A99,Labor_Logistics!A98:H292,8,0),"-")</f>
        <v>11.539999961853027</v>
      </c>
      <c r="K99" s="54">
        <f t="shared" si="7"/>
        <v>11.539999961853027</v>
      </c>
      <c r="L99" s="55">
        <f>IFERROR(E99*G99*Costs!$D$14,"-")</f>
        <v>428021.11401367188</v>
      </c>
      <c r="M99" s="55">
        <f>IFERROR(E99*K99*Costs!$D$15,"-")</f>
        <v>226368.63925170898</v>
      </c>
      <c r="N99" s="55">
        <f>IFERROR(E99*K99*Costs!$D$16,"-")</f>
        <v>226368.63925170898</v>
      </c>
      <c r="O99" s="55">
        <f>IFERROR(E99*K99*Costs!$D$17,"-")</f>
        <v>226368.63925170898</v>
      </c>
      <c r="P99" s="57">
        <f t="shared" si="8"/>
        <v>1107127.0317687988</v>
      </c>
      <c r="Q99" s="10">
        <f t="shared" si="9"/>
        <v>903.03999328613281</v>
      </c>
    </row>
    <row r="100" spans="1:17" x14ac:dyDescent="0.3">
      <c r="A100" s="9" t="str">
        <f>[1]Sites!A100</f>
        <v>LUX</v>
      </c>
      <c r="B100" s="9" t="str">
        <f>[1]Sites!B100</f>
        <v>Luxembourg</v>
      </c>
      <c r="C100" s="9" t="str">
        <f>[1]Sites!C100</f>
        <v>Advanced Economies</v>
      </c>
      <c r="D100" s="9" t="str">
        <f>[1]Sites!D100</f>
        <v>Advanced Economies</v>
      </c>
      <c r="E100" s="9">
        <f>IFERROR(VLOOKUP(A100,[1]Sites!A100:J279,10,0), "-")</f>
        <v>2449.2857142857142</v>
      </c>
      <c r="F100" s="51">
        <f>IFERROR(VLOOKUP(A100,Labor_ICT!A99:H293,8,0),"-")</f>
        <v>59.169998168945313</v>
      </c>
      <c r="G100" s="56">
        <f t="shared" si="5"/>
        <v>59.169998168945313</v>
      </c>
      <c r="H100" s="53">
        <f>IFERROR(VLOOKUP(A100,Labor_Construction!A99:H293,8,0),"-")</f>
        <v>32.319999694824219</v>
      </c>
      <c r="I100" s="54">
        <f t="shared" si="6"/>
        <v>32.319999694824219</v>
      </c>
      <c r="J100" s="51">
        <f>IFERROR(VLOOKUP(A100,Labor_Logistics!A99:H293,8,0),"-")</f>
        <v>42.599998474121094</v>
      </c>
      <c r="K100" s="54">
        <f t="shared" si="7"/>
        <v>42.599998474121094</v>
      </c>
      <c r="L100" s="55">
        <f>IFERROR(E100*G100*Costs!$D$14,"-")</f>
        <v>2318787.6996721542</v>
      </c>
      <c r="M100" s="55">
        <f>IFERROR(E100*K100*Costs!$D$15,"-")</f>
        <v>1669433.0830601284</v>
      </c>
      <c r="N100" s="55">
        <f>IFERROR(E100*K100*Costs!$D$16,"-")</f>
        <v>1669433.0830601284</v>
      </c>
      <c r="O100" s="55">
        <f>IFERROR(E100*K100*Costs!$D$17,"-")</f>
        <v>1669433.0830601284</v>
      </c>
      <c r="P100" s="57">
        <f t="shared" si="8"/>
        <v>7327086.94885254</v>
      </c>
      <c r="Q100" s="10">
        <f t="shared" si="9"/>
        <v>2991.519897460938</v>
      </c>
    </row>
    <row r="101" spans="1:17" x14ac:dyDescent="0.3">
      <c r="A101" s="9" t="str">
        <f>[1]Sites!A101</f>
        <v>LVA</v>
      </c>
      <c r="B101" s="9" t="str">
        <f>[1]Sites!B101</f>
        <v>Latvia</v>
      </c>
      <c r="C101" s="9" t="str">
        <f>[1]Sites!C101</f>
        <v>Advanced Economies</v>
      </c>
      <c r="D101" s="9" t="str">
        <f>[1]Sites!D101</f>
        <v>Advanced Economies</v>
      </c>
      <c r="E101" s="9">
        <f>IFERROR(VLOOKUP(A101,[1]Sites!A101:J280,10,0), "-")</f>
        <v>879</v>
      </c>
      <c r="F101" s="51" t="str">
        <f>IFERROR(VLOOKUP(A101,Labor_ICT!A100:H294,8,0),"-")</f>
        <v>-</v>
      </c>
      <c r="G101" s="56">
        <f t="shared" si="5"/>
        <v>44.258042144775388</v>
      </c>
      <c r="H101" s="53">
        <f>IFERROR(VLOOKUP(A101,Labor_Construction!A100:H294,8,0),"-")</f>
        <v>13.140000343322754</v>
      </c>
      <c r="I101" s="54">
        <f t="shared" si="6"/>
        <v>13.140000343322754</v>
      </c>
      <c r="J101" s="51">
        <f>IFERROR(VLOOKUP(A101,Labor_Logistics!A100:H294,8,0),"-")</f>
        <v>11.760000228881836</v>
      </c>
      <c r="K101" s="54">
        <f t="shared" si="7"/>
        <v>11.760000228881836</v>
      </c>
      <c r="L101" s="55">
        <f>IFERROR(E101*G101*Costs!$D$14,"-")</f>
        <v>622445.10472412105</v>
      </c>
      <c r="M101" s="55">
        <f>IFERROR(E101*K101*Costs!$D$15,"-")</f>
        <v>165392.64321899414</v>
      </c>
      <c r="N101" s="55">
        <f>IFERROR(E101*K101*Costs!$D$16,"-")</f>
        <v>165392.64321899414</v>
      </c>
      <c r="O101" s="55">
        <f>IFERROR(E101*K101*Costs!$D$17,"-")</f>
        <v>165392.64321899414</v>
      </c>
      <c r="P101" s="57">
        <f t="shared" si="8"/>
        <v>1118623.0343811035</v>
      </c>
      <c r="Q101" s="10">
        <f t="shared" si="9"/>
        <v>1272.6086853027343</v>
      </c>
    </row>
    <row r="102" spans="1:17" x14ac:dyDescent="0.3">
      <c r="A102" s="9" t="str">
        <f>[1]Sites!A102</f>
        <v>MAC</v>
      </c>
      <c r="B102" s="9" t="str">
        <f>[1]Sites!B102</f>
        <v>Macao; SAR China</v>
      </c>
      <c r="C102" s="9" t="str">
        <f>[1]Sites!C102</f>
        <v>-</v>
      </c>
      <c r="D102" s="9" t="str">
        <f>[1]Sites!D102</f>
        <v>-</v>
      </c>
      <c r="E102" s="9" t="str">
        <f>IFERROR(VLOOKUP(A102,[1]Sites!A102:J281,10,0), "-")</f>
        <v>-</v>
      </c>
      <c r="F102" s="51">
        <f>IFERROR(VLOOKUP(A102,Labor_ICT!A101:H295,8,0),"-")</f>
        <v>34.911502838134766</v>
      </c>
      <c r="G102" s="56">
        <f t="shared" si="5"/>
        <v>34.911502838134766</v>
      </c>
      <c r="H102" s="53">
        <f>IFERROR(VLOOKUP(A102,Labor_Construction!A101:H295,8,0),"-")</f>
        <v>22.42650032043457</v>
      </c>
      <c r="I102" s="54">
        <f t="shared" si="6"/>
        <v>22.42650032043457</v>
      </c>
      <c r="J102" s="51">
        <f>IFERROR(VLOOKUP(A102,Labor_Logistics!A101:H295,8,0),"-")</f>
        <v>23.749076843261719</v>
      </c>
      <c r="K102" s="54">
        <f t="shared" si="7"/>
        <v>23.749076843261719</v>
      </c>
      <c r="L102" s="55" t="str">
        <f>IFERROR(E102*G102*Costs!$D$14,"-")</f>
        <v>-</v>
      </c>
      <c r="M102" s="55" t="str">
        <f>IFERROR(E102*K102*Costs!$D$15,"-")</f>
        <v>-</v>
      </c>
      <c r="N102" s="55" t="str">
        <f>IFERROR(E102*K102*Costs!$D$16,"-")</f>
        <v>-</v>
      </c>
      <c r="O102" s="55" t="str">
        <f>IFERROR(E102*K102*Costs!$D$17,"-")</f>
        <v>-</v>
      </c>
      <c r="P102" s="57">
        <f t="shared" si="8"/>
        <v>0</v>
      </c>
      <c r="Q102" s="10" t="str">
        <f t="shared" si="9"/>
        <v>-</v>
      </c>
    </row>
    <row r="103" spans="1:17" x14ac:dyDescent="0.3">
      <c r="A103" s="9" t="str">
        <f>[1]Sites!A103</f>
        <v>MAR</v>
      </c>
      <c r="B103" s="9" t="str">
        <f>[1]Sites!B103</f>
        <v>Morocco</v>
      </c>
      <c r="C103" s="9" t="str">
        <f>[1]Sites!C103</f>
        <v>Emerging Market Economies</v>
      </c>
      <c r="D103" s="9" t="str">
        <f>[1]Sites!D103</f>
        <v>Middle East, North Africa, Afghanistan, and Pakistan</v>
      </c>
      <c r="E103" s="9">
        <f>IFERROR(VLOOKUP(A103,[1]Sites!A103:J282,10,0), "-")</f>
        <v>19054</v>
      </c>
      <c r="F103" s="51">
        <f>IFERROR(VLOOKUP(A103,Labor_ICT!A102:H296,8,0),"-")</f>
        <v>4.0948019027709961</v>
      </c>
      <c r="G103" s="56">
        <f t="shared" si="5"/>
        <v>4.0948019027709961</v>
      </c>
      <c r="H103" s="53">
        <f>IFERROR(VLOOKUP(A103,Labor_Construction!A102:H296,8,0),"-")</f>
        <v>1.97944176197052</v>
      </c>
      <c r="I103" s="54">
        <f t="shared" si="6"/>
        <v>1.97944176197052</v>
      </c>
      <c r="J103" s="51">
        <f>IFERROR(VLOOKUP(A103,Labor_Logistics!A102:H296,8,0),"-")</f>
        <v>2.2738077640533447</v>
      </c>
      <c r="K103" s="54">
        <f t="shared" si="7"/>
        <v>2.2738077640533447</v>
      </c>
      <c r="L103" s="55">
        <f>IFERROR(E103*G103*Costs!$D$14,"-")</f>
        <v>1248357.687286377</v>
      </c>
      <c r="M103" s="55">
        <f>IFERROR(E103*K103*Costs!$D$15,"-")</f>
        <v>693202.13018035889</v>
      </c>
      <c r="N103" s="55">
        <f>IFERROR(E103*K103*Costs!$D$16,"-")</f>
        <v>693202.13018035889</v>
      </c>
      <c r="O103" s="55">
        <f>IFERROR(E103*K103*Costs!$D$17,"-")</f>
        <v>693202.13018035889</v>
      </c>
      <c r="P103" s="57">
        <f t="shared" si="8"/>
        <v>3327964.0778274536</v>
      </c>
      <c r="Q103" s="10">
        <f t="shared" si="9"/>
        <v>174.65960311889648</v>
      </c>
    </row>
    <row r="104" spans="1:17" x14ac:dyDescent="0.3">
      <c r="A104" s="9" t="str">
        <f>[1]Sites!A104</f>
        <v>MDA</v>
      </c>
      <c r="B104" s="9" t="str">
        <f>[1]Sites!B104</f>
        <v>Moldova</v>
      </c>
      <c r="C104" s="9" t="str">
        <f>[1]Sites!C104</f>
        <v>Low Income Developing Countries</v>
      </c>
      <c r="D104" s="9" t="str">
        <f>[1]Sites!D104</f>
        <v>Emerging and Developing Europe</v>
      </c>
      <c r="E104" s="9">
        <f>IFERROR(VLOOKUP(A104,[1]Sites!A104:J283,10,0), "-")</f>
        <v>2621.5714285714284</v>
      </c>
      <c r="F104" s="51">
        <f>IFERROR(VLOOKUP(A104,Labor_ICT!A103:H297,8,0),"-")</f>
        <v>7.3600001335144043</v>
      </c>
      <c r="G104" s="56">
        <f t="shared" si="5"/>
        <v>7.3600001335144043</v>
      </c>
      <c r="H104" s="53">
        <f>IFERROR(VLOOKUP(A104,Labor_Construction!A103:H297,8,0),"-")</f>
        <v>3.380000114440918</v>
      </c>
      <c r="I104" s="54">
        <f t="shared" si="6"/>
        <v>3.380000114440918</v>
      </c>
      <c r="J104" s="51">
        <f>IFERROR(VLOOKUP(A104,Labor_Logistics!A103:H297,8,0),"-")</f>
        <v>2.8399999141693115</v>
      </c>
      <c r="K104" s="54">
        <f t="shared" si="7"/>
        <v>2.8399999141693115</v>
      </c>
      <c r="L104" s="55">
        <f>IFERROR(E104*G104*Costs!$D$14,"-")</f>
        <v>308716.25702885218</v>
      </c>
      <c r="M104" s="55">
        <f>IFERROR(E104*K104*Costs!$D$15,"-")</f>
        <v>119124.20211410522</v>
      </c>
      <c r="N104" s="55">
        <f>IFERROR(E104*K104*Costs!$D$16,"-")</f>
        <v>119124.20211410522</v>
      </c>
      <c r="O104" s="55">
        <f>IFERROR(E104*K104*Costs!$D$17,"-")</f>
        <v>119124.20211410522</v>
      </c>
      <c r="P104" s="57">
        <f t="shared" si="8"/>
        <v>666088.8633711678</v>
      </c>
      <c r="Q104" s="10">
        <f t="shared" si="9"/>
        <v>254.07999801635742</v>
      </c>
    </row>
    <row r="105" spans="1:17" x14ac:dyDescent="0.3">
      <c r="A105" s="9" t="str">
        <f>[1]Sites!A105</f>
        <v>MDG</v>
      </c>
      <c r="B105" s="9" t="str">
        <f>[1]Sites!B105</f>
        <v>Madagascar</v>
      </c>
      <c r="C105" s="9" t="str">
        <f>[1]Sites!C105</f>
        <v>Low Income Developing Countries</v>
      </c>
      <c r="D105" s="9" t="str">
        <f>[1]Sites!D105</f>
        <v>Sub-Sahara Africa</v>
      </c>
      <c r="E105" s="9">
        <f>IFERROR(VLOOKUP(A105,[1]Sites!A105:J284,10,0), "-")</f>
        <v>2020</v>
      </c>
      <c r="F105" s="51">
        <f>IFERROR(VLOOKUP(A105,Labor_ICT!A104:H298,8,0),"-")</f>
        <v>0.73666912317276001</v>
      </c>
      <c r="G105" s="56">
        <f t="shared" si="5"/>
        <v>0.73666912317276001</v>
      </c>
      <c r="H105" s="53">
        <f>IFERROR(VLOOKUP(A105,Labor_Construction!A104:H298,8,0),"-")</f>
        <v>0.2836262583732605</v>
      </c>
      <c r="I105" s="54">
        <f t="shared" si="6"/>
        <v>0.2836262583732605</v>
      </c>
      <c r="J105" s="51">
        <f>IFERROR(VLOOKUP(A105,Labor_Logistics!A104:H298,8,0),"-")</f>
        <v>0.34772202372550964</v>
      </c>
      <c r="K105" s="54">
        <f t="shared" si="7"/>
        <v>0.34772202372550964</v>
      </c>
      <c r="L105" s="55">
        <f>IFERROR(E105*G105*Costs!$D$14,"-")</f>
        <v>23809.146060943604</v>
      </c>
      <c r="M105" s="55">
        <f>IFERROR(E105*K105*Costs!$D$15,"-")</f>
        <v>11238.375806808472</v>
      </c>
      <c r="N105" s="55">
        <f>IFERROR(E105*K105*Costs!$D$16,"-")</f>
        <v>11238.375806808472</v>
      </c>
      <c r="O105" s="55">
        <f>IFERROR(E105*K105*Costs!$D$17,"-")</f>
        <v>11238.375806808472</v>
      </c>
      <c r="P105" s="57">
        <f t="shared" si="8"/>
        <v>57524.273481369019</v>
      </c>
      <c r="Q105" s="10">
        <f t="shared" si="9"/>
        <v>28.477363109588623</v>
      </c>
    </row>
    <row r="106" spans="1:17" x14ac:dyDescent="0.3">
      <c r="A106" s="9" t="str">
        <f>[1]Sites!A106</f>
        <v>MDV</v>
      </c>
      <c r="B106" s="9" t="str">
        <f>[1]Sites!B106</f>
        <v>Maldives</v>
      </c>
      <c r="C106" s="9" t="str">
        <f>[1]Sites!C106</f>
        <v>-</v>
      </c>
      <c r="D106" s="9" t="str">
        <f>[1]Sites!D106</f>
        <v>-</v>
      </c>
      <c r="E106" s="9">
        <f>IFERROR(VLOOKUP(A106,[1]Sites!A106:J285,10,0), "-")</f>
        <v>400</v>
      </c>
      <c r="F106" s="51">
        <f>IFERROR(VLOOKUP(A106,Labor_ICT!A105:H299,8,0),"-")</f>
        <v>11.188859939575195</v>
      </c>
      <c r="G106" s="56">
        <f t="shared" si="5"/>
        <v>11.188859939575195</v>
      </c>
      <c r="H106" s="53">
        <f>IFERROR(VLOOKUP(A106,Labor_Construction!A105:H299,8,0),"-")</f>
        <v>6.180366039276123</v>
      </c>
      <c r="I106" s="54">
        <f t="shared" si="6"/>
        <v>6.180366039276123</v>
      </c>
      <c r="J106" s="51">
        <f>IFERROR(VLOOKUP(A106,Labor_Logistics!A105:H299,8,0),"-")</f>
        <v>6.8337011337280273</v>
      </c>
      <c r="K106" s="54">
        <f t="shared" si="7"/>
        <v>6.8337011337280273</v>
      </c>
      <c r="L106" s="55">
        <f>IFERROR(E106*G106*Costs!$D$14,"-")</f>
        <v>71608.70361328125</v>
      </c>
      <c r="M106" s="55">
        <f>IFERROR(E106*K106*Costs!$D$15,"-")</f>
        <v>43735.687255859375</v>
      </c>
      <c r="N106" s="55">
        <f>IFERROR(E106*K106*Costs!$D$16,"-")</f>
        <v>43735.687255859375</v>
      </c>
      <c r="O106" s="55">
        <f>IFERROR(E106*K106*Costs!$D$17,"-")</f>
        <v>43735.687255859375</v>
      </c>
      <c r="P106" s="57">
        <f t="shared" si="8"/>
        <v>202815.76538085938</v>
      </c>
      <c r="Q106" s="10">
        <f t="shared" si="9"/>
        <v>507.03941345214844</v>
      </c>
    </row>
    <row r="107" spans="1:17" x14ac:dyDescent="0.3">
      <c r="A107" s="9" t="str">
        <f>[1]Sites!A107</f>
        <v>MEX</v>
      </c>
      <c r="B107" s="9" t="str">
        <f>[1]Sites!B107</f>
        <v>Mexico</v>
      </c>
      <c r="C107" s="9" t="str">
        <f>[1]Sites!C107</f>
        <v>Emerging Market Economies</v>
      </c>
      <c r="D107" s="9" t="str">
        <f>[1]Sites!D107</f>
        <v>Latin America and the Caribbean</v>
      </c>
      <c r="E107" s="9">
        <f>IFERROR(VLOOKUP(A107,[1]Sites!A107:J286,10,0), "-")</f>
        <v>32584</v>
      </c>
      <c r="F107" s="51">
        <f>IFERROR(VLOOKUP(A107,Labor_ICT!A106:H300,8,0),"-")</f>
        <v>9.6835927963256836</v>
      </c>
      <c r="G107" s="56">
        <f t="shared" si="5"/>
        <v>9.6835927963256836</v>
      </c>
      <c r="H107" s="53">
        <f>IFERROR(VLOOKUP(A107,Labor_Construction!A106:H300,8,0),"-")</f>
        <v>5.247347354888916</v>
      </c>
      <c r="I107" s="54">
        <f t="shared" si="6"/>
        <v>5.247347354888916</v>
      </c>
      <c r="J107" s="51">
        <f>IFERROR(VLOOKUP(A107,Labor_Logistics!A106:H300,8,0),"-")</f>
        <v>5.8339567184448242</v>
      </c>
      <c r="K107" s="54">
        <f t="shared" si="7"/>
        <v>5.8339567184448242</v>
      </c>
      <c r="L107" s="55">
        <f>IFERROR(E107*G107*Costs!$D$14,"-")</f>
        <v>5048483.0028076172</v>
      </c>
      <c r="M107" s="55">
        <f>IFERROR(E107*K107*Costs!$D$15,"-")</f>
        <v>3041498.3314208984</v>
      </c>
      <c r="N107" s="55">
        <f>IFERROR(E107*K107*Costs!$D$16,"-")</f>
        <v>3041498.3314208984</v>
      </c>
      <c r="O107" s="55">
        <f>IFERROR(E107*K107*Costs!$D$17,"-")</f>
        <v>3041498.3314208984</v>
      </c>
      <c r="P107" s="57">
        <f t="shared" si="8"/>
        <v>14172977.997070313</v>
      </c>
      <c r="Q107" s="10">
        <f t="shared" si="9"/>
        <v>434.9674072265625</v>
      </c>
    </row>
    <row r="108" spans="1:17" x14ac:dyDescent="0.3">
      <c r="A108" s="9" t="str">
        <f>[1]Sites!A108</f>
        <v>MKD</v>
      </c>
      <c r="B108" s="9" t="str">
        <f>[1]Sites!B108</f>
        <v>North Macedonia</v>
      </c>
      <c r="C108" s="9" t="str">
        <f>[1]Sites!C108</f>
        <v>-</v>
      </c>
      <c r="D108" s="9" t="str">
        <f>[1]Sites!D108</f>
        <v>-</v>
      </c>
      <c r="E108" s="9" t="str">
        <f>IFERROR(VLOOKUP(A108,[1]Sites!A108:J287,10,0), "-")</f>
        <v>-</v>
      </c>
      <c r="F108" s="51">
        <f>IFERROR(VLOOKUP(A108,Labor_ICT!A107:H301,8,0),"-")</f>
        <v>7.1155858039855957</v>
      </c>
      <c r="G108" s="56">
        <f t="shared" si="5"/>
        <v>7.1155858039855957</v>
      </c>
      <c r="H108" s="53">
        <f>IFERROR(VLOOKUP(A108,Labor_Construction!A107:H301,8,0),"-")</f>
        <v>3.7013392448425293</v>
      </c>
      <c r="I108" s="54">
        <f t="shared" si="6"/>
        <v>3.7013392448425293</v>
      </c>
      <c r="J108" s="51">
        <f>IFERROR(VLOOKUP(A108,Labor_Logistics!A107:H301,8,0),"-")</f>
        <v>4.1635293960571289</v>
      </c>
      <c r="K108" s="54">
        <f t="shared" si="7"/>
        <v>4.1635293960571289</v>
      </c>
      <c r="L108" s="55" t="str">
        <f>IFERROR(E108*G108*Costs!$D$14,"-")</f>
        <v>-</v>
      </c>
      <c r="M108" s="55" t="str">
        <f>IFERROR(E108*K108*Costs!$D$15,"-")</f>
        <v>-</v>
      </c>
      <c r="N108" s="55" t="str">
        <f>IFERROR(E108*K108*Costs!$D$16,"-")</f>
        <v>-</v>
      </c>
      <c r="O108" s="55" t="str">
        <f>IFERROR(E108*K108*Costs!$D$17,"-")</f>
        <v>-</v>
      </c>
      <c r="P108" s="57">
        <f t="shared" si="8"/>
        <v>0</v>
      </c>
      <c r="Q108" s="10" t="str">
        <f t="shared" si="9"/>
        <v>-</v>
      </c>
    </row>
    <row r="109" spans="1:17" x14ac:dyDescent="0.3">
      <c r="A109" s="9" t="str">
        <f>[1]Sites!A109</f>
        <v>MLI</v>
      </c>
      <c r="B109" s="9" t="str">
        <f>[1]Sites!B109</f>
        <v>Mali</v>
      </c>
      <c r="C109" s="9" t="str">
        <f>[1]Sites!C109</f>
        <v>Low Income Developing Countries</v>
      </c>
      <c r="D109" s="9" t="str">
        <f>[1]Sites!D109</f>
        <v>Sub-Sahara Africa</v>
      </c>
      <c r="E109" s="9">
        <f>IFERROR(VLOOKUP(A109,[1]Sites!A109:J288,10,0), "-")</f>
        <v>1900</v>
      </c>
      <c r="F109" s="51">
        <f>IFERROR(VLOOKUP(A109,Labor_ICT!A108:H302,8,0),"-")</f>
        <v>1.3187891244888306</v>
      </c>
      <c r="G109" s="56">
        <f t="shared" si="5"/>
        <v>1.3187891244888306</v>
      </c>
      <c r="H109" s="53">
        <f>IFERROR(VLOOKUP(A109,Labor_Construction!A108:H302,8,0),"-")</f>
        <v>0.54853278398513794</v>
      </c>
      <c r="I109" s="54">
        <f t="shared" si="6"/>
        <v>0.54853278398513794</v>
      </c>
      <c r="J109" s="51">
        <f>IFERROR(VLOOKUP(A109,Labor_Logistics!A108:H302,8,0),"-")</f>
        <v>0.65779340267181396</v>
      </c>
      <c r="K109" s="54">
        <f t="shared" si="7"/>
        <v>0.65779340267181396</v>
      </c>
      <c r="L109" s="55">
        <f>IFERROR(E109*G109*Costs!$D$14,"-")</f>
        <v>40091.189384460449</v>
      </c>
      <c r="M109" s="55">
        <f>IFERROR(E109*K109*Costs!$D$15,"-")</f>
        <v>19996.919441223145</v>
      </c>
      <c r="N109" s="55">
        <f>IFERROR(E109*K109*Costs!$D$16,"-")</f>
        <v>19996.919441223145</v>
      </c>
      <c r="O109" s="55">
        <f>IFERROR(E109*K109*Costs!$D$17,"-")</f>
        <v>19996.919441223145</v>
      </c>
      <c r="P109" s="57">
        <f t="shared" si="8"/>
        <v>100081.94770812988</v>
      </c>
      <c r="Q109" s="10">
        <f t="shared" si="9"/>
        <v>52.674709320068359</v>
      </c>
    </row>
    <row r="110" spans="1:17" x14ac:dyDescent="0.3">
      <c r="A110" s="9" t="str">
        <f>[1]Sites!A110</f>
        <v>MLT</v>
      </c>
      <c r="B110" s="9" t="str">
        <f>[1]Sites!B110</f>
        <v>Malta</v>
      </c>
      <c r="C110" s="9" t="str">
        <f>[1]Sites!C110</f>
        <v>Advanced Economies</v>
      </c>
      <c r="D110" s="9" t="str">
        <f>[1]Sites!D110</f>
        <v>Advanced Economies</v>
      </c>
      <c r="E110" s="9">
        <f>IFERROR(VLOOKUP(A110,[1]Sites!A110:J289,10,0), "-")</f>
        <v>1739.4285714285713</v>
      </c>
      <c r="F110" s="51">
        <f>IFERROR(VLOOKUP(A110,Labor_ICT!A109:H303,8,0),"-")</f>
        <v>26.040000915527344</v>
      </c>
      <c r="G110" s="56">
        <f t="shared" si="5"/>
        <v>26.040000915527344</v>
      </c>
      <c r="H110" s="53">
        <f>IFERROR(VLOOKUP(A110,Labor_Construction!A109:H303,8,0),"-")</f>
        <v>12.220000267028809</v>
      </c>
      <c r="I110" s="54">
        <f t="shared" si="6"/>
        <v>12.220000267028809</v>
      </c>
      <c r="J110" s="51">
        <f>IFERROR(VLOOKUP(A110,Labor_Logistics!A109:H303,8,0),"-")</f>
        <v>15.880000114440918</v>
      </c>
      <c r="K110" s="54">
        <f t="shared" si="7"/>
        <v>15.880000114440918</v>
      </c>
      <c r="L110" s="55">
        <f>IFERROR(E110*G110*Costs!$D$14,"-")</f>
        <v>724715.54547991068</v>
      </c>
      <c r="M110" s="55">
        <f>IFERROR(E110*K110*Costs!$D$15,"-")</f>
        <v>441954.01461356023</v>
      </c>
      <c r="N110" s="55">
        <f>IFERROR(E110*K110*Costs!$D$16,"-")</f>
        <v>441954.01461356023</v>
      </c>
      <c r="O110" s="55">
        <f>IFERROR(E110*K110*Costs!$D$17,"-")</f>
        <v>441954.01461356023</v>
      </c>
      <c r="P110" s="57">
        <f t="shared" si="8"/>
        <v>2050577.5893205912</v>
      </c>
      <c r="Q110" s="10">
        <f t="shared" si="9"/>
        <v>1178.8800201416013</v>
      </c>
    </row>
    <row r="111" spans="1:17" x14ac:dyDescent="0.3">
      <c r="A111" s="9" t="str">
        <f>[1]Sites!A111</f>
        <v>MMR</v>
      </c>
      <c r="B111" s="9" t="str">
        <f>[1]Sites!B111</f>
        <v>Myanmar</v>
      </c>
      <c r="C111" s="9" t="str">
        <f>[1]Sites!C111</f>
        <v>Low Income Developing Countries</v>
      </c>
      <c r="D111" s="9" t="str">
        <f>[1]Sites!D111</f>
        <v>Emerging and Developing Asia</v>
      </c>
      <c r="E111" s="9">
        <f>IFERROR(VLOOKUP(A111,[1]Sites!A111:J290,10,0), "-")</f>
        <v>15827</v>
      </c>
      <c r="F111" s="51">
        <f>IFERROR(VLOOKUP(A111,Labor_ICT!A110:H304,8,0),"-")</f>
        <v>2.1308016777038574</v>
      </c>
      <c r="G111" s="56">
        <f t="shared" si="5"/>
        <v>2.1308016777038574</v>
      </c>
      <c r="H111" s="53">
        <f>IFERROR(VLOOKUP(A111,Labor_Construction!A110:H304,8,0),"-")</f>
        <v>0.94452834129333496</v>
      </c>
      <c r="I111" s="54">
        <f t="shared" si="6"/>
        <v>0.94452834129333496</v>
      </c>
      <c r="J111" s="51">
        <f>IFERROR(VLOOKUP(A111,Labor_Logistics!A110:H304,8,0),"-")</f>
        <v>1.1122268438339233</v>
      </c>
      <c r="K111" s="54">
        <f t="shared" si="7"/>
        <v>1.1122268438339233</v>
      </c>
      <c r="L111" s="55">
        <f>IFERROR(E111*G111*Costs!$D$14,"-")</f>
        <v>539587.17044830322</v>
      </c>
      <c r="M111" s="55">
        <f>IFERROR(E111*K111*Costs!$D$15,"-")</f>
        <v>281651.42811775208</v>
      </c>
      <c r="N111" s="55">
        <f>IFERROR(E111*K111*Costs!$D$16,"-")</f>
        <v>281651.42811775208</v>
      </c>
      <c r="O111" s="55">
        <f>IFERROR(E111*K111*Costs!$D$17,"-")</f>
        <v>281651.42811775208</v>
      </c>
      <c r="P111" s="57">
        <f t="shared" si="8"/>
        <v>1384541.4548015594</v>
      </c>
      <c r="Q111" s="10">
        <f t="shared" si="9"/>
        <v>87.479715347290039</v>
      </c>
    </row>
    <row r="112" spans="1:17" x14ac:dyDescent="0.3">
      <c r="A112" s="9" t="str">
        <f>[1]Sites!A112</f>
        <v>MNE</v>
      </c>
      <c r="B112" s="9" t="str">
        <f>[1]Sites!B112</f>
        <v>Montenegro</v>
      </c>
      <c r="C112" s="9" t="str">
        <f>[1]Sites!C112</f>
        <v>Emerging Market Economies</v>
      </c>
      <c r="D112" s="9" t="str">
        <f>[1]Sites!D112</f>
        <v>Emerging and Developing Europe</v>
      </c>
      <c r="E112" s="9">
        <f>IFERROR(VLOOKUP(A112,[1]Sites!A112:J291,10,0), "-")</f>
        <v>1059.8571428571429</v>
      </c>
      <c r="F112" s="51">
        <f>IFERROR(VLOOKUP(A112,Labor_ICT!A111:H305,8,0),"-")</f>
        <v>8.9629125595092773</v>
      </c>
      <c r="G112" s="56">
        <f t="shared" si="5"/>
        <v>8.9629125595092773</v>
      </c>
      <c r="H112" s="53">
        <f>IFERROR(VLOOKUP(A112,Labor_Construction!A111:H305,8,0),"-")</f>
        <v>4.8072457313537598</v>
      </c>
      <c r="I112" s="54">
        <f t="shared" si="6"/>
        <v>4.8072457313537598</v>
      </c>
      <c r="J112" s="51">
        <f>IFERROR(VLOOKUP(A112,Labor_Logistics!A111:H305,8,0),"-")</f>
        <v>5.3603668212890625</v>
      </c>
      <c r="K112" s="54">
        <f t="shared" si="7"/>
        <v>5.3603668212890625</v>
      </c>
      <c r="L112" s="55">
        <f>IFERROR(E112*G112*Costs!$D$14,"-")</f>
        <v>151990.51035199847</v>
      </c>
      <c r="M112" s="55">
        <f>IFERROR(E112*K112*Costs!$D$15,"-")</f>
        <v>90899.569022042415</v>
      </c>
      <c r="N112" s="55">
        <f>IFERROR(E112*K112*Costs!$D$16,"-")</f>
        <v>90899.569022042415</v>
      </c>
      <c r="O112" s="55">
        <f>IFERROR(E112*K112*Costs!$D$17,"-")</f>
        <v>90899.569022042415</v>
      </c>
      <c r="P112" s="57">
        <f t="shared" si="8"/>
        <v>424689.21741812571</v>
      </c>
      <c r="Q112" s="10">
        <f t="shared" si="9"/>
        <v>400.70420837402344</v>
      </c>
    </row>
    <row r="113" spans="1:17" x14ac:dyDescent="0.3">
      <c r="A113" s="9" t="str">
        <f>[1]Sites!A113</f>
        <v>MNG</v>
      </c>
      <c r="B113" s="9" t="str">
        <f>[1]Sites!B113</f>
        <v>Mongolia</v>
      </c>
      <c r="C113" s="9" t="str">
        <f>[1]Sites!C113</f>
        <v>Emerging Market Economies</v>
      </c>
      <c r="D113" s="9" t="str">
        <f>[1]Sites!D113</f>
        <v>Emerging and Developing Asia</v>
      </c>
      <c r="E113" s="9">
        <f>IFERROR(VLOOKUP(A113,[1]Sites!A113:J292,10,0), "-")</f>
        <v>1000</v>
      </c>
      <c r="F113" s="51">
        <f>IFERROR(VLOOKUP(A113,Labor_ICT!A112:H306,8,0),"-")</f>
        <v>4.9158401489257813</v>
      </c>
      <c r="G113" s="56">
        <f t="shared" si="5"/>
        <v>4.9158401489257813</v>
      </c>
      <c r="H113" s="53">
        <f>IFERROR(VLOOKUP(A113,Labor_Construction!A112:H306,8,0),"-")</f>
        <v>2.4346530437469482</v>
      </c>
      <c r="I113" s="54">
        <f t="shared" si="6"/>
        <v>2.4346530437469482</v>
      </c>
      <c r="J113" s="51">
        <f>IFERROR(VLOOKUP(A113,Labor_Logistics!A112:H306,8,0),"-")</f>
        <v>2.77738356590271</v>
      </c>
      <c r="K113" s="54">
        <f t="shared" si="7"/>
        <v>2.77738356590271</v>
      </c>
      <c r="L113" s="55">
        <f>IFERROR(E113*G113*Costs!$D$14,"-")</f>
        <v>78653.4423828125</v>
      </c>
      <c r="M113" s="55">
        <f>IFERROR(E113*K113*Costs!$D$15,"-")</f>
        <v>44438.137054443359</v>
      </c>
      <c r="N113" s="55">
        <f>IFERROR(E113*K113*Costs!$D$16,"-")</f>
        <v>44438.137054443359</v>
      </c>
      <c r="O113" s="55">
        <f>IFERROR(E113*K113*Costs!$D$17,"-")</f>
        <v>44438.137054443359</v>
      </c>
      <c r="P113" s="57">
        <f t="shared" si="8"/>
        <v>211967.85354614258</v>
      </c>
      <c r="Q113" s="10">
        <f t="shared" si="9"/>
        <v>211.96785354614258</v>
      </c>
    </row>
    <row r="114" spans="1:17" x14ac:dyDescent="0.3">
      <c r="A114" s="9" t="str">
        <f>[1]Sites!A114</f>
        <v>MOZ</v>
      </c>
      <c r="B114" s="9" t="str">
        <f>[1]Sites!B114</f>
        <v>Mozambique</v>
      </c>
      <c r="C114" s="9" t="str">
        <f>[1]Sites!C114</f>
        <v>Low Income Developing Countries</v>
      </c>
      <c r="D114" s="9" t="str">
        <f>[1]Sites!D114</f>
        <v>Sub-Sahara Africa</v>
      </c>
      <c r="E114" s="9">
        <f>IFERROR(VLOOKUP(A114,[1]Sites!A114:J293,10,0), "-")</f>
        <v>4400</v>
      </c>
      <c r="F114" s="51">
        <f>IFERROR(VLOOKUP(A114,Labor_ICT!A113:H307,8,0),"-")</f>
        <v>0.71828943490982056</v>
      </c>
      <c r="G114" s="56">
        <f t="shared" si="5"/>
        <v>0.71828943490982056</v>
      </c>
      <c r="H114" s="53">
        <f>IFERROR(VLOOKUP(A114,Labor_Construction!A113:H307,8,0),"-")</f>
        <v>0.27562436461448669</v>
      </c>
      <c r="I114" s="54">
        <f t="shared" si="6"/>
        <v>0.27562436461448669</v>
      </c>
      <c r="J114" s="51">
        <f>IFERROR(VLOOKUP(A114,Labor_Logistics!A113:H307,8,0),"-")</f>
        <v>0.33823603391647339</v>
      </c>
      <c r="K114" s="54">
        <f t="shared" si="7"/>
        <v>0.33823603391647339</v>
      </c>
      <c r="L114" s="55">
        <f>IFERROR(E114*G114*Costs!$D$14,"-")</f>
        <v>50567.576217651367</v>
      </c>
      <c r="M114" s="55">
        <f>IFERROR(E114*K114*Costs!$D$15,"-")</f>
        <v>23811.816787719727</v>
      </c>
      <c r="N114" s="55">
        <f>IFERROR(E114*K114*Costs!$D$16,"-")</f>
        <v>23811.816787719727</v>
      </c>
      <c r="O114" s="55">
        <f>IFERROR(E114*K114*Costs!$D$17,"-")</f>
        <v>23811.816787719727</v>
      </c>
      <c r="P114" s="57">
        <f t="shared" si="8"/>
        <v>122003.02658081055</v>
      </c>
      <c r="Q114" s="10">
        <f t="shared" si="9"/>
        <v>27.727960586547852</v>
      </c>
    </row>
    <row r="115" spans="1:17" x14ac:dyDescent="0.3">
      <c r="A115" s="9" t="str">
        <f>[1]Sites!A115</f>
        <v>MUS</v>
      </c>
      <c r="B115" s="9" t="str">
        <f>[1]Sites!B115</f>
        <v>Mauritius</v>
      </c>
      <c r="C115" s="9" t="str">
        <f>[1]Sites!C115</f>
        <v>Emerging Market Economies</v>
      </c>
      <c r="D115" s="9" t="str">
        <f>[1]Sites!D115</f>
        <v>Sub-Sahara Africa</v>
      </c>
      <c r="E115" s="9">
        <f>IFERROR(VLOOKUP(A115,[1]Sites!A115:J294,10,0), "-")</f>
        <v>1241.1428571428571</v>
      </c>
      <c r="F115" s="51" t="str">
        <f>IFERROR(VLOOKUP(A115,Labor_ICT!A114:H308,8,0),"-")</f>
        <v>-</v>
      </c>
      <c r="G115" s="56">
        <f t="shared" si="5"/>
        <v>10.039928714434305</v>
      </c>
      <c r="H115" s="53">
        <f>IFERROR(VLOOKUP(A115,Labor_Construction!A114:H308,8,0),"-")</f>
        <v>5.3823738098144531</v>
      </c>
      <c r="I115" s="54">
        <f t="shared" si="6"/>
        <v>5.3823738098144531</v>
      </c>
      <c r="J115" s="51">
        <f>IFERROR(VLOOKUP(A115,Labor_Logistics!A114:H308,8,0),"-")</f>
        <v>5.9789857864379883</v>
      </c>
      <c r="K115" s="54">
        <f t="shared" si="7"/>
        <v>5.9789857864379883</v>
      </c>
      <c r="L115" s="55">
        <f>IFERROR(E115*G115*Costs!$D$14,"-")</f>
        <v>199375.77296229769</v>
      </c>
      <c r="M115" s="55">
        <f>IFERROR(E115*K115*Costs!$D$15,"-")</f>
        <v>118732.40802873884</v>
      </c>
      <c r="N115" s="55">
        <f>IFERROR(E115*K115*Costs!$D$16,"-")</f>
        <v>118732.40802873884</v>
      </c>
      <c r="O115" s="55">
        <f>IFERROR(E115*K115*Costs!$D$17,"-")</f>
        <v>118732.40802873884</v>
      </c>
      <c r="P115" s="57">
        <f t="shared" si="8"/>
        <v>555572.9970485142</v>
      </c>
      <c r="Q115" s="10">
        <f t="shared" si="9"/>
        <v>447.63017717997229</v>
      </c>
    </row>
    <row r="116" spans="1:17" x14ac:dyDescent="0.3">
      <c r="A116" s="9" t="str">
        <f>[1]Sites!A116</f>
        <v>MWI</v>
      </c>
      <c r="B116" s="9" t="str">
        <f>[1]Sites!B116</f>
        <v>Malawi</v>
      </c>
      <c r="C116" s="9" t="str">
        <f>[1]Sites!C116</f>
        <v>Low Income Developing Countries</v>
      </c>
      <c r="D116" s="9" t="str">
        <f>[1]Sites!D116</f>
        <v>Sub-Sahara Africa</v>
      </c>
      <c r="E116" s="9">
        <f>IFERROR(VLOOKUP(A116,[1]Sites!A116:J295,10,0), "-")</f>
        <v>1000</v>
      </c>
      <c r="F116" s="51" t="str">
        <f>IFERROR(VLOOKUP(A116,Labor_ICT!A115:H309,8,0),"-")</f>
        <v>-</v>
      </c>
      <c r="G116" s="56">
        <f t="shared" si="5"/>
        <v>1.9841409941514334</v>
      </c>
      <c r="H116" s="53">
        <f>IFERROR(VLOOKUP(A116,Labor_Construction!A115:H309,8,0),"-")</f>
        <v>0.3490099310874939</v>
      </c>
      <c r="I116" s="54">
        <f t="shared" si="6"/>
        <v>0.3490099310874939</v>
      </c>
      <c r="J116" s="51">
        <f>IFERROR(VLOOKUP(A116,Labor_Logistics!A115:H309,8,0),"-")</f>
        <v>0.42491760849952698</v>
      </c>
      <c r="K116" s="54">
        <f t="shared" si="7"/>
        <v>0.42491760849952698</v>
      </c>
      <c r="L116" s="55">
        <f>IFERROR(E116*G116*Costs!$D$14,"-")</f>
        <v>31746.255906422935</v>
      </c>
      <c r="M116" s="55">
        <f>IFERROR(E116*K116*Costs!$D$15,"-")</f>
        <v>6798.6817359924316</v>
      </c>
      <c r="N116" s="55">
        <f>IFERROR(E116*K116*Costs!$D$16,"-")</f>
        <v>6798.6817359924316</v>
      </c>
      <c r="O116" s="55">
        <f>IFERROR(E116*K116*Costs!$D$17,"-")</f>
        <v>6798.6817359924316</v>
      </c>
      <c r="P116" s="57">
        <f t="shared" si="8"/>
        <v>52142.30111440023</v>
      </c>
      <c r="Q116" s="10">
        <f t="shared" si="9"/>
        <v>52.142301114400233</v>
      </c>
    </row>
    <row r="117" spans="1:17" x14ac:dyDescent="0.3">
      <c r="A117" s="9" t="str">
        <f>[1]Sites!A117</f>
        <v>MYS</v>
      </c>
      <c r="B117" s="9" t="str">
        <f>[1]Sites!B117</f>
        <v>Malaysia</v>
      </c>
      <c r="C117" s="9" t="str">
        <f>[1]Sites!C117</f>
        <v>Emerging Market Economies</v>
      </c>
      <c r="D117" s="9" t="str">
        <f>[1]Sites!D117</f>
        <v>Emerging and Developing Asia</v>
      </c>
      <c r="E117" s="9">
        <f>IFERROR(VLOOKUP(A117,[1]Sites!A117:J296,10,0), "-")</f>
        <v>22802</v>
      </c>
      <c r="F117" s="51" t="str">
        <f>IFERROR(VLOOKUP(A117,Labor_ICT!A116:H310,8,0),"-")</f>
        <v>-</v>
      </c>
      <c r="G117" s="56">
        <f t="shared" si="5"/>
        <v>10.039928714434305</v>
      </c>
      <c r="H117" s="53">
        <f>IFERROR(VLOOKUP(A117,Labor_Construction!A116:H310,8,0),"-")</f>
        <v>6.3957891464233398</v>
      </c>
      <c r="I117" s="54">
        <f t="shared" si="6"/>
        <v>6.3957891464233398</v>
      </c>
      <c r="J117" s="51">
        <f>IFERROR(VLOOKUP(A117,Labor_Logistics!A116:H310,8,0),"-")</f>
        <v>7.0637822151184082</v>
      </c>
      <c r="K117" s="54">
        <f t="shared" si="7"/>
        <v>7.0637822151184082</v>
      </c>
      <c r="L117" s="55">
        <f>IFERROR(E117*G117*Costs!$D$14,"-")</f>
        <v>3662887.2727444964</v>
      </c>
      <c r="M117" s="55">
        <f>IFERROR(E117*K117*Costs!$D$15,"-")</f>
        <v>2577093.7931060791</v>
      </c>
      <c r="N117" s="55">
        <f>IFERROR(E117*K117*Costs!$D$16,"-")</f>
        <v>2577093.7931060791</v>
      </c>
      <c r="O117" s="55">
        <f>IFERROR(E117*K117*Costs!$D$17,"-")</f>
        <v>2577093.7931060791</v>
      </c>
      <c r="P117" s="57">
        <f t="shared" si="8"/>
        <v>11394168.652062733</v>
      </c>
      <c r="Q117" s="10">
        <f t="shared" si="9"/>
        <v>499.70040575663245</v>
      </c>
    </row>
    <row r="118" spans="1:17" x14ac:dyDescent="0.3">
      <c r="A118" s="9" t="str">
        <f>[1]Sites!A118</f>
        <v>NAM</v>
      </c>
      <c r="B118" s="9" t="str">
        <f>[1]Sites!B118</f>
        <v>Namibia</v>
      </c>
      <c r="C118" s="9" t="str">
        <f>[1]Sites!C118</f>
        <v>Emerging Market Economies</v>
      </c>
      <c r="D118" s="9" t="str">
        <f>[1]Sites!D118</f>
        <v>Sub-Sahara Africa</v>
      </c>
      <c r="E118" s="9">
        <f>IFERROR(VLOOKUP(A118,[1]Sites!A118:J297,10,0), "-")</f>
        <v>300</v>
      </c>
      <c r="F118" s="51">
        <f>IFERROR(VLOOKUP(A118,Labor_ICT!A117:H311,8,0),"-")</f>
        <v>5.3152966499328613</v>
      </c>
      <c r="G118" s="56">
        <f t="shared" si="5"/>
        <v>5.3152966499328613</v>
      </c>
      <c r="H118" s="53">
        <f>IFERROR(VLOOKUP(A118,Labor_Construction!A117:H311,8,0),"-")</f>
        <v>2.6599190235137939</v>
      </c>
      <c r="I118" s="54">
        <f t="shared" si="6"/>
        <v>2.6599190235137939</v>
      </c>
      <c r="J118" s="51">
        <f>IFERROR(VLOOKUP(A118,Labor_Logistics!A117:H311,8,0),"-")</f>
        <v>3.0253760814666748</v>
      </c>
      <c r="K118" s="54">
        <f t="shared" si="7"/>
        <v>3.0253760814666748</v>
      </c>
      <c r="L118" s="55">
        <f>IFERROR(E118*G118*Costs!$D$14,"-")</f>
        <v>25513.423919677734</v>
      </c>
      <c r="M118" s="55">
        <f>IFERROR(E118*K118*Costs!$D$15,"-")</f>
        <v>14521.805191040039</v>
      </c>
      <c r="N118" s="55">
        <f>IFERROR(E118*K118*Costs!$D$16,"-")</f>
        <v>14521.805191040039</v>
      </c>
      <c r="O118" s="55">
        <f>IFERROR(E118*K118*Costs!$D$17,"-")</f>
        <v>14521.805191040039</v>
      </c>
      <c r="P118" s="57">
        <f t="shared" si="8"/>
        <v>69078.839492797852</v>
      </c>
      <c r="Q118" s="10">
        <f t="shared" si="9"/>
        <v>230.26279830932617</v>
      </c>
    </row>
    <row r="119" spans="1:17" x14ac:dyDescent="0.3">
      <c r="A119" s="9" t="str">
        <f>[1]Sites!A119</f>
        <v>NER</v>
      </c>
      <c r="B119" s="9" t="str">
        <f>[1]Sites!B119</f>
        <v>Niger</v>
      </c>
      <c r="C119" s="9" t="str">
        <f>[1]Sites!C119</f>
        <v>Low Income Developing Countries</v>
      </c>
      <c r="D119" s="9" t="str">
        <f>[1]Sites!D119</f>
        <v>Sub-Sahara Africa</v>
      </c>
      <c r="E119" s="9">
        <f>IFERROR(VLOOKUP(A119,[1]Sites!A119:J298,10,0), "-")</f>
        <v>1800</v>
      </c>
      <c r="F119" s="51">
        <f>IFERROR(VLOOKUP(A119,Labor_ICT!A118:H312,8,0),"-")</f>
        <v>0.88597398996353149</v>
      </c>
      <c r="G119" s="56">
        <f t="shared" si="5"/>
        <v>0.88597398996353149</v>
      </c>
      <c r="H119" s="53">
        <f>IFERROR(VLOOKUP(A119,Labor_Construction!A118:H312,8,0),"-")</f>
        <v>0.34956538677215576</v>
      </c>
      <c r="I119" s="54">
        <f t="shared" si="6"/>
        <v>0.34956538677215576</v>
      </c>
      <c r="J119" s="51">
        <f>IFERROR(VLOOKUP(A119,Labor_Logistics!A118:H312,8,0),"-")</f>
        <v>0.42557117342948914</v>
      </c>
      <c r="K119" s="54">
        <f t="shared" si="7"/>
        <v>0.42557117342948914</v>
      </c>
      <c r="L119" s="55">
        <f>IFERROR(E119*G119*Costs!$D$14,"-")</f>
        <v>25516.050910949707</v>
      </c>
      <c r="M119" s="55">
        <f>IFERROR(E119*K119*Costs!$D$15,"-")</f>
        <v>12256.449794769287</v>
      </c>
      <c r="N119" s="55">
        <f>IFERROR(E119*K119*Costs!$D$16,"-")</f>
        <v>12256.449794769287</v>
      </c>
      <c r="O119" s="55">
        <f>IFERROR(E119*K119*Costs!$D$17,"-")</f>
        <v>12256.449794769287</v>
      </c>
      <c r="P119" s="57">
        <f t="shared" si="8"/>
        <v>62285.400295257568</v>
      </c>
      <c r="Q119" s="10">
        <f t="shared" si="9"/>
        <v>34.603000164031982</v>
      </c>
    </row>
    <row r="120" spans="1:17" x14ac:dyDescent="0.3">
      <c r="A120" s="9" t="str">
        <f>[1]Sites!A120</f>
        <v>NGA</v>
      </c>
      <c r="B120" s="9" t="str">
        <f>[1]Sites!B120</f>
        <v>Nigeria</v>
      </c>
      <c r="C120" s="9" t="str">
        <f>[1]Sites!C120</f>
        <v>Low Income Developing Countries</v>
      </c>
      <c r="D120" s="9" t="str">
        <f>[1]Sites!D120</f>
        <v>Sub-Sahara Africa</v>
      </c>
      <c r="E120" s="9">
        <f>IFERROR(VLOOKUP(A120,[1]Sites!A120:J299,10,0), "-")</f>
        <v>29652</v>
      </c>
      <c r="F120" s="51">
        <f>IFERROR(VLOOKUP(A120,Labor_ICT!A119:H313,8,0),"-")</f>
        <v>2.8067104816436768</v>
      </c>
      <c r="G120" s="56">
        <f t="shared" si="5"/>
        <v>2.8067104816436768</v>
      </c>
      <c r="H120" s="53">
        <f>IFERROR(VLOOKUP(A120,Labor_Construction!A119:H313,8,0),"-")</f>
        <v>1.2904596328735352</v>
      </c>
      <c r="I120" s="54">
        <f t="shared" si="6"/>
        <v>1.2904596328735352</v>
      </c>
      <c r="J120" s="51">
        <f>IFERROR(VLOOKUP(A120,Labor_Logistics!A119:H313,8,0),"-")</f>
        <v>1.5037698745727539</v>
      </c>
      <c r="K120" s="54">
        <f t="shared" si="7"/>
        <v>1.5037698745727539</v>
      </c>
      <c r="L120" s="55">
        <f>IFERROR(E120*G120*Costs!$D$14,"-")</f>
        <v>1331593.2672271729</v>
      </c>
      <c r="M120" s="55">
        <f>IFERROR(E120*K120*Costs!$D$15,"-")</f>
        <v>713436.54913330078</v>
      </c>
      <c r="N120" s="55">
        <f>IFERROR(E120*K120*Costs!$D$16,"-")</f>
        <v>713436.54913330078</v>
      </c>
      <c r="O120" s="55">
        <f>IFERROR(E120*K120*Costs!$D$17,"-")</f>
        <v>713436.54913330078</v>
      </c>
      <c r="P120" s="57">
        <f t="shared" si="8"/>
        <v>3471902.9146270752</v>
      </c>
      <c r="Q120" s="10">
        <f t="shared" si="9"/>
        <v>117.08832168579102</v>
      </c>
    </row>
    <row r="121" spans="1:17" x14ac:dyDescent="0.3">
      <c r="A121" s="9" t="str">
        <f>[1]Sites!A121</f>
        <v>NIC</v>
      </c>
      <c r="B121" s="9" t="str">
        <f>[1]Sites!B121</f>
        <v>Nicaragua</v>
      </c>
      <c r="C121" s="9" t="str">
        <f>[1]Sites!C121</f>
        <v>Low Income Developing Countries</v>
      </c>
      <c r="D121" s="9" t="str">
        <f>[1]Sites!D121</f>
        <v>Latin America and the Caribbean</v>
      </c>
      <c r="E121" s="9">
        <f>IFERROR(VLOOKUP(A121,[1]Sites!A121:J300,10,0), "-")</f>
        <v>2229.5714285714284</v>
      </c>
      <c r="F121" s="51">
        <f>IFERROR(VLOOKUP(A121,Labor_ICT!A120:H314,8,0),"-")</f>
        <v>2.6379549503326416</v>
      </c>
      <c r="G121" s="56">
        <f t="shared" si="5"/>
        <v>2.6379549503326416</v>
      </c>
      <c r="H121" s="53">
        <f>IFERROR(VLOOKUP(A121,Labor_Construction!A120:H314,8,0),"-")</f>
        <v>1.202932596206665</v>
      </c>
      <c r="I121" s="54">
        <f t="shared" si="6"/>
        <v>1.202932596206665</v>
      </c>
      <c r="J121" s="51">
        <f>IFERROR(VLOOKUP(A121,Labor_Logistics!A120:H314,8,0),"-")</f>
        <v>1.4050776958465576</v>
      </c>
      <c r="K121" s="54">
        <f t="shared" si="7"/>
        <v>1.4050776958465576</v>
      </c>
      <c r="L121" s="55">
        <f>IFERROR(E121*G121*Costs!$D$14,"-")</f>
        <v>94104.143793923504</v>
      </c>
      <c r="M121" s="55">
        <f>IFERROR(E121*K121*Costs!$D$15,"-")</f>
        <v>50123.537369319369</v>
      </c>
      <c r="N121" s="55">
        <f>IFERROR(E121*K121*Costs!$D$16,"-")</f>
        <v>50123.537369319369</v>
      </c>
      <c r="O121" s="55">
        <f>IFERROR(E121*K121*Costs!$D$17,"-")</f>
        <v>50123.537369319369</v>
      </c>
      <c r="P121" s="57">
        <f t="shared" si="8"/>
        <v>244474.75590188161</v>
      </c>
      <c r="Q121" s="10">
        <f t="shared" si="9"/>
        <v>109.65100860595703</v>
      </c>
    </row>
    <row r="122" spans="1:17" x14ac:dyDescent="0.3">
      <c r="A122" s="9" t="str">
        <f>[1]Sites!A122</f>
        <v>NLD</v>
      </c>
      <c r="B122" s="9" t="str">
        <f>[1]Sites!B122</f>
        <v>Netherlands</v>
      </c>
      <c r="C122" s="9" t="str">
        <f>[1]Sites!C122</f>
        <v>Advanced Economies</v>
      </c>
      <c r="D122" s="9" t="str">
        <f>[1]Sites!D122</f>
        <v>Advanced Economies</v>
      </c>
      <c r="E122" s="9">
        <f>IFERROR(VLOOKUP(A122,[1]Sites!A122:J301,10,0), "-")</f>
        <v>15204</v>
      </c>
      <c r="F122" s="51">
        <f>IFERROR(VLOOKUP(A122,Labor_ICT!A121:H315,8,0),"-")</f>
        <v>49.227840423583984</v>
      </c>
      <c r="G122" s="56">
        <f t="shared" si="5"/>
        <v>49.227840423583984</v>
      </c>
      <c r="H122" s="53">
        <f>IFERROR(VLOOKUP(A122,Labor_Construction!A121:H315,8,0),"-")</f>
        <v>44.770000457763672</v>
      </c>
      <c r="I122" s="54">
        <f t="shared" si="6"/>
        <v>44.770000457763672</v>
      </c>
      <c r="J122" s="51">
        <f>IFERROR(VLOOKUP(A122,Labor_Logistics!A121:H315,8,0),"-")</f>
        <v>34.595912933349609</v>
      </c>
      <c r="K122" s="54">
        <f t="shared" si="7"/>
        <v>34.595912933349609</v>
      </c>
      <c r="L122" s="55">
        <f>IFERROR(E122*G122*Costs!$D$14,"-")</f>
        <v>11975361.372802734</v>
      </c>
      <c r="M122" s="55">
        <f>IFERROR(E122*K122*Costs!$D$15,"-")</f>
        <v>8415940.1638183594</v>
      </c>
      <c r="N122" s="55">
        <f>IFERROR(E122*K122*Costs!$D$16,"-")</f>
        <v>8415940.1638183594</v>
      </c>
      <c r="O122" s="55">
        <f>IFERROR(E122*K122*Costs!$D$17,"-")</f>
        <v>8415940.1638183594</v>
      </c>
      <c r="P122" s="57">
        <f t="shared" si="8"/>
        <v>37223181.864257813</v>
      </c>
      <c r="Q122" s="10">
        <f t="shared" si="9"/>
        <v>2448.249267578125</v>
      </c>
    </row>
    <row r="123" spans="1:17" x14ac:dyDescent="0.3">
      <c r="A123" s="9" t="str">
        <f>[1]Sites!A123</f>
        <v>NOR</v>
      </c>
      <c r="B123" s="9" t="str">
        <f>[1]Sites!B123</f>
        <v>Norway</v>
      </c>
      <c r="C123" s="9" t="str">
        <f>[1]Sites!C123</f>
        <v>Advanced Economies</v>
      </c>
      <c r="D123" s="9" t="str">
        <f>[1]Sites!D123</f>
        <v>Advanced Economies</v>
      </c>
      <c r="E123" s="9">
        <f>IFERROR(VLOOKUP(A123,[1]Sites!A123:J302,10,0), "-")</f>
        <v>7035</v>
      </c>
      <c r="F123" s="51">
        <f>IFERROR(VLOOKUP(A123,Labor_ICT!A122:H316,8,0),"-")</f>
        <v>66.959999084472656</v>
      </c>
      <c r="G123" s="56">
        <f t="shared" si="5"/>
        <v>66.959999084472656</v>
      </c>
      <c r="H123" s="53">
        <f>IFERROR(VLOOKUP(A123,Labor_Construction!A122:H316,8,0),"-")</f>
        <v>45.310001373291016</v>
      </c>
      <c r="I123" s="54">
        <f t="shared" si="6"/>
        <v>45.310001373291016</v>
      </c>
      <c r="J123" s="51">
        <f>IFERROR(VLOOKUP(A123,Labor_Logistics!A122:H316,8,0),"-")</f>
        <v>54.599998474121094</v>
      </c>
      <c r="K123" s="54">
        <f t="shared" si="7"/>
        <v>54.599998474121094</v>
      </c>
      <c r="L123" s="55">
        <f>IFERROR(E123*G123*Costs!$D$14,"-")</f>
        <v>7537017.4969482422</v>
      </c>
      <c r="M123" s="55">
        <f>IFERROR(E123*K123*Costs!$D$15,"-")</f>
        <v>6145775.8282470703</v>
      </c>
      <c r="N123" s="55">
        <f>IFERROR(E123*K123*Costs!$D$16,"-")</f>
        <v>6145775.8282470703</v>
      </c>
      <c r="O123" s="55">
        <f>IFERROR(E123*K123*Costs!$D$17,"-")</f>
        <v>6145775.8282470703</v>
      </c>
      <c r="P123" s="57">
        <f t="shared" si="8"/>
        <v>25974344.981689453</v>
      </c>
      <c r="Q123" s="10">
        <f t="shared" si="9"/>
        <v>3692.159912109375</v>
      </c>
    </row>
    <row r="124" spans="1:17" x14ac:dyDescent="0.3">
      <c r="A124" s="9" t="str">
        <f>[1]Sites!A124</f>
        <v>NPL</v>
      </c>
      <c r="B124" s="9" t="str">
        <f>[1]Sites!B124</f>
        <v>Nepal</v>
      </c>
      <c r="C124" s="9" t="str">
        <f>[1]Sites!C124</f>
        <v>Low Income Developing Countries</v>
      </c>
      <c r="D124" s="9" t="str">
        <f>[1]Sites!D124</f>
        <v>Emerging and Developing Asia</v>
      </c>
      <c r="E124" s="9">
        <f>IFERROR(VLOOKUP(A124,[1]Sites!A124:J303,10,0), "-")</f>
        <v>6000</v>
      </c>
      <c r="F124" s="51">
        <f>IFERROR(VLOOKUP(A124,Labor_ICT!A123:H317,8,0),"-")</f>
        <v>1.6923173666000366</v>
      </c>
      <c r="G124" s="56">
        <f t="shared" si="5"/>
        <v>1.6923173666000366</v>
      </c>
      <c r="H124" s="53">
        <f>IFERROR(VLOOKUP(A124,Labor_Construction!A123:H317,8,0),"-")</f>
        <v>0.72757601737976074</v>
      </c>
      <c r="I124" s="54">
        <f t="shared" si="6"/>
        <v>0.72757601737976074</v>
      </c>
      <c r="J124" s="51">
        <f>IFERROR(VLOOKUP(A124,Labor_Logistics!A123:H317,8,0),"-")</f>
        <v>0.86428022384643555</v>
      </c>
      <c r="K124" s="54">
        <f t="shared" si="7"/>
        <v>0.86428022384643555</v>
      </c>
      <c r="L124" s="55">
        <f>IFERROR(E124*G124*Costs!$D$14,"-")</f>
        <v>162462.46719360352</v>
      </c>
      <c r="M124" s="55">
        <f>IFERROR(E124*K124*Costs!$D$15,"-")</f>
        <v>82970.901489257813</v>
      </c>
      <c r="N124" s="55">
        <f>IFERROR(E124*K124*Costs!$D$16,"-")</f>
        <v>82970.901489257813</v>
      </c>
      <c r="O124" s="55">
        <f>IFERROR(E124*K124*Costs!$D$17,"-")</f>
        <v>82970.901489257813</v>
      </c>
      <c r="P124" s="57">
        <f t="shared" si="8"/>
        <v>411375.17166137695</v>
      </c>
      <c r="Q124" s="10">
        <f t="shared" si="9"/>
        <v>68.562528610229492</v>
      </c>
    </row>
    <row r="125" spans="1:17" x14ac:dyDescent="0.3">
      <c r="A125" s="9" t="str">
        <f>[1]Sites!A125</f>
        <v>NRU</v>
      </c>
      <c r="B125" s="9" t="str">
        <f>[1]Sites!B125</f>
        <v>Nauru</v>
      </c>
      <c r="C125" s="9" t="str">
        <f>[1]Sites!C125</f>
        <v>-</v>
      </c>
      <c r="D125" s="9" t="str">
        <f>[1]Sites!D125</f>
        <v>-</v>
      </c>
      <c r="E125" s="9" t="str">
        <f>IFERROR(VLOOKUP(A125,[1]Sites!A125:J304,10,0), "-")</f>
        <v>-</v>
      </c>
      <c r="F125" s="51" t="str">
        <f>IFERROR(VLOOKUP(A125,Labor_ICT!A124:H318,8,0),"-")</f>
        <v>-</v>
      </c>
      <c r="G125" s="56" t="e">
        <f t="shared" si="5"/>
        <v>#N/A</v>
      </c>
      <c r="H125" s="53">
        <f>IFERROR(VLOOKUP(A125,Labor_Construction!A124:H318,8,0),"-")</f>
        <v>5.5383176803588867</v>
      </c>
      <c r="I125" s="54">
        <f t="shared" si="6"/>
        <v>5.5383176803588867</v>
      </c>
      <c r="J125" s="51">
        <f>IFERROR(VLOOKUP(A125,Labor_Logistics!A124:H318,8,0),"-")</f>
        <v>6.1463308334350586</v>
      </c>
      <c r="K125" s="54">
        <f t="shared" si="7"/>
        <v>6.1463308334350586</v>
      </c>
      <c r="L125" s="55" t="str">
        <f>IFERROR(E125*G125*Costs!$D$14,"-")</f>
        <v>-</v>
      </c>
      <c r="M125" s="55" t="str">
        <f>IFERROR(E125*K125*Costs!$D$15,"-")</f>
        <v>-</v>
      </c>
      <c r="N125" s="55" t="str">
        <f>IFERROR(E125*K125*Costs!$D$16,"-")</f>
        <v>-</v>
      </c>
      <c r="O125" s="55" t="str">
        <f>IFERROR(E125*K125*Costs!$D$17,"-")</f>
        <v>-</v>
      </c>
      <c r="P125" s="57">
        <f t="shared" si="8"/>
        <v>0</v>
      </c>
      <c r="Q125" s="10" t="str">
        <f t="shared" si="9"/>
        <v>-</v>
      </c>
    </row>
    <row r="126" spans="1:17" x14ac:dyDescent="0.3">
      <c r="A126" s="9" t="str">
        <f>[1]Sites!A126</f>
        <v>NZL</v>
      </c>
      <c r="B126" s="9" t="str">
        <f>[1]Sites!B126</f>
        <v>New Zealand</v>
      </c>
      <c r="C126" s="9" t="str">
        <f>[1]Sites!C126</f>
        <v>Advanced Economies</v>
      </c>
      <c r="D126" s="9" t="str">
        <f>[1]Sites!D126</f>
        <v>Advanced Economies</v>
      </c>
      <c r="E126" s="9">
        <f>IFERROR(VLOOKUP(A126,[1]Sites!A126:J305,10,0), "-")</f>
        <v>4000</v>
      </c>
      <c r="F126" s="51">
        <f>IFERROR(VLOOKUP(A126,Labor_ICT!A125:H319,8,0),"-")</f>
        <v>30.909999847412109</v>
      </c>
      <c r="G126" s="56">
        <f t="shared" si="5"/>
        <v>30.909999847412109</v>
      </c>
      <c r="H126" s="53">
        <f>IFERROR(VLOOKUP(A126,Labor_Construction!A125:H319,8,0),"-")</f>
        <v>20.340000152587891</v>
      </c>
      <c r="I126" s="54">
        <f t="shared" si="6"/>
        <v>20.340000152587891</v>
      </c>
      <c r="J126" s="51">
        <f>IFERROR(VLOOKUP(A126,Labor_Logistics!A125:H319,8,0),"-")</f>
        <v>19.920000076293945</v>
      </c>
      <c r="K126" s="54">
        <f t="shared" si="7"/>
        <v>19.920000076293945</v>
      </c>
      <c r="L126" s="55">
        <f>IFERROR(E126*G126*Costs!$D$14,"-")</f>
        <v>1978239.990234375</v>
      </c>
      <c r="M126" s="55">
        <f>IFERROR(E126*K126*Costs!$D$15,"-")</f>
        <v>1274880.0048828125</v>
      </c>
      <c r="N126" s="55">
        <f>IFERROR(E126*K126*Costs!$D$16,"-")</f>
        <v>1274880.0048828125</v>
      </c>
      <c r="O126" s="55">
        <f>IFERROR(E126*K126*Costs!$D$17,"-")</f>
        <v>1274880.0048828125</v>
      </c>
      <c r="P126" s="57">
        <f t="shared" si="8"/>
        <v>5802880.0048828125</v>
      </c>
      <c r="Q126" s="10">
        <f t="shared" si="9"/>
        <v>1450.7200012207031</v>
      </c>
    </row>
    <row r="127" spans="1:17" x14ac:dyDescent="0.3">
      <c r="A127" s="9" t="str">
        <f>[1]Sites!A127</f>
        <v>OMN</v>
      </c>
      <c r="B127" s="9" t="str">
        <f>[1]Sites!B127</f>
        <v>Oman</v>
      </c>
      <c r="C127" s="9" t="str">
        <f>[1]Sites!C127</f>
        <v>Emerging Market Economies</v>
      </c>
      <c r="D127" s="9" t="str">
        <f>[1]Sites!D127</f>
        <v>Middle East, North Africa, Afghanistan, and Pakistan</v>
      </c>
      <c r="E127" s="9">
        <f>IFERROR(VLOOKUP(A127,[1]Sites!A127:J306,10,0), "-")</f>
        <v>15400</v>
      </c>
      <c r="F127" s="51">
        <f>IFERROR(VLOOKUP(A127,Labor_ICT!A126:H320,8,0),"-")</f>
        <v>15.481521606445313</v>
      </c>
      <c r="G127" s="56">
        <f t="shared" si="5"/>
        <v>15.481521606445313</v>
      </c>
      <c r="H127" s="53">
        <f>IFERROR(VLOOKUP(A127,Labor_Construction!A126:H320,8,0),"-")</f>
        <v>8.9279670715332031</v>
      </c>
      <c r="I127" s="54">
        <f t="shared" si="6"/>
        <v>8.9279670715332031</v>
      </c>
      <c r="J127" s="51">
        <f>IFERROR(VLOOKUP(A127,Labor_Logistics!A126:H320,8,0),"-")</f>
        <v>9.7508316040039063</v>
      </c>
      <c r="K127" s="54">
        <f t="shared" si="7"/>
        <v>9.7508316040039063</v>
      </c>
      <c r="L127" s="55">
        <f>IFERROR(E127*G127*Costs!$D$14,"-")</f>
        <v>3814646.923828125</v>
      </c>
      <c r="M127" s="55">
        <f>IFERROR(E127*K127*Costs!$D$15,"-")</f>
        <v>2402604.9072265625</v>
      </c>
      <c r="N127" s="55">
        <f>IFERROR(E127*K127*Costs!$D$16,"-")</f>
        <v>2402604.9072265625</v>
      </c>
      <c r="O127" s="55">
        <f>IFERROR(E127*K127*Costs!$D$17,"-")</f>
        <v>2402604.9072265625</v>
      </c>
      <c r="P127" s="57">
        <f t="shared" si="8"/>
        <v>11022461.645507813</v>
      </c>
      <c r="Q127" s="10">
        <f t="shared" si="9"/>
        <v>715.7442626953125</v>
      </c>
    </row>
    <row r="128" spans="1:17" x14ac:dyDescent="0.3">
      <c r="A128" s="9" t="str">
        <f>[1]Sites!A128</f>
        <v>PAK</v>
      </c>
      <c r="B128" s="9" t="str">
        <f>[1]Sites!B128</f>
        <v>Pakistan</v>
      </c>
      <c r="C128" s="9" t="str">
        <f>[1]Sites!C128</f>
        <v>Emerging Market Economies</v>
      </c>
      <c r="D128" s="9" t="str">
        <f>[1]Sites!D128</f>
        <v>Middle East, North Africa, Afghanistan, and Pakistan</v>
      </c>
      <c r="E128" s="9">
        <f>IFERROR(VLOOKUP(A128,[1]Sites!A128:J307,10,0), "-")</f>
        <v>34300</v>
      </c>
      <c r="F128" s="51">
        <f>IFERROR(VLOOKUP(A128,Labor_ICT!A127:H321,8,0),"-")</f>
        <v>1.7895616292953491</v>
      </c>
      <c r="G128" s="56">
        <f t="shared" si="5"/>
        <v>1.7895616292953491</v>
      </c>
      <c r="H128" s="53">
        <f>IFERROR(VLOOKUP(A128,Labor_Construction!A127:H321,8,0),"-")</f>
        <v>0.7751084566116333</v>
      </c>
      <c r="I128" s="54">
        <f t="shared" si="6"/>
        <v>0.7751084566116333</v>
      </c>
      <c r="J128" s="51">
        <f>IFERROR(VLOOKUP(A128,Labor_Logistics!A127:H321,8,0),"-")</f>
        <v>0.91879302263259888</v>
      </c>
      <c r="K128" s="54">
        <f t="shared" si="7"/>
        <v>0.91879302263259888</v>
      </c>
      <c r="L128" s="55">
        <f>IFERROR(E128*G128*Costs!$D$14,"-")</f>
        <v>982111.4221572876</v>
      </c>
      <c r="M128" s="55">
        <f>IFERROR(E128*K128*Costs!$D$15,"-")</f>
        <v>504233.61082077026</v>
      </c>
      <c r="N128" s="55">
        <f>IFERROR(E128*K128*Costs!$D$16,"-")</f>
        <v>504233.61082077026</v>
      </c>
      <c r="O128" s="55">
        <f>IFERROR(E128*K128*Costs!$D$17,"-")</f>
        <v>504233.61082077026</v>
      </c>
      <c r="P128" s="57">
        <f t="shared" si="8"/>
        <v>2494812.2546195984</v>
      </c>
      <c r="Q128" s="10">
        <f t="shared" si="9"/>
        <v>72.735051155090332</v>
      </c>
    </row>
    <row r="129" spans="1:17" x14ac:dyDescent="0.3">
      <c r="A129" s="9" t="str">
        <f>[1]Sites!A129</f>
        <v>PAN</v>
      </c>
      <c r="B129" s="9" t="str">
        <f>[1]Sites!B129</f>
        <v>Panama</v>
      </c>
      <c r="C129" s="9" t="str">
        <f>[1]Sites!C129</f>
        <v>Emerging Market Economies</v>
      </c>
      <c r="D129" s="9" t="str">
        <f>[1]Sites!D129</f>
        <v>Latin America and the Caribbean</v>
      </c>
      <c r="E129" s="9">
        <f>IFERROR(VLOOKUP(A129,[1]Sites!A129:J308,10,0), "-")</f>
        <v>4790.7142857142853</v>
      </c>
      <c r="F129" s="51">
        <f>IFERROR(VLOOKUP(A129,Labor_ICT!A128:H322,8,0),"-")</f>
        <v>13.652554512023926</v>
      </c>
      <c r="G129" s="56">
        <f t="shared" si="5"/>
        <v>13.652554512023926</v>
      </c>
      <c r="H129" s="53">
        <f>IFERROR(VLOOKUP(A129,Labor_Construction!A128:H322,8,0),"-")</f>
        <v>7.7429962158203125</v>
      </c>
      <c r="I129" s="54">
        <f t="shared" si="6"/>
        <v>7.7429962158203125</v>
      </c>
      <c r="J129" s="51">
        <f>IFERROR(VLOOKUP(A129,Labor_Logistics!A128:H322,8,0),"-")</f>
        <v>8.4970941543579102</v>
      </c>
      <c r="K129" s="54">
        <f t="shared" si="7"/>
        <v>8.4970941543579102</v>
      </c>
      <c r="L129" s="55">
        <f>IFERROR(E129*G129*Costs!$D$14,"-")</f>
        <v>1046487.8069959367</v>
      </c>
      <c r="M129" s="55">
        <f>IFERROR(E129*K129*Costs!$D$15,"-")</f>
        <v>651314.40563746856</v>
      </c>
      <c r="N129" s="55">
        <f>IFERROR(E129*K129*Costs!$D$16,"-")</f>
        <v>651314.40563746856</v>
      </c>
      <c r="O129" s="55">
        <f>IFERROR(E129*K129*Costs!$D$17,"-")</f>
        <v>651314.40563746856</v>
      </c>
      <c r="P129" s="57">
        <f t="shared" si="8"/>
        <v>3000431.0239083427</v>
      </c>
      <c r="Q129" s="10">
        <f t="shared" si="9"/>
        <v>626.30139160156261</v>
      </c>
    </row>
    <row r="130" spans="1:17" x14ac:dyDescent="0.3">
      <c r="A130" s="9" t="str">
        <f>[1]Sites!A130</f>
        <v>PER</v>
      </c>
      <c r="B130" s="9" t="str">
        <f>[1]Sites!B130</f>
        <v>Peru</v>
      </c>
      <c r="C130" s="9" t="str">
        <f>[1]Sites!C130</f>
        <v>Emerging Market Economies</v>
      </c>
      <c r="D130" s="9" t="str">
        <f>[1]Sites!D130</f>
        <v>Latin America and the Caribbean</v>
      </c>
      <c r="E130" s="9">
        <f>IFERROR(VLOOKUP(A130,[1]Sites!A130:J309,10,0), "-")</f>
        <v>11202</v>
      </c>
      <c r="F130" s="51">
        <f>IFERROR(VLOOKUP(A130,Labor_ICT!A129:H323,8,0),"-")</f>
        <v>7.3224353790283203</v>
      </c>
      <c r="G130" s="56">
        <f t="shared" si="5"/>
        <v>7.3224353790283203</v>
      </c>
      <c r="H130" s="53">
        <f>IFERROR(VLOOKUP(A130,Labor_Construction!A129:H323,8,0),"-")</f>
        <v>3.8234457969665527</v>
      </c>
      <c r="I130" s="54">
        <f t="shared" si="6"/>
        <v>3.8234457969665527</v>
      </c>
      <c r="J130" s="51">
        <f>IFERROR(VLOOKUP(A130,Labor_Logistics!A129:H323,8,0),"-")</f>
        <v>4.2962079048156738</v>
      </c>
      <c r="K130" s="54">
        <f t="shared" si="7"/>
        <v>4.2962079048156738</v>
      </c>
      <c r="L130" s="55">
        <f>IFERROR(E130*G130*Costs!$D$14,"-")</f>
        <v>1312414.7378540039</v>
      </c>
      <c r="M130" s="55">
        <f>IFERROR(E130*K130*Costs!$D$15,"-")</f>
        <v>770017.93519592285</v>
      </c>
      <c r="N130" s="55">
        <f>IFERROR(E130*K130*Costs!$D$16,"-")</f>
        <v>770017.93519592285</v>
      </c>
      <c r="O130" s="55">
        <f>IFERROR(E130*K130*Costs!$D$17,"-")</f>
        <v>770017.93519592285</v>
      </c>
      <c r="P130" s="57">
        <f t="shared" si="8"/>
        <v>3622468.5434417725</v>
      </c>
      <c r="Q130" s="10">
        <f t="shared" si="9"/>
        <v>323.37694549560547</v>
      </c>
    </row>
    <row r="131" spans="1:17" x14ac:dyDescent="0.3">
      <c r="A131" s="9" t="str">
        <f>[1]Sites!A131</f>
        <v>PHL</v>
      </c>
      <c r="B131" s="9" t="str">
        <f>[1]Sites!B131</f>
        <v>Philippines</v>
      </c>
      <c r="C131" s="9" t="str">
        <f>[1]Sites!C131</f>
        <v>Emerging Market Economies</v>
      </c>
      <c r="D131" s="9" t="str">
        <f>[1]Sites!D131</f>
        <v>Emerging and Developing Asia</v>
      </c>
      <c r="E131" s="9">
        <f>IFERROR(VLOOKUP(A131,[1]Sites!A131:J310,10,0), "-")</f>
        <v>17850</v>
      </c>
      <c r="F131" s="51">
        <f>IFERROR(VLOOKUP(A131,Labor_ICT!A130:H324,8,0),"-")</f>
        <v>4.2482857704162598</v>
      </c>
      <c r="G131" s="56">
        <f t="shared" ref="G131:G181" si="10">IF(ISNUMBER(F131), F131, VLOOKUP(C131,$E$185:$F$187,2))</f>
        <v>4.2482857704162598</v>
      </c>
      <c r="H131" s="53">
        <f>IFERROR(VLOOKUP(A131,Labor_Construction!A130:H324,8,0),"-")</f>
        <v>2.0636866092681885</v>
      </c>
      <c r="I131" s="54">
        <f t="shared" ref="I131:I181" si="11">IF(ISNUMBER(H131), H131, VLOOKUP(C131,$G$185:$H$187,2))</f>
        <v>2.0636866092681885</v>
      </c>
      <c r="J131" s="51">
        <f>IFERROR(VLOOKUP(A131,Labor_Logistics!A130:H324,8,0),"-")</f>
        <v>2.3672723770141602</v>
      </c>
      <c r="K131" s="54">
        <f t="shared" ref="K131:K181" si="12">IF(ISNUMBER(J131), J131, VLOOKUP(C131,$I$185:$J$187,2))</f>
        <v>2.3672723770141602</v>
      </c>
      <c r="L131" s="55">
        <f>IFERROR(E131*G131*Costs!$D$14,"-")</f>
        <v>1213310.4160308838</v>
      </c>
      <c r="M131" s="55">
        <f>IFERROR(E131*K131*Costs!$D$15,"-")</f>
        <v>676092.99087524414</v>
      </c>
      <c r="N131" s="55">
        <f>IFERROR(E131*K131*Costs!$D$16,"-")</f>
        <v>676092.99087524414</v>
      </c>
      <c r="O131" s="55">
        <f>IFERROR(E131*K131*Costs!$D$17,"-")</f>
        <v>676092.99087524414</v>
      </c>
      <c r="P131" s="57">
        <f t="shared" ref="P131:P181" si="13">SUM(L131:O131)</f>
        <v>3241589.3886566162</v>
      </c>
      <c r="Q131" s="10">
        <f t="shared" ref="Q131:Q181" si="14">IFERROR(P131/E131,"-")</f>
        <v>181.60164642333984</v>
      </c>
    </row>
    <row r="132" spans="1:17" x14ac:dyDescent="0.3">
      <c r="A132" s="9" t="str">
        <f>[1]Sites!A132</f>
        <v>PNG</v>
      </c>
      <c r="B132" s="9" t="str">
        <f>[1]Sites!B132</f>
        <v>Papua New Guinea</v>
      </c>
      <c r="C132" s="9" t="str">
        <f>[1]Sites!C132</f>
        <v>Low Income Developing Countries</v>
      </c>
      <c r="D132" s="9" t="str">
        <f>[1]Sites!D132</f>
        <v>Emerging and Developing Asia</v>
      </c>
      <c r="E132" s="9">
        <f>IFERROR(VLOOKUP(A132,[1]Sites!A132:J311,10,0), "-")</f>
        <v>1500</v>
      </c>
      <c r="F132" s="51">
        <f>IFERROR(VLOOKUP(A132,Labor_ICT!A131:H325,8,0),"-")</f>
        <v>3.4766616821289063</v>
      </c>
      <c r="G132" s="56">
        <f t="shared" si="10"/>
        <v>3.4766616821289063</v>
      </c>
      <c r="H132" s="53">
        <f>IFERROR(VLOOKUP(A132,Labor_Construction!A131:H325,8,0),"-")</f>
        <v>1.6445350646972656</v>
      </c>
      <c r="I132" s="54">
        <f t="shared" si="11"/>
        <v>1.6445350646972656</v>
      </c>
      <c r="J132" s="51">
        <f>IFERROR(VLOOKUP(A132,Labor_Logistics!A131:H325,8,0),"-")</f>
        <v>1.9008665084838867</v>
      </c>
      <c r="K132" s="54">
        <f t="shared" si="12"/>
        <v>1.9008665084838867</v>
      </c>
      <c r="L132" s="55">
        <f>IFERROR(E132*G132*Costs!$D$14,"-")</f>
        <v>83439.88037109375</v>
      </c>
      <c r="M132" s="55">
        <f>IFERROR(E132*K132*Costs!$D$15,"-")</f>
        <v>45620.796203613281</v>
      </c>
      <c r="N132" s="55">
        <f>IFERROR(E132*K132*Costs!$D$16,"-")</f>
        <v>45620.796203613281</v>
      </c>
      <c r="O132" s="55">
        <f>IFERROR(E132*K132*Costs!$D$17,"-")</f>
        <v>45620.796203613281</v>
      </c>
      <c r="P132" s="57">
        <f t="shared" si="13"/>
        <v>220302.26898193359</v>
      </c>
      <c r="Q132" s="10">
        <f t="shared" si="14"/>
        <v>146.86817932128906</v>
      </c>
    </row>
    <row r="133" spans="1:17" x14ac:dyDescent="0.3">
      <c r="A133" s="9" t="str">
        <f>[1]Sites!A133</f>
        <v>POL</v>
      </c>
      <c r="B133" s="9" t="str">
        <f>[1]Sites!B133</f>
        <v>Poland</v>
      </c>
      <c r="C133" s="9" t="str">
        <f>[1]Sites!C133</f>
        <v>Emerging Market Economies</v>
      </c>
      <c r="D133" s="9" t="str">
        <f>[1]Sites!D133</f>
        <v>Emerging and Developing Europe</v>
      </c>
      <c r="E133" s="9">
        <f>IFERROR(VLOOKUP(A133,[1]Sites!A133:J312,10,0), "-")</f>
        <v>22000</v>
      </c>
      <c r="F133" s="51">
        <f>IFERROR(VLOOKUP(A133,Labor_ICT!A132:H326,8,0),"-")</f>
        <v>19.620000839233398</v>
      </c>
      <c r="G133" s="56">
        <f t="shared" si="10"/>
        <v>19.620000839233398</v>
      </c>
      <c r="H133" s="53">
        <f>IFERROR(VLOOKUP(A133,Labor_Construction!A132:H326,8,0),"-")</f>
        <v>11.590000152587891</v>
      </c>
      <c r="I133" s="54">
        <f t="shared" si="11"/>
        <v>11.590000152587891</v>
      </c>
      <c r="J133" s="51">
        <f>IFERROR(VLOOKUP(A133,Labor_Logistics!A132:H326,8,0),"-")</f>
        <v>10.409999847412109</v>
      </c>
      <c r="K133" s="54">
        <f t="shared" si="12"/>
        <v>10.409999847412109</v>
      </c>
      <c r="L133" s="55">
        <f>IFERROR(E133*G133*Costs!$D$14,"-")</f>
        <v>6906240.2954101563</v>
      </c>
      <c r="M133" s="55">
        <f>IFERROR(E133*K133*Costs!$D$15,"-")</f>
        <v>3664319.9462890625</v>
      </c>
      <c r="N133" s="55">
        <f>IFERROR(E133*K133*Costs!$D$16,"-")</f>
        <v>3664319.9462890625</v>
      </c>
      <c r="O133" s="55">
        <f>IFERROR(E133*K133*Costs!$D$17,"-")</f>
        <v>3664319.9462890625</v>
      </c>
      <c r="P133" s="57">
        <f t="shared" si="13"/>
        <v>17899200.134277344</v>
      </c>
      <c r="Q133" s="10">
        <f t="shared" si="14"/>
        <v>813.60000610351563</v>
      </c>
    </row>
    <row r="134" spans="1:17" x14ac:dyDescent="0.3">
      <c r="A134" s="9" t="str">
        <f>[1]Sites!A134</f>
        <v>PRI</v>
      </c>
      <c r="B134" s="9" t="str">
        <f>[1]Sites!B134</f>
        <v>Puerto Rico</v>
      </c>
      <c r="C134" s="9" t="str">
        <f>[1]Sites!C134</f>
        <v>Advanced Economies</v>
      </c>
      <c r="D134" s="9" t="str">
        <f>[1]Sites!D134</f>
        <v>Advanced Economies</v>
      </c>
      <c r="E134" s="9">
        <f>IFERROR(VLOOKUP(A134,[1]Sites!A134:J313,10,0), "-")</f>
        <v>2177.7142857142858</v>
      </c>
      <c r="F134" s="51">
        <f>IFERROR(VLOOKUP(A134,Labor_ICT!A133:H327,8,0),"-")</f>
        <v>32.309215545654297</v>
      </c>
      <c r="G134" s="56">
        <f t="shared" si="10"/>
        <v>32.309215545654297</v>
      </c>
      <c r="H134" s="53">
        <f>IFERROR(VLOOKUP(A134,Labor_Construction!A133:H327,8,0),"-")</f>
        <v>20.542623519897461</v>
      </c>
      <c r="I134" s="54">
        <f t="shared" si="11"/>
        <v>20.542623519897461</v>
      </c>
      <c r="J134" s="51">
        <f>IFERROR(VLOOKUP(A134,Labor_Logistics!A133:H327,8,0),"-")</f>
        <v>21.818155288696289</v>
      </c>
      <c r="K134" s="54">
        <f t="shared" si="12"/>
        <v>21.818155288696289</v>
      </c>
      <c r="L134" s="55">
        <f>IFERROR(E134*G134*Costs!$D$14,"-")</f>
        <v>1125763.8440638951</v>
      </c>
      <c r="M134" s="55">
        <f>IFERROR(E134*K134*Costs!$D$15,"-")</f>
        <v>760219.33536202565</v>
      </c>
      <c r="N134" s="55">
        <f>IFERROR(E134*K134*Costs!$D$16,"-")</f>
        <v>760219.33536202565</v>
      </c>
      <c r="O134" s="55">
        <f>IFERROR(E134*K134*Costs!$D$17,"-")</f>
        <v>760219.33536202565</v>
      </c>
      <c r="P134" s="57">
        <f t="shared" si="13"/>
        <v>3406421.8501499719</v>
      </c>
      <c r="Q134" s="10">
        <f t="shared" si="14"/>
        <v>1564.2189025878904</v>
      </c>
    </row>
    <row r="135" spans="1:17" x14ac:dyDescent="0.3">
      <c r="A135" s="9" t="str">
        <f>[1]Sites!A135</f>
        <v>PRT</v>
      </c>
      <c r="B135" s="9" t="str">
        <f>[1]Sites!B135</f>
        <v>Portugal</v>
      </c>
      <c r="C135" s="9" t="str">
        <f>[1]Sites!C135</f>
        <v>Advanced Economies</v>
      </c>
      <c r="D135" s="9" t="str">
        <f>[1]Sites!D135</f>
        <v>Advanced Economies</v>
      </c>
      <c r="E135" s="9">
        <f>IFERROR(VLOOKUP(A135,[1]Sites!A135:J314,10,0), "-")</f>
        <v>11800</v>
      </c>
      <c r="F135" s="51">
        <f>IFERROR(VLOOKUP(A135,Labor_ICT!A134:H328,8,0),"-")</f>
        <v>23.760000228881836</v>
      </c>
      <c r="G135" s="56">
        <f t="shared" si="10"/>
        <v>23.760000228881836</v>
      </c>
      <c r="H135" s="53">
        <f>IFERROR(VLOOKUP(A135,Labor_Construction!A134:H328,8,0),"-")</f>
        <v>11.989999771118164</v>
      </c>
      <c r="I135" s="54">
        <f t="shared" si="11"/>
        <v>11.989999771118164</v>
      </c>
      <c r="J135" s="51">
        <f>IFERROR(VLOOKUP(A135,Labor_Logistics!A134:H328,8,0),"-")</f>
        <v>22.840000152587891</v>
      </c>
      <c r="K135" s="54">
        <f t="shared" si="12"/>
        <v>22.840000152587891</v>
      </c>
      <c r="L135" s="55">
        <f>IFERROR(E135*G135*Costs!$D$14,"-")</f>
        <v>4485888.0432128906</v>
      </c>
      <c r="M135" s="55">
        <f>IFERROR(E135*K135*Costs!$D$15,"-")</f>
        <v>4312192.0288085938</v>
      </c>
      <c r="N135" s="55">
        <f>IFERROR(E135*K135*Costs!$D$16,"-")</f>
        <v>4312192.0288085938</v>
      </c>
      <c r="O135" s="55">
        <f>IFERROR(E135*K135*Costs!$D$17,"-")</f>
        <v>4312192.0288085938</v>
      </c>
      <c r="P135" s="57">
        <f t="shared" si="13"/>
        <v>17422464.129638672</v>
      </c>
      <c r="Q135" s="10">
        <f t="shared" si="14"/>
        <v>1476.4800109863281</v>
      </c>
    </row>
    <row r="136" spans="1:17" x14ac:dyDescent="0.3">
      <c r="A136" s="9" t="str">
        <f>[1]Sites!A136</f>
        <v>PRY</v>
      </c>
      <c r="B136" s="9" t="str">
        <f>[1]Sites!B136</f>
        <v>Paraguay</v>
      </c>
      <c r="C136" s="9" t="str">
        <f>[1]Sites!C136</f>
        <v>Emerging Market Economies</v>
      </c>
      <c r="D136" s="9" t="str">
        <f>[1]Sites!D136</f>
        <v>Latin America and the Caribbean</v>
      </c>
      <c r="E136" s="9">
        <f>IFERROR(VLOOKUP(A136,[1]Sites!A136:J315,10,0), "-")</f>
        <v>4250</v>
      </c>
      <c r="F136" s="51">
        <f>IFERROR(VLOOKUP(A136,Labor_ICT!A135:H329,8,0),"-")</f>
        <v>6.0181198120117188</v>
      </c>
      <c r="G136" s="56">
        <f t="shared" si="10"/>
        <v>6.0181198120117188</v>
      </c>
      <c r="H136" s="53">
        <f>IFERROR(VLOOKUP(A136,Labor_Construction!A135:H329,8,0),"-")</f>
        <v>3.061661958694458</v>
      </c>
      <c r="I136" s="54">
        <f t="shared" si="11"/>
        <v>3.061661958694458</v>
      </c>
      <c r="J136" s="51">
        <f>IFERROR(VLOOKUP(A136,Labor_Logistics!A135:H329,8,0),"-")</f>
        <v>3.4659407138824463</v>
      </c>
      <c r="K136" s="54">
        <f t="shared" si="12"/>
        <v>3.4659407138824463</v>
      </c>
      <c r="L136" s="55">
        <f>IFERROR(E136*G136*Costs!$D$14,"-")</f>
        <v>409232.14721679688</v>
      </c>
      <c r="M136" s="55">
        <f>IFERROR(E136*K136*Costs!$D$15,"-")</f>
        <v>235683.96854400635</v>
      </c>
      <c r="N136" s="55">
        <f>IFERROR(E136*K136*Costs!$D$16,"-")</f>
        <v>235683.96854400635</v>
      </c>
      <c r="O136" s="55">
        <f>IFERROR(E136*K136*Costs!$D$17,"-")</f>
        <v>235683.96854400635</v>
      </c>
      <c r="P136" s="57">
        <f t="shared" si="13"/>
        <v>1116284.0528488159</v>
      </c>
      <c r="Q136" s="10">
        <f t="shared" si="14"/>
        <v>262.65507125854492</v>
      </c>
    </row>
    <row r="137" spans="1:17" x14ac:dyDescent="0.3">
      <c r="A137" s="9" t="str">
        <f>[1]Sites!A137</f>
        <v>QAT</v>
      </c>
      <c r="B137" s="9" t="str">
        <f>[1]Sites!B137</f>
        <v>Qatar</v>
      </c>
      <c r="C137" s="9" t="str">
        <f>[1]Sites!C137</f>
        <v>Emerging Market Economies</v>
      </c>
      <c r="D137" s="9" t="str">
        <f>[1]Sites!D137</f>
        <v>Middle East, North Africa, Afghanistan, and Pakistan</v>
      </c>
      <c r="E137" s="9">
        <f>IFERROR(VLOOKUP(A137,[1]Sites!A137:J316,10,0), "-")</f>
        <v>5000</v>
      </c>
      <c r="F137" s="51">
        <f>IFERROR(VLOOKUP(A137,Labor_ICT!A136:H330,8,0),"-")</f>
        <v>50.665794372558594</v>
      </c>
      <c r="G137" s="56">
        <f t="shared" si="10"/>
        <v>50.665794372558594</v>
      </c>
      <c r="H137" s="53">
        <f>IFERROR(VLOOKUP(A137,Labor_Construction!A136:H330,8,0),"-")</f>
        <v>34.195350646972656</v>
      </c>
      <c r="I137" s="54">
        <f t="shared" si="11"/>
        <v>34.195350646972656</v>
      </c>
      <c r="J137" s="51">
        <f>IFERROR(VLOOKUP(A137,Labor_Logistics!A136:H330,8,0),"-")</f>
        <v>35.703704833984375</v>
      </c>
      <c r="K137" s="54">
        <f t="shared" si="12"/>
        <v>35.703704833984375</v>
      </c>
      <c r="L137" s="55">
        <f>IFERROR(E137*G137*Costs!$D$14,"-")</f>
        <v>4053263.5498046875</v>
      </c>
      <c r="M137" s="55">
        <f>IFERROR(E137*K137*Costs!$D$15,"-")</f>
        <v>2856296.38671875</v>
      </c>
      <c r="N137" s="55">
        <f>IFERROR(E137*K137*Costs!$D$16,"-")</f>
        <v>2856296.38671875</v>
      </c>
      <c r="O137" s="55">
        <f>IFERROR(E137*K137*Costs!$D$17,"-")</f>
        <v>2856296.38671875</v>
      </c>
      <c r="P137" s="57">
        <f t="shared" si="13"/>
        <v>12622152.709960938</v>
      </c>
      <c r="Q137" s="10">
        <f t="shared" si="14"/>
        <v>2524.4305419921875</v>
      </c>
    </row>
    <row r="138" spans="1:17" x14ac:dyDescent="0.3">
      <c r="A138" s="9" t="str">
        <f>[1]Sites!A138</f>
        <v>ROU</v>
      </c>
      <c r="B138" s="9" t="str">
        <f>[1]Sites!B138</f>
        <v>Romania</v>
      </c>
      <c r="C138" s="9" t="str">
        <f>[1]Sites!C138</f>
        <v>Emerging Market Economies</v>
      </c>
      <c r="D138" s="9" t="str">
        <f>[1]Sites!D138</f>
        <v>Emerging and Developing Europe</v>
      </c>
      <c r="E138" s="9">
        <f>IFERROR(VLOOKUP(A138,[1]Sites!A138:J317,10,0), "-")</f>
        <v>16000</v>
      </c>
      <c r="F138" s="51">
        <f>IFERROR(VLOOKUP(A138,Labor_ICT!A137:H331,8,0),"-")</f>
        <v>17.840000152587891</v>
      </c>
      <c r="G138" s="56">
        <f t="shared" si="10"/>
        <v>17.840000152587891</v>
      </c>
      <c r="H138" s="53">
        <f>IFERROR(VLOOKUP(A138,Labor_Construction!A137:H331,8,0),"-")</f>
        <v>7.119999885559082</v>
      </c>
      <c r="I138" s="54">
        <f t="shared" si="11"/>
        <v>7.119999885559082</v>
      </c>
      <c r="J138" s="51">
        <f>IFERROR(VLOOKUP(A138,Labor_Logistics!A137:H331,8,0),"-")</f>
        <v>8.7700004577636719</v>
      </c>
      <c r="K138" s="54">
        <f t="shared" si="12"/>
        <v>8.7700004577636719</v>
      </c>
      <c r="L138" s="55">
        <f>IFERROR(E138*G138*Costs!$D$14,"-")</f>
        <v>4567040.0390625</v>
      </c>
      <c r="M138" s="55">
        <f>IFERROR(E138*K138*Costs!$D$15,"-")</f>
        <v>2245120.1171875</v>
      </c>
      <c r="N138" s="55">
        <f>IFERROR(E138*K138*Costs!$D$16,"-")</f>
        <v>2245120.1171875</v>
      </c>
      <c r="O138" s="55">
        <f>IFERROR(E138*K138*Costs!$D$17,"-")</f>
        <v>2245120.1171875</v>
      </c>
      <c r="P138" s="57">
        <f t="shared" si="13"/>
        <v>11302400.390625</v>
      </c>
      <c r="Q138" s="10">
        <f t="shared" si="14"/>
        <v>706.4000244140625</v>
      </c>
    </row>
    <row r="139" spans="1:17" x14ac:dyDescent="0.3">
      <c r="A139" s="9" t="str">
        <f>[1]Sites!A139</f>
        <v>RUS</v>
      </c>
      <c r="B139" s="9" t="str">
        <f>[1]Sites!B139</f>
        <v>Russian Federation</v>
      </c>
      <c r="C139" s="9" t="str">
        <f>[1]Sites!C139</f>
        <v>Emerging Market Economies</v>
      </c>
      <c r="D139" s="9" t="str">
        <f>[1]Sites!D139</f>
        <v>Emerging and Developing Europe</v>
      </c>
      <c r="E139" s="9">
        <f>IFERROR(VLOOKUP(A139,[1]Sites!A139:J318,10,0), "-")</f>
        <v>126660</v>
      </c>
      <c r="F139" s="51">
        <f>IFERROR(VLOOKUP(A139,Labor_ICT!A138:H332,8,0),"-")</f>
        <v>11.416327476501465</v>
      </c>
      <c r="G139" s="56">
        <f t="shared" si="10"/>
        <v>11.416327476501465</v>
      </c>
      <c r="H139" s="53">
        <f>IFERROR(VLOOKUP(A139,Labor_Construction!A138:H332,8,0),"-")</f>
        <v>6.3228726387023926</v>
      </c>
      <c r="I139" s="54">
        <f t="shared" si="11"/>
        <v>6.3228726387023926</v>
      </c>
      <c r="J139" s="51">
        <f>IFERROR(VLOOKUP(A139,Labor_Logistics!A138:H332,8,0),"-")</f>
        <v>6.985933780670166</v>
      </c>
      <c r="K139" s="54">
        <f t="shared" si="12"/>
        <v>6.985933780670166</v>
      </c>
      <c r="L139" s="55">
        <f>IFERROR(E139*G139*Costs!$D$14,"-")</f>
        <v>23135872.610778809</v>
      </c>
      <c r="M139" s="55">
        <f>IFERROR(E139*K139*Costs!$D$15,"-")</f>
        <v>14157413.962554932</v>
      </c>
      <c r="N139" s="55">
        <f>IFERROR(E139*K139*Costs!$D$16,"-")</f>
        <v>14157413.962554932</v>
      </c>
      <c r="O139" s="55">
        <f>IFERROR(E139*K139*Costs!$D$17,"-")</f>
        <v>14157413.962554932</v>
      </c>
      <c r="P139" s="57">
        <f t="shared" si="13"/>
        <v>65608114.498443604</v>
      </c>
      <c r="Q139" s="10">
        <f t="shared" si="14"/>
        <v>517.98606109619141</v>
      </c>
    </row>
    <row r="140" spans="1:17" x14ac:dyDescent="0.3">
      <c r="A140" s="9" t="str">
        <f>[1]Sites!A140</f>
        <v>RWA</v>
      </c>
      <c r="B140" s="9" t="str">
        <f>[1]Sites!B140</f>
        <v>Rwanda</v>
      </c>
      <c r="C140" s="9" t="str">
        <f>[1]Sites!C140</f>
        <v>Low Income Developing Countries</v>
      </c>
      <c r="D140" s="9" t="str">
        <f>[1]Sites!D140</f>
        <v>Sub-Sahara Africa</v>
      </c>
      <c r="E140" s="9">
        <f>IFERROR(VLOOKUP(A140,[1]Sites!A140:J319,10,0), "-")</f>
        <v>1300</v>
      </c>
      <c r="F140" s="51">
        <f>IFERROR(VLOOKUP(A140,Labor_ICT!A139:H333,8,0),"-")</f>
        <v>1.2209852933883667</v>
      </c>
      <c r="G140" s="56">
        <f t="shared" si="10"/>
        <v>1.2209852933883667</v>
      </c>
      <c r="H140" s="53">
        <f>IFERROR(VLOOKUP(A140,Labor_Construction!A139:H333,8,0),"-")</f>
        <v>0.50268715620040894</v>
      </c>
      <c r="I140" s="54">
        <f t="shared" si="11"/>
        <v>0.50268715620040894</v>
      </c>
      <c r="J140" s="51">
        <f>IFERROR(VLOOKUP(A140,Labor_Logistics!A139:H333,8,0),"-")</f>
        <v>0.60458153486251831</v>
      </c>
      <c r="K140" s="54">
        <f t="shared" si="12"/>
        <v>0.60458153486251831</v>
      </c>
      <c r="L140" s="55">
        <f>IFERROR(E140*G140*Costs!$D$14,"-")</f>
        <v>25396.494102478027</v>
      </c>
      <c r="M140" s="55">
        <f>IFERROR(E140*K140*Costs!$D$15,"-")</f>
        <v>12575.295925140381</v>
      </c>
      <c r="N140" s="55">
        <f>IFERROR(E140*K140*Costs!$D$16,"-")</f>
        <v>12575.295925140381</v>
      </c>
      <c r="O140" s="55">
        <f>IFERROR(E140*K140*Costs!$D$17,"-")</f>
        <v>12575.295925140381</v>
      </c>
      <c r="P140" s="57">
        <f t="shared" si="13"/>
        <v>63122.38187789917</v>
      </c>
      <c r="Q140" s="10">
        <f t="shared" si="14"/>
        <v>48.555678367614746</v>
      </c>
    </row>
    <row r="141" spans="1:17" x14ac:dyDescent="0.3">
      <c r="A141" s="9" t="str">
        <f>[1]Sites!A141</f>
        <v>SAU</v>
      </c>
      <c r="B141" s="9" t="str">
        <f>[1]Sites!B141</f>
        <v>Saudi Arabia</v>
      </c>
      <c r="C141" s="9" t="str">
        <f>[1]Sites!C141</f>
        <v>Emerging Market Economies</v>
      </c>
      <c r="D141" s="9" t="str">
        <f>[1]Sites!D141</f>
        <v>Middle East, North Africa, Afghanistan, and Pakistan</v>
      </c>
      <c r="E141" s="9">
        <f>IFERROR(VLOOKUP(A141,[1]Sites!A141:J320,10,0), "-")</f>
        <v>35500</v>
      </c>
      <c r="F141" s="51">
        <f>IFERROR(VLOOKUP(A141,Labor_ICT!A140:H334,8,0),"-")</f>
        <v>20.907665252685547</v>
      </c>
      <c r="G141" s="56">
        <f t="shared" si="10"/>
        <v>20.907665252685547</v>
      </c>
      <c r="H141" s="53">
        <f>IFERROR(VLOOKUP(A141,Labor_Construction!A140:H334,8,0),"-")</f>
        <v>12.547497749328613</v>
      </c>
      <c r="I141" s="54">
        <f t="shared" si="11"/>
        <v>12.547497749328613</v>
      </c>
      <c r="J141" s="51">
        <f>IFERROR(VLOOKUP(A141,Labor_Logistics!A140:H334,8,0),"-")</f>
        <v>13.54857063293457</v>
      </c>
      <c r="K141" s="54">
        <f t="shared" si="12"/>
        <v>13.54857063293457</v>
      </c>
      <c r="L141" s="55">
        <f>IFERROR(E141*G141*Costs!$D$14,"-")</f>
        <v>11875553.863525391</v>
      </c>
      <c r="M141" s="55">
        <f>IFERROR(E141*K141*Costs!$D$15,"-")</f>
        <v>7695588.1195068359</v>
      </c>
      <c r="N141" s="55">
        <f>IFERROR(E141*K141*Costs!$D$16,"-")</f>
        <v>7695588.1195068359</v>
      </c>
      <c r="O141" s="55">
        <f>IFERROR(E141*K141*Costs!$D$17,"-")</f>
        <v>7695588.1195068359</v>
      </c>
      <c r="P141" s="57">
        <f t="shared" si="13"/>
        <v>34962318.222045898</v>
      </c>
      <c r="Q141" s="10">
        <f t="shared" si="14"/>
        <v>984.85403442382813</v>
      </c>
    </row>
    <row r="142" spans="1:17" x14ac:dyDescent="0.3">
      <c r="A142" s="9" t="str">
        <f>[1]Sites!A142</f>
        <v>SDN</v>
      </c>
      <c r="B142" s="9" t="str">
        <f>[1]Sites!B142</f>
        <v>Sudan</v>
      </c>
      <c r="C142" s="9" t="str">
        <f>[1]Sites!C142</f>
        <v>Low Income Developing Countries</v>
      </c>
      <c r="D142" s="9" t="str">
        <f>[1]Sites!D142</f>
        <v>Middle East, North Africa, Afghanistan, and Pakistan</v>
      </c>
      <c r="E142" s="9">
        <f>IFERROR(VLOOKUP(A142,[1]Sites!A142:J321,10,0), "-")</f>
        <v>2000</v>
      </c>
      <c r="F142" s="51">
        <f>IFERROR(VLOOKUP(A142,Labor_ICT!A141:H335,8,0),"-")</f>
        <v>1.1674296855926514</v>
      </c>
      <c r="G142" s="56">
        <f t="shared" si="10"/>
        <v>1.1674296855926514</v>
      </c>
      <c r="H142" s="53">
        <f>IFERROR(VLOOKUP(A142,Labor_Construction!A141:H335,8,0),"-")</f>
        <v>0.47778627276420593</v>
      </c>
      <c r="I142" s="54">
        <f t="shared" si="11"/>
        <v>0.47778627276420593</v>
      </c>
      <c r="J142" s="51">
        <f>IFERROR(VLOOKUP(A142,Labor_Logistics!A141:H335,8,0),"-")</f>
        <v>0.57561230659484863</v>
      </c>
      <c r="K142" s="54">
        <f t="shared" si="12"/>
        <v>0.57561230659484863</v>
      </c>
      <c r="L142" s="55">
        <f>IFERROR(E142*G142*Costs!$D$14,"-")</f>
        <v>37357.749938964844</v>
      </c>
      <c r="M142" s="55">
        <f>IFERROR(E142*K142*Costs!$D$15,"-")</f>
        <v>18419.593811035156</v>
      </c>
      <c r="N142" s="55">
        <f>IFERROR(E142*K142*Costs!$D$16,"-")</f>
        <v>18419.593811035156</v>
      </c>
      <c r="O142" s="55">
        <f>IFERROR(E142*K142*Costs!$D$17,"-")</f>
        <v>18419.593811035156</v>
      </c>
      <c r="P142" s="57">
        <f t="shared" si="13"/>
        <v>92616.531372070313</v>
      </c>
      <c r="Q142" s="10">
        <f t="shared" si="14"/>
        <v>46.308265686035156</v>
      </c>
    </row>
    <row r="143" spans="1:17" x14ac:dyDescent="0.3">
      <c r="A143" s="9" t="str">
        <f>[1]Sites!A143</f>
        <v>SEN</v>
      </c>
      <c r="B143" s="9" t="str">
        <f>[1]Sites!B143</f>
        <v>Senegal</v>
      </c>
      <c r="C143" s="9" t="str">
        <f>[1]Sites!C143</f>
        <v>Low Income Developing Countries</v>
      </c>
      <c r="D143" s="9" t="str">
        <f>[1]Sites!D143</f>
        <v>Sub-Sahara Africa</v>
      </c>
      <c r="E143" s="9">
        <f>IFERROR(VLOOKUP(A143,[1]Sites!A143:J322,10,0), "-")</f>
        <v>3151</v>
      </c>
      <c r="F143" s="51">
        <f>IFERROR(VLOOKUP(A143,Labor_ICT!A142:H336,8,0),"-")</f>
        <v>2.0645148754119873</v>
      </c>
      <c r="G143" s="56">
        <f t="shared" si="10"/>
        <v>2.0645148754119873</v>
      </c>
      <c r="H143" s="53">
        <f>IFERROR(VLOOKUP(A143,Labor_Construction!A142:H336,8,0),"-")</f>
        <v>0.91131603717803955</v>
      </c>
      <c r="I143" s="54">
        <f t="shared" si="11"/>
        <v>0.91131603717803955</v>
      </c>
      <c r="J143" s="51">
        <f>IFERROR(VLOOKUP(A143,Labor_Logistics!A142:H336,8,0),"-")</f>
        <v>1.0744057893753052</v>
      </c>
      <c r="K143" s="54">
        <f t="shared" si="12"/>
        <v>1.0744057893753052</v>
      </c>
      <c r="L143" s="55">
        <f>IFERROR(E143*G143*Costs!$D$14,"-")</f>
        <v>104084.58195877075</v>
      </c>
      <c r="M143" s="55">
        <f>IFERROR(E143*K143*Costs!$D$15,"-")</f>
        <v>54167.242277145386</v>
      </c>
      <c r="N143" s="55">
        <f>IFERROR(E143*K143*Costs!$D$16,"-")</f>
        <v>54167.242277145386</v>
      </c>
      <c r="O143" s="55">
        <f>IFERROR(E143*K143*Costs!$D$17,"-")</f>
        <v>54167.242277145386</v>
      </c>
      <c r="P143" s="57">
        <f t="shared" si="13"/>
        <v>266586.30879020691</v>
      </c>
      <c r="Q143" s="10">
        <f t="shared" si="14"/>
        <v>84.603715896606445</v>
      </c>
    </row>
    <row r="144" spans="1:17" x14ac:dyDescent="0.3">
      <c r="A144" s="9" t="str">
        <f>[1]Sites!A144</f>
        <v>SGP</v>
      </c>
      <c r="B144" s="9" t="str">
        <f>[1]Sites!B144</f>
        <v>Singapore</v>
      </c>
      <c r="C144" s="9" t="str">
        <f>[1]Sites!C144</f>
        <v>Advanced Economies</v>
      </c>
      <c r="D144" s="9" t="str">
        <f>[1]Sites!D144</f>
        <v>Advanced Economies</v>
      </c>
      <c r="E144" s="9">
        <f>IFERROR(VLOOKUP(A144,[1]Sites!A144:J323,10,0), "-")</f>
        <v>1000</v>
      </c>
      <c r="F144" s="51">
        <f>IFERROR(VLOOKUP(A144,Labor_ICT!A143:H337,8,0),"-")</f>
        <v>55.297054290771484</v>
      </c>
      <c r="G144" s="56">
        <f t="shared" si="10"/>
        <v>55.297054290771484</v>
      </c>
      <c r="H144" s="53">
        <f>IFERROR(VLOOKUP(A144,Labor_Construction!A143:H337,8,0),"-")</f>
        <v>37.756698608398438</v>
      </c>
      <c r="I144" s="54">
        <f t="shared" si="11"/>
        <v>37.756698608398438</v>
      </c>
      <c r="J144" s="51">
        <f>IFERROR(VLOOKUP(A144,Labor_Logistics!A143:H337,8,0),"-")</f>
        <v>39.291484832763672</v>
      </c>
      <c r="K144" s="54">
        <f t="shared" si="12"/>
        <v>39.291484832763672</v>
      </c>
      <c r="L144" s="55">
        <f>IFERROR(E144*G144*Costs!$D$14,"-")</f>
        <v>884752.86865234375</v>
      </c>
      <c r="M144" s="55">
        <f>IFERROR(E144*K144*Costs!$D$15,"-")</f>
        <v>628663.75732421875</v>
      </c>
      <c r="N144" s="55">
        <f>IFERROR(E144*K144*Costs!$D$16,"-")</f>
        <v>628663.75732421875</v>
      </c>
      <c r="O144" s="55">
        <f>IFERROR(E144*K144*Costs!$D$17,"-")</f>
        <v>628663.75732421875</v>
      </c>
      <c r="P144" s="57">
        <f t="shared" si="13"/>
        <v>2770744.140625</v>
      </c>
      <c r="Q144" s="10">
        <f t="shared" si="14"/>
        <v>2770.744140625</v>
      </c>
    </row>
    <row r="145" spans="1:17" x14ac:dyDescent="0.3">
      <c r="A145" s="9" t="str">
        <f>[1]Sites!A145</f>
        <v>SLB</v>
      </c>
      <c r="B145" s="9" t="str">
        <f>[1]Sites!B145</f>
        <v>Solomon Islands</v>
      </c>
      <c r="C145" s="9" t="str">
        <f>[1]Sites!C145</f>
        <v>Low Income Developing Countries</v>
      </c>
      <c r="D145" s="9" t="str">
        <f>[1]Sites!D145</f>
        <v>Emerging and Developing Asia</v>
      </c>
      <c r="E145" s="9">
        <f>IFERROR(VLOOKUP(A145,[1]Sites!A145:J324,10,0), "-")</f>
        <v>15.142857142857142</v>
      </c>
      <c r="F145" s="51">
        <f>IFERROR(VLOOKUP(A145,Labor_ICT!A144:H338,8,0),"-")</f>
        <v>3.0425825119018555</v>
      </c>
      <c r="G145" s="56">
        <f t="shared" si="10"/>
        <v>3.0425825119018555</v>
      </c>
      <c r="H145" s="53">
        <f>IFERROR(VLOOKUP(A145,Labor_Construction!A144:H338,8,0),"-")</f>
        <v>1.413965106010437</v>
      </c>
      <c r="I145" s="54">
        <f t="shared" si="11"/>
        <v>1.413965106010437</v>
      </c>
      <c r="J145" s="51">
        <f>IFERROR(VLOOKUP(A145,Labor_Logistics!A144:H338,8,0),"-")</f>
        <v>1.6426516771316528</v>
      </c>
      <c r="K145" s="54">
        <f t="shared" si="12"/>
        <v>1.6426516771316528</v>
      </c>
      <c r="L145" s="55">
        <f>IFERROR(E145*G145*Costs!$D$14,"-")</f>
        <v>737.17427716936379</v>
      </c>
      <c r="M145" s="55">
        <f>IFERROR(E145*K145*Costs!$D$15,"-")</f>
        <v>397.991034916469</v>
      </c>
      <c r="N145" s="55">
        <f>IFERROR(E145*K145*Costs!$D$16,"-")</f>
        <v>397.991034916469</v>
      </c>
      <c r="O145" s="55">
        <f>IFERROR(E145*K145*Costs!$D$17,"-")</f>
        <v>397.991034916469</v>
      </c>
      <c r="P145" s="57">
        <f t="shared" si="13"/>
        <v>1931.1473819187709</v>
      </c>
      <c r="Q145" s="10">
        <f t="shared" si="14"/>
        <v>127.52860069274902</v>
      </c>
    </row>
    <row r="146" spans="1:17" x14ac:dyDescent="0.3">
      <c r="A146" s="9" t="str">
        <f>[1]Sites!A146</f>
        <v>SLE</v>
      </c>
      <c r="B146" s="9" t="str">
        <f>[1]Sites!B146</f>
        <v>Sierra Leone</v>
      </c>
      <c r="C146" s="9" t="str">
        <f>[1]Sites!C146</f>
        <v>Low Income Developing Countries</v>
      </c>
      <c r="D146" s="9" t="str">
        <f>[1]Sites!D146</f>
        <v>Sub-Sahara Africa</v>
      </c>
      <c r="E146" s="9">
        <f>IFERROR(VLOOKUP(A146,[1]Sites!A146:J325,10,0), "-")</f>
        <v>237</v>
      </c>
      <c r="F146" s="51">
        <f>IFERROR(VLOOKUP(A146,Labor_ICT!A145:H339,8,0),"-")</f>
        <v>0.82793611288070679</v>
      </c>
      <c r="G146" s="56">
        <f t="shared" si="10"/>
        <v>0.82793611288070679</v>
      </c>
      <c r="H146" s="53">
        <f>IFERROR(VLOOKUP(A146,Labor_Construction!A145:H339,8,0),"-")</f>
        <v>0.32374310493469238</v>
      </c>
      <c r="I146" s="54">
        <f t="shared" si="11"/>
        <v>0.32374310493469238</v>
      </c>
      <c r="J146" s="51">
        <f>IFERROR(VLOOKUP(A146,Labor_Logistics!A145:H339,8,0),"-")</f>
        <v>0.39514920115470886</v>
      </c>
      <c r="K146" s="54">
        <f t="shared" si="12"/>
        <v>0.39514920115470886</v>
      </c>
      <c r="L146" s="55">
        <f>IFERROR(E146*G146*Costs!$D$14,"-")</f>
        <v>3139.5337400436401</v>
      </c>
      <c r="M146" s="55">
        <f>IFERROR(E146*K146*Costs!$D$15,"-")</f>
        <v>1498.405770778656</v>
      </c>
      <c r="N146" s="55">
        <f>IFERROR(E146*K146*Costs!$D$16,"-")</f>
        <v>1498.405770778656</v>
      </c>
      <c r="O146" s="55">
        <f>IFERROR(E146*K146*Costs!$D$17,"-")</f>
        <v>1498.405770778656</v>
      </c>
      <c r="P146" s="57">
        <f t="shared" si="13"/>
        <v>7634.7510523796082</v>
      </c>
      <c r="Q146" s="10">
        <f t="shared" si="14"/>
        <v>32.214139461517334</v>
      </c>
    </row>
    <row r="147" spans="1:17" x14ac:dyDescent="0.3">
      <c r="A147" s="9" t="str">
        <f>[1]Sites!A147</f>
        <v>SLV</v>
      </c>
      <c r="B147" s="9" t="str">
        <f>[1]Sites!B147</f>
        <v>El Salvador</v>
      </c>
      <c r="C147" s="9" t="str">
        <f>[1]Sites!C147</f>
        <v>Emerging Market Economies</v>
      </c>
      <c r="D147" s="9" t="str">
        <f>[1]Sites!D147</f>
        <v>Latin America and the Caribbean</v>
      </c>
      <c r="E147" s="9">
        <f>IFERROR(VLOOKUP(A147,[1]Sites!A147:J326,10,0), "-")</f>
        <v>1807</v>
      </c>
      <c r="F147" s="51" t="str">
        <f>IFERROR(VLOOKUP(A147,Labor_ICT!A146:H340,8,0),"-")</f>
        <v>-</v>
      </c>
      <c r="G147" s="56">
        <f t="shared" si="10"/>
        <v>10.039928714434305</v>
      </c>
      <c r="H147" s="53">
        <f>IFERROR(VLOOKUP(A147,Labor_Construction!A146:H340,8,0),"-")</f>
        <v>2.3613436222076416</v>
      </c>
      <c r="I147" s="54">
        <f t="shared" si="11"/>
        <v>2.3613436222076416</v>
      </c>
      <c r="J147" s="51">
        <f>IFERROR(VLOOKUP(A147,Labor_Logistics!A146:H340,8,0),"-")</f>
        <v>2.6965150833129883</v>
      </c>
      <c r="K147" s="54">
        <f t="shared" si="12"/>
        <v>2.6965150833129883</v>
      </c>
      <c r="L147" s="55">
        <f>IFERROR(E147*G147*Costs!$D$14,"-")</f>
        <v>290274.41899172461</v>
      </c>
      <c r="M147" s="55">
        <f>IFERROR(E147*K147*Costs!$D$15,"-")</f>
        <v>77961.644088745117</v>
      </c>
      <c r="N147" s="55">
        <f>IFERROR(E147*K147*Costs!$D$16,"-")</f>
        <v>77961.644088745117</v>
      </c>
      <c r="O147" s="55">
        <f>IFERROR(E147*K147*Costs!$D$17,"-")</f>
        <v>77961.644088745117</v>
      </c>
      <c r="P147" s="57">
        <f t="shared" si="13"/>
        <v>524159.35125795996</v>
      </c>
      <c r="Q147" s="10">
        <f t="shared" si="14"/>
        <v>290.07158342997229</v>
      </c>
    </row>
    <row r="148" spans="1:17" x14ac:dyDescent="0.3">
      <c r="A148" s="9" t="str">
        <f>[1]Sites!A148</f>
        <v>SOM</v>
      </c>
      <c r="B148" s="9" t="str">
        <f>[1]Sites!B148</f>
        <v>Somalia</v>
      </c>
      <c r="C148" s="9" t="str">
        <f>[1]Sites!C148</f>
        <v>Low Income Developing Countries</v>
      </c>
      <c r="D148" s="9" t="str">
        <f>[1]Sites!D148</f>
        <v>Middle East, North Africa, Afghanistan, and Pakistan</v>
      </c>
      <c r="E148" s="9">
        <f>IFERROR(VLOOKUP(A148,[1]Sites!A148:J327,10,0), "-")</f>
        <v>426.14285714285717</v>
      </c>
      <c r="F148" s="51">
        <f>IFERROR(VLOOKUP(A148,Labor_ICT!A147:H341,8,0),"-")</f>
        <v>0.54903554916381836</v>
      </c>
      <c r="G148" s="56">
        <f t="shared" si="10"/>
        <v>0.54903554916381836</v>
      </c>
      <c r="H148" s="53">
        <f>IFERROR(VLOOKUP(A148,Labor_Construction!A147:H341,8,0),"-")</f>
        <v>0.20329928398132324</v>
      </c>
      <c r="I148" s="54">
        <f t="shared" si="11"/>
        <v>0.20329928398132324</v>
      </c>
      <c r="J148" s="51">
        <f>IFERROR(VLOOKUP(A148,Labor_Logistics!A147:H341,8,0),"-")</f>
        <v>0.25203877687454224</v>
      </c>
      <c r="K148" s="54">
        <f t="shared" si="12"/>
        <v>0.25203877687454224</v>
      </c>
      <c r="L148" s="55">
        <f>IFERROR(E148*G148*Costs!$D$14,"-")</f>
        <v>3743.481241498675</v>
      </c>
      <c r="M148" s="55">
        <f>IFERROR(E148*K148*Costs!$D$15,"-")</f>
        <v>1718.4723918097361</v>
      </c>
      <c r="N148" s="55">
        <f>IFERROR(E148*K148*Costs!$D$16,"-")</f>
        <v>1718.4723918097361</v>
      </c>
      <c r="O148" s="55">
        <f>IFERROR(E148*K148*Costs!$D$17,"-")</f>
        <v>1718.4723918097361</v>
      </c>
      <c r="P148" s="57">
        <f t="shared" si="13"/>
        <v>8898.8984169278829</v>
      </c>
      <c r="Q148" s="10">
        <f t="shared" si="14"/>
        <v>20.882430076599121</v>
      </c>
    </row>
    <row r="149" spans="1:17" x14ac:dyDescent="0.3">
      <c r="A149" s="9" t="str">
        <f>[1]Sites!A149</f>
        <v>SRB</v>
      </c>
      <c r="B149" s="9" t="str">
        <f>[1]Sites!B149</f>
        <v>Serbia</v>
      </c>
      <c r="C149" s="9" t="str">
        <f>[1]Sites!C149</f>
        <v>Emerging Market Economies</v>
      </c>
      <c r="D149" s="9" t="str">
        <f>[1]Sites!D149</f>
        <v>Emerging and Developing Europe</v>
      </c>
      <c r="E149" s="9">
        <f>IFERROR(VLOOKUP(A149,[1]Sites!A149:J328,10,0), "-")</f>
        <v>7696.4285714285716</v>
      </c>
      <c r="F149" s="51">
        <f>IFERROR(VLOOKUP(A149,Labor_ICT!A148:H342,8,0),"-")</f>
        <v>8.9041948318481445</v>
      </c>
      <c r="G149" s="56">
        <f t="shared" si="10"/>
        <v>8.9041948318481445</v>
      </c>
      <c r="H149" s="53">
        <f>IFERROR(VLOOKUP(A149,Labor_Construction!A148:H342,8,0),"-")</f>
        <v>4.7715902328491211</v>
      </c>
      <c r="I149" s="54">
        <f t="shared" si="11"/>
        <v>4.7715902328491211</v>
      </c>
      <c r="J149" s="51">
        <f>IFERROR(VLOOKUP(A149,Labor_Logistics!A148:H342,8,0),"-")</f>
        <v>5.3219361305236816</v>
      </c>
      <c r="K149" s="54">
        <f t="shared" si="12"/>
        <v>5.3219361305236816</v>
      </c>
      <c r="L149" s="55">
        <f>IFERROR(E149*G149*Costs!$D$14,"-")</f>
        <v>1096487.9921504429</v>
      </c>
      <c r="M149" s="55">
        <f>IFERROR(E149*K149*Costs!$D$15,"-")</f>
        <v>655358.42064448772</v>
      </c>
      <c r="N149" s="55">
        <f>IFERROR(E149*K149*Costs!$D$16,"-")</f>
        <v>655358.42064448772</v>
      </c>
      <c r="O149" s="55">
        <f>IFERROR(E149*K149*Costs!$D$17,"-")</f>
        <v>655358.42064448772</v>
      </c>
      <c r="P149" s="57">
        <f t="shared" si="13"/>
        <v>3062563.2540839058</v>
      </c>
      <c r="Q149" s="10">
        <f t="shared" si="14"/>
        <v>397.92005157470703</v>
      </c>
    </row>
    <row r="150" spans="1:17" x14ac:dyDescent="0.3">
      <c r="A150" s="9" t="str">
        <f>[1]Sites!A150</f>
        <v>SSD</v>
      </c>
      <c r="B150" s="9" t="str">
        <f>[1]Sites!B150</f>
        <v>South Sudan</v>
      </c>
      <c r="C150" s="9" t="str">
        <f>[1]Sites!C150</f>
        <v>Low Income Developing Countries</v>
      </c>
      <c r="D150" s="9" t="str">
        <f>[1]Sites!D150</f>
        <v>Sub-Sahara Africa</v>
      </c>
      <c r="E150" s="9">
        <f>IFERROR(VLOOKUP(A150,[1]Sites!A150:J329,10,0), "-")</f>
        <v>250</v>
      </c>
      <c r="F150" s="51">
        <f>IFERROR(VLOOKUP(A150,Labor_ICT!A149:H343,8,0),"-")</f>
        <v>0.53514283895492554</v>
      </c>
      <c r="G150" s="56">
        <f t="shared" si="10"/>
        <v>0.53514283895492554</v>
      </c>
      <c r="H150" s="53">
        <f>IFERROR(VLOOKUP(A150,Labor_Construction!A149:H343,8,0),"-")</f>
        <v>0.19748237729072571</v>
      </c>
      <c r="I150" s="54">
        <f t="shared" si="11"/>
        <v>0.19748237729072571</v>
      </c>
      <c r="J150" s="51">
        <f>IFERROR(VLOOKUP(A150,Labor_Logistics!A149:H343,8,0),"-")</f>
        <v>0.2450655996799469</v>
      </c>
      <c r="K150" s="54">
        <f t="shared" si="12"/>
        <v>0.2450655996799469</v>
      </c>
      <c r="L150" s="55">
        <f>IFERROR(E150*G150*Costs!$D$14,"-")</f>
        <v>2140.5713558197021</v>
      </c>
      <c r="M150" s="55">
        <f>IFERROR(E150*K150*Costs!$D$15,"-")</f>
        <v>980.2623987197876</v>
      </c>
      <c r="N150" s="55">
        <f>IFERROR(E150*K150*Costs!$D$16,"-")</f>
        <v>980.2623987197876</v>
      </c>
      <c r="O150" s="55">
        <f>IFERROR(E150*K150*Costs!$D$17,"-")</f>
        <v>980.2623987197876</v>
      </c>
      <c r="P150" s="57">
        <f t="shared" si="13"/>
        <v>5081.3585519790649</v>
      </c>
      <c r="Q150" s="10">
        <f t="shared" si="14"/>
        <v>20.32543420791626</v>
      </c>
    </row>
    <row r="151" spans="1:17" x14ac:dyDescent="0.3">
      <c r="A151" s="9" t="str">
        <f>[1]Sites!A151</f>
        <v>SUR</v>
      </c>
      <c r="B151" s="9" t="str">
        <f>[1]Sites!B151</f>
        <v>Suriname</v>
      </c>
      <c r="C151" s="9" t="str">
        <f>[1]Sites!C151</f>
        <v>Emerging Market Economies</v>
      </c>
      <c r="D151" s="9" t="str">
        <f>[1]Sites!D151</f>
        <v>Latin America and the Caribbean</v>
      </c>
      <c r="E151" s="9">
        <f>IFERROR(VLOOKUP(A151,[1]Sites!A151:J330,10,0), "-")</f>
        <v>627</v>
      </c>
      <c r="F151" s="51">
        <f>IFERROR(VLOOKUP(A151,Labor_ICT!A150:H344,8,0),"-")</f>
        <v>5.8751416206359863</v>
      </c>
      <c r="G151" s="56">
        <f t="shared" si="10"/>
        <v>5.8751416206359863</v>
      </c>
      <c r="H151" s="53">
        <f>IFERROR(VLOOKUP(A151,Labor_Construction!A150:H344,8,0),"-")</f>
        <v>2.979403018951416</v>
      </c>
      <c r="I151" s="54">
        <f t="shared" si="11"/>
        <v>2.979403018951416</v>
      </c>
      <c r="J151" s="51">
        <f>IFERROR(VLOOKUP(A151,Labor_Logistics!A150:H344,8,0),"-")</f>
        <v>3.3758995532989502</v>
      </c>
      <c r="K151" s="54">
        <f t="shared" si="12"/>
        <v>3.3758995532989502</v>
      </c>
      <c r="L151" s="55">
        <f>IFERROR(E151*G151*Costs!$D$14,"-")</f>
        <v>58939.420738220215</v>
      </c>
      <c r="M151" s="55">
        <f>IFERROR(E151*K151*Costs!$D$15,"-")</f>
        <v>33867.024318695068</v>
      </c>
      <c r="N151" s="55">
        <f>IFERROR(E151*K151*Costs!$D$16,"-")</f>
        <v>33867.024318695068</v>
      </c>
      <c r="O151" s="55">
        <f>IFERROR(E151*K151*Costs!$D$17,"-")</f>
        <v>33867.024318695068</v>
      </c>
      <c r="P151" s="57">
        <f t="shared" si="13"/>
        <v>160540.49369430542</v>
      </c>
      <c r="Q151" s="10">
        <f t="shared" si="14"/>
        <v>256.04544448852539</v>
      </c>
    </row>
    <row r="152" spans="1:17" x14ac:dyDescent="0.3">
      <c r="A152" s="9" t="str">
        <f>[1]Sites!A152</f>
        <v>SVK</v>
      </c>
      <c r="B152" s="9" t="str">
        <f>[1]Sites!B152</f>
        <v>Slovakia</v>
      </c>
      <c r="C152" s="9" t="str">
        <f>[1]Sites!C152</f>
        <v>Advanced Economies</v>
      </c>
      <c r="D152" s="9" t="str">
        <f>[1]Sites!D152</f>
        <v>Advanced Economies</v>
      </c>
      <c r="E152" s="9">
        <f>IFERROR(VLOOKUP(A152,[1]Sites!A152:J331,10,0), "-")</f>
        <v>8998.1428571428569</v>
      </c>
      <c r="F152" s="51">
        <f>IFERROR(VLOOKUP(A152,Labor_ICT!A151:H345,8,0),"-")</f>
        <v>23.989999771118164</v>
      </c>
      <c r="G152" s="56">
        <f t="shared" si="10"/>
        <v>23.989999771118164</v>
      </c>
      <c r="H152" s="53">
        <f>IFERROR(VLOOKUP(A152,Labor_Construction!A151:H345,8,0),"-")</f>
        <v>11.539999961853027</v>
      </c>
      <c r="I152" s="54">
        <f t="shared" si="11"/>
        <v>11.539999961853027</v>
      </c>
      <c r="J152" s="51">
        <f>IFERROR(VLOOKUP(A152,Labor_Logistics!A151:H345,8,0),"-")</f>
        <v>13.140000343322754</v>
      </c>
      <c r="K152" s="54">
        <f t="shared" si="12"/>
        <v>13.140000343322754</v>
      </c>
      <c r="L152" s="55">
        <f>IFERROR(E152*G152*Costs!$D$14,"-")</f>
        <v>3453847.1213335311</v>
      </c>
      <c r="M152" s="55">
        <f>IFERROR(E152*K152*Costs!$D$15,"-")</f>
        <v>1891769.6037139893</v>
      </c>
      <c r="N152" s="55">
        <f>IFERROR(E152*K152*Costs!$D$16,"-")</f>
        <v>1891769.6037139893</v>
      </c>
      <c r="O152" s="55">
        <f>IFERROR(E152*K152*Costs!$D$17,"-")</f>
        <v>1891769.6037139893</v>
      </c>
      <c r="P152" s="57">
        <f t="shared" si="13"/>
        <v>9129155.9324754998</v>
      </c>
      <c r="Q152" s="10">
        <f t="shared" si="14"/>
        <v>1014.5600128173829</v>
      </c>
    </row>
    <row r="153" spans="1:17" x14ac:dyDescent="0.3">
      <c r="A153" s="9" t="str">
        <f>[1]Sites!A153</f>
        <v>SVN</v>
      </c>
      <c r="B153" s="9" t="str">
        <f>[1]Sites!B153</f>
        <v>Slovenia</v>
      </c>
      <c r="C153" s="9" t="str">
        <f>[1]Sites!C153</f>
        <v>Advanced Economies</v>
      </c>
      <c r="D153" s="9" t="str">
        <f>[1]Sites!D153</f>
        <v>Advanced Economies</v>
      </c>
      <c r="E153" s="9">
        <f>IFERROR(VLOOKUP(A153,[1]Sites!A153:J332,10,0), "-")</f>
        <v>5624.2857142857147</v>
      </c>
      <c r="F153" s="51">
        <f>IFERROR(VLOOKUP(A153,Labor_ICT!A152:H346,8,0),"-")</f>
        <v>31.639999389648438</v>
      </c>
      <c r="G153" s="56">
        <f t="shared" si="10"/>
        <v>31.639999389648438</v>
      </c>
      <c r="H153" s="53">
        <f>IFERROR(VLOOKUP(A153,Labor_Construction!A152:H346,8,0),"-")</f>
        <v>18.280000686645508</v>
      </c>
      <c r="I153" s="54">
        <f t="shared" si="11"/>
        <v>18.280000686645508</v>
      </c>
      <c r="J153" s="51">
        <f>IFERROR(VLOOKUP(A153,Labor_Logistics!A152:H346,8,0),"-")</f>
        <v>19.190000534057617</v>
      </c>
      <c r="K153" s="54">
        <f t="shared" si="12"/>
        <v>19.190000534057617</v>
      </c>
      <c r="L153" s="55">
        <f>IFERROR(E153*G153*Costs!$D$14,"-")</f>
        <v>2847238.3450753349</v>
      </c>
      <c r="M153" s="55">
        <f>IFERROR(E153*K153*Costs!$D$15,"-")</f>
        <v>1726880.7337733679</v>
      </c>
      <c r="N153" s="55">
        <f>IFERROR(E153*K153*Costs!$D$16,"-")</f>
        <v>1726880.7337733679</v>
      </c>
      <c r="O153" s="55">
        <f>IFERROR(E153*K153*Costs!$D$17,"-")</f>
        <v>1726880.7337733679</v>
      </c>
      <c r="P153" s="57">
        <f t="shared" si="13"/>
        <v>8027880.5463954378</v>
      </c>
      <c r="Q153" s="10">
        <f t="shared" si="14"/>
        <v>1427.3600158691404</v>
      </c>
    </row>
    <row r="154" spans="1:17" x14ac:dyDescent="0.3">
      <c r="A154" s="9" t="str">
        <f>[1]Sites!A154</f>
        <v>SWE</v>
      </c>
      <c r="B154" s="9" t="str">
        <f>[1]Sites!B154</f>
        <v>Sweden</v>
      </c>
      <c r="C154" s="9" t="str">
        <f>[1]Sites!C154</f>
        <v>Advanced Economies</v>
      </c>
      <c r="D154" s="9" t="str">
        <f>[1]Sites!D154</f>
        <v>Advanced Economies</v>
      </c>
      <c r="E154" s="9">
        <f>IFERROR(VLOOKUP(A154,[1]Sites!A154:J333,10,0), "-")</f>
        <v>8080</v>
      </c>
      <c r="F154" s="51">
        <f>IFERROR(VLOOKUP(A154,Labor_ICT!A153:H347,8,0),"-")</f>
        <v>61.130001068115234</v>
      </c>
      <c r="G154" s="56">
        <f t="shared" si="10"/>
        <v>61.130001068115234</v>
      </c>
      <c r="H154" s="53">
        <f>IFERROR(VLOOKUP(A154,Labor_Construction!A153:H347,8,0),"-")</f>
        <v>41.509998321533203</v>
      </c>
      <c r="I154" s="54">
        <f t="shared" si="11"/>
        <v>41.509998321533203</v>
      </c>
      <c r="J154" s="51">
        <f>IFERROR(VLOOKUP(A154,Labor_Logistics!A153:H347,8,0),"-")</f>
        <v>35.939998626708984</v>
      </c>
      <c r="K154" s="54">
        <f t="shared" si="12"/>
        <v>35.939998626708984</v>
      </c>
      <c r="L154" s="55">
        <f>IFERROR(E154*G154*Costs!$D$14,"-")</f>
        <v>7902886.5380859375</v>
      </c>
      <c r="M154" s="55">
        <f>IFERROR(E154*K154*Costs!$D$15,"-")</f>
        <v>4646323.0224609375</v>
      </c>
      <c r="N154" s="55">
        <f>IFERROR(E154*K154*Costs!$D$16,"-")</f>
        <v>4646323.0224609375</v>
      </c>
      <c r="O154" s="55">
        <f>IFERROR(E154*K154*Costs!$D$17,"-")</f>
        <v>4646323.0224609375</v>
      </c>
      <c r="P154" s="57">
        <f t="shared" si="13"/>
        <v>21841855.60546875</v>
      </c>
      <c r="Q154" s="10">
        <f t="shared" si="14"/>
        <v>2703.199951171875</v>
      </c>
    </row>
    <row r="155" spans="1:17" x14ac:dyDescent="0.3">
      <c r="A155" s="9" t="str">
        <f>[1]Sites!A155</f>
        <v>SWZ</v>
      </c>
      <c r="B155" s="9" t="str">
        <f>[1]Sites!B155</f>
        <v>Eswatini</v>
      </c>
      <c r="C155" s="9" t="str">
        <f>[1]Sites!C155</f>
        <v>Emerging Market Economies</v>
      </c>
      <c r="D155" s="9" t="str">
        <f>[1]Sites!D155</f>
        <v>Sub-Sahara Africa</v>
      </c>
      <c r="E155" s="9">
        <f>IFERROR(VLOOKUP(A155,[1]Sites!A155:J334,10,0), "-")</f>
        <v>269.57142857142856</v>
      </c>
      <c r="F155" s="51" t="str">
        <f>IFERROR(VLOOKUP(A155,Labor_ICT!A154:H348,8,0),"-")</f>
        <v>-</v>
      </c>
      <c r="G155" s="56">
        <f t="shared" si="10"/>
        <v>10.039928714434305</v>
      </c>
      <c r="H155" s="53">
        <f>IFERROR(VLOOKUP(A155,Labor_Construction!A154:H348,8,0),"-")</f>
        <v>2.1949136257171631</v>
      </c>
      <c r="I155" s="54">
        <f t="shared" si="11"/>
        <v>2.1949136257171631</v>
      </c>
      <c r="J155" s="51">
        <f>IFERROR(VLOOKUP(A155,Labor_Logistics!A154:H348,8,0),"-")</f>
        <v>2.5126082897186279</v>
      </c>
      <c r="K155" s="54">
        <f t="shared" si="12"/>
        <v>2.5126082897186279</v>
      </c>
      <c r="L155" s="55">
        <f>IFERROR(E155*G155*Costs!$D$14,"-")</f>
        <v>43303.646820885791</v>
      </c>
      <c r="M155" s="55">
        <f>IFERROR(E155*K155*Costs!$D$15,"-")</f>
        <v>10837.238497597829</v>
      </c>
      <c r="N155" s="55">
        <f>IFERROR(E155*K155*Costs!$D$16,"-")</f>
        <v>10837.238497597829</v>
      </c>
      <c r="O155" s="55">
        <f>IFERROR(E155*K155*Costs!$D$17,"-")</f>
        <v>10837.238497597829</v>
      </c>
      <c r="P155" s="57">
        <f t="shared" si="13"/>
        <v>75815.362313679274</v>
      </c>
      <c r="Q155" s="10">
        <f t="shared" si="14"/>
        <v>281.244057337443</v>
      </c>
    </row>
    <row r="156" spans="1:17" x14ac:dyDescent="0.3">
      <c r="A156" s="9" t="str">
        <f>[1]Sites!A156</f>
        <v>SYC</v>
      </c>
      <c r="B156" s="9" t="str">
        <f>[1]Sites!B156</f>
        <v>Seychelles</v>
      </c>
      <c r="C156" s="9" t="str">
        <f>[1]Sites!C156</f>
        <v>Emerging Market Economies</v>
      </c>
      <c r="D156" s="9" t="str">
        <f>[1]Sites!D156</f>
        <v>Sub-Sahara Africa</v>
      </c>
      <c r="E156" s="9">
        <f>IFERROR(VLOOKUP(A156,[1]Sites!A156:J335,10,0), "-")</f>
        <v>100</v>
      </c>
      <c r="F156" s="51" t="str">
        <f>IFERROR(VLOOKUP(A156,Labor_ICT!A155:H349,8,0),"-")</f>
        <v>-</v>
      </c>
      <c r="G156" s="56">
        <f t="shared" si="10"/>
        <v>10.039928714434305</v>
      </c>
      <c r="H156" s="53">
        <f>IFERROR(VLOOKUP(A156,Labor_Construction!A155:H349,8,0),"-")</f>
        <v>7.3206624984741211</v>
      </c>
      <c r="I156" s="54">
        <f t="shared" si="11"/>
        <v>7.3206624984741211</v>
      </c>
      <c r="J156" s="51">
        <f>IFERROR(VLOOKUP(A156,Labor_Logistics!A155:H349,8,0),"-")</f>
        <v>8.0487432479858398</v>
      </c>
      <c r="K156" s="54">
        <f t="shared" si="12"/>
        <v>8.0487432479858398</v>
      </c>
      <c r="L156" s="55">
        <f>IFERROR(E156*G156*Costs!$D$14,"-")</f>
        <v>16063.885943094889</v>
      </c>
      <c r="M156" s="55">
        <f>IFERROR(E156*K156*Costs!$D$15,"-")</f>
        <v>12877.989196777344</v>
      </c>
      <c r="N156" s="55">
        <f>IFERROR(E156*K156*Costs!$D$16,"-")</f>
        <v>12877.989196777344</v>
      </c>
      <c r="O156" s="55">
        <f>IFERROR(E156*K156*Costs!$D$17,"-")</f>
        <v>12877.989196777344</v>
      </c>
      <c r="P156" s="57">
        <f t="shared" si="13"/>
        <v>54697.853533426918</v>
      </c>
      <c r="Q156" s="10">
        <f t="shared" si="14"/>
        <v>546.97853533426917</v>
      </c>
    </row>
    <row r="157" spans="1:17" x14ac:dyDescent="0.3">
      <c r="A157" s="9" t="str">
        <f>[1]Sites!A157</f>
        <v>SYR</v>
      </c>
      <c r="B157" s="9" t="str">
        <f>[1]Sites!B157</f>
        <v>Syria</v>
      </c>
      <c r="C157" s="9" t="str">
        <f>[1]Sites!C157</f>
        <v>Emerging Market Economies</v>
      </c>
      <c r="D157" s="9" t="str">
        <f>[1]Sites!D157</f>
        <v>Middle East, North Africa, Afghanistan, and Pakistan</v>
      </c>
      <c r="E157" s="9">
        <f>IFERROR(VLOOKUP(A157,[1]Sites!A157:J336,10,0), "-")</f>
        <v>1774.1428571428571</v>
      </c>
      <c r="F157" s="51" t="str">
        <f>IFERROR(VLOOKUP(A157,Labor_ICT!A156:H350,8,0),"-")</f>
        <v>-</v>
      </c>
      <c r="G157" s="56">
        <f t="shared" si="10"/>
        <v>10.039928714434305</v>
      </c>
      <c r="H157" s="53">
        <f>IFERROR(VLOOKUP(A157,Labor_Construction!A156:H350,8,0),"-")</f>
        <v>0</v>
      </c>
      <c r="I157" s="54">
        <f t="shared" si="11"/>
        <v>0</v>
      </c>
      <c r="J157" s="51">
        <f>IFERROR(VLOOKUP(A157,Labor_Logistics!A156:H350,8,0),"-")</f>
        <v>0</v>
      </c>
      <c r="K157" s="54">
        <f t="shared" si="12"/>
        <v>0</v>
      </c>
      <c r="L157" s="55">
        <f>IFERROR(E157*G157*Costs!$D$14,"-")</f>
        <v>284996.28503899346</v>
      </c>
      <c r="M157" s="55">
        <f>IFERROR(E157*K157*Costs!$D$15,"-")</f>
        <v>0</v>
      </c>
      <c r="N157" s="55">
        <f>IFERROR(E157*K157*Costs!$D$16,"-")</f>
        <v>0</v>
      </c>
      <c r="O157" s="55">
        <f>IFERROR(E157*K157*Costs!$D$17,"-")</f>
        <v>0</v>
      </c>
      <c r="P157" s="57">
        <f t="shared" si="13"/>
        <v>284996.28503899346</v>
      </c>
      <c r="Q157" s="10">
        <f t="shared" si="14"/>
        <v>160.63885943094888</v>
      </c>
    </row>
    <row r="158" spans="1:17" x14ac:dyDescent="0.3">
      <c r="A158" s="9" t="str">
        <f>[1]Sites!A158</f>
        <v>TCD</v>
      </c>
      <c r="B158" s="9" t="str">
        <f>[1]Sites!B158</f>
        <v>Chad</v>
      </c>
      <c r="C158" s="9" t="str">
        <f>[1]Sites!C158</f>
        <v>Low Income Developing Countries</v>
      </c>
      <c r="D158" s="9" t="str">
        <f>[1]Sites!D158</f>
        <v>Sub-Sahara Africa</v>
      </c>
      <c r="E158" s="9">
        <f>IFERROR(VLOOKUP(A158,[1]Sites!A158:J337,10,0), "-")</f>
        <v>211.28571428571428</v>
      </c>
      <c r="F158" s="51" t="str">
        <f>IFERROR(VLOOKUP(A158,Labor_ICT!A157:H351,8,0),"-")</f>
        <v>-</v>
      </c>
      <c r="G158" s="56">
        <f t="shared" si="10"/>
        <v>1.9841409941514334</v>
      </c>
      <c r="H158" s="53">
        <f>IFERROR(VLOOKUP(A158,Labor_Construction!A157:H351,8,0),"-")</f>
        <v>0.40598011016845703</v>
      </c>
      <c r="I158" s="54">
        <f t="shared" si="11"/>
        <v>0.40598011016845703</v>
      </c>
      <c r="J158" s="51">
        <f>IFERROR(VLOOKUP(A158,Labor_Logistics!A157:H351,8,0),"-")</f>
        <v>0.49178043007850647</v>
      </c>
      <c r="K158" s="54">
        <f t="shared" si="12"/>
        <v>0.49178043007850647</v>
      </c>
      <c r="L158" s="55">
        <f>IFERROR(E158*G158*Costs!$D$14,"-")</f>
        <v>6707.5303550856452</v>
      </c>
      <c r="M158" s="55">
        <f>IFERROR(E158*K158*Costs!$D$15,"-")</f>
        <v>1662.4988710539681</v>
      </c>
      <c r="N158" s="55">
        <f>IFERROR(E158*K158*Costs!$D$16,"-")</f>
        <v>1662.4988710539681</v>
      </c>
      <c r="O158" s="55">
        <f>IFERROR(E158*K158*Costs!$D$17,"-")</f>
        <v>1662.4988710539681</v>
      </c>
      <c r="P158" s="57">
        <f t="shared" si="13"/>
        <v>11695.026968247548</v>
      </c>
      <c r="Q158" s="10">
        <f t="shared" si="14"/>
        <v>55.351716550191234</v>
      </c>
    </row>
    <row r="159" spans="1:17" x14ac:dyDescent="0.3">
      <c r="A159" s="9" t="str">
        <f>[1]Sites!A159</f>
        <v>TGO</v>
      </c>
      <c r="B159" s="9" t="str">
        <f>[1]Sites!B159</f>
        <v>Togo</v>
      </c>
      <c r="C159" s="9" t="str">
        <f>[1]Sites!C159</f>
        <v>Low Income Developing Countries</v>
      </c>
      <c r="D159" s="9" t="str">
        <f>[1]Sites!D159</f>
        <v>Sub-Sahara Africa</v>
      </c>
      <c r="E159" s="9">
        <f>IFERROR(VLOOKUP(A159,[1]Sites!A159:J338,10,0), "-")</f>
        <v>933.85714285714289</v>
      </c>
      <c r="F159" s="51">
        <f>IFERROR(VLOOKUP(A159,Labor_ICT!A158:H352,8,0),"-")</f>
        <v>1.3527355194091797</v>
      </c>
      <c r="G159" s="56">
        <f t="shared" si="10"/>
        <v>1.3527355194091797</v>
      </c>
      <c r="H159" s="53">
        <f>IFERROR(VLOOKUP(A159,Labor_Construction!A158:H352,8,0),"-")</f>
        <v>0.56455278396606445</v>
      </c>
      <c r="I159" s="54">
        <f t="shared" si="11"/>
        <v>0.56455278396606445</v>
      </c>
      <c r="J159" s="51">
        <f>IFERROR(VLOOKUP(A159,Labor_Logistics!A158:H352,8,0),"-")</f>
        <v>0.67635160684585571</v>
      </c>
      <c r="K159" s="54">
        <f t="shared" si="12"/>
        <v>0.67635160684585571</v>
      </c>
      <c r="L159" s="55">
        <f>IFERROR(E159*G159*Costs!$D$14,"-")</f>
        <v>20212.187635149276</v>
      </c>
      <c r="M159" s="55">
        <f>IFERROR(E159*K159*Costs!$D$15,"-")</f>
        <v>10105.852466174534</v>
      </c>
      <c r="N159" s="55">
        <f>IFERROR(E159*K159*Costs!$D$16,"-")</f>
        <v>10105.852466174534</v>
      </c>
      <c r="O159" s="55">
        <f>IFERROR(E159*K159*Costs!$D$17,"-")</f>
        <v>10105.852466174534</v>
      </c>
      <c r="P159" s="57">
        <f t="shared" si="13"/>
        <v>50529.745033672873</v>
      </c>
      <c r="Q159" s="10">
        <f t="shared" si="14"/>
        <v>54.108645439147942</v>
      </c>
    </row>
    <row r="160" spans="1:17" x14ac:dyDescent="0.3">
      <c r="A160" s="9" t="str">
        <f>[1]Sites!A160</f>
        <v>THA</v>
      </c>
      <c r="B160" s="9" t="str">
        <f>[1]Sites!B160</f>
        <v>Thailand</v>
      </c>
      <c r="C160" s="9" t="str">
        <f>[1]Sites!C160</f>
        <v>Emerging Market Economies</v>
      </c>
      <c r="D160" s="9" t="str">
        <f>[1]Sites!D160</f>
        <v>Emerging and Developing Asia</v>
      </c>
      <c r="E160" s="9">
        <f>IFERROR(VLOOKUP(A160,[1]Sites!A160:J339,10,0), "-")</f>
        <v>52483</v>
      </c>
      <c r="F160" s="51">
        <f>IFERROR(VLOOKUP(A160,Labor_ICT!A159:H353,8,0),"-")</f>
        <v>8.4290523529052734</v>
      </c>
      <c r="G160" s="56">
        <f t="shared" si="10"/>
        <v>8.4290523529052734</v>
      </c>
      <c r="H160" s="53">
        <f>IFERROR(VLOOKUP(A160,Labor_Construction!A159:H353,8,0),"-")</f>
        <v>4.4842252731323242</v>
      </c>
      <c r="I160" s="54">
        <f t="shared" si="11"/>
        <v>4.4842252731323242</v>
      </c>
      <c r="J160" s="51">
        <f>IFERROR(VLOOKUP(A160,Labor_Logistics!A159:H353,8,0),"-")</f>
        <v>5.011847972869873</v>
      </c>
      <c r="K160" s="54">
        <f t="shared" si="12"/>
        <v>5.011847972869873</v>
      </c>
      <c r="L160" s="55">
        <f>IFERROR(E160*G160*Costs!$D$14,"-")</f>
        <v>7078111.2742004395</v>
      </c>
      <c r="M160" s="55">
        <f>IFERROR(E160*K160*Costs!$D$15,"-")</f>
        <v>4208589.0745620728</v>
      </c>
      <c r="N160" s="55">
        <f>IFERROR(E160*K160*Costs!$D$16,"-")</f>
        <v>4208589.0745620728</v>
      </c>
      <c r="O160" s="55">
        <f>IFERROR(E160*K160*Costs!$D$17,"-")</f>
        <v>4208589.0745620728</v>
      </c>
      <c r="P160" s="57">
        <f t="shared" si="13"/>
        <v>19703878.497886658</v>
      </c>
      <c r="Q160" s="10">
        <f t="shared" si="14"/>
        <v>375.43354034423828</v>
      </c>
    </row>
    <row r="161" spans="1:17" x14ac:dyDescent="0.3">
      <c r="A161" s="9" t="str">
        <f>[1]Sites!A161</f>
        <v>TJK</v>
      </c>
      <c r="B161" s="9" t="str">
        <f>[1]Sites!B161</f>
        <v>Tajikistan</v>
      </c>
      <c r="C161" s="9" t="str">
        <f>[1]Sites!C161</f>
        <v>Low Income Developing Countries</v>
      </c>
      <c r="D161" s="9" t="str">
        <f>[1]Sites!D161</f>
        <v>Caucasus and Central Asia</v>
      </c>
      <c r="E161" s="9">
        <f>IFERROR(VLOOKUP(A161,[1]Sites!A161:J340,10,0), "-")</f>
        <v>1000</v>
      </c>
      <c r="F161" s="51">
        <f>IFERROR(VLOOKUP(A161,Labor_ICT!A160:H354,8,0),"-")</f>
        <v>1.258320689201355</v>
      </c>
      <c r="G161" s="56">
        <f t="shared" si="10"/>
        <v>1.258320689201355</v>
      </c>
      <c r="H161" s="53">
        <f>IFERROR(VLOOKUP(A161,Labor_Construction!A160:H354,8,0),"-")</f>
        <v>0.52013278007507324</v>
      </c>
      <c r="I161" s="54">
        <f t="shared" si="11"/>
        <v>0.52013278007507324</v>
      </c>
      <c r="J161" s="51">
        <f>IFERROR(VLOOKUP(A161,Labor_Logistics!A160:H354,8,0),"-")</f>
        <v>0.62484860420227051</v>
      </c>
      <c r="K161" s="54">
        <f t="shared" si="12"/>
        <v>0.62484860420227051</v>
      </c>
      <c r="L161" s="55">
        <f>IFERROR(E161*G161*Costs!$D$14,"-")</f>
        <v>20133.13102722168</v>
      </c>
      <c r="M161" s="55">
        <f>IFERROR(E161*K161*Costs!$D$15,"-")</f>
        <v>9997.5776672363281</v>
      </c>
      <c r="N161" s="55">
        <f>IFERROR(E161*K161*Costs!$D$16,"-")</f>
        <v>9997.5776672363281</v>
      </c>
      <c r="O161" s="55">
        <f>IFERROR(E161*K161*Costs!$D$17,"-")</f>
        <v>9997.5776672363281</v>
      </c>
      <c r="P161" s="57">
        <f t="shared" si="13"/>
        <v>50125.864028930664</v>
      </c>
      <c r="Q161" s="10">
        <f t="shared" si="14"/>
        <v>50.125864028930664</v>
      </c>
    </row>
    <row r="162" spans="1:17" x14ac:dyDescent="0.3">
      <c r="A162" s="9" t="str">
        <f>[1]Sites!A162</f>
        <v>TKM</v>
      </c>
      <c r="B162" s="9" t="str">
        <f>[1]Sites!B162</f>
        <v>Turkmenistan</v>
      </c>
      <c r="C162" s="9" t="str">
        <f>[1]Sites!C162</f>
        <v>Emerging Market Economies</v>
      </c>
      <c r="D162" s="9" t="str">
        <f>[1]Sites!D162</f>
        <v>Caucasus and Central Asia</v>
      </c>
      <c r="E162" s="9">
        <f>IFERROR(VLOOKUP(A162,[1]Sites!A162:J341,10,0), "-")</f>
        <v>1000</v>
      </c>
      <c r="F162" s="51">
        <f>IFERROR(VLOOKUP(A162,Labor_ICT!A161:H355,8,0),"-")</f>
        <v>8.9329452514648438</v>
      </c>
      <c r="G162" s="56">
        <f t="shared" si="10"/>
        <v>8.9329452514648438</v>
      </c>
      <c r="H162" s="53">
        <f>IFERROR(VLOOKUP(A162,Labor_Construction!A161:H355,8,0),"-")</f>
        <v>4.7890443801879883</v>
      </c>
      <c r="I162" s="54">
        <f t="shared" si="11"/>
        <v>4.7890443801879883</v>
      </c>
      <c r="J162" s="51">
        <f>IFERROR(VLOOKUP(A162,Labor_Logistics!A161:H355,8,0),"-")</f>
        <v>5.3407511711120605</v>
      </c>
      <c r="K162" s="54">
        <f t="shared" si="12"/>
        <v>5.3407511711120605</v>
      </c>
      <c r="L162" s="55">
        <f>IFERROR(E162*G162*Costs!$D$14,"-")</f>
        <v>142927.1240234375</v>
      </c>
      <c r="M162" s="55">
        <f>IFERROR(E162*K162*Costs!$D$15,"-")</f>
        <v>85452.018737792969</v>
      </c>
      <c r="N162" s="55">
        <f>IFERROR(E162*K162*Costs!$D$16,"-")</f>
        <v>85452.018737792969</v>
      </c>
      <c r="O162" s="55">
        <f>IFERROR(E162*K162*Costs!$D$17,"-")</f>
        <v>85452.018737792969</v>
      </c>
      <c r="P162" s="57">
        <f t="shared" si="13"/>
        <v>399283.18023681641</v>
      </c>
      <c r="Q162" s="10">
        <f t="shared" si="14"/>
        <v>399.28318023681641</v>
      </c>
    </row>
    <row r="163" spans="1:17" x14ac:dyDescent="0.3">
      <c r="A163" s="9" t="str">
        <f>[1]Sites!A163</f>
        <v>TLS</v>
      </c>
      <c r="B163" s="9" t="str">
        <f>[1]Sites!B163</f>
        <v>Timor-Leste</v>
      </c>
      <c r="C163" s="9" t="str">
        <f>[1]Sites!C163</f>
        <v>Low Income Developing Countries</v>
      </c>
      <c r="D163" s="9" t="str">
        <f>[1]Sites!D163</f>
        <v>Emerging and Developing Asia</v>
      </c>
      <c r="E163" s="9">
        <f>IFERROR(VLOOKUP(A163,[1]Sites!A163:J342,10,0), "-")</f>
        <v>0</v>
      </c>
      <c r="F163" s="51">
        <f>IFERROR(VLOOKUP(A163,Labor_ICT!A162:H356,8,0),"-")</f>
        <v>1.9068454504013062</v>
      </c>
      <c r="G163" s="56">
        <f t="shared" si="10"/>
        <v>1.9068454504013062</v>
      </c>
      <c r="H163" s="53">
        <f>IFERROR(VLOOKUP(A163,Labor_Construction!A162:H356,8,0),"-")</f>
        <v>0.83289247751235962</v>
      </c>
      <c r="I163" s="54">
        <f t="shared" si="11"/>
        <v>0.83289247751235962</v>
      </c>
      <c r="J163" s="51">
        <f>IFERROR(VLOOKUP(A163,Labor_Logistics!A162:H356,8,0),"-")</f>
        <v>0.98491287231445313</v>
      </c>
      <c r="K163" s="54">
        <f t="shared" si="12"/>
        <v>0.98491287231445313</v>
      </c>
      <c r="L163" s="55">
        <f>IFERROR(E163*G163*Costs!$D$14,"-")</f>
        <v>0</v>
      </c>
      <c r="M163" s="55">
        <f>IFERROR(E163*K163*Costs!$D$15,"-")</f>
        <v>0</v>
      </c>
      <c r="N163" s="55">
        <f>IFERROR(E163*K163*Costs!$D$16,"-")</f>
        <v>0</v>
      </c>
      <c r="O163" s="55">
        <f>IFERROR(E163*K163*Costs!$D$17,"-")</f>
        <v>0</v>
      </c>
      <c r="P163" s="57">
        <f t="shared" si="13"/>
        <v>0</v>
      </c>
      <c r="Q163" s="10" t="str">
        <f t="shared" si="14"/>
        <v>-</v>
      </c>
    </row>
    <row r="164" spans="1:17" x14ac:dyDescent="0.3">
      <c r="A164" s="9" t="str">
        <f>[1]Sites!A164</f>
        <v>TON</v>
      </c>
      <c r="B164" s="9" t="str">
        <f>[1]Sites!B164</f>
        <v>Tonga</v>
      </c>
      <c r="C164" s="9" t="str">
        <f>[1]Sites!C164</f>
        <v>Emerging Market Economies</v>
      </c>
      <c r="D164" s="9" t="str">
        <f>[1]Sites!D164</f>
        <v>Emerging and Developing Asia</v>
      </c>
      <c r="E164" s="9">
        <f>IFERROR(VLOOKUP(A164,[1]Sites!A164:J343,10,0), "-")</f>
        <v>8.2857142857142865</v>
      </c>
      <c r="F164" s="51">
        <f>IFERROR(VLOOKUP(A164,Labor_ICT!A163:H357,8,0),"-")</f>
        <v>6.0838832855224609</v>
      </c>
      <c r="G164" s="56">
        <f t="shared" si="10"/>
        <v>6.0838832855224609</v>
      </c>
      <c r="H164" s="53">
        <f>IFERROR(VLOOKUP(A164,Labor_Construction!A163:H357,8,0),"-")</f>
        <v>3.0995843410491943</v>
      </c>
      <c r="I164" s="54">
        <f t="shared" si="11"/>
        <v>3.0995843410491943</v>
      </c>
      <c r="J164" s="51">
        <f>IFERROR(VLOOKUP(A164,Labor_Logistics!A163:H357,8,0),"-")</f>
        <v>3.5074236392974854</v>
      </c>
      <c r="K164" s="54">
        <f t="shared" si="12"/>
        <v>3.5074236392974854</v>
      </c>
      <c r="L164" s="55">
        <f>IFERROR(E164*G164*Costs!$D$14,"-")</f>
        <v>806.54909842354914</v>
      </c>
      <c r="M164" s="55">
        <f>IFERROR(E164*K164*Costs!$D$15,"-")</f>
        <v>464.98416246686668</v>
      </c>
      <c r="N164" s="55">
        <f>IFERROR(E164*K164*Costs!$D$16,"-")</f>
        <v>464.98416246686668</v>
      </c>
      <c r="O164" s="55">
        <f>IFERROR(E164*K164*Costs!$D$17,"-")</f>
        <v>464.98416246686668</v>
      </c>
      <c r="P164" s="57">
        <f t="shared" si="13"/>
        <v>2201.5015858241491</v>
      </c>
      <c r="Q164" s="10">
        <f t="shared" si="14"/>
        <v>265.69846725463867</v>
      </c>
    </row>
    <row r="165" spans="1:17" x14ac:dyDescent="0.3">
      <c r="A165" s="9" t="str">
        <f>[1]Sites!A165</f>
        <v>TTO</v>
      </c>
      <c r="B165" s="9" t="str">
        <f>[1]Sites!B165</f>
        <v>Trinidad and Tobago</v>
      </c>
      <c r="C165" s="9" t="str">
        <f>[1]Sites!C165</f>
        <v>Emerging Market Economies</v>
      </c>
      <c r="D165" s="9" t="str">
        <f>[1]Sites!D165</f>
        <v>Latin America and the Caribbean</v>
      </c>
      <c r="E165" s="9">
        <f>IFERROR(VLOOKUP(A165,[1]Sites!A165:J344,10,0), "-")</f>
        <v>1554.4285714285713</v>
      </c>
      <c r="F165" s="51">
        <f>IFERROR(VLOOKUP(A165,Labor_ICT!A164:H358,8,0),"-")</f>
        <v>16.60444450378418</v>
      </c>
      <c r="G165" s="56">
        <f t="shared" si="10"/>
        <v>16.60444450378418</v>
      </c>
      <c r="H165" s="53">
        <f>IFERROR(VLOOKUP(A165,Labor_Construction!A164:H358,8,0),"-")</f>
        <v>9.6649141311645508</v>
      </c>
      <c r="I165" s="54">
        <f t="shared" si="11"/>
        <v>9.6649141311645508</v>
      </c>
      <c r="J165" s="51">
        <f>IFERROR(VLOOKUP(A165,Labor_Logistics!A164:H358,8,0),"-")</f>
        <v>10.527685165405273</v>
      </c>
      <c r="K165" s="54">
        <f t="shared" si="12"/>
        <v>10.527685165405273</v>
      </c>
      <c r="L165" s="55">
        <f>IFERROR(E165*G165*Costs!$D$14,"-")</f>
        <v>412966.76719011576</v>
      </c>
      <c r="M165" s="55">
        <f>IFERROR(E165*K165*Costs!$D$15,"-")</f>
        <v>261832.5537937709</v>
      </c>
      <c r="N165" s="55">
        <f>IFERROR(E165*K165*Costs!$D$16,"-")</f>
        <v>261832.5537937709</v>
      </c>
      <c r="O165" s="55">
        <f>IFERROR(E165*K165*Costs!$D$17,"-")</f>
        <v>261832.5537937709</v>
      </c>
      <c r="P165" s="57">
        <f t="shared" si="13"/>
        <v>1198464.4285714286</v>
      </c>
      <c r="Q165" s="10">
        <f t="shared" si="14"/>
        <v>771.00000000000011</v>
      </c>
    </row>
    <row r="166" spans="1:17" x14ac:dyDescent="0.3">
      <c r="A166" s="9" t="str">
        <f>[1]Sites!A166</f>
        <v>TUN</v>
      </c>
      <c r="B166" s="9" t="str">
        <f>[1]Sites!B166</f>
        <v>Tunisia</v>
      </c>
      <c r="C166" s="9" t="str">
        <f>[1]Sites!C166</f>
        <v>Emerging Market Economies</v>
      </c>
      <c r="D166" s="9" t="str">
        <f>[1]Sites!D166</f>
        <v>Middle East, North Africa, Afghanistan, and Pakistan</v>
      </c>
      <c r="E166" s="9">
        <f>IFERROR(VLOOKUP(A166,[1]Sites!A166:J345,10,0), "-")</f>
        <v>8383</v>
      </c>
      <c r="F166" s="51">
        <f>IFERROR(VLOOKUP(A166,Labor_ICT!A165:H359,8,0),"-")</f>
        <v>4.2169041633605957</v>
      </c>
      <c r="G166" s="56">
        <f t="shared" si="10"/>
        <v>4.2169041633605957</v>
      </c>
      <c r="H166" s="53">
        <f>IFERROR(VLOOKUP(A166,Labor_Construction!A165:H359,8,0),"-")</f>
        <v>2.0464284420013428</v>
      </c>
      <c r="I166" s="54">
        <f t="shared" si="11"/>
        <v>2.0464284420013428</v>
      </c>
      <c r="J166" s="51">
        <f>IFERROR(VLOOKUP(A166,Labor_Logistics!A165:H359,8,0),"-")</f>
        <v>2.3481359481811523</v>
      </c>
      <c r="K166" s="54">
        <f t="shared" si="12"/>
        <v>2.3481359481811523</v>
      </c>
      <c r="L166" s="55">
        <f>IFERROR(E166*G166*Costs!$D$14,"-")</f>
        <v>565604.92162322998</v>
      </c>
      <c r="M166" s="55">
        <f>IFERROR(E166*K166*Costs!$D$15,"-")</f>
        <v>314950.7784576416</v>
      </c>
      <c r="N166" s="55">
        <f>IFERROR(E166*K166*Costs!$D$16,"-")</f>
        <v>314950.7784576416</v>
      </c>
      <c r="O166" s="55">
        <f>IFERROR(E166*K166*Costs!$D$17,"-")</f>
        <v>314950.7784576416</v>
      </c>
      <c r="P166" s="57">
        <f t="shared" si="13"/>
        <v>1510457.2569961548</v>
      </c>
      <c r="Q166" s="10">
        <f t="shared" si="14"/>
        <v>180.18099212646484</v>
      </c>
    </row>
    <row r="167" spans="1:17" x14ac:dyDescent="0.3">
      <c r="A167" s="9" t="str">
        <f>[1]Sites!A167</f>
        <v>TUR</v>
      </c>
      <c r="B167" s="9" t="str">
        <f>[1]Sites!B167</f>
        <v>Turkey</v>
      </c>
      <c r="C167" s="9" t="str">
        <f>[1]Sites!C167</f>
        <v>Emerging Market Economies</v>
      </c>
      <c r="D167" s="9" t="str">
        <f>[1]Sites!D167</f>
        <v>Emerging and Developing Europe</v>
      </c>
      <c r="E167" s="9">
        <f>IFERROR(VLOOKUP(A167,[1]Sites!A167:J346,10,0), "-")</f>
        <v>49032</v>
      </c>
      <c r="F167" s="51">
        <f>IFERROR(VLOOKUP(A167,Labor_ICT!A166:H360,8,0),"-")</f>
        <v>9.8945169448852539</v>
      </c>
      <c r="G167" s="56">
        <f t="shared" si="10"/>
        <v>9.8945169448852539</v>
      </c>
      <c r="H167" s="53">
        <f>IFERROR(VLOOKUP(A167,Labor_Construction!A166:H360,8,0),"-")</f>
        <v>5.3769922256469727</v>
      </c>
      <c r="I167" s="54">
        <f t="shared" si="11"/>
        <v>5.3769922256469727</v>
      </c>
      <c r="J167" s="51">
        <f>IFERROR(VLOOKUP(A167,Labor_Logistics!A166:H360,8,0),"-")</f>
        <v>5.973207950592041</v>
      </c>
      <c r="K167" s="54">
        <f t="shared" si="12"/>
        <v>5.973207950592041</v>
      </c>
      <c r="L167" s="55">
        <f>IFERROR(E167*G167*Costs!$D$14,"-")</f>
        <v>7762367.2774658203</v>
      </c>
      <c r="M167" s="55">
        <f>IFERROR(E167*K167*Costs!$D$15,"-")</f>
        <v>4686053.3157348633</v>
      </c>
      <c r="N167" s="55">
        <f>IFERROR(E167*K167*Costs!$D$16,"-")</f>
        <v>4686053.3157348633</v>
      </c>
      <c r="O167" s="55">
        <f>IFERROR(E167*K167*Costs!$D$17,"-")</f>
        <v>4686053.3157348633</v>
      </c>
      <c r="P167" s="57">
        <f t="shared" si="13"/>
        <v>21820527.22467041</v>
      </c>
      <c r="Q167" s="10">
        <f t="shared" si="14"/>
        <v>445.02625274658203</v>
      </c>
    </row>
    <row r="168" spans="1:17" x14ac:dyDescent="0.3">
      <c r="A168" s="9" t="str">
        <f>[1]Sites!A168</f>
        <v>TZA</v>
      </c>
      <c r="B168" s="9" t="str">
        <f>[1]Sites!B168</f>
        <v>Tanzania</v>
      </c>
      <c r="C168" s="9" t="str">
        <f>[1]Sites!C168</f>
        <v>Low Income Developing Countries</v>
      </c>
      <c r="D168" s="9" t="str">
        <f>[1]Sites!D168</f>
        <v>Sub-Sahara Africa</v>
      </c>
      <c r="E168" s="9">
        <f>IFERROR(VLOOKUP(A168,[1]Sites!A168:J347,10,0), "-")</f>
        <v>8278</v>
      </c>
      <c r="F168" s="51">
        <f>IFERROR(VLOOKUP(A168,Labor_ICT!A167:H361,8,0),"-")</f>
        <v>1.6053683757781982</v>
      </c>
      <c r="G168" s="56">
        <f t="shared" si="10"/>
        <v>1.6053683757781982</v>
      </c>
      <c r="H168" s="53">
        <f>IFERROR(VLOOKUP(A168,Labor_Construction!A167:H361,8,0),"-")</f>
        <v>0.68538111448287964</v>
      </c>
      <c r="I168" s="54">
        <f t="shared" si="11"/>
        <v>0.68538111448287964</v>
      </c>
      <c r="J168" s="51">
        <f>IFERROR(VLOOKUP(A168,Labor_Logistics!A167:H361,8,0),"-")</f>
        <v>0.81578880548477173</v>
      </c>
      <c r="K168" s="54">
        <f t="shared" si="12"/>
        <v>0.81578880548477173</v>
      </c>
      <c r="L168" s="55">
        <f>IFERROR(E168*G168*Costs!$D$14,"-")</f>
        <v>212627.8306350708</v>
      </c>
      <c r="M168" s="55">
        <f>IFERROR(E168*K168*Costs!$D$15,"-")</f>
        <v>108049.59570884705</v>
      </c>
      <c r="N168" s="55">
        <f>IFERROR(E168*K168*Costs!$D$16,"-")</f>
        <v>108049.59570884705</v>
      </c>
      <c r="O168" s="55">
        <f>IFERROR(E168*K168*Costs!$D$17,"-")</f>
        <v>108049.59570884705</v>
      </c>
      <c r="P168" s="57">
        <f t="shared" si="13"/>
        <v>536776.61776161194</v>
      </c>
      <c r="Q168" s="10">
        <f t="shared" si="14"/>
        <v>64.843756675720215</v>
      </c>
    </row>
    <row r="169" spans="1:17" x14ac:dyDescent="0.3">
      <c r="A169" s="9" t="str">
        <f>[1]Sites!A169</f>
        <v>UGA</v>
      </c>
      <c r="B169" s="9" t="str">
        <f>[1]Sites!B169</f>
        <v>Uganda</v>
      </c>
      <c r="C169" s="9" t="str">
        <f>[1]Sites!C169</f>
        <v>Low Income Developing Countries</v>
      </c>
      <c r="D169" s="9" t="str">
        <f>[1]Sites!D169</f>
        <v>Sub-Sahara Africa</v>
      </c>
      <c r="E169" s="9">
        <f>IFERROR(VLOOKUP(A169,[1]Sites!A169:J348,10,0), "-")</f>
        <v>3554</v>
      </c>
      <c r="F169" s="51">
        <f>IFERROR(VLOOKUP(A169,Labor_ICT!A168:H362,8,0),"-")</f>
        <v>1.3653724193572998</v>
      </c>
      <c r="G169" s="56">
        <f t="shared" si="10"/>
        <v>1.3653724193572998</v>
      </c>
      <c r="H169" s="53">
        <f>IFERROR(VLOOKUP(A169,Labor_Construction!A168:H362,8,0),"-")</f>
        <v>0.57053005695343018</v>
      </c>
      <c r="I169" s="54">
        <f t="shared" si="11"/>
        <v>0.57053005695343018</v>
      </c>
      <c r="J169" s="51">
        <f>IFERROR(VLOOKUP(A169,Labor_Logistics!A168:H362,8,0),"-")</f>
        <v>0.68327140808105469</v>
      </c>
      <c r="K169" s="54">
        <f t="shared" si="12"/>
        <v>0.68327140808105469</v>
      </c>
      <c r="L169" s="55">
        <f>IFERROR(E169*G169*Costs!$D$14,"-")</f>
        <v>77640.537254333496</v>
      </c>
      <c r="M169" s="55">
        <f>IFERROR(E169*K169*Costs!$D$15,"-")</f>
        <v>38853.545349121094</v>
      </c>
      <c r="N169" s="55">
        <f>IFERROR(E169*K169*Costs!$D$16,"-")</f>
        <v>38853.545349121094</v>
      </c>
      <c r="O169" s="55">
        <f>IFERROR(E169*K169*Costs!$D$17,"-")</f>
        <v>38853.545349121094</v>
      </c>
      <c r="P169" s="57">
        <f t="shared" si="13"/>
        <v>194201.17330169678</v>
      </c>
      <c r="Q169" s="10">
        <f t="shared" si="14"/>
        <v>54.642986297607422</v>
      </c>
    </row>
    <row r="170" spans="1:17" x14ac:dyDescent="0.3">
      <c r="A170" s="9" t="str">
        <f>[1]Sites!A170</f>
        <v>UKR</v>
      </c>
      <c r="B170" s="9" t="str">
        <f>[1]Sites!B170</f>
        <v>Ukraine</v>
      </c>
      <c r="C170" s="9" t="str">
        <f>[1]Sites!C170</f>
        <v>Emerging Market Economies</v>
      </c>
      <c r="D170" s="9" t="str">
        <f>[1]Sites!D170</f>
        <v>Emerging and Developing Europe</v>
      </c>
      <c r="E170" s="9">
        <f>IFERROR(VLOOKUP(A170,[1]Sites!A170:J349,10,0), "-")</f>
        <v>21600</v>
      </c>
      <c r="F170" s="51">
        <f>IFERROR(VLOOKUP(A170,Labor_ICT!A169:H363,8,0),"-")</f>
        <v>4.7202582359313965</v>
      </c>
      <c r="G170" s="56">
        <f t="shared" si="10"/>
        <v>4.7202582359313965</v>
      </c>
      <c r="H170" s="53">
        <f>IFERROR(VLOOKUP(A170,Labor_Construction!A169:H363,8,0),"-")</f>
        <v>2.3252296447753906</v>
      </c>
      <c r="I170" s="54">
        <f t="shared" si="11"/>
        <v>2.3252296447753906</v>
      </c>
      <c r="J170" s="51">
        <f>IFERROR(VLOOKUP(A170,Labor_Logistics!A169:H363,8,0),"-")</f>
        <v>2.656646728515625</v>
      </c>
      <c r="K170" s="54">
        <f t="shared" si="12"/>
        <v>2.656646728515625</v>
      </c>
      <c r="L170" s="55">
        <f>IFERROR(E170*G170*Costs!$D$14,"-")</f>
        <v>1631321.2463378906</v>
      </c>
      <c r="M170" s="55">
        <f>IFERROR(E170*K170*Costs!$D$15,"-")</f>
        <v>918137.109375</v>
      </c>
      <c r="N170" s="55">
        <f>IFERROR(E170*K170*Costs!$D$16,"-")</f>
        <v>918137.109375</v>
      </c>
      <c r="O170" s="55">
        <f>IFERROR(E170*K170*Costs!$D$17,"-")</f>
        <v>918137.109375</v>
      </c>
      <c r="P170" s="57">
        <f t="shared" si="13"/>
        <v>4385732.5744628906</v>
      </c>
      <c r="Q170" s="10">
        <f t="shared" si="14"/>
        <v>203.04317474365234</v>
      </c>
    </row>
    <row r="171" spans="1:17" x14ac:dyDescent="0.3">
      <c r="A171" s="9" t="str">
        <f>[1]Sites!A171</f>
        <v>URY</v>
      </c>
      <c r="B171" s="9" t="str">
        <f>[1]Sites!B171</f>
        <v>Uruguay</v>
      </c>
      <c r="C171" s="9" t="str">
        <f>[1]Sites!C171</f>
        <v>Emerging Market Economies</v>
      </c>
      <c r="D171" s="9" t="str">
        <f>[1]Sites!D171</f>
        <v>Latin America and the Caribbean</v>
      </c>
      <c r="E171" s="9">
        <f>IFERROR(VLOOKUP(A171,[1]Sites!A171:J350,10,0), "-")</f>
        <v>3344.2857142857142</v>
      </c>
      <c r="F171" s="51">
        <f>IFERROR(VLOOKUP(A171,Labor_ICT!A170:H364,8,0),"-")</f>
        <v>17.17530632019043</v>
      </c>
      <c r="G171" s="56">
        <f t="shared" si="10"/>
        <v>17.17530632019043</v>
      </c>
      <c r="H171" s="53">
        <f>IFERROR(VLOOKUP(A171,Labor_Construction!A170:H364,8,0),"-")</f>
        <v>10.042126655578613</v>
      </c>
      <c r="I171" s="54">
        <f t="shared" si="11"/>
        <v>10.042126655578613</v>
      </c>
      <c r="J171" s="51">
        <f>IFERROR(VLOOKUP(A171,Labor_Logistics!A170:H364,8,0),"-")</f>
        <v>10.924546241760254</v>
      </c>
      <c r="K171" s="54">
        <f t="shared" si="12"/>
        <v>10.924546241760254</v>
      </c>
      <c r="L171" s="55">
        <f>IFERROR(E171*G171*Costs!$D$14,"-")</f>
        <v>919026.10504150391</v>
      </c>
      <c r="M171" s="55">
        <f>IFERROR(E171*K171*Costs!$D$15,"-")</f>
        <v>584556.86290196003</v>
      </c>
      <c r="N171" s="55">
        <f>IFERROR(E171*K171*Costs!$D$16,"-")</f>
        <v>584556.86290196003</v>
      </c>
      <c r="O171" s="55">
        <f>IFERROR(E171*K171*Costs!$D$17,"-")</f>
        <v>584556.86290196003</v>
      </c>
      <c r="P171" s="57">
        <f t="shared" si="13"/>
        <v>2672696.693747384</v>
      </c>
      <c r="Q171" s="10">
        <f t="shared" si="14"/>
        <v>799.18312072753906</v>
      </c>
    </row>
    <row r="172" spans="1:17" x14ac:dyDescent="0.3">
      <c r="A172" s="9" t="str">
        <f>[1]Sites!A172</f>
        <v>USA</v>
      </c>
      <c r="B172" s="9" t="str">
        <f>[1]Sites!B172</f>
        <v>United States of America</v>
      </c>
      <c r="C172" s="9" t="str">
        <f>[1]Sites!C172</f>
        <v>Advanced Economies</v>
      </c>
      <c r="D172" s="9" t="str">
        <f>[1]Sites!D172</f>
        <v>Advanced Economies</v>
      </c>
      <c r="E172" s="9">
        <f>IFERROR(VLOOKUP(A172,[1]Sites!A172:J351,10,0), "-")</f>
        <v>417215</v>
      </c>
      <c r="F172" s="51">
        <f>IFERROR(VLOOKUP(A172,Labor_ICT!A171:H365,8,0),"-")</f>
        <v>58.213871002197266</v>
      </c>
      <c r="G172" s="56">
        <f t="shared" si="10"/>
        <v>58.213871002197266</v>
      </c>
      <c r="H172" s="53">
        <f>IFERROR(VLOOKUP(A172,Labor_Construction!A171:H365,8,0),"-")</f>
        <v>40.020301818847656</v>
      </c>
      <c r="I172" s="54">
        <f t="shared" si="11"/>
        <v>40.020301818847656</v>
      </c>
      <c r="J172" s="51">
        <f>IFERROR(VLOOKUP(A172,Labor_Logistics!A171:H365,8,0),"-")</f>
        <v>41.565921783447266</v>
      </c>
      <c r="K172" s="54">
        <f t="shared" si="12"/>
        <v>41.565921783447266</v>
      </c>
      <c r="L172" s="55">
        <f>IFERROR(E172*G172*Costs!$D$14,"-")</f>
        <v>388603203.04290771</v>
      </c>
      <c r="M172" s="55">
        <f>IFERROR(E172*K172*Costs!$D$15,"-")</f>
        <v>277470816.91009521</v>
      </c>
      <c r="N172" s="55">
        <f>IFERROR(E172*K172*Costs!$D$16,"-")</f>
        <v>277470816.91009521</v>
      </c>
      <c r="O172" s="55">
        <f>IFERROR(E172*K172*Costs!$D$17,"-")</f>
        <v>277470816.91009521</v>
      </c>
      <c r="P172" s="57">
        <f t="shared" si="13"/>
        <v>1221015653.7731934</v>
      </c>
      <c r="Q172" s="10">
        <f t="shared" si="14"/>
        <v>2926.586181640625</v>
      </c>
    </row>
    <row r="173" spans="1:17" x14ac:dyDescent="0.3">
      <c r="A173" s="9" t="str">
        <f>[1]Sites!A173</f>
        <v>UZB</v>
      </c>
      <c r="B173" s="9" t="str">
        <f>[1]Sites!B173</f>
        <v>Uzbekistan</v>
      </c>
      <c r="C173" s="9" t="str">
        <f>[1]Sites!C173</f>
        <v>Low Income Developing Countries</v>
      </c>
      <c r="D173" s="9" t="str">
        <f>[1]Sites!D173</f>
        <v>Caucasus and Central Asia</v>
      </c>
      <c r="E173" s="9">
        <f>IFERROR(VLOOKUP(A173,[1]Sites!A173:J352,10,0), "-")</f>
        <v>1000</v>
      </c>
      <c r="F173" s="51">
        <f>IFERROR(VLOOKUP(A173,Labor_ICT!A172:H366,8,0),"-")</f>
        <v>2.4256725311279297</v>
      </c>
      <c r="G173" s="56">
        <f t="shared" si="10"/>
        <v>2.4256725311279297</v>
      </c>
      <c r="H173" s="53">
        <f>IFERROR(VLOOKUP(A173,Labor_Construction!A172:H366,8,0),"-")</f>
        <v>1.093886137008667</v>
      </c>
      <c r="I173" s="54">
        <f t="shared" si="11"/>
        <v>1.093886137008667</v>
      </c>
      <c r="J173" s="51">
        <f>IFERROR(VLOOKUP(A173,Labor_Logistics!A172:H366,8,0),"-")</f>
        <v>1.2817816734313965</v>
      </c>
      <c r="K173" s="54">
        <f t="shared" si="12"/>
        <v>1.2817816734313965</v>
      </c>
      <c r="L173" s="55">
        <f>IFERROR(E173*G173*Costs!$D$14,"-")</f>
        <v>38810.760498046875</v>
      </c>
      <c r="M173" s="55">
        <f>IFERROR(E173*K173*Costs!$D$15,"-")</f>
        <v>20508.506774902344</v>
      </c>
      <c r="N173" s="55">
        <f>IFERROR(E173*K173*Costs!$D$16,"-")</f>
        <v>20508.506774902344</v>
      </c>
      <c r="O173" s="55">
        <f>IFERROR(E173*K173*Costs!$D$17,"-")</f>
        <v>20508.506774902344</v>
      </c>
      <c r="P173" s="57">
        <f t="shared" si="13"/>
        <v>100336.28082275391</v>
      </c>
      <c r="Q173" s="10">
        <f t="shared" si="14"/>
        <v>100.33628082275391</v>
      </c>
    </row>
    <row r="174" spans="1:17" x14ac:dyDescent="0.3">
      <c r="A174" s="9" t="str">
        <f>[1]Sites!A174</f>
        <v>VCT</v>
      </c>
      <c r="B174" s="9" t="str">
        <f>[1]Sites!B174</f>
        <v>Saint Vincent and the Grenadines</v>
      </c>
      <c r="C174" s="9" t="str">
        <f>[1]Sites!C174</f>
        <v>-</v>
      </c>
      <c r="D174" s="9" t="str">
        <f>[1]Sites!D174</f>
        <v>-</v>
      </c>
      <c r="E174" s="9" t="str">
        <f>IFERROR(VLOOKUP(A174,[1]Sites!A174:J353,10,0), "-")</f>
        <v>-</v>
      </c>
      <c r="F174" s="51" t="str">
        <f>IFERROR(VLOOKUP(A174,Labor_ICT!A173:H367,8,0),"-")</f>
        <v>-</v>
      </c>
      <c r="G174" s="56" t="e">
        <f t="shared" si="10"/>
        <v>#N/A</v>
      </c>
      <c r="H174" s="53">
        <f>IFERROR(VLOOKUP(A174,Labor_Construction!A173:H367,8,0),"-")</f>
        <v>4.557309627532959</v>
      </c>
      <c r="I174" s="54">
        <f t="shared" si="11"/>
        <v>4.557309627532959</v>
      </c>
      <c r="J174" s="51">
        <f>IFERROR(VLOOKUP(A174,Labor_Logistics!A173:H367,8,0),"-")</f>
        <v>5.0907731056213379</v>
      </c>
      <c r="K174" s="54">
        <f t="shared" si="12"/>
        <v>5.0907731056213379</v>
      </c>
      <c r="L174" s="55" t="str">
        <f>IFERROR(E174*G174*Costs!$D$14,"-")</f>
        <v>-</v>
      </c>
      <c r="M174" s="55" t="str">
        <f>IFERROR(E174*K174*Costs!$D$15,"-")</f>
        <v>-</v>
      </c>
      <c r="N174" s="55" t="str">
        <f>IFERROR(E174*K174*Costs!$D$16,"-")</f>
        <v>-</v>
      </c>
      <c r="O174" s="55" t="str">
        <f>IFERROR(E174*K174*Costs!$D$17,"-")</f>
        <v>-</v>
      </c>
      <c r="P174" s="57">
        <f t="shared" si="13"/>
        <v>0</v>
      </c>
      <c r="Q174" s="10" t="str">
        <f t="shared" si="14"/>
        <v>-</v>
      </c>
    </row>
    <row r="175" spans="1:17" x14ac:dyDescent="0.3">
      <c r="A175" s="9" t="str">
        <f>[1]Sites!A175</f>
        <v>VEN</v>
      </c>
      <c r="B175" s="9" t="str">
        <f>[1]Sites!B175</f>
        <v>Venezuela</v>
      </c>
      <c r="C175" s="9" t="str">
        <f>[1]Sites!C175</f>
        <v>Emerging Market Economies</v>
      </c>
      <c r="D175" s="9" t="str">
        <f>[1]Sites!D175</f>
        <v>Latin America and the Caribbean</v>
      </c>
      <c r="E175" s="9">
        <f>IFERROR(VLOOKUP(A175,[1]Sites!A175:J354,10,0), "-")</f>
        <v>9740.4285714285706</v>
      </c>
      <c r="F175" s="51">
        <f>IFERROR(VLOOKUP(A175,Labor_ICT!A174:H368,8,0),"-")</f>
        <v>2.3318197727203369</v>
      </c>
      <c r="G175" s="56">
        <f t="shared" si="10"/>
        <v>2.3318197727203369</v>
      </c>
      <c r="H175" s="53">
        <f>IFERROR(VLOOKUP(A175,Labor_Construction!A174:H368,8,0),"-")</f>
        <v>1.0460714101791382</v>
      </c>
      <c r="I175" s="54">
        <f t="shared" si="11"/>
        <v>1.0460714101791382</v>
      </c>
      <c r="J175" s="51">
        <f>IFERROR(VLOOKUP(A175,Labor_Logistics!A174:H368,8,0),"-")</f>
        <v>1.2275910377502441</v>
      </c>
      <c r="K175" s="54">
        <f t="shared" si="12"/>
        <v>1.2275910377502441</v>
      </c>
      <c r="L175" s="55">
        <f>IFERROR(E175*G175*Costs!$D$14,"-")</f>
        <v>363406.78300203593</v>
      </c>
      <c r="M175" s="55">
        <f>IFERROR(E175*K175*Costs!$D$15,"-")</f>
        <v>191316.20509011403</v>
      </c>
      <c r="N175" s="55">
        <f>IFERROR(E175*K175*Costs!$D$16,"-")</f>
        <v>191316.20509011403</v>
      </c>
      <c r="O175" s="55">
        <f>IFERROR(E175*K175*Costs!$D$17,"-")</f>
        <v>191316.20509011403</v>
      </c>
      <c r="P175" s="57">
        <f t="shared" si="13"/>
        <v>937355.39827237802</v>
      </c>
      <c r="Q175" s="10">
        <f t="shared" si="14"/>
        <v>96.233486175537109</v>
      </c>
    </row>
    <row r="176" spans="1:17" x14ac:dyDescent="0.3">
      <c r="A176" s="9" t="str">
        <f>[1]Sites!A176</f>
        <v>VNM</v>
      </c>
      <c r="B176" s="9" t="str">
        <f>[1]Sites!B176</f>
        <v>Vietnam</v>
      </c>
      <c r="C176" s="9" t="str">
        <f>[1]Sites!C176</f>
        <v>Low Income Developing Countries</v>
      </c>
      <c r="D176" s="9" t="str">
        <f>[1]Sites!D176</f>
        <v>Emerging and Developing Asia</v>
      </c>
      <c r="E176" s="9">
        <f>IFERROR(VLOOKUP(A176,[1]Sites!A176:J355,10,0), "-")</f>
        <v>90000</v>
      </c>
      <c r="F176" s="51">
        <f>IFERROR(VLOOKUP(A176,Labor_ICT!A175:H369,8,0),"-")</f>
        <v>4.4745974540710449</v>
      </c>
      <c r="G176" s="56">
        <f t="shared" si="10"/>
        <v>4.4745974540710449</v>
      </c>
      <c r="H176" s="53">
        <f>IFERROR(VLOOKUP(A176,Labor_Construction!A175:H369,8,0),"-")</f>
        <v>2.188640832901001</v>
      </c>
      <c r="I176" s="54">
        <f t="shared" si="11"/>
        <v>2.188640832901001</v>
      </c>
      <c r="J176" s="51">
        <f>IFERROR(VLOOKUP(A176,Labor_Logistics!A175:H369,8,0),"-")</f>
        <v>2.5056676864624023</v>
      </c>
      <c r="K176" s="54">
        <f t="shared" si="12"/>
        <v>2.5056676864624023</v>
      </c>
      <c r="L176" s="55">
        <f>IFERROR(E176*G176*Costs!$D$14,"-")</f>
        <v>6443420.3338623047</v>
      </c>
      <c r="M176" s="55">
        <f>IFERROR(E176*K176*Costs!$D$15,"-")</f>
        <v>3608161.4685058594</v>
      </c>
      <c r="N176" s="55">
        <f>IFERROR(E176*K176*Costs!$D$16,"-")</f>
        <v>3608161.4685058594</v>
      </c>
      <c r="O176" s="55">
        <f>IFERROR(E176*K176*Costs!$D$17,"-")</f>
        <v>3608161.4685058594</v>
      </c>
      <c r="P176" s="57">
        <f t="shared" si="13"/>
        <v>17267904.739379883</v>
      </c>
      <c r="Q176" s="10">
        <f t="shared" si="14"/>
        <v>191.86560821533203</v>
      </c>
    </row>
    <row r="177" spans="1:17" x14ac:dyDescent="0.3">
      <c r="A177" s="9" t="str">
        <f>[1]Sites!A177</f>
        <v>VUT</v>
      </c>
      <c r="B177" s="9" t="str">
        <f>[1]Sites!B177</f>
        <v>Vanuatu</v>
      </c>
      <c r="C177" s="9" t="str">
        <f>[1]Sites!C177</f>
        <v>Emerging Market Economies</v>
      </c>
      <c r="D177" s="9" t="str">
        <f>[1]Sites!D177</f>
        <v>Emerging and Developing Asia</v>
      </c>
      <c r="E177" s="9">
        <f>IFERROR(VLOOKUP(A177,[1]Sites!A177:J356,10,0), "-")</f>
        <v>69</v>
      </c>
      <c r="F177" s="51">
        <f>IFERROR(VLOOKUP(A177,Labor_ICT!A176:H370,8,0),"-")</f>
        <v>3.9837918281555176</v>
      </c>
      <c r="G177" s="56">
        <f t="shared" si="10"/>
        <v>3.9837918281555176</v>
      </c>
      <c r="H177" s="53">
        <f>IFERROR(VLOOKUP(A177,Labor_Construction!A176:H370,8,0),"-")</f>
        <v>1.9187694787979126</v>
      </c>
      <c r="I177" s="54">
        <f t="shared" si="11"/>
        <v>1.9187694787979126</v>
      </c>
      <c r="J177" s="51">
        <f>IFERROR(VLOOKUP(A177,Labor_Logistics!A176:H370,8,0),"-")</f>
        <v>2.2064132690429688</v>
      </c>
      <c r="K177" s="54">
        <f t="shared" si="12"/>
        <v>2.2064132690429688</v>
      </c>
      <c r="L177" s="55">
        <f>IFERROR(E177*G177*Costs!$D$14,"-")</f>
        <v>4398.1061782836914</v>
      </c>
      <c r="M177" s="55">
        <f>IFERROR(E177*K177*Costs!$D$15,"-")</f>
        <v>2435.8802490234375</v>
      </c>
      <c r="N177" s="55">
        <f>IFERROR(E177*K177*Costs!$D$16,"-")</f>
        <v>2435.8802490234375</v>
      </c>
      <c r="O177" s="55">
        <f>IFERROR(E177*K177*Costs!$D$17,"-")</f>
        <v>2435.8802490234375</v>
      </c>
      <c r="P177" s="57">
        <f t="shared" si="13"/>
        <v>11705.746925354004</v>
      </c>
      <c r="Q177" s="10">
        <f t="shared" si="14"/>
        <v>169.64850616455078</v>
      </c>
    </row>
    <row r="178" spans="1:17" x14ac:dyDescent="0.3">
      <c r="A178" s="9" t="str">
        <f>[1]Sites!A178</f>
        <v>WSM</v>
      </c>
      <c r="B178" s="9" t="str">
        <f>[1]Sites!B178</f>
        <v>Samoa</v>
      </c>
      <c r="C178" s="9" t="str">
        <f>[1]Sites!C178</f>
        <v>Emerging Market Economies</v>
      </c>
      <c r="D178" s="9" t="str">
        <f>[1]Sites!D178</f>
        <v>Emerging and Developing Asia</v>
      </c>
      <c r="E178" s="9">
        <f>IFERROR(VLOOKUP(A178,[1]Sites!A178:J357,10,0), "-")</f>
        <v>17.285714285714285</v>
      </c>
      <c r="F178" s="51" t="str">
        <f>IFERROR(VLOOKUP(A178,Labor_ICT!A177:H371,8,0),"-")</f>
        <v>-</v>
      </c>
      <c r="G178" s="56">
        <f t="shared" si="10"/>
        <v>10.039928714434305</v>
      </c>
      <c r="H178" s="53">
        <f>IFERROR(VLOOKUP(A178,Labor_Construction!A177:H371,8,0),"-")</f>
        <v>2.543440580368042</v>
      </c>
      <c r="I178" s="54">
        <f t="shared" si="11"/>
        <v>2.543440580368042</v>
      </c>
      <c r="J178" s="51">
        <f>IFERROR(VLOOKUP(A178,Labor_Logistics!A177:H371,8,0),"-")</f>
        <v>2.89723801612854</v>
      </c>
      <c r="K178" s="54">
        <f t="shared" si="12"/>
        <v>2.89723801612854</v>
      </c>
      <c r="L178" s="55">
        <f>IFERROR(E178*G178*Costs!$D$14,"-")</f>
        <v>2776.757427306402</v>
      </c>
      <c r="M178" s="55">
        <f>IFERROR(E178*K178*Costs!$D$15,"-")</f>
        <v>801.29325703212191</v>
      </c>
      <c r="N178" s="55">
        <f>IFERROR(E178*K178*Costs!$D$16,"-")</f>
        <v>801.29325703212191</v>
      </c>
      <c r="O178" s="55">
        <f>IFERROR(E178*K178*Costs!$D$17,"-")</f>
        <v>801.29325703212191</v>
      </c>
      <c r="P178" s="57">
        <f t="shared" si="13"/>
        <v>5180.6371984027674</v>
      </c>
      <c r="Q178" s="10">
        <f t="shared" si="14"/>
        <v>299.70628420511878</v>
      </c>
    </row>
    <row r="179" spans="1:17" x14ac:dyDescent="0.3">
      <c r="A179" s="9" t="str">
        <f>[1]Sites!A179</f>
        <v>ZAF</v>
      </c>
      <c r="B179" s="9" t="str">
        <f>[1]Sites!B179</f>
        <v>South Africa</v>
      </c>
      <c r="C179" s="9" t="str">
        <f>[1]Sites!C179</f>
        <v>Emerging Market Economies</v>
      </c>
      <c r="D179" s="9" t="str">
        <f>[1]Sites!D179</f>
        <v>Sub-Sahara Africa</v>
      </c>
      <c r="E179" s="9">
        <f>IFERROR(VLOOKUP(A179,[1]Sites!A179:J358,10,0), "-")</f>
        <v>28581</v>
      </c>
      <c r="F179" s="51" t="str">
        <f>IFERROR(VLOOKUP(A179,Labor_ICT!A178:H372,8,0),"-")</f>
        <v>-</v>
      </c>
      <c r="G179" s="56">
        <f t="shared" si="10"/>
        <v>10.039928714434305</v>
      </c>
      <c r="H179" s="53">
        <f>IFERROR(VLOOKUP(A179,Labor_Construction!A178:H372,8,0),"-")</f>
        <v>3.504004955291748</v>
      </c>
      <c r="I179" s="54">
        <f t="shared" si="11"/>
        <v>3.504004955291748</v>
      </c>
      <c r="J179" s="51">
        <f>IFERROR(VLOOKUP(A179,Labor_Logistics!A178:H372,8,0),"-")</f>
        <v>3.948796272277832</v>
      </c>
      <c r="K179" s="54">
        <f t="shared" si="12"/>
        <v>3.948796272277832</v>
      </c>
      <c r="L179" s="55">
        <f>IFERROR(E179*G179*Costs!$D$14,"-")</f>
        <v>4591219.2413959503</v>
      </c>
      <c r="M179" s="55">
        <f>IFERROR(E179*K179*Costs!$D$15,"-")</f>
        <v>1805768.7401275635</v>
      </c>
      <c r="N179" s="55">
        <f>IFERROR(E179*K179*Costs!$D$16,"-")</f>
        <v>1805768.7401275635</v>
      </c>
      <c r="O179" s="55">
        <f>IFERROR(E179*K179*Costs!$D$17,"-")</f>
        <v>1805768.7401275635</v>
      </c>
      <c r="P179" s="57">
        <f t="shared" si="13"/>
        <v>10008525.461778641</v>
      </c>
      <c r="Q179" s="10">
        <f t="shared" si="14"/>
        <v>350.18108050028485</v>
      </c>
    </row>
    <row r="180" spans="1:17" x14ac:dyDescent="0.3">
      <c r="A180" s="9" t="str">
        <f>[1]Sites!A180</f>
        <v>ZMB</v>
      </c>
      <c r="B180" s="9" t="str">
        <f>[1]Sites!B180</f>
        <v>Zambia</v>
      </c>
      <c r="C180" s="9" t="str">
        <f>[1]Sites!C180</f>
        <v>Low Income Developing Countries</v>
      </c>
      <c r="D180" s="9" t="str">
        <f>[1]Sites!D180</f>
        <v>Sub-Sahara Africa</v>
      </c>
      <c r="E180" s="9">
        <f>IFERROR(VLOOKUP(A180,[1]Sites!A180:J359,10,0), "-")</f>
        <v>2000</v>
      </c>
      <c r="F180" s="51">
        <f>IFERROR(VLOOKUP(A180,Labor_ICT!A179:H373,8,0),"-")</f>
        <v>1.492906928062439</v>
      </c>
      <c r="G180" s="56">
        <f t="shared" si="10"/>
        <v>1.492906928062439</v>
      </c>
      <c r="H180" s="53">
        <f>IFERROR(VLOOKUP(A180,Labor_Construction!A179:H373,8,0),"-")</f>
        <v>0.63125580549240112</v>
      </c>
      <c r="I180" s="54">
        <f t="shared" si="11"/>
        <v>0.63125580549240112</v>
      </c>
      <c r="J180" s="51">
        <f>IFERROR(VLOOKUP(A180,Labor_Logistics!A179:H373,8,0),"-")</f>
        <v>0.75343912839889526</v>
      </c>
      <c r="K180" s="54">
        <f t="shared" si="12"/>
        <v>0.75343912839889526</v>
      </c>
      <c r="L180" s="55">
        <f>IFERROR(E180*G180*Costs!$D$14,"-")</f>
        <v>47773.021697998047</v>
      </c>
      <c r="M180" s="55">
        <f>IFERROR(E180*K180*Costs!$D$15,"-")</f>
        <v>24110.052108764648</v>
      </c>
      <c r="N180" s="55">
        <f>IFERROR(E180*K180*Costs!$D$16,"-")</f>
        <v>24110.052108764648</v>
      </c>
      <c r="O180" s="55">
        <f>IFERROR(E180*K180*Costs!$D$17,"-")</f>
        <v>24110.052108764648</v>
      </c>
      <c r="P180" s="57">
        <f t="shared" si="13"/>
        <v>120103.17802429199</v>
      </c>
      <c r="Q180" s="10">
        <f t="shared" si="14"/>
        <v>60.051589012145996</v>
      </c>
    </row>
    <row r="181" spans="1:17" x14ac:dyDescent="0.3">
      <c r="A181" s="9" t="str">
        <f>[1]Sites!A181</f>
        <v>ZWE</v>
      </c>
      <c r="B181" s="9" t="str">
        <f>[1]Sites!B181</f>
        <v>Zimbabwe</v>
      </c>
      <c r="C181" s="9" t="str">
        <f>[1]Sites!C181</f>
        <v>Low Income Developing Countries</v>
      </c>
      <c r="D181" s="9" t="str">
        <f>[1]Sites!D181</f>
        <v>Sub-Sahara Africa</v>
      </c>
      <c r="E181" s="9">
        <f>IFERROR(VLOOKUP(A181,[1]Sites!A181:J360,10,0), "-")</f>
        <v>2700</v>
      </c>
      <c r="F181" s="51">
        <f>IFERROR(VLOOKUP(A181,Labor_ICT!A180:H374,8,0),"-")</f>
        <v>2.026416540145874</v>
      </c>
      <c r="G181" s="56">
        <f t="shared" si="10"/>
        <v>2.026416540145874</v>
      </c>
      <c r="H181" s="53">
        <f>IFERROR(VLOOKUP(A181,Labor_Construction!A180:H374,8,0),"-")</f>
        <v>0.89229089021682739</v>
      </c>
      <c r="I181" s="54">
        <f t="shared" si="11"/>
        <v>0.89229089021682739</v>
      </c>
      <c r="J181" s="51">
        <f>IFERROR(VLOOKUP(A181,Labor_Logistics!A180:H374,8,0),"-")</f>
        <v>1.0527198314666748</v>
      </c>
      <c r="K181" s="54">
        <f t="shared" si="12"/>
        <v>1.0527198314666748</v>
      </c>
      <c r="L181" s="55">
        <f>IFERROR(E181*G181*Costs!$D$14,"-")</f>
        <v>87541.194534301758</v>
      </c>
      <c r="M181" s="55">
        <f>IFERROR(E181*K181*Costs!$D$15,"-")</f>
        <v>45477.496719360352</v>
      </c>
      <c r="N181" s="55">
        <f>IFERROR(E181*K181*Costs!$D$16,"-")</f>
        <v>45477.496719360352</v>
      </c>
      <c r="O181" s="55">
        <f>IFERROR(E181*K181*Costs!$D$17,"-")</f>
        <v>45477.496719360352</v>
      </c>
      <c r="P181" s="57">
        <f t="shared" si="13"/>
        <v>223973.68469238281</v>
      </c>
      <c r="Q181" s="10">
        <f t="shared" si="14"/>
        <v>82.953216552734375</v>
      </c>
    </row>
    <row r="184" spans="1:17" ht="15" thickBot="1" x14ac:dyDescent="0.35"/>
    <row r="185" spans="1:17" x14ac:dyDescent="0.3">
      <c r="E185" s="62" t="s">
        <v>1421</v>
      </c>
      <c r="F185" s="63">
        <f>AVERAGEIF(C$2:C$181,E185, F$2:$F$181)</f>
        <v>44.258042144775388</v>
      </c>
      <c r="G185" s="64" t="s">
        <v>1421</v>
      </c>
      <c r="H185" s="65">
        <f>AVERAGEIF(C$2:C$181,G185, $H$2:H$181)</f>
        <v>28.889315393235947</v>
      </c>
      <c r="I185" s="66" t="s">
        <v>1421</v>
      </c>
      <c r="J185" s="67">
        <f>AVERAGEIF(C$2:C$181,I185, $J$2:J$181)</f>
        <v>30.140024582544964</v>
      </c>
    </row>
    <row r="186" spans="1:17" x14ac:dyDescent="0.3">
      <c r="E186" s="68" t="s">
        <v>1422</v>
      </c>
      <c r="F186" s="51">
        <f>AVERAGEIF(C$2:C$181,E186, F$2:$F$181)</f>
        <v>10.039928714434305</v>
      </c>
      <c r="G186" s="9" t="s">
        <v>1422</v>
      </c>
      <c r="H186" s="53">
        <f>AVERAGEIF(C$2:C$181,G186, $H$2:H$181)</f>
        <v>5.3729277216357954</v>
      </c>
      <c r="I186" s="69" t="s">
        <v>1422</v>
      </c>
      <c r="J186" s="70">
        <f>AVERAGEIF(C$2:C$181,I186, $J$2:J$181)</f>
        <v>5.8950929663799423</v>
      </c>
    </row>
    <row r="187" spans="1:17" ht="15" thickBot="1" x14ac:dyDescent="0.35">
      <c r="E187" s="71" t="s">
        <v>862</v>
      </c>
      <c r="F187" s="72">
        <f>AVERAGEIF(C$2:C$181,E187, F$2:$F$181)</f>
        <v>1.9841409941514334</v>
      </c>
      <c r="G187" s="73" t="s">
        <v>862</v>
      </c>
      <c r="H187" s="74">
        <f>AVERAGEIF(C$2:C$181,G187, $H$2:H$181)</f>
        <v>0.89775163256654555</v>
      </c>
      <c r="I187" s="75" t="s">
        <v>862</v>
      </c>
      <c r="J187" s="76">
        <f>AVERAGEIF(C$2:C$181,I187, $J$2:J$181)</f>
        <v>1.0327045745125003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C4099-BBF7-4F72-9EBE-F86A131967EF}">
  <sheetPr>
    <tabColor theme="9" tint="0.79998168889431442"/>
  </sheetPr>
  <dimension ref="A1:S198"/>
  <sheetViews>
    <sheetView zoomScale="115" zoomScaleNormal="115" workbookViewId="0">
      <selection sqref="A1:Z3"/>
    </sheetView>
  </sheetViews>
  <sheetFormatPr defaultRowHeight="14.4" x14ac:dyDescent="0.3"/>
  <cols>
    <col min="4" max="4" width="10.88671875" bestFit="1" customWidth="1"/>
    <col min="5" max="5" width="31.88671875" bestFit="1" customWidth="1"/>
    <col min="6" max="6" width="48" bestFit="1" customWidth="1"/>
    <col min="8" max="8" width="16" bestFit="1" customWidth="1"/>
  </cols>
  <sheetData>
    <row r="1" spans="1:8" x14ac:dyDescent="0.3">
      <c r="A1" s="9" t="s">
        <v>1423</v>
      </c>
      <c r="B1" s="9" t="s">
        <v>1424</v>
      </c>
      <c r="C1" s="9" t="s">
        <v>1425</v>
      </c>
      <c r="D1" s="9" t="s">
        <v>1426</v>
      </c>
      <c r="E1" s="9" t="s">
        <v>1427</v>
      </c>
      <c r="F1" s="9" t="s">
        <v>1428</v>
      </c>
      <c r="G1" s="9" t="s">
        <v>1429</v>
      </c>
      <c r="H1" s="44" t="s">
        <v>1430</v>
      </c>
    </row>
    <row r="2" spans="1:8" x14ac:dyDescent="0.3">
      <c r="A2" s="9" t="s">
        <v>860</v>
      </c>
      <c r="B2" s="9" t="s">
        <v>861</v>
      </c>
      <c r="C2" s="9" t="s">
        <v>1431</v>
      </c>
      <c r="D2" s="9" t="s">
        <v>1432</v>
      </c>
      <c r="E2" s="9" t="s">
        <v>862</v>
      </c>
      <c r="F2" s="9" t="s">
        <v>863</v>
      </c>
      <c r="G2" s="43">
        <v>512</v>
      </c>
      <c r="H2" s="44">
        <v>0.94492846727371216</v>
      </c>
    </row>
    <row r="3" spans="1:8" x14ac:dyDescent="0.3">
      <c r="A3" s="9" t="s">
        <v>907</v>
      </c>
      <c r="B3" s="9" t="s">
        <v>908</v>
      </c>
      <c r="C3" s="9" t="s">
        <v>1433</v>
      </c>
      <c r="D3" s="9" t="s">
        <v>1432</v>
      </c>
      <c r="E3" s="9" t="s">
        <v>1422</v>
      </c>
      <c r="F3" s="9" t="s">
        <v>1434</v>
      </c>
      <c r="G3" s="43">
        <v>914</v>
      </c>
      <c r="H3" s="44">
        <v>6.2720437049865723</v>
      </c>
    </row>
    <row r="4" spans="1:8" x14ac:dyDescent="0.3">
      <c r="A4" s="9" t="s">
        <v>909</v>
      </c>
      <c r="B4" s="9" t="s">
        <v>910</v>
      </c>
      <c r="C4" s="9" t="s">
        <v>1435</v>
      </c>
      <c r="D4" s="9" t="s">
        <v>1432</v>
      </c>
      <c r="E4" s="9" t="s">
        <v>1422</v>
      </c>
      <c r="F4" s="9" t="s">
        <v>863</v>
      </c>
      <c r="G4" s="43">
        <v>612</v>
      </c>
      <c r="H4" s="44">
        <v>4.2650966644287109</v>
      </c>
    </row>
    <row r="5" spans="1:8" x14ac:dyDescent="0.3">
      <c r="A5" s="9" t="s">
        <v>917</v>
      </c>
      <c r="B5" s="9" t="s">
        <v>918</v>
      </c>
      <c r="C5" s="9" t="s">
        <v>1436</v>
      </c>
      <c r="D5" s="9" t="s">
        <v>1432</v>
      </c>
      <c r="E5" s="9" t="s">
        <v>1421</v>
      </c>
      <c r="F5" s="9" t="s">
        <v>1421</v>
      </c>
      <c r="G5" s="43">
        <v>171</v>
      </c>
      <c r="H5" s="44">
        <v>35.788230895996094</v>
      </c>
    </row>
    <row r="6" spans="1:8" x14ac:dyDescent="0.3">
      <c r="A6" s="9" t="s">
        <v>919</v>
      </c>
      <c r="B6" s="9" t="s">
        <v>920</v>
      </c>
      <c r="C6" s="9" t="s">
        <v>1437</v>
      </c>
      <c r="D6" s="9" t="s">
        <v>1432</v>
      </c>
      <c r="E6" s="9" t="s">
        <v>1422</v>
      </c>
      <c r="F6" s="9" t="s">
        <v>1438</v>
      </c>
      <c r="G6" s="43">
        <v>614</v>
      </c>
      <c r="H6" s="44">
        <v>2.5637443065643311</v>
      </c>
    </row>
    <row r="7" spans="1:8" x14ac:dyDescent="0.3">
      <c r="A7" s="9" t="s">
        <v>928</v>
      </c>
      <c r="B7" s="9" t="s">
        <v>929</v>
      </c>
      <c r="C7" s="9" t="s">
        <v>1439</v>
      </c>
      <c r="D7" s="9" t="s">
        <v>1432</v>
      </c>
      <c r="E7" s="9" t="s">
        <v>1422</v>
      </c>
      <c r="F7" s="9" t="s">
        <v>1440</v>
      </c>
      <c r="G7" s="43">
        <v>311</v>
      </c>
      <c r="H7" s="44">
        <v>15.203728675842285</v>
      </c>
    </row>
    <row r="8" spans="1:8" x14ac:dyDescent="0.3">
      <c r="A8" s="9" t="s">
        <v>930</v>
      </c>
      <c r="B8" s="9" t="s">
        <v>931</v>
      </c>
      <c r="C8" s="9" t="s">
        <v>1441</v>
      </c>
      <c r="D8" s="9" t="s">
        <v>1432</v>
      </c>
      <c r="E8" s="9" t="s">
        <v>1422</v>
      </c>
      <c r="F8" s="9" t="s">
        <v>1440</v>
      </c>
      <c r="G8" s="43">
        <v>213</v>
      </c>
      <c r="H8" s="44">
        <v>9.8556413650512695</v>
      </c>
    </row>
    <row r="9" spans="1:8" x14ac:dyDescent="0.3">
      <c r="A9" s="9" t="s">
        <v>933</v>
      </c>
      <c r="B9" s="9" t="s">
        <v>934</v>
      </c>
      <c r="C9" s="9" t="s">
        <v>1442</v>
      </c>
      <c r="D9" s="9" t="s">
        <v>1432</v>
      </c>
      <c r="E9" s="9" t="s">
        <v>1422</v>
      </c>
      <c r="F9" s="9" t="s">
        <v>1443</v>
      </c>
      <c r="G9" s="43">
        <v>911</v>
      </c>
      <c r="H9" s="44">
        <v>5.3055925369262695</v>
      </c>
    </row>
    <row r="10" spans="1:8" x14ac:dyDescent="0.3">
      <c r="A10" s="9" t="s">
        <v>857</v>
      </c>
      <c r="B10" s="9" t="s">
        <v>858</v>
      </c>
      <c r="C10" s="9" t="s">
        <v>1444</v>
      </c>
      <c r="D10" s="9" t="s">
        <v>1432</v>
      </c>
      <c r="E10" s="9" t="s">
        <v>1422</v>
      </c>
      <c r="F10" s="9" t="s">
        <v>1440</v>
      </c>
      <c r="G10" s="43">
        <v>314</v>
      </c>
      <c r="H10" s="44">
        <v>23.201900482177734</v>
      </c>
    </row>
    <row r="11" spans="1:8" x14ac:dyDescent="0.3">
      <c r="A11" s="9" t="s">
        <v>936</v>
      </c>
      <c r="B11" s="9" t="s">
        <v>937</v>
      </c>
      <c r="C11" s="9" t="s">
        <v>1445</v>
      </c>
      <c r="D11" s="9" t="s">
        <v>1432</v>
      </c>
      <c r="E11" s="9" t="s">
        <v>1421</v>
      </c>
      <c r="F11" s="9" t="s">
        <v>1421</v>
      </c>
      <c r="G11" s="43">
        <v>193</v>
      </c>
      <c r="H11" s="44">
        <v>49.602043151855469</v>
      </c>
    </row>
    <row r="12" spans="1:8" x14ac:dyDescent="0.3">
      <c r="A12" s="9" t="s">
        <v>938</v>
      </c>
      <c r="B12" s="9" t="s">
        <v>939</v>
      </c>
      <c r="C12" s="9" t="s">
        <v>1446</v>
      </c>
      <c r="D12" s="9" t="s">
        <v>1432</v>
      </c>
      <c r="E12" s="9" t="s">
        <v>1421</v>
      </c>
      <c r="F12" s="9" t="s">
        <v>1421</v>
      </c>
      <c r="G12" s="43">
        <v>122</v>
      </c>
      <c r="H12" s="44">
        <v>59.849998474121094</v>
      </c>
    </row>
    <row r="13" spans="1:8" x14ac:dyDescent="0.3">
      <c r="A13" s="9" t="s">
        <v>940</v>
      </c>
      <c r="B13" s="9" t="s">
        <v>941</v>
      </c>
      <c r="C13" s="9" t="s">
        <v>1447</v>
      </c>
      <c r="D13" s="9" t="s">
        <v>1432</v>
      </c>
      <c r="E13" s="9" t="s">
        <v>1422</v>
      </c>
      <c r="F13" s="9" t="s">
        <v>1443</v>
      </c>
      <c r="G13" s="43">
        <v>912</v>
      </c>
      <c r="H13" s="44">
        <v>5.2667536735534668</v>
      </c>
    </row>
    <row r="14" spans="1:8" x14ac:dyDescent="0.3">
      <c r="A14" s="9" t="s">
        <v>942</v>
      </c>
      <c r="B14" s="9" t="s">
        <v>1448</v>
      </c>
      <c r="C14" s="9" t="s">
        <v>1449</v>
      </c>
      <c r="D14" s="9" t="s">
        <v>1432</v>
      </c>
      <c r="E14" s="9" t="s">
        <v>1422</v>
      </c>
      <c r="F14" s="9" t="s">
        <v>1440</v>
      </c>
      <c r="G14" s="43">
        <v>313</v>
      </c>
      <c r="H14" s="44">
        <v>26.157472610473633</v>
      </c>
    </row>
    <row r="15" spans="1:8" x14ac:dyDescent="0.3">
      <c r="A15" s="9" t="s">
        <v>944</v>
      </c>
      <c r="B15" s="9" t="s">
        <v>945</v>
      </c>
      <c r="C15" s="9" t="s">
        <v>1450</v>
      </c>
      <c r="D15" s="9" t="s">
        <v>1432</v>
      </c>
      <c r="E15" s="9" t="s">
        <v>1422</v>
      </c>
      <c r="F15" s="9" t="s">
        <v>863</v>
      </c>
      <c r="G15" s="43">
        <v>419</v>
      </c>
      <c r="H15" s="44">
        <v>24.212993621826172</v>
      </c>
    </row>
    <row r="16" spans="1:8" x14ac:dyDescent="0.3">
      <c r="A16" s="9" t="s">
        <v>946</v>
      </c>
      <c r="B16" s="9" t="s">
        <v>947</v>
      </c>
      <c r="C16" s="9" t="s">
        <v>1451</v>
      </c>
      <c r="D16" s="9" t="s">
        <v>1432</v>
      </c>
      <c r="E16" s="9" t="s">
        <v>862</v>
      </c>
      <c r="F16" s="9" t="s">
        <v>1452</v>
      </c>
      <c r="G16" s="43">
        <v>513</v>
      </c>
      <c r="H16" s="44">
        <v>2.6608150005340576</v>
      </c>
    </row>
    <row r="17" spans="1:8" x14ac:dyDescent="0.3">
      <c r="A17" s="9" t="s">
        <v>948</v>
      </c>
      <c r="B17" s="9" t="s">
        <v>949</v>
      </c>
      <c r="C17" s="9" t="s">
        <v>1453</v>
      </c>
      <c r="D17" s="9" t="s">
        <v>1432</v>
      </c>
      <c r="E17" s="9" t="s">
        <v>1422</v>
      </c>
      <c r="F17" s="9" t="s">
        <v>1440</v>
      </c>
      <c r="G17" s="43">
        <v>316</v>
      </c>
      <c r="H17" s="44">
        <v>16.529354095458984</v>
      </c>
    </row>
    <row r="18" spans="1:8" x14ac:dyDescent="0.3">
      <c r="A18" s="9" t="s">
        <v>950</v>
      </c>
      <c r="B18" s="9" t="s">
        <v>951</v>
      </c>
      <c r="C18" s="9" t="s">
        <v>1454</v>
      </c>
      <c r="D18" s="9" t="s">
        <v>1432</v>
      </c>
      <c r="E18" s="9" t="s">
        <v>1422</v>
      </c>
      <c r="F18" s="9" t="s">
        <v>1434</v>
      </c>
      <c r="G18" s="43">
        <v>913</v>
      </c>
      <c r="H18" s="44">
        <v>7.6008296012878418</v>
      </c>
    </row>
    <row r="19" spans="1:8" x14ac:dyDescent="0.3">
      <c r="A19" s="9" t="s">
        <v>952</v>
      </c>
      <c r="B19" s="9" t="s">
        <v>953</v>
      </c>
      <c r="C19" s="9" t="s">
        <v>1455</v>
      </c>
      <c r="D19" s="9" t="s">
        <v>1432</v>
      </c>
      <c r="E19" s="9" t="s">
        <v>1421</v>
      </c>
      <c r="F19" s="9" t="s">
        <v>1421</v>
      </c>
      <c r="G19" s="43">
        <v>124</v>
      </c>
      <c r="H19" s="44">
        <v>58.369998931884766</v>
      </c>
    </row>
    <row r="20" spans="1:8" x14ac:dyDescent="0.3">
      <c r="A20" s="9" t="s">
        <v>954</v>
      </c>
      <c r="B20" s="9" t="s">
        <v>955</v>
      </c>
      <c r="C20" s="9" t="s">
        <v>1456</v>
      </c>
      <c r="D20" s="9" t="s">
        <v>1432</v>
      </c>
      <c r="E20" s="9" t="s">
        <v>1422</v>
      </c>
      <c r="F20" s="9" t="s">
        <v>1440</v>
      </c>
      <c r="G20" s="43">
        <v>339</v>
      </c>
      <c r="H20" s="44">
        <v>5.0945262908935547</v>
      </c>
    </row>
    <row r="21" spans="1:8" x14ac:dyDescent="0.3">
      <c r="A21" s="9" t="s">
        <v>956</v>
      </c>
      <c r="B21" s="9" t="s">
        <v>957</v>
      </c>
      <c r="C21" s="9" t="s">
        <v>1457</v>
      </c>
      <c r="D21" s="9" t="s">
        <v>1432</v>
      </c>
      <c r="E21" s="9" t="s">
        <v>862</v>
      </c>
      <c r="F21" s="9" t="s">
        <v>1438</v>
      </c>
      <c r="G21" s="43">
        <v>638</v>
      </c>
      <c r="H21" s="44">
        <v>1.8346190452575684</v>
      </c>
    </row>
    <row r="22" spans="1:8" x14ac:dyDescent="0.3">
      <c r="A22" s="9" t="s">
        <v>960</v>
      </c>
      <c r="B22" s="9" t="s">
        <v>961</v>
      </c>
      <c r="C22" s="9" t="s">
        <v>1458</v>
      </c>
      <c r="D22" s="9" t="s">
        <v>1432</v>
      </c>
      <c r="E22" s="9" t="s">
        <v>862</v>
      </c>
      <c r="F22" s="9" t="s">
        <v>1452</v>
      </c>
      <c r="G22" s="43">
        <v>514</v>
      </c>
      <c r="H22" s="44">
        <v>4.2896428108215332</v>
      </c>
    </row>
    <row r="23" spans="1:8" x14ac:dyDescent="0.3">
      <c r="A23" s="9" t="s">
        <v>962</v>
      </c>
      <c r="B23" s="9" t="s">
        <v>1459</v>
      </c>
      <c r="C23" s="9" t="s">
        <v>1460</v>
      </c>
      <c r="D23" s="9" t="s">
        <v>1432</v>
      </c>
      <c r="E23" s="9" t="s">
        <v>1422</v>
      </c>
      <c r="F23" s="9" t="s">
        <v>1440</v>
      </c>
      <c r="G23" s="43">
        <v>218</v>
      </c>
      <c r="H23" s="44">
        <v>4.0719609260559082</v>
      </c>
    </row>
    <row r="24" spans="1:8" x14ac:dyDescent="0.3">
      <c r="A24" s="9" t="s">
        <v>966</v>
      </c>
      <c r="B24" s="9" t="s">
        <v>967</v>
      </c>
      <c r="C24" s="9" t="s">
        <v>1461</v>
      </c>
      <c r="D24" s="9" t="s">
        <v>1432</v>
      </c>
      <c r="E24" s="9" t="s">
        <v>1422</v>
      </c>
      <c r="F24" s="9" t="s">
        <v>1434</v>
      </c>
      <c r="G24" s="43">
        <v>963</v>
      </c>
      <c r="H24" s="44">
        <v>7.2171730995178223</v>
      </c>
    </row>
    <row r="25" spans="1:8" x14ac:dyDescent="0.3">
      <c r="A25" s="9" t="s">
        <v>968</v>
      </c>
      <c r="B25" s="9" t="s">
        <v>969</v>
      </c>
      <c r="C25" s="9" t="s">
        <v>1462</v>
      </c>
      <c r="D25" s="9" t="s">
        <v>1432</v>
      </c>
      <c r="E25" s="9" t="s">
        <v>1422</v>
      </c>
      <c r="F25" s="9" t="s">
        <v>1438</v>
      </c>
      <c r="G25" s="43">
        <v>616</v>
      </c>
      <c r="H25" s="44">
        <v>7.6247916221618652</v>
      </c>
    </row>
    <row r="26" spans="1:8" x14ac:dyDescent="0.3">
      <c r="A26" s="9" t="s">
        <v>972</v>
      </c>
      <c r="B26" s="9" t="s">
        <v>973</v>
      </c>
      <c r="C26" s="9" t="s">
        <v>1463</v>
      </c>
      <c r="D26" s="9" t="s">
        <v>1432</v>
      </c>
      <c r="E26" s="9" t="s">
        <v>1422</v>
      </c>
      <c r="F26" s="9" t="s">
        <v>1440</v>
      </c>
      <c r="G26" s="43">
        <v>223</v>
      </c>
      <c r="H26" s="44">
        <v>8.0475845336914063</v>
      </c>
    </row>
    <row r="27" spans="1:8" x14ac:dyDescent="0.3">
      <c r="A27" s="9" t="s">
        <v>976</v>
      </c>
      <c r="B27" s="9" t="s">
        <v>977</v>
      </c>
      <c r="C27" s="9" t="s">
        <v>1464</v>
      </c>
      <c r="D27" s="9" t="s">
        <v>1432</v>
      </c>
      <c r="E27" s="9" t="s">
        <v>1422</v>
      </c>
      <c r="F27" s="9" t="s">
        <v>1452</v>
      </c>
      <c r="G27" s="43">
        <v>516</v>
      </c>
      <c r="H27" s="44">
        <v>26.452219009399414</v>
      </c>
    </row>
    <row r="28" spans="1:8" x14ac:dyDescent="0.3">
      <c r="A28" s="9" t="s">
        <v>978</v>
      </c>
      <c r="B28" s="9" t="s">
        <v>979</v>
      </c>
      <c r="C28" s="9" t="s">
        <v>1465</v>
      </c>
      <c r="D28" s="9" t="s">
        <v>1432</v>
      </c>
      <c r="E28" s="9" t="s">
        <v>1422</v>
      </c>
      <c r="F28" s="9" t="s">
        <v>1434</v>
      </c>
      <c r="G28" s="43">
        <v>918</v>
      </c>
      <c r="H28" s="44">
        <v>16.260000228881836</v>
      </c>
    </row>
    <row r="29" spans="1:8" x14ac:dyDescent="0.3">
      <c r="A29" s="9" t="s">
        <v>980</v>
      </c>
      <c r="B29" s="9" t="s">
        <v>27</v>
      </c>
      <c r="C29" s="9" t="s">
        <v>1466</v>
      </c>
      <c r="D29" s="9" t="s">
        <v>1432</v>
      </c>
      <c r="E29" s="9" t="s">
        <v>862</v>
      </c>
      <c r="F29" s="9" t="s">
        <v>1438</v>
      </c>
      <c r="G29" s="43">
        <v>748</v>
      </c>
      <c r="H29" s="44">
        <v>1.2411479949951172</v>
      </c>
    </row>
    <row r="30" spans="1:8" x14ac:dyDescent="0.3">
      <c r="A30" s="9" t="s">
        <v>981</v>
      </c>
      <c r="B30" s="9" t="s">
        <v>982</v>
      </c>
      <c r="C30" s="9" t="s">
        <v>1467</v>
      </c>
      <c r="D30" s="9" t="s">
        <v>1432</v>
      </c>
      <c r="E30" s="9" t="s">
        <v>862</v>
      </c>
      <c r="F30" s="9" t="s">
        <v>1438</v>
      </c>
      <c r="G30" s="43">
        <v>618</v>
      </c>
      <c r="H30" s="44">
        <v>0.43627068400382996</v>
      </c>
    </row>
    <row r="31" spans="1:8" x14ac:dyDescent="0.3">
      <c r="A31" s="9" t="s">
        <v>983</v>
      </c>
      <c r="B31" s="9" t="s">
        <v>984</v>
      </c>
      <c r="C31" s="9" t="s">
        <v>1468</v>
      </c>
      <c r="D31" s="9" t="s">
        <v>1432</v>
      </c>
      <c r="E31" s="9" t="s">
        <v>1422</v>
      </c>
      <c r="F31" s="9" t="s">
        <v>1438</v>
      </c>
      <c r="G31" s="43">
        <v>624</v>
      </c>
      <c r="H31" s="44">
        <v>3.9551775455474854</v>
      </c>
    </row>
    <row r="32" spans="1:8" x14ac:dyDescent="0.3">
      <c r="A32" s="9" t="s">
        <v>985</v>
      </c>
      <c r="B32" s="9" t="s">
        <v>986</v>
      </c>
      <c r="C32" s="9" t="s">
        <v>1469</v>
      </c>
      <c r="D32" s="9" t="s">
        <v>1432</v>
      </c>
      <c r="E32" s="9" t="s">
        <v>862</v>
      </c>
      <c r="F32" s="9" t="s">
        <v>1452</v>
      </c>
      <c r="G32" s="43">
        <v>522</v>
      </c>
      <c r="H32" s="44">
        <v>2.2288444042205811</v>
      </c>
    </row>
    <row r="33" spans="1:8" x14ac:dyDescent="0.3">
      <c r="A33" s="9" t="s">
        <v>987</v>
      </c>
      <c r="B33" s="9" t="s">
        <v>988</v>
      </c>
      <c r="C33" s="9" t="s">
        <v>1470</v>
      </c>
      <c r="D33" s="9" t="s">
        <v>1432</v>
      </c>
      <c r="E33" s="9" t="s">
        <v>862</v>
      </c>
      <c r="F33" s="9" t="s">
        <v>1438</v>
      </c>
      <c r="G33" s="43">
        <v>622</v>
      </c>
      <c r="H33" s="44">
        <v>2.1023759841918945</v>
      </c>
    </row>
    <row r="34" spans="1:8" x14ac:dyDescent="0.3">
      <c r="A34" s="9" t="s">
        <v>989</v>
      </c>
      <c r="B34" s="9" t="s">
        <v>990</v>
      </c>
      <c r="C34" s="9" t="s">
        <v>1471</v>
      </c>
      <c r="D34" s="9" t="s">
        <v>1432</v>
      </c>
      <c r="E34" s="9" t="s">
        <v>1421</v>
      </c>
      <c r="F34" s="9" t="s">
        <v>1421</v>
      </c>
      <c r="G34" s="43">
        <v>156</v>
      </c>
      <c r="H34" s="44">
        <v>39.029998779296875</v>
      </c>
    </row>
    <row r="35" spans="1:8" x14ac:dyDescent="0.3">
      <c r="A35" s="9" t="s">
        <v>993</v>
      </c>
      <c r="B35" s="9" t="s">
        <v>1472</v>
      </c>
      <c r="C35" s="9" t="s">
        <v>1473</v>
      </c>
      <c r="D35" s="9" t="s">
        <v>1432</v>
      </c>
      <c r="E35" s="9" t="s">
        <v>862</v>
      </c>
      <c r="F35" s="9" t="s">
        <v>1438</v>
      </c>
      <c r="G35" s="43">
        <v>626</v>
      </c>
      <c r="H35" s="44">
        <v>0.78236448764801025</v>
      </c>
    </row>
    <row r="36" spans="1:8" x14ac:dyDescent="0.3">
      <c r="A36" s="9" t="s">
        <v>995</v>
      </c>
      <c r="B36" s="9" t="s">
        <v>996</v>
      </c>
      <c r="C36" s="9" t="s">
        <v>1474</v>
      </c>
      <c r="D36" s="9" t="s">
        <v>1432</v>
      </c>
      <c r="E36" s="9" t="s">
        <v>862</v>
      </c>
      <c r="F36" s="9" t="s">
        <v>1438</v>
      </c>
      <c r="G36" s="43">
        <v>628</v>
      </c>
      <c r="H36" s="44">
        <v>1.0110821723937988</v>
      </c>
    </row>
    <row r="37" spans="1:8" x14ac:dyDescent="0.3">
      <c r="A37" s="9" t="s">
        <v>997</v>
      </c>
      <c r="B37" s="9" t="s">
        <v>998</v>
      </c>
      <c r="C37" s="9" t="s">
        <v>1475</v>
      </c>
      <c r="D37" s="9" t="s">
        <v>1432</v>
      </c>
      <c r="E37" s="9" t="s">
        <v>1422</v>
      </c>
      <c r="F37" s="9" t="s">
        <v>1440</v>
      </c>
      <c r="G37" s="43">
        <v>228</v>
      </c>
      <c r="H37" s="44">
        <v>14.258234024047852</v>
      </c>
    </row>
    <row r="38" spans="1:8" x14ac:dyDescent="0.3">
      <c r="A38" s="9" t="s">
        <v>999</v>
      </c>
      <c r="B38" s="9" t="s">
        <v>1000</v>
      </c>
      <c r="C38" s="9" t="s">
        <v>1476</v>
      </c>
      <c r="D38" s="9" t="s">
        <v>1432</v>
      </c>
      <c r="E38" s="9" t="s">
        <v>1422</v>
      </c>
      <c r="F38" s="9" t="s">
        <v>1452</v>
      </c>
      <c r="G38" s="43">
        <v>924</v>
      </c>
      <c r="H38" s="44">
        <v>11.812290191650391</v>
      </c>
    </row>
    <row r="39" spans="1:8" x14ac:dyDescent="0.3">
      <c r="A39" s="9" t="s">
        <v>1005</v>
      </c>
      <c r="B39" s="9" t="s">
        <v>1006</v>
      </c>
      <c r="C39" s="9" t="s">
        <v>1477</v>
      </c>
      <c r="D39" s="9" t="s">
        <v>1432</v>
      </c>
      <c r="E39" s="9" t="s">
        <v>1422</v>
      </c>
      <c r="F39" s="9" t="s">
        <v>1440</v>
      </c>
      <c r="G39" s="43">
        <v>233</v>
      </c>
      <c r="H39" s="44">
        <v>6.5290088653564453</v>
      </c>
    </row>
    <row r="40" spans="1:8" x14ac:dyDescent="0.3">
      <c r="A40" s="9" t="s">
        <v>1007</v>
      </c>
      <c r="B40" s="9" t="s">
        <v>1478</v>
      </c>
      <c r="C40" s="9" t="s">
        <v>1479</v>
      </c>
      <c r="D40" s="9" t="s">
        <v>1432</v>
      </c>
      <c r="E40" s="9" t="s">
        <v>862</v>
      </c>
      <c r="F40" s="9" t="s">
        <v>1438</v>
      </c>
      <c r="G40" s="43">
        <v>632</v>
      </c>
      <c r="H40" s="44">
        <v>1.9161880016326904</v>
      </c>
    </row>
    <row r="41" spans="1:8" x14ac:dyDescent="0.3">
      <c r="A41" s="9" t="s">
        <v>1009</v>
      </c>
      <c r="B41" s="9" t="s">
        <v>1480</v>
      </c>
      <c r="C41" s="9" t="s">
        <v>1481</v>
      </c>
      <c r="D41" s="9" t="s">
        <v>1432</v>
      </c>
      <c r="E41" s="9" t="s">
        <v>862</v>
      </c>
      <c r="F41" s="9" t="s">
        <v>1438</v>
      </c>
      <c r="G41" s="43">
        <v>636</v>
      </c>
      <c r="H41" s="44">
        <v>0.85177409648895264</v>
      </c>
    </row>
    <row r="42" spans="1:8" x14ac:dyDescent="0.3">
      <c r="A42" s="9" t="s">
        <v>1011</v>
      </c>
      <c r="B42" s="9" t="s">
        <v>1482</v>
      </c>
      <c r="C42" s="9" t="s">
        <v>1483</v>
      </c>
      <c r="D42" s="9" t="s">
        <v>1432</v>
      </c>
      <c r="E42" s="9" t="s">
        <v>862</v>
      </c>
      <c r="F42" s="9" t="s">
        <v>1438</v>
      </c>
      <c r="G42" s="43">
        <v>634</v>
      </c>
      <c r="H42" s="44">
        <v>2.95339035987854</v>
      </c>
    </row>
    <row r="43" spans="1:8" x14ac:dyDescent="0.3">
      <c r="A43" s="9" t="s">
        <v>1015</v>
      </c>
      <c r="B43" s="9" t="s">
        <v>1016</v>
      </c>
      <c r="C43" s="9" t="s">
        <v>1484</v>
      </c>
      <c r="D43" s="9" t="s">
        <v>1432</v>
      </c>
      <c r="E43" s="9" t="s">
        <v>1422</v>
      </c>
      <c r="F43" s="9" t="s">
        <v>1440</v>
      </c>
      <c r="G43" s="43">
        <v>238</v>
      </c>
      <c r="H43" s="44">
        <v>13.342425346374512</v>
      </c>
    </row>
    <row r="44" spans="1:8" x14ac:dyDescent="0.3">
      <c r="A44" s="9" t="s">
        <v>1017</v>
      </c>
      <c r="B44" s="9" t="s">
        <v>1018</v>
      </c>
      <c r="C44" s="9" t="s">
        <v>1485</v>
      </c>
      <c r="D44" s="9" t="s">
        <v>1432</v>
      </c>
      <c r="E44" s="9" t="s">
        <v>862</v>
      </c>
      <c r="F44" s="9" t="s">
        <v>1438</v>
      </c>
      <c r="G44" s="43">
        <v>662</v>
      </c>
      <c r="H44" s="44">
        <v>3.0307736396789551</v>
      </c>
    </row>
    <row r="45" spans="1:8" x14ac:dyDescent="0.3">
      <c r="A45" s="9" t="s">
        <v>1019</v>
      </c>
      <c r="B45" s="9" t="s">
        <v>1020</v>
      </c>
      <c r="C45" s="9" t="s">
        <v>1486</v>
      </c>
      <c r="D45" s="9" t="s">
        <v>1432</v>
      </c>
      <c r="E45" s="9" t="s">
        <v>1422</v>
      </c>
      <c r="F45" s="9" t="s">
        <v>1434</v>
      </c>
      <c r="G45" s="43">
        <v>960</v>
      </c>
      <c r="H45" s="44">
        <v>17.040000915527344</v>
      </c>
    </row>
    <row r="46" spans="1:8" x14ac:dyDescent="0.3">
      <c r="A46" s="9" t="s">
        <v>1025</v>
      </c>
      <c r="B46" s="9" t="s">
        <v>1026</v>
      </c>
      <c r="C46" s="9" t="s">
        <v>1487</v>
      </c>
      <c r="D46" s="9" t="s">
        <v>1432</v>
      </c>
      <c r="E46" s="9" t="s">
        <v>1421</v>
      </c>
      <c r="F46" s="9" t="s">
        <v>1421</v>
      </c>
      <c r="G46" s="43">
        <v>423</v>
      </c>
      <c r="H46" s="44">
        <v>27.103609085083008</v>
      </c>
    </row>
    <row r="47" spans="1:8" x14ac:dyDescent="0.3">
      <c r="A47" s="9" t="s">
        <v>1027</v>
      </c>
      <c r="B47" s="9" t="s">
        <v>1488</v>
      </c>
      <c r="C47" s="9" t="s">
        <v>1489</v>
      </c>
      <c r="D47" s="9" t="s">
        <v>1432</v>
      </c>
      <c r="E47" s="9" t="s">
        <v>1421</v>
      </c>
      <c r="F47" s="9" t="s">
        <v>1421</v>
      </c>
      <c r="G47" s="43">
        <v>935</v>
      </c>
      <c r="H47" s="44">
        <v>26.969999313354492</v>
      </c>
    </row>
    <row r="48" spans="1:8" x14ac:dyDescent="0.3">
      <c r="A48" s="9" t="s">
        <v>1029</v>
      </c>
      <c r="B48" s="9" t="s">
        <v>1030</v>
      </c>
      <c r="C48" s="9" t="s">
        <v>1490</v>
      </c>
      <c r="D48" s="9" t="s">
        <v>1432</v>
      </c>
      <c r="E48" s="9" t="s">
        <v>1421</v>
      </c>
      <c r="F48" s="9" t="s">
        <v>1421</v>
      </c>
      <c r="G48" s="43">
        <v>128</v>
      </c>
      <c r="H48" s="44">
        <v>63.009998321533203</v>
      </c>
    </row>
    <row r="49" spans="1:8" x14ac:dyDescent="0.3">
      <c r="A49" s="9" t="s">
        <v>1031</v>
      </c>
      <c r="B49" s="9" t="s">
        <v>1032</v>
      </c>
      <c r="C49" s="9" t="s">
        <v>1491</v>
      </c>
      <c r="D49" s="9" t="s">
        <v>1432</v>
      </c>
      <c r="E49" s="9" t="s">
        <v>862</v>
      </c>
      <c r="F49" s="9" t="s">
        <v>863</v>
      </c>
      <c r="G49" s="43">
        <v>611</v>
      </c>
      <c r="H49" s="44">
        <v>4.4283890724182129</v>
      </c>
    </row>
    <row r="50" spans="1:8" x14ac:dyDescent="0.3">
      <c r="A50" s="9" t="s">
        <v>1033</v>
      </c>
      <c r="B50" s="9" t="s">
        <v>1034</v>
      </c>
      <c r="C50" s="9" t="s">
        <v>1492</v>
      </c>
      <c r="D50" s="9" t="s">
        <v>1432</v>
      </c>
      <c r="E50" s="9" t="s">
        <v>1422</v>
      </c>
      <c r="F50" s="9" t="s">
        <v>1440</v>
      </c>
      <c r="G50" s="43">
        <v>321</v>
      </c>
      <c r="H50" s="44">
        <v>8.6664257049560547</v>
      </c>
    </row>
    <row r="51" spans="1:8" x14ac:dyDescent="0.3">
      <c r="A51" s="9" t="s">
        <v>1035</v>
      </c>
      <c r="B51" s="9" t="s">
        <v>1493</v>
      </c>
      <c r="C51" s="9" t="s">
        <v>1494</v>
      </c>
      <c r="D51" s="9" t="s">
        <v>1432</v>
      </c>
      <c r="E51" s="9" t="s">
        <v>1422</v>
      </c>
      <c r="F51" s="9" t="s">
        <v>1440</v>
      </c>
      <c r="G51" s="43">
        <v>243</v>
      </c>
      <c r="H51" s="44">
        <v>8.8087072372436523</v>
      </c>
    </row>
    <row r="52" spans="1:8" x14ac:dyDescent="0.3">
      <c r="A52" s="9" t="s">
        <v>1037</v>
      </c>
      <c r="B52" s="9" t="s">
        <v>1038</v>
      </c>
      <c r="C52" s="9" t="s">
        <v>1495</v>
      </c>
      <c r="D52" s="9" t="s">
        <v>1432</v>
      </c>
      <c r="E52" s="9" t="s">
        <v>1422</v>
      </c>
      <c r="F52" s="9" t="s">
        <v>1440</v>
      </c>
      <c r="G52" s="43">
        <v>248</v>
      </c>
      <c r="H52" s="44">
        <v>6.7991089820861816</v>
      </c>
    </row>
    <row r="53" spans="1:8" x14ac:dyDescent="0.3">
      <c r="A53" s="9" t="s">
        <v>1039</v>
      </c>
      <c r="B53" s="9" t="s">
        <v>1040</v>
      </c>
      <c r="C53" s="9" t="s">
        <v>1496</v>
      </c>
      <c r="D53" s="9" t="s">
        <v>1432</v>
      </c>
      <c r="E53" s="9" t="s">
        <v>1422</v>
      </c>
      <c r="F53" s="9" t="s">
        <v>863</v>
      </c>
      <c r="G53" s="43">
        <v>469</v>
      </c>
      <c r="H53" s="44">
        <v>4.5628371238708496</v>
      </c>
    </row>
    <row r="54" spans="1:8" x14ac:dyDescent="0.3">
      <c r="A54" s="9" t="s">
        <v>1041</v>
      </c>
      <c r="B54" s="9" t="s">
        <v>1042</v>
      </c>
      <c r="C54" s="9" t="s">
        <v>1497</v>
      </c>
      <c r="D54" s="9" t="s">
        <v>1432</v>
      </c>
      <c r="E54" s="9" t="s">
        <v>1422</v>
      </c>
      <c r="F54" s="9" t="s">
        <v>1440</v>
      </c>
      <c r="G54" s="43">
        <v>253</v>
      </c>
      <c r="H54" s="44">
        <v>4.7849249839782715</v>
      </c>
    </row>
    <row r="55" spans="1:8" x14ac:dyDescent="0.3">
      <c r="A55" s="9" t="s">
        <v>1043</v>
      </c>
      <c r="B55" s="9" t="s">
        <v>1044</v>
      </c>
      <c r="C55" s="9" t="s">
        <v>1498</v>
      </c>
      <c r="D55" s="9" t="s">
        <v>1432</v>
      </c>
      <c r="E55" s="9" t="s">
        <v>1422</v>
      </c>
      <c r="F55" s="9" t="s">
        <v>1438</v>
      </c>
      <c r="G55" s="43">
        <v>642</v>
      </c>
      <c r="H55" s="44">
        <v>8.3758745193481445</v>
      </c>
    </row>
    <row r="56" spans="1:8" x14ac:dyDescent="0.3">
      <c r="A56" s="9" t="s">
        <v>1045</v>
      </c>
      <c r="B56" s="9" t="s">
        <v>1046</v>
      </c>
      <c r="C56" s="9" t="s">
        <v>1499</v>
      </c>
      <c r="D56" s="9" t="s">
        <v>1432</v>
      </c>
      <c r="E56" s="9" t="s">
        <v>862</v>
      </c>
      <c r="F56" s="9" t="s">
        <v>1438</v>
      </c>
      <c r="G56" s="43">
        <v>643</v>
      </c>
      <c r="H56" s="44">
        <v>0.91248685121536255</v>
      </c>
    </row>
    <row r="57" spans="1:8" x14ac:dyDescent="0.3">
      <c r="A57" s="9" t="s">
        <v>1047</v>
      </c>
      <c r="B57" s="9" t="s">
        <v>1048</v>
      </c>
      <c r="C57" s="9" t="s">
        <v>1500</v>
      </c>
      <c r="D57" s="9" t="s">
        <v>1432</v>
      </c>
      <c r="E57" s="9" t="s">
        <v>1421</v>
      </c>
      <c r="F57" s="9" t="s">
        <v>1421</v>
      </c>
      <c r="G57" s="43">
        <v>939</v>
      </c>
      <c r="H57" s="44">
        <v>27.299999237060547</v>
      </c>
    </row>
    <row r="58" spans="1:8" x14ac:dyDescent="0.3">
      <c r="A58" s="9" t="s">
        <v>1049</v>
      </c>
      <c r="B58" s="9" t="s">
        <v>1050</v>
      </c>
      <c r="C58" s="9" t="s">
        <v>1501</v>
      </c>
      <c r="D58" s="9" t="s">
        <v>1432</v>
      </c>
      <c r="E58" s="9" t="s">
        <v>1422</v>
      </c>
      <c r="F58" s="9" t="s">
        <v>1438</v>
      </c>
      <c r="G58" s="43">
        <v>734</v>
      </c>
      <c r="H58" s="44">
        <v>4.4859180450439453</v>
      </c>
    </row>
    <row r="59" spans="1:8" x14ac:dyDescent="0.3">
      <c r="A59" s="9" t="s">
        <v>1051</v>
      </c>
      <c r="B59" s="9" t="s">
        <v>1052</v>
      </c>
      <c r="C59" s="9" t="s">
        <v>1502</v>
      </c>
      <c r="D59" s="9" t="s">
        <v>1432</v>
      </c>
      <c r="E59" s="9" t="s">
        <v>862</v>
      </c>
      <c r="F59" s="9" t="s">
        <v>1438</v>
      </c>
      <c r="G59" s="43">
        <v>644</v>
      </c>
      <c r="H59" s="44">
        <v>1.4553240537643433</v>
      </c>
    </row>
    <row r="60" spans="1:8" x14ac:dyDescent="0.3">
      <c r="A60" s="9" t="s">
        <v>1057</v>
      </c>
      <c r="B60" s="9" t="s">
        <v>1058</v>
      </c>
      <c r="C60" s="9" t="s">
        <v>1503</v>
      </c>
      <c r="D60" s="9" t="s">
        <v>1432</v>
      </c>
      <c r="E60" s="9" t="s">
        <v>1422</v>
      </c>
      <c r="F60" s="9" t="s">
        <v>1452</v>
      </c>
      <c r="G60" s="43">
        <v>819</v>
      </c>
      <c r="H60" s="44">
        <v>6.101630687713623</v>
      </c>
    </row>
    <row r="61" spans="1:8" x14ac:dyDescent="0.3">
      <c r="A61" s="9" t="s">
        <v>1059</v>
      </c>
      <c r="B61" s="9" t="s">
        <v>1060</v>
      </c>
      <c r="C61" s="9" t="s">
        <v>1504</v>
      </c>
      <c r="D61" s="9" t="s">
        <v>1432</v>
      </c>
      <c r="E61" s="9" t="s">
        <v>1421</v>
      </c>
      <c r="F61" s="9" t="s">
        <v>1421</v>
      </c>
      <c r="G61" s="43">
        <v>172</v>
      </c>
      <c r="H61" s="44">
        <v>50.830001831054688</v>
      </c>
    </row>
    <row r="62" spans="1:8" x14ac:dyDescent="0.3">
      <c r="A62" s="9" t="s">
        <v>1061</v>
      </c>
      <c r="B62" s="9" t="s">
        <v>1062</v>
      </c>
      <c r="C62" s="9" t="s">
        <v>1505</v>
      </c>
      <c r="D62" s="9" t="s">
        <v>1432</v>
      </c>
      <c r="E62" s="9" t="s">
        <v>1421</v>
      </c>
      <c r="F62" s="9" t="s">
        <v>1421</v>
      </c>
      <c r="G62" s="43">
        <v>132</v>
      </c>
      <c r="H62" s="44">
        <v>56.650001525878906</v>
      </c>
    </row>
    <row r="63" spans="1:8" x14ac:dyDescent="0.3">
      <c r="A63" s="9" t="s">
        <v>1069</v>
      </c>
      <c r="B63" s="9" t="s">
        <v>1070</v>
      </c>
      <c r="C63" s="9" t="s">
        <v>1506</v>
      </c>
      <c r="D63" s="9" t="s">
        <v>1432</v>
      </c>
      <c r="E63" s="9" t="s">
        <v>1422</v>
      </c>
      <c r="F63" s="9" t="s">
        <v>1438</v>
      </c>
      <c r="G63" s="43">
        <v>646</v>
      </c>
      <c r="H63" s="44">
        <v>8.5221853256225586</v>
      </c>
    </row>
    <row r="64" spans="1:8" x14ac:dyDescent="0.3">
      <c r="A64" s="9" t="s">
        <v>1071</v>
      </c>
      <c r="B64" s="9" t="s">
        <v>1507</v>
      </c>
      <c r="C64" s="9" t="s">
        <v>1508</v>
      </c>
      <c r="D64" s="9" t="s">
        <v>1432</v>
      </c>
      <c r="E64" s="9" t="s">
        <v>862</v>
      </c>
      <c r="F64" s="9" t="s">
        <v>1438</v>
      </c>
      <c r="G64" s="43">
        <v>648</v>
      </c>
      <c r="H64" s="44">
        <v>1.1594425439834595</v>
      </c>
    </row>
    <row r="65" spans="1:8" x14ac:dyDescent="0.3">
      <c r="A65" s="9" t="s">
        <v>1073</v>
      </c>
      <c r="B65" s="9" t="s">
        <v>1074</v>
      </c>
      <c r="C65" s="9" t="s">
        <v>1509</v>
      </c>
      <c r="D65" s="9" t="s">
        <v>1432</v>
      </c>
      <c r="E65" s="9" t="s">
        <v>1422</v>
      </c>
      <c r="F65" s="9" t="s">
        <v>1443</v>
      </c>
      <c r="G65" s="43">
        <v>915</v>
      </c>
      <c r="H65" s="44">
        <v>5.3142032623291016</v>
      </c>
    </row>
    <row r="66" spans="1:8" x14ac:dyDescent="0.3">
      <c r="A66" s="9" t="s">
        <v>1075</v>
      </c>
      <c r="B66" s="9" t="s">
        <v>1076</v>
      </c>
      <c r="C66" s="9" t="s">
        <v>1510</v>
      </c>
      <c r="D66" s="9" t="s">
        <v>1432</v>
      </c>
      <c r="E66" s="9" t="s">
        <v>1421</v>
      </c>
      <c r="F66" s="9" t="s">
        <v>1421</v>
      </c>
      <c r="G66" s="43">
        <v>134</v>
      </c>
      <c r="H66" s="44">
        <v>56.080001831054688</v>
      </c>
    </row>
    <row r="67" spans="1:8" x14ac:dyDescent="0.3">
      <c r="A67" s="9" t="s">
        <v>1077</v>
      </c>
      <c r="B67" s="9" t="s">
        <v>1078</v>
      </c>
      <c r="C67" s="9" t="s">
        <v>1511</v>
      </c>
      <c r="D67" s="9" t="s">
        <v>1432</v>
      </c>
      <c r="E67" s="9" t="s">
        <v>862</v>
      </c>
      <c r="F67" s="9" t="s">
        <v>1438</v>
      </c>
      <c r="G67" s="43">
        <v>652</v>
      </c>
      <c r="H67" s="44">
        <v>2.9763672351837158</v>
      </c>
    </row>
    <row r="68" spans="1:8" x14ac:dyDescent="0.3">
      <c r="A68" s="9" t="s">
        <v>1081</v>
      </c>
      <c r="B68" s="9" t="s">
        <v>1082</v>
      </c>
      <c r="C68" s="9" t="s">
        <v>1512</v>
      </c>
      <c r="D68" s="9" t="s">
        <v>1432</v>
      </c>
      <c r="E68" s="9" t="s">
        <v>1421</v>
      </c>
      <c r="F68" s="9" t="s">
        <v>1421</v>
      </c>
      <c r="G68" s="43">
        <v>174</v>
      </c>
      <c r="H68" s="44">
        <v>27.299999237060547</v>
      </c>
    </row>
    <row r="69" spans="1:8" x14ac:dyDescent="0.3">
      <c r="A69" s="9" t="s">
        <v>1085</v>
      </c>
      <c r="B69" s="9" t="s">
        <v>1086</v>
      </c>
      <c r="C69" s="9" t="s">
        <v>1513</v>
      </c>
      <c r="D69" s="9" t="s">
        <v>1432</v>
      </c>
      <c r="E69" s="9" t="s">
        <v>1422</v>
      </c>
      <c r="F69" s="9" t="s">
        <v>1440</v>
      </c>
      <c r="G69" s="43">
        <v>328</v>
      </c>
      <c r="H69" s="44">
        <v>10.42369270324707</v>
      </c>
    </row>
    <row r="70" spans="1:8" x14ac:dyDescent="0.3">
      <c r="A70" s="9" t="s">
        <v>1091</v>
      </c>
      <c r="B70" s="9" t="s">
        <v>1092</v>
      </c>
      <c r="C70" s="9" t="s">
        <v>1514</v>
      </c>
      <c r="D70" s="9" t="s">
        <v>1432</v>
      </c>
      <c r="E70" s="9" t="s">
        <v>1422</v>
      </c>
      <c r="F70" s="9" t="s">
        <v>1440</v>
      </c>
      <c r="G70" s="43">
        <v>258</v>
      </c>
      <c r="H70" s="44">
        <v>5.3607096672058105</v>
      </c>
    </row>
    <row r="71" spans="1:8" x14ac:dyDescent="0.3">
      <c r="A71" s="9" t="s">
        <v>1095</v>
      </c>
      <c r="B71" s="9" t="s">
        <v>1096</v>
      </c>
      <c r="C71" s="9" t="s">
        <v>1515</v>
      </c>
      <c r="D71" s="9" t="s">
        <v>1432</v>
      </c>
      <c r="E71" s="9" t="s">
        <v>862</v>
      </c>
      <c r="F71" s="9" t="s">
        <v>1438</v>
      </c>
      <c r="G71" s="43">
        <v>656</v>
      </c>
      <c r="H71" s="44">
        <v>1.5942460298538208</v>
      </c>
    </row>
    <row r="72" spans="1:8" x14ac:dyDescent="0.3">
      <c r="A72" s="9" t="s">
        <v>1097</v>
      </c>
      <c r="B72" s="9" t="s">
        <v>1098</v>
      </c>
      <c r="C72" s="9" t="s">
        <v>1516</v>
      </c>
      <c r="D72" s="9" t="s">
        <v>1432</v>
      </c>
      <c r="E72" s="9" t="s">
        <v>862</v>
      </c>
      <c r="F72" s="9" t="s">
        <v>1438</v>
      </c>
      <c r="G72" s="43">
        <v>654</v>
      </c>
      <c r="H72" s="44">
        <v>1.1864150762557983</v>
      </c>
    </row>
    <row r="73" spans="1:8" x14ac:dyDescent="0.3">
      <c r="A73" s="9" t="s">
        <v>1099</v>
      </c>
      <c r="B73" s="9" t="s">
        <v>1100</v>
      </c>
      <c r="C73" s="9" t="s">
        <v>1517</v>
      </c>
      <c r="D73" s="9" t="s">
        <v>1432</v>
      </c>
      <c r="E73" s="9" t="s">
        <v>1422</v>
      </c>
      <c r="F73" s="9" t="s">
        <v>1440</v>
      </c>
      <c r="G73" s="43">
        <v>336</v>
      </c>
      <c r="H73" s="44">
        <v>8.1837434768676758</v>
      </c>
    </row>
    <row r="74" spans="1:8" x14ac:dyDescent="0.3">
      <c r="A74" s="9" t="s">
        <v>1101</v>
      </c>
      <c r="B74" s="9" t="s">
        <v>1102</v>
      </c>
      <c r="C74" s="9" t="s">
        <v>1518</v>
      </c>
      <c r="D74" s="9" t="s">
        <v>1432</v>
      </c>
      <c r="E74" s="9" t="s">
        <v>862</v>
      </c>
      <c r="F74" s="9" t="s">
        <v>1440</v>
      </c>
      <c r="G74" s="43">
        <v>263</v>
      </c>
      <c r="H74" s="44">
        <v>1.765000581741333</v>
      </c>
    </row>
    <row r="75" spans="1:8" x14ac:dyDescent="0.3">
      <c r="A75" s="9" t="s">
        <v>1107</v>
      </c>
      <c r="B75" s="9" t="s">
        <v>1108</v>
      </c>
      <c r="C75" s="9" t="s">
        <v>1519</v>
      </c>
      <c r="D75" s="9" t="s">
        <v>1432</v>
      </c>
      <c r="E75" s="9" t="s">
        <v>862</v>
      </c>
      <c r="F75" s="9" t="s">
        <v>1440</v>
      </c>
      <c r="G75" s="43">
        <v>268</v>
      </c>
      <c r="H75" s="44">
        <v>3.1787848472595215</v>
      </c>
    </row>
    <row r="76" spans="1:8" x14ac:dyDescent="0.3">
      <c r="A76" s="9" t="s">
        <v>1109</v>
      </c>
      <c r="B76" s="9" t="s">
        <v>1520</v>
      </c>
      <c r="C76" s="9" t="s">
        <v>1521</v>
      </c>
      <c r="D76" s="9" t="s">
        <v>1432</v>
      </c>
      <c r="E76" s="9" t="s">
        <v>1421</v>
      </c>
      <c r="F76" s="9" t="s">
        <v>1421</v>
      </c>
      <c r="G76" s="43">
        <v>532</v>
      </c>
      <c r="H76" s="44">
        <v>44.364620208740234</v>
      </c>
    </row>
    <row r="77" spans="1:8" x14ac:dyDescent="0.3">
      <c r="A77" s="9" t="s">
        <v>1111</v>
      </c>
      <c r="B77" s="9" t="s">
        <v>1112</v>
      </c>
      <c r="C77" s="9" t="s">
        <v>1522</v>
      </c>
      <c r="D77" s="9" t="s">
        <v>1432</v>
      </c>
      <c r="E77" s="9" t="s">
        <v>1422</v>
      </c>
      <c r="F77" s="9" t="s">
        <v>1434</v>
      </c>
      <c r="G77" s="43">
        <v>944</v>
      </c>
      <c r="H77" s="44">
        <v>19.829999923706055</v>
      </c>
    </row>
    <row r="78" spans="1:8" x14ac:dyDescent="0.3">
      <c r="A78" s="9" t="s">
        <v>1113</v>
      </c>
      <c r="B78" s="9" t="s">
        <v>1114</v>
      </c>
      <c r="C78" s="9" t="s">
        <v>1523</v>
      </c>
      <c r="D78" s="9" t="s">
        <v>1432</v>
      </c>
      <c r="E78" s="9" t="s">
        <v>1421</v>
      </c>
      <c r="F78" s="9" t="s">
        <v>1421</v>
      </c>
      <c r="G78" s="43">
        <v>176</v>
      </c>
      <c r="H78" s="44">
        <v>53.450000762939453</v>
      </c>
    </row>
    <row r="79" spans="1:8" x14ac:dyDescent="0.3">
      <c r="A79" s="9" t="s">
        <v>1115</v>
      </c>
      <c r="B79" s="9" t="s">
        <v>1116</v>
      </c>
      <c r="C79" s="9" t="s">
        <v>1524</v>
      </c>
      <c r="D79" s="9" t="s">
        <v>1432</v>
      </c>
      <c r="E79" s="9" t="s">
        <v>1422</v>
      </c>
      <c r="F79" s="9" t="s">
        <v>1452</v>
      </c>
      <c r="G79" s="43">
        <v>534</v>
      </c>
      <c r="H79" s="44">
        <v>2.6223227977752686</v>
      </c>
    </row>
    <row r="80" spans="1:8" x14ac:dyDescent="0.3">
      <c r="A80" s="9" t="s">
        <v>1117</v>
      </c>
      <c r="B80" s="9" t="s">
        <v>1118</v>
      </c>
      <c r="C80" s="9" t="s">
        <v>1525</v>
      </c>
      <c r="D80" s="9" t="s">
        <v>1432</v>
      </c>
      <c r="E80" s="9" t="s">
        <v>1422</v>
      </c>
      <c r="F80" s="9" t="s">
        <v>1452</v>
      </c>
      <c r="G80" s="43">
        <v>536</v>
      </c>
      <c r="H80" s="44">
        <v>4.9220046997070313</v>
      </c>
    </row>
    <row r="81" spans="1:8" x14ac:dyDescent="0.3">
      <c r="A81" s="9" t="s">
        <v>1119</v>
      </c>
      <c r="B81" s="9" t="s">
        <v>1526</v>
      </c>
      <c r="C81" s="9" t="s">
        <v>1527</v>
      </c>
      <c r="D81" s="9" t="s">
        <v>1432</v>
      </c>
      <c r="E81" s="9" t="s">
        <v>1422</v>
      </c>
      <c r="F81" s="9" t="s">
        <v>863</v>
      </c>
      <c r="G81" s="43">
        <v>429</v>
      </c>
      <c r="H81" s="44">
        <v>11.228579521179199</v>
      </c>
    </row>
    <row r="82" spans="1:8" x14ac:dyDescent="0.3">
      <c r="A82" s="9" t="s">
        <v>1121</v>
      </c>
      <c r="B82" s="9" t="s">
        <v>1122</v>
      </c>
      <c r="C82" s="9" t="s">
        <v>1528</v>
      </c>
      <c r="D82" s="9" t="s">
        <v>1432</v>
      </c>
      <c r="E82" s="9" t="s">
        <v>1422</v>
      </c>
      <c r="F82" s="9" t="s">
        <v>863</v>
      </c>
      <c r="G82" s="43">
        <v>433</v>
      </c>
      <c r="H82" s="44">
        <v>5.2566976547241211</v>
      </c>
    </row>
    <row r="83" spans="1:8" x14ac:dyDescent="0.3">
      <c r="A83" s="9" t="s">
        <v>1123</v>
      </c>
      <c r="B83" s="9" t="s">
        <v>1124</v>
      </c>
      <c r="C83" s="9" t="s">
        <v>1529</v>
      </c>
      <c r="D83" s="9" t="s">
        <v>1432</v>
      </c>
      <c r="E83" s="9" t="s">
        <v>1421</v>
      </c>
      <c r="F83" s="9" t="s">
        <v>1421</v>
      </c>
      <c r="G83" s="43">
        <v>178</v>
      </c>
      <c r="H83" s="44">
        <v>58.25</v>
      </c>
    </row>
    <row r="84" spans="1:8" x14ac:dyDescent="0.3">
      <c r="A84" s="9" t="s">
        <v>1127</v>
      </c>
      <c r="B84" s="9" t="s">
        <v>1128</v>
      </c>
      <c r="C84" s="9" t="s">
        <v>1530</v>
      </c>
      <c r="D84" s="9" t="s">
        <v>1432</v>
      </c>
      <c r="E84" s="9" t="s">
        <v>1421</v>
      </c>
      <c r="F84" s="9" t="s">
        <v>1421</v>
      </c>
      <c r="G84" s="43">
        <v>436</v>
      </c>
      <c r="H84" s="44">
        <v>50.189998626708984</v>
      </c>
    </row>
    <row r="85" spans="1:8" x14ac:dyDescent="0.3">
      <c r="A85" s="9" t="s">
        <v>1129</v>
      </c>
      <c r="B85" s="9" t="s">
        <v>1130</v>
      </c>
      <c r="C85" s="9" t="s">
        <v>1531</v>
      </c>
      <c r="D85" s="9" t="s">
        <v>1432</v>
      </c>
      <c r="E85" s="9" t="s">
        <v>1421</v>
      </c>
      <c r="F85" s="9" t="s">
        <v>1421</v>
      </c>
      <c r="G85" s="43">
        <v>136</v>
      </c>
      <c r="H85" s="44">
        <v>40.430000305175781</v>
      </c>
    </row>
    <row r="86" spans="1:8" x14ac:dyDescent="0.3">
      <c r="A86" s="9" t="s">
        <v>1131</v>
      </c>
      <c r="B86" s="9" t="s">
        <v>1132</v>
      </c>
      <c r="C86" s="9" t="s">
        <v>1532</v>
      </c>
      <c r="D86" s="9" t="s">
        <v>1432</v>
      </c>
      <c r="E86" s="9" t="s">
        <v>1422</v>
      </c>
      <c r="F86" s="9" t="s">
        <v>1440</v>
      </c>
      <c r="G86" s="43">
        <v>343</v>
      </c>
      <c r="H86" s="44">
        <v>6.2181892395019531</v>
      </c>
    </row>
    <row r="87" spans="1:8" x14ac:dyDescent="0.3">
      <c r="A87" s="9" t="s">
        <v>1133</v>
      </c>
      <c r="B87" s="9" t="s">
        <v>1134</v>
      </c>
      <c r="C87" s="9" t="s">
        <v>1533</v>
      </c>
      <c r="D87" s="9" t="s">
        <v>1432</v>
      </c>
      <c r="E87" s="9" t="s">
        <v>1421</v>
      </c>
      <c r="F87" s="9" t="s">
        <v>1421</v>
      </c>
      <c r="G87" s="43">
        <v>158</v>
      </c>
      <c r="H87" s="44">
        <v>38.772705078125</v>
      </c>
    </row>
    <row r="88" spans="1:8" x14ac:dyDescent="0.3">
      <c r="A88" s="9" t="s">
        <v>1137</v>
      </c>
      <c r="B88" s="9" t="s">
        <v>1138</v>
      </c>
      <c r="C88" s="9" t="s">
        <v>1534</v>
      </c>
      <c r="D88" s="9" t="s">
        <v>1432</v>
      </c>
      <c r="E88" s="9" t="s">
        <v>1422</v>
      </c>
      <c r="F88" s="9" t="s">
        <v>863</v>
      </c>
      <c r="G88" s="43">
        <v>439</v>
      </c>
      <c r="H88" s="44">
        <v>5.3265609741210938</v>
      </c>
    </row>
    <row r="89" spans="1:8" x14ac:dyDescent="0.3">
      <c r="A89" s="9" t="s">
        <v>1139</v>
      </c>
      <c r="B89" s="9" t="s">
        <v>1140</v>
      </c>
      <c r="C89" s="9" t="s">
        <v>1535</v>
      </c>
      <c r="D89" s="9" t="s">
        <v>1432</v>
      </c>
      <c r="E89" s="9" t="s">
        <v>1422</v>
      </c>
      <c r="F89" s="9" t="s">
        <v>1443</v>
      </c>
      <c r="G89" s="43">
        <v>916</v>
      </c>
      <c r="H89" s="44">
        <v>5.4000000953674316</v>
      </c>
    </row>
    <row r="90" spans="1:8" x14ac:dyDescent="0.3">
      <c r="A90" s="9" t="s">
        <v>1141</v>
      </c>
      <c r="B90" s="9" t="s">
        <v>1142</v>
      </c>
      <c r="C90" s="9" t="s">
        <v>1536</v>
      </c>
      <c r="D90" s="9" t="s">
        <v>1432</v>
      </c>
      <c r="E90" s="9" t="s">
        <v>862</v>
      </c>
      <c r="F90" s="9" t="s">
        <v>1438</v>
      </c>
      <c r="G90" s="43">
        <v>664</v>
      </c>
      <c r="H90" s="44">
        <v>2.8310892581939697</v>
      </c>
    </row>
    <row r="91" spans="1:8" x14ac:dyDescent="0.3">
      <c r="A91" s="9" t="s">
        <v>1143</v>
      </c>
      <c r="B91" s="9" t="s">
        <v>1144</v>
      </c>
      <c r="C91" s="9" t="s">
        <v>1537</v>
      </c>
      <c r="D91" s="9" t="s">
        <v>1432</v>
      </c>
      <c r="E91" s="9" t="s">
        <v>862</v>
      </c>
      <c r="F91" s="9" t="s">
        <v>1452</v>
      </c>
      <c r="G91" s="43">
        <v>826</v>
      </c>
      <c r="H91" s="44">
        <v>2.3106832504272461</v>
      </c>
    </row>
    <row r="92" spans="1:8" x14ac:dyDescent="0.3">
      <c r="A92" s="9" t="s">
        <v>1147</v>
      </c>
      <c r="B92" s="9" t="s">
        <v>1538</v>
      </c>
      <c r="C92" s="9" t="s">
        <v>1539</v>
      </c>
      <c r="D92" s="9" t="s">
        <v>1432</v>
      </c>
      <c r="E92" s="9" t="s">
        <v>1421</v>
      </c>
      <c r="F92" s="9" t="s">
        <v>1421</v>
      </c>
      <c r="G92" s="43">
        <v>542</v>
      </c>
      <c r="H92" s="44">
        <v>31.422824859619141</v>
      </c>
    </row>
    <row r="93" spans="1:8" x14ac:dyDescent="0.3">
      <c r="A93" s="9" t="s">
        <v>1540</v>
      </c>
      <c r="B93" s="9" t="s">
        <v>1150</v>
      </c>
      <c r="C93" s="9" t="s">
        <v>1541</v>
      </c>
      <c r="D93" s="9" t="s">
        <v>1432</v>
      </c>
      <c r="E93" s="9" t="s">
        <v>1422</v>
      </c>
      <c r="F93" s="9" t="s">
        <v>1434</v>
      </c>
      <c r="G93" s="43">
        <v>967</v>
      </c>
      <c r="H93" s="44">
        <v>5.3946933746337891</v>
      </c>
    </row>
    <row r="94" spans="1:8" x14ac:dyDescent="0.3">
      <c r="A94" s="9" t="s">
        <v>1151</v>
      </c>
      <c r="B94" s="9" t="s">
        <v>1152</v>
      </c>
      <c r="C94" s="9" t="s">
        <v>1542</v>
      </c>
      <c r="D94" s="9" t="s">
        <v>1432</v>
      </c>
      <c r="E94" s="9" t="s">
        <v>1422</v>
      </c>
      <c r="F94" s="9" t="s">
        <v>863</v>
      </c>
      <c r="G94" s="43">
        <v>443</v>
      </c>
      <c r="H94" s="44">
        <v>23.385196685791016</v>
      </c>
    </row>
    <row r="95" spans="1:8" x14ac:dyDescent="0.3">
      <c r="A95" s="9" t="s">
        <v>1153</v>
      </c>
      <c r="B95" s="9" t="s">
        <v>1543</v>
      </c>
      <c r="C95" s="9" t="s">
        <v>1544</v>
      </c>
      <c r="D95" s="9" t="s">
        <v>1432</v>
      </c>
      <c r="E95" s="9" t="s">
        <v>862</v>
      </c>
      <c r="F95" s="9" t="s">
        <v>1443</v>
      </c>
      <c r="G95" s="43">
        <v>917</v>
      </c>
      <c r="H95" s="44">
        <v>1.7056875228881836</v>
      </c>
    </row>
    <row r="96" spans="1:8" x14ac:dyDescent="0.3">
      <c r="A96" s="9" t="s">
        <v>1155</v>
      </c>
      <c r="B96" s="9" t="s">
        <v>1545</v>
      </c>
      <c r="C96" s="9" t="s">
        <v>1546</v>
      </c>
      <c r="D96" s="9" t="s">
        <v>1432</v>
      </c>
      <c r="E96" s="9" t="s">
        <v>862</v>
      </c>
      <c r="F96" s="9" t="s">
        <v>1452</v>
      </c>
      <c r="G96" s="43">
        <v>544</v>
      </c>
      <c r="H96" s="44">
        <v>3.4016761779785156</v>
      </c>
    </row>
    <row r="97" spans="1:8" x14ac:dyDescent="0.3">
      <c r="A97" s="9" t="s">
        <v>1157</v>
      </c>
      <c r="B97" s="9" t="s">
        <v>1158</v>
      </c>
      <c r="C97" s="9" t="s">
        <v>1547</v>
      </c>
      <c r="D97" s="9" t="s">
        <v>1432</v>
      </c>
      <c r="E97" s="9" t="s">
        <v>1421</v>
      </c>
      <c r="F97" s="9" t="s">
        <v>1421</v>
      </c>
      <c r="G97" s="43">
        <v>941</v>
      </c>
      <c r="H97" s="44">
        <v>22.620000839233398</v>
      </c>
    </row>
    <row r="98" spans="1:8" x14ac:dyDescent="0.3">
      <c r="A98" s="9" t="s">
        <v>1159</v>
      </c>
      <c r="B98" s="9" t="s">
        <v>1160</v>
      </c>
      <c r="C98" s="9" t="s">
        <v>1548</v>
      </c>
      <c r="D98" s="9" t="s">
        <v>1432</v>
      </c>
      <c r="E98" s="9" t="s">
        <v>1422</v>
      </c>
      <c r="F98" s="9" t="s">
        <v>863</v>
      </c>
      <c r="G98" s="43">
        <v>446</v>
      </c>
      <c r="H98" s="44">
        <v>3.6319451332092285</v>
      </c>
    </row>
    <row r="99" spans="1:8" x14ac:dyDescent="0.3">
      <c r="A99" s="9" t="s">
        <v>1161</v>
      </c>
      <c r="B99" s="9" t="s">
        <v>1162</v>
      </c>
      <c r="C99" s="9" t="s">
        <v>1549</v>
      </c>
      <c r="D99" s="9" t="s">
        <v>1432</v>
      </c>
      <c r="E99" s="9" t="s">
        <v>862</v>
      </c>
      <c r="F99" s="9" t="s">
        <v>1438</v>
      </c>
      <c r="G99" s="43">
        <v>666</v>
      </c>
      <c r="H99" s="44">
        <v>1.4234505891799927</v>
      </c>
    </row>
    <row r="100" spans="1:8" x14ac:dyDescent="0.3">
      <c r="A100" s="9" t="s">
        <v>1163</v>
      </c>
      <c r="B100" s="9" t="s">
        <v>1164</v>
      </c>
      <c r="C100" s="9" t="s">
        <v>1550</v>
      </c>
      <c r="D100" s="9" t="s">
        <v>1432</v>
      </c>
      <c r="E100" s="9" t="s">
        <v>862</v>
      </c>
      <c r="F100" s="9" t="s">
        <v>1438</v>
      </c>
      <c r="G100" s="43">
        <v>668</v>
      </c>
      <c r="H100" s="44">
        <v>0.99395179748535156</v>
      </c>
    </row>
    <row r="101" spans="1:8" x14ac:dyDescent="0.3">
      <c r="A101" s="9" t="s">
        <v>1165</v>
      </c>
      <c r="B101" s="9" t="s">
        <v>1166</v>
      </c>
      <c r="C101" s="9" t="s">
        <v>1551</v>
      </c>
      <c r="D101" s="9" t="s">
        <v>1432</v>
      </c>
      <c r="E101" s="9" t="s">
        <v>1422</v>
      </c>
      <c r="F101" s="9" t="s">
        <v>863</v>
      </c>
      <c r="G101" s="43">
        <v>672</v>
      </c>
      <c r="H101" s="44">
        <v>3.755171537399292</v>
      </c>
    </row>
    <row r="102" spans="1:8" x14ac:dyDescent="0.3">
      <c r="A102" s="9" t="s">
        <v>1169</v>
      </c>
      <c r="B102" s="9" t="s">
        <v>1170</v>
      </c>
      <c r="C102" s="9" t="s">
        <v>1552</v>
      </c>
      <c r="D102" s="9" t="s">
        <v>1432</v>
      </c>
      <c r="E102" s="9" t="s">
        <v>1421</v>
      </c>
      <c r="F102" s="9" t="s">
        <v>1421</v>
      </c>
      <c r="G102" s="43">
        <v>946</v>
      </c>
      <c r="H102" s="44">
        <v>21.819999694824219</v>
      </c>
    </row>
    <row r="103" spans="1:8" x14ac:dyDescent="0.3">
      <c r="A103" s="9" t="s">
        <v>1171</v>
      </c>
      <c r="B103" s="9" t="s">
        <v>1172</v>
      </c>
      <c r="C103" s="9" t="s">
        <v>1553</v>
      </c>
      <c r="D103" s="9" t="s">
        <v>1432</v>
      </c>
      <c r="E103" s="9" t="s">
        <v>1421</v>
      </c>
      <c r="F103" s="9" t="s">
        <v>1421</v>
      </c>
      <c r="G103" s="43">
        <v>137</v>
      </c>
      <c r="H103" s="44">
        <v>59.169998168945313</v>
      </c>
    </row>
    <row r="104" spans="1:8" x14ac:dyDescent="0.3">
      <c r="A104" s="9" t="s">
        <v>1173</v>
      </c>
      <c r="B104" s="9" t="s">
        <v>1554</v>
      </c>
      <c r="C104" s="9" t="s">
        <v>1555</v>
      </c>
      <c r="D104" s="9" t="s">
        <v>1432</v>
      </c>
      <c r="E104" s="9" t="s">
        <v>1421</v>
      </c>
      <c r="F104" s="9" t="s">
        <v>1421</v>
      </c>
      <c r="G104" s="43">
        <v>546</v>
      </c>
      <c r="H104" s="44">
        <v>34.911502838134766</v>
      </c>
    </row>
    <row r="105" spans="1:8" x14ac:dyDescent="0.3">
      <c r="A105" s="9" t="s">
        <v>1175</v>
      </c>
      <c r="B105" s="9" t="s">
        <v>1176</v>
      </c>
      <c r="C105" s="9" t="s">
        <v>1556</v>
      </c>
      <c r="D105" s="9" t="s">
        <v>1432</v>
      </c>
      <c r="E105" s="9" t="s">
        <v>862</v>
      </c>
      <c r="F105" s="9" t="s">
        <v>1438</v>
      </c>
      <c r="G105" s="43">
        <v>674</v>
      </c>
      <c r="H105" s="44">
        <v>0.73666912317276001</v>
      </c>
    </row>
    <row r="106" spans="1:8" x14ac:dyDescent="0.3">
      <c r="A106" s="9" t="s">
        <v>1177</v>
      </c>
      <c r="B106" s="9" t="s">
        <v>1178</v>
      </c>
      <c r="C106" s="9" t="s">
        <v>1557</v>
      </c>
      <c r="D106" s="9" t="s">
        <v>1432</v>
      </c>
      <c r="E106" s="9" t="s">
        <v>862</v>
      </c>
      <c r="F106" s="9" t="s">
        <v>1438</v>
      </c>
      <c r="G106" s="43">
        <v>676</v>
      </c>
      <c r="H106" s="44">
        <v>0.8847309947013855</v>
      </c>
    </row>
    <row r="107" spans="1:8" x14ac:dyDescent="0.3">
      <c r="A107" s="9" t="s">
        <v>1179</v>
      </c>
      <c r="B107" s="9" t="s">
        <v>1180</v>
      </c>
      <c r="C107" s="9" t="s">
        <v>1558</v>
      </c>
      <c r="D107" s="9" t="s">
        <v>1432</v>
      </c>
      <c r="E107" s="9" t="s">
        <v>1422</v>
      </c>
      <c r="F107" s="9" t="s">
        <v>1452</v>
      </c>
      <c r="G107" s="43">
        <v>548</v>
      </c>
      <c r="H107" s="44">
        <v>11.53248119354248</v>
      </c>
    </row>
    <row r="108" spans="1:8" x14ac:dyDescent="0.3">
      <c r="A108" s="9" t="s">
        <v>1181</v>
      </c>
      <c r="B108" s="9" t="s">
        <v>1182</v>
      </c>
      <c r="C108" s="9" t="s">
        <v>1559</v>
      </c>
      <c r="D108" s="9" t="s">
        <v>1432</v>
      </c>
      <c r="E108" s="9" t="s">
        <v>1422</v>
      </c>
      <c r="F108" s="9" t="s">
        <v>1452</v>
      </c>
      <c r="G108" s="43">
        <v>556</v>
      </c>
      <c r="H108" s="44">
        <v>11.188859939575195</v>
      </c>
    </row>
    <row r="109" spans="1:8" x14ac:dyDescent="0.3">
      <c r="A109" s="9" t="s">
        <v>1183</v>
      </c>
      <c r="B109" s="9" t="s">
        <v>573</v>
      </c>
      <c r="C109" s="9" t="s">
        <v>1560</v>
      </c>
      <c r="D109" s="9" t="s">
        <v>1432</v>
      </c>
      <c r="E109" s="9" t="s">
        <v>862</v>
      </c>
      <c r="F109" s="9" t="s">
        <v>1438</v>
      </c>
      <c r="G109" s="43">
        <v>678</v>
      </c>
      <c r="H109" s="44">
        <v>1.3187891244888306</v>
      </c>
    </row>
    <row r="110" spans="1:8" x14ac:dyDescent="0.3">
      <c r="A110" s="9" t="s">
        <v>1184</v>
      </c>
      <c r="B110" s="9" t="s">
        <v>1185</v>
      </c>
      <c r="C110" s="9" t="s">
        <v>1561</v>
      </c>
      <c r="D110" s="9" t="s">
        <v>1432</v>
      </c>
      <c r="E110" s="9" t="s">
        <v>1421</v>
      </c>
      <c r="F110" s="9" t="s">
        <v>1421</v>
      </c>
      <c r="G110" s="43">
        <v>181</v>
      </c>
      <c r="H110" s="44">
        <v>26.040000915527344</v>
      </c>
    </row>
    <row r="111" spans="1:8" x14ac:dyDescent="0.3">
      <c r="A111" s="9" t="s">
        <v>1186</v>
      </c>
      <c r="B111" s="9" t="s">
        <v>1562</v>
      </c>
      <c r="C111" s="9" t="s">
        <v>1563</v>
      </c>
      <c r="D111" s="9" t="s">
        <v>1432</v>
      </c>
      <c r="E111" s="9" t="s">
        <v>1422</v>
      </c>
      <c r="F111" s="9" t="s">
        <v>1452</v>
      </c>
      <c r="G111" s="43">
        <v>867</v>
      </c>
      <c r="H111" s="44">
        <v>5.4659042358398438</v>
      </c>
    </row>
    <row r="112" spans="1:8" x14ac:dyDescent="0.3">
      <c r="A112" s="9" t="s">
        <v>1190</v>
      </c>
      <c r="B112" s="9" t="s">
        <v>1191</v>
      </c>
      <c r="C112" s="9" t="s">
        <v>1564</v>
      </c>
      <c r="D112" s="9" t="s">
        <v>1432</v>
      </c>
      <c r="E112" s="9" t="s">
        <v>862</v>
      </c>
      <c r="F112" s="9" t="s">
        <v>863</v>
      </c>
      <c r="G112" s="43">
        <v>682</v>
      </c>
      <c r="H112" s="44">
        <v>2.6534543037414551</v>
      </c>
    </row>
    <row r="113" spans="1:8" x14ac:dyDescent="0.3">
      <c r="A113" s="9" t="s">
        <v>1192</v>
      </c>
      <c r="B113" s="9" t="s">
        <v>1193</v>
      </c>
      <c r="C113" s="9" t="s">
        <v>1565</v>
      </c>
      <c r="D113" s="9" t="s">
        <v>1432</v>
      </c>
      <c r="E113" s="9" t="s">
        <v>1422</v>
      </c>
      <c r="F113" s="9" t="s">
        <v>1438</v>
      </c>
      <c r="G113" s="43">
        <v>684</v>
      </c>
      <c r="H113" s="44">
        <v>9.9032583236694336</v>
      </c>
    </row>
    <row r="114" spans="1:8" x14ac:dyDescent="0.3">
      <c r="A114" s="9" t="s">
        <v>1196</v>
      </c>
      <c r="B114" s="9" t="s">
        <v>1197</v>
      </c>
      <c r="C114" s="9" t="s">
        <v>1566</v>
      </c>
      <c r="D114" s="9" t="s">
        <v>1432</v>
      </c>
      <c r="E114" s="9" t="s">
        <v>1422</v>
      </c>
      <c r="F114" s="9" t="s">
        <v>1440</v>
      </c>
      <c r="G114" s="43">
        <v>273</v>
      </c>
      <c r="H114" s="44">
        <v>9.6835927963256836</v>
      </c>
    </row>
    <row r="115" spans="1:8" x14ac:dyDescent="0.3">
      <c r="A115" s="9" t="s">
        <v>1198</v>
      </c>
      <c r="B115" s="9" t="s">
        <v>1567</v>
      </c>
      <c r="C115" s="9" t="s">
        <v>1568</v>
      </c>
      <c r="D115" s="9" t="s">
        <v>1432</v>
      </c>
      <c r="E115" s="9" t="s">
        <v>1422</v>
      </c>
      <c r="F115" s="9" t="s">
        <v>1452</v>
      </c>
      <c r="G115" s="43">
        <v>868</v>
      </c>
      <c r="H115" s="44">
        <v>4.8892803192138672</v>
      </c>
    </row>
    <row r="116" spans="1:8" x14ac:dyDescent="0.3">
      <c r="A116" s="9" t="s">
        <v>1200</v>
      </c>
      <c r="B116" s="9" t="s">
        <v>1569</v>
      </c>
      <c r="C116" s="9" t="s">
        <v>1570</v>
      </c>
      <c r="D116" s="9" t="s">
        <v>1432</v>
      </c>
      <c r="E116" s="9" t="s">
        <v>862</v>
      </c>
      <c r="F116" s="9" t="s">
        <v>1434</v>
      </c>
      <c r="G116" s="43">
        <v>921</v>
      </c>
      <c r="H116" s="44">
        <v>7.3600001335144043</v>
      </c>
    </row>
    <row r="117" spans="1:8" x14ac:dyDescent="0.3">
      <c r="A117" s="9" t="s">
        <v>1204</v>
      </c>
      <c r="B117" s="9" t="s">
        <v>1205</v>
      </c>
      <c r="C117" s="9" t="s">
        <v>1571</v>
      </c>
      <c r="D117" s="9" t="s">
        <v>1432</v>
      </c>
      <c r="E117" s="9" t="s">
        <v>1422</v>
      </c>
      <c r="F117" s="9" t="s">
        <v>1452</v>
      </c>
      <c r="G117" s="43">
        <v>948</v>
      </c>
      <c r="H117" s="44">
        <v>4.9158401489257813</v>
      </c>
    </row>
    <row r="118" spans="1:8" x14ac:dyDescent="0.3">
      <c r="A118" s="9" t="s">
        <v>1206</v>
      </c>
      <c r="B118" s="9" t="s">
        <v>1572</v>
      </c>
      <c r="C118" s="9" t="s">
        <v>1573</v>
      </c>
      <c r="D118" s="9" t="s">
        <v>1432</v>
      </c>
      <c r="E118" s="9" t="s">
        <v>1422</v>
      </c>
      <c r="F118" s="9" t="s">
        <v>1434</v>
      </c>
      <c r="G118" s="43">
        <v>943</v>
      </c>
      <c r="H118" s="44">
        <v>8.9629125595092773</v>
      </c>
    </row>
    <row r="119" spans="1:8" x14ac:dyDescent="0.3">
      <c r="A119" s="9" t="s">
        <v>1210</v>
      </c>
      <c r="B119" s="9" t="s">
        <v>1211</v>
      </c>
      <c r="C119" s="9" t="s">
        <v>1574</v>
      </c>
      <c r="D119" s="9" t="s">
        <v>1432</v>
      </c>
      <c r="E119" s="9" t="s">
        <v>1422</v>
      </c>
      <c r="F119" s="9" t="s">
        <v>863</v>
      </c>
      <c r="G119" s="43">
        <v>686</v>
      </c>
      <c r="H119" s="44">
        <v>4.0948019027709961</v>
      </c>
    </row>
    <row r="120" spans="1:8" x14ac:dyDescent="0.3">
      <c r="A120" s="9" t="s">
        <v>1212</v>
      </c>
      <c r="B120" s="9" t="s">
        <v>1213</v>
      </c>
      <c r="C120" s="9" t="s">
        <v>1575</v>
      </c>
      <c r="D120" s="9" t="s">
        <v>1432</v>
      </c>
      <c r="E120" s="9" t="s">
        <v>862</v>
      </c>
      <c r="F120" s="9" t="s">
        <v>1438</v>
      </c>
      <c r="G120" s="43">
        <v>688</v>
      </c>
      <c r="H120" s="44">
        <v>0.71828943490982056</v>
      </c>
    </row>
    <row r="121" spans="1:8" x14ac:dyDescent="0.3">
      <c r="A121" s="9" t="s">
        <v>1214</v>
      </c>
      <c r="B121" s="9" t="s">
        <v>1215</v>
      </c>
      <c r="C121" s="9" t="s">
        <v>1576</v>
      </c>
      <c r="D121" s="9" t="s">
        <v>1432</v>
      </c>
      <c r="E121" s="9" t="s">
        <v>862</v>
      </c>
      <c r="F121" s="9" t="s">
        <v>1452</v>
      </c>
      <c r="G121" s="43">
        <v>518</v>
      </c>
      <c r="H121" s="44">
        <v>2.1308016777038574</v>
      </c>
    </row>
    <row r="122" spans="1:8" x14ac:dyDescent="0.3">
      <c r="A122" s="9" t="s">
        <v>1216</v>
      </c>
      <c r="B122" s="9" t="s">
        <v>1217</v>
      </c>
      <c r="C122" s="9" t="s">
        <v>1577</v>
      </c>
      <c r="D122" s="9" t="s">
        <v>1432</v>
      </c>
      <c r="E122" s="9" t="s">
        <v>1422</v>
      </c>
      <c r="F122" s="9" t="s">
        <v>1438</v>
      </c>
      <c r="G122" s="43">
        <v>728</v>
      </c>
      <c r="H122" s="44">
        <v>5.3152966499328613</v>
      </c>
    </row>
    <row r="123" spans="1:8" x14ac:dyDescent="0.3">
      <c r="A123" s="9" t="s">
        <v>1218</v>
      </c>
      <c r="B123" s="9" t="s">
        <v>1219</v>
      </c>
      <c r="C123" s="9" t="s">
        <v>1578</v>
      </c>
      <c r="D123" s="9" t="s">
        <v>1432</v>
      </c>
      <c r="E123" s="9" t="s">
        <v>1422</v>
      </c>
      <c r="F123" s="9" t="s">
        <v>1452</v>
      </c>
      <c r="G123" s="43">
        <v>836</v>
      </c>
      <c r="H123" s="44">
        <v>10.156152725219727</v>
      </c>
    </row>
    <row r="124" spans="1:8" x14ac:dyDescent="0.3">
      <c r="A124" s="9" t="s">
        <v>1220</v>
      </c>
      <c r="B124" s="9" t="s">
        <v>1221</v>
      </c>
      <c r="C124" s="9" t="s">
        <v>1579</v>
      </c>
      <c r="D124" s="9" t="s">
        <v>1432</v>
      </c>
      <c r="E124" s="9" t="s">
        <v>862</v>
      </c>
      <c r="F124" s="9" t="s">
        <v>1452</v>
      </c>
      <c r="G124" s="43">
        <v>558</v>
      </c>
      <c r="H124" s="44">
        <v>1.6923173666000366</v>
      </c>
    </row>
    <row r="125" spans="1:8" x14ac:dyDescent="0.3">
      <c r="A125" s="9" t="s">
        <v>1222</v>
      </c>
      <c r="B125" s="9" t="s">
        <v>1580</v>
      </c>
      <c r="C125" s="9" t="s">
        <v>1581</v>
      </c>
      <c r="D125" s="9" t="s">
        <v>1432</v>
      </c>
      <c r="E125" s="9" t="s">
        <v>1421</v>
      </c>
      <c r="F125" s="9" t="s">
        <v>1421</v>
      </c>
      <c r="G125" s="43">
        <v>138</v>
      </c>
      <c r="H125" s="44">
        <v>49.227840423583984</v>
      </c>
    </row>
    <row r="126" spans="1:8" x14ac:dyDescent="0.3">
      <c r="A126" s="9" t="s">
        <v>1226</v>
      </c>
      <c r="B126" s="9" t="s">
        <v>1227</v>
      </c>
      <c r="C126" s="9" t="s">
        <v>1582</v>
      </c>
      <c r="D126" s="9" t="s">
        <v>1432</v>
      </c>
      <c r="E126" s="9" t="s">
        <v>1421</v>
      </c>
      <c r="F126" s="9" t="s">
        <v>1421</v>
      </c>
      <c r="G126" s="43">
        <v>196</v>
      </c>
      <c r="H126" s="44">
        <v>30.909999847412109</v>
      </c>
    </row>
    <row r="127" spans="1:8" x14ac:dyDescent="0.3">
      <c r="A127" s="9" t="s">
        <v>1228</v>
      </c>
      <c r="B127" s="9" t="s">
        <v>1229</v>
      </c>
      <c r="C127" s="9" t="s">
        <v>1583</v>
      </c>
      <c r="D127" s="9" t="s">
        <v>1432</v>
      </c>
      <c r="E127" s="9" t="s">
        <v>862</v>
      </c>
      <c r="F127" s="9" t="s">
        <v>1440</v>
      </c>
      <c r="G127" s="43">
        <v>278</v>
      </c>
      <c r="H127" s="44">
        <v>2.6379549503326416</v>
      </c>
    </row>
    <row r="128" spans="1:8" x14ac:dyDescent="0.3">
      <c r="A128" s="9" t="s">
        <v>1230</v>
      </c>
      <c r="B128" s="9" t="s">
        <v>90</v>
      </c>
      <c r="C128" s="9" t="s">
        <v>1584</v>
      </c>
      <c r="D128" s="9" t="s">
        <v>1432</v>
      </c>
      <c r="E128" s="9" t="s">
        <v>862</v>
      </c>
      <c r="F128" s="9" t="s">
        <v>1438</v>
      </c>
      <c r="G128" s="43">
        <v>692</v>
      </c>
      <c r="H128" s="44">
        <v>0.88597398996353149</v>
      </c>
    </row>
    <row r="129" spans="1:8" x14ac:dyDescent="0.3">
      <c r="A129" s="9" t="s">
        <v>1232</v>
      </c>
      <c r="B129" s="9" t="s">
        <v>1233</v>
      </c>
      <c r="C129" s="9" t="s">
        <v>1585</v>
      </c>
      <c r="D129" s="9" t="s">
        <v>1432</v>
      </c>
      <c r="E129" s="9" t="s">
        <v>862</v>
      </c>
      <c r="F129" s="9" t="s">
        <v>1438</v>
      </c>
      <c r="G129" s="43">
        <v>694</v>
      </c>
      <c r="H129" s="44">
        <v>2.8067104816436768</v>
      </c>
    </row>
    <row r="130" spans="1:8" x14ac:dyDescent="0.3">
      <c r="A130" s="9" t="s">
        <v>1270</v>
      </c>
      <c r="B130" s="9" t="s">
        <v>1586</v>
      </c>
      <c r="C130" s="9" t="s">
        <v>1587</v>
      </c>
      <c r="D130" s="9" t="s">
        <v>1432</v>
      </c>
      <c r="E130" s="9" t="s">
        <v>1422</v>
      </c>
      <c r="F130" s="9" t="s">
        <v>1434</v>
      </c>
      <c r="G130" s="43">
        <v>962</v>
      </c>
      <c r="H130" s="44">
        <v>7.1155858039855957</v>
      </c>
    </row>
    <row r="131" spans="1:8" x14ac:dyDescent="0.3">
      <c r="A131" s="9" t="s">
        <v>1240</v>
      </c>
      <c r="B131" s="9" t="s">
        <v>1241</v>
      </c>
      <c r="C131" s="9" t="s">
        <v>1588</v>
      </c>
      <c r="D131" s="9" t="s">
        <v>1432</v>
      </c>
      <c r="E131" s="9" t="s">
        <v>1421</v>
      </c>
      <c r="F131" s="9" t="s">
        <v>1421</v>
      </c>
      <c r="G131" s="43">
        <v>142</v>
      </c>
      <c r="H131" s="44">
        <v>66.959999084472656</v>
      </c>
    </row>
    <row r="132" spans="1:8" x14ac:dyDescent="0.3">
      <c r="A132" s="9" t="s">
        <v>1242</v>
      </c>
      <c r="B132" s="9" t="s">
        <v>1243</v>
      </c>
      <c r="C132" s="9" t="s">
        <v>1589</v>
      </c>
      <c r="D132" s="9" t="s">
        <v>1432</v>
      </c>
      <c r="E132" s="9" t="s">
        <v>1422</v>
      </c>
      <c r="F132" s="9" t="s">
        <v>863</v>
      </c>
      <c r="G132" s="43">
        <v>449</v>
      </c>
      <c r="H132" s="44">
        <v>15.481521606445313</v>
      </c>
    </row>
    <row r="133" spans="1:8" x14ac:dyDescent="0.3">
      <c r="A133" s="9" t="s">
        <v>1244</v>
      </c>
      <c r="B133" s="9" t="s">
        <v>1245</v>
      </c>
      <c r="C133" s="9" t="s">
        <v>1590</v>
      </c>
      <c r="D133" s="9" t="s">
        <v>1432</v>
      </c>
      <c r="E133" s="9" t="s">
        <v>1422</v>
      </c>
      <c r="F133" s="9" t="s">
        <v>863</v>
      </c>
      <c r="G133" s="43">
        <v>564</v>
      </c>
      <c r="H133" s="44">
        <v>1.7895616292953491</v>
      </c>
    </row>
    <row r="134" spans="1:8" x14ac:dyDescent="0.3">
      <c r="A134" s="9" t="s">
        <v>1246</v>
      </c>
      <c r="B134" s="9" t="s">
        <v>1247</v>
      </c>
      <c r="C134" s="9" t="s">
        <v>1591</v>
      </c>
      <c r="D134" s="9" t="s">
        <v>1432</v>
      </c>
      <c r="E134" s="9" t="s">
        <v>1422</v>
      </c>
      <c r="F134" s="9" t="s">
        <v>1452</v>
      </c>
      <c r="G134" s="43">
        <v>565</v>
      </c>
      <c r="H134" s="44">
        <v>15.94027042388916</v>
      </c>
    </row>
    <row r="135" spans="1:8" x14ac:dyDescent="0.3">
      <c r="A135" s="9" t="s">
        <v>1250</v>
      </c>
      <c r="B135" s="9" t="s">
        <v>1251</v>
      </c>
      <c r="C135" s="9" t="s">
        <v>1592</v>
      </c>
      <c r="D135" s="9" t="s">
        <v>1432</v>
      </c>
      <c r="E135" s="9" t="s">
        <v>1422</v>
      </c>
      <c r="F135" s="9" t="s">
        <v>1440</v>
      </c>
      <c r="G135" s="43">
        <v>283</v>
      </c>
      <c r="H135" s="44">
        <v>13.652554512023926</v>
      </c>
    </row>
    <row r="136" spans="1:8" x14ac:dyDescent="0.3">
      <c r="A136" s="9" t="s">
        <v>1252</v>
      </c>
      <c r="B136" s="9" t="s">
        <v>1253</v>
      </c>
      <c r="C136" s="9" t="s">
        <v>1593</v>
      </c>
      <c r="D136" s="9" t="s">
        <v>1432</v>
      </c>
      <c r="E136" s="9" t="s">
        <v>862</v>
      </c>
      <c r="F136" s="9" t="s">
        <v>1452</v>
      </c>
      <c r="G136" s="43">
        <v>853</v>
      </c>
      <c r="H136" s="44">
        <v>3.4766616821289063</v>
      </c>
    </row>
    <row r="137" spans="1:8" x14ac:dyDescent="0.3">
      <c r="A137" s="9" t="s">
        <v>1254</v>
      </c>
      <c r="B137" s="9" t="s">
        <v>1255</v>
      </c>
      <c r="C137" s="9" t="s">
        <v>1594</v>
      </c>
      <c r="D137" s="9" t="s">
        <v>1432</v>
      </c>
      <c r="E137" s="9" t="s">
        <v>1422</v>
      </c>
      <c r="F137" s="9" t="s">
        <v>1440</v>
      </c>
      <c r="G137" s="43">
        <v>288</v>
      </c>
      <c r="H137" s="44">
        <v>6.0181198120117188</v>
      </c>
    </row>
    <row r="138" spans="1:8" x14ac:dyDescent="0.3">
      <c r="A138" s="9" t="s">
        <v>1256</v>
      </c>
      <c r="B138" s="9" t="s">
        <v>1257</v>
      </c>
      <c r="C138" s="9" t="s">
        <v>1595</v>
      </c>
      <c r="D138" s="9" t="s">
        <v>1432</v>
      </c>
      <c r="E138" s="9" t="s">
        <v>1422</v>
      </c>
      <c r="F138" s="9" t="s">
        <v>1440</v>
      </c>
      <c r="G138" s="43">
        <v>293</v>
      </c>
      <c r="H138" s="44">
        <v>7.3224353790283203</v>
      </c>
    </row>
    <row r="139" spans="1:8" x14ac:dyDescent="0.3">
      <c r="A139" s="9" t="s">
        <v>1258</v>
      </c>
      <c r="B139" s="9" t="s">
        <v>1596</v>
      </c>
      <c r="C139" s="9" t="s">
        <v>1597</v>
      </c>
      <c r="D139" s="9" t="s">
        <v>1432</v>
      </c>
      <c r="E139" s="9" t="s">
        <v>1422</v>
      </c>
      <c r="F139" s="9" t="s">
        <v>1452</v>
      </c>
      <c r="G139" s="43">
        <v>566</v>
      </c>
      <c r="H139" s="44">
        <v>4.2482857704162598</v>
      </c>
    </row>
    <row r="140" spans="1:8" x14ac:dyDescent="0.3">
      <c r="A140" s="9" t="s">
        <v>1262</v>
      </c>
      <c r="B140" s="9" t="s">
        <v>1263</v>
      </c>
      <c r="C140" s="9" t="s">
        <v>1598</v>
      </c>
      <c r="D140" s="9" t="s">
        <v>1432</v>
      </c>
      <c r="E140" s="9" t="s">
        <v>1422</v>
      </c>
      <c r="F140" s="9" t="s">
        <v>1434</v>
      </c>
      <c r="G140" s="43">
        <v>964</v>
      </c>
      <c r="H140" s="44">
        <v>19.620000839233398</v>
      </c>
    </row>
    <row r="141" spans="1:8" x14ac:dyDescent="0.3">
      <c r="A141" s="9" t="s">
        <v>1264</v>
      </c>
      <c r="B141" s="9" t="s">
        <v>1265</v>
      </c>
      <c r="C141" s="9" t="s">
        <v>1599</v>
      </c>
      <c r="D141" s="9" t="s">
        <v>1432</v>
      </c>
      <c r="E141" s="9" t="s">
        <v>1421</v>
      </c>
      <c r="F141" s="9" t="s">
        <v>1421</v>
      </c>
      <c r="G141" s="43">
        <v>182</v>
      </c>
      <c r="H141" s="44">
        <v>23.760000228881836</v>
      </c>
    </row>
    <row r="142" spans="1:8" x14ac:dyDescent="0.3">
      <c r="A142" s="9" t="s">
        <v>1266</v>
      </c>
      <c r="B142" s="9" t="s">
        <v>1267</v>
      </c>
      <c r="C142" s="9" t="s">
        <v>1600</v>
      </c>
      <c r="D142" s="9" t="s">
        <v>1432</v>
      </c>
      <c r="E142" s="9" t="s">
        <v>1421</v>
      </c>
      <c r="F142" s="9" t="s">
        <v>1421</v>
      </c>
      <c r="G142" s="43">
        <v>359</v>
      </c>
      <c r="H142" s="44">
        <v>32.309215545654297</v>
      </c>
    </row>
    <row r="143" spans="1:8" x14ac:dyDescent="0.3">
      <c r="A143" s="9" t="s">
        <v>1268</v>
      </c>
      <c r="B143" s="9" t="s">
        <v>1269</v>
      </c>
      <c r="C143" s="9" t="s">
        <v>1601</v>
      </c>
      <c r="D143" s="9" t="s">
        <v>1432</v>
      </c>
      <c r="E143" s="9" t="s">
        <v>1422</v>
      </c>
      <c r="F143" s="9" t="s">
        <v>863</v>
      </c>
      <c r="G143" s="43">
        <v>453</v>
      </c>
      <c r="H143" s="44">
        <v>50.665794372558594</v>
      </c>
    </row>
    <row r="144" spans="1:8" x14ac:dyDescent="0.3">
      <c r="A144" s="9" t="s">
        <v>1275</v>
      </c>
      <c r="B144" s="9" t="s">
        <v>1276</v>
      </c>
      <c r="C144" s="9" t="s">
        <v>1602</v>
      </c>
      <c r="D144" s="9" t="s">
        <v>1432</v>
      </c>
      <c r="E144" s="9" t="s">
        <v>1422</v>
      </c>
      <c r="F144" s="9" t="s">
        <v>1434</v>
      </c>
      <c r="G144" s="43">
        <v>968</v>
      </c>
      <c r="H144" s="44">
        <v>17.840000152587891</v>
      </c>
    </row>
    <row r="145" spans="1:8" x14ac:dyDescent="0.3">
      <c r="A145" s="9" t="s">
        <v>1277</v>
      </c>
      <c r="B145" s="9" t="s">
        <v>1603</v>
      </c>
      <c r="C145" s="9" t="s">
        <v>1604</v>
      </c>
      <c r="D145" s="9" t="s">
        <v>1432</v>
      </c>
      <c r="E145" s="9" t="s">
        <v>1422</v>
      </c>
      <c r="F145" s="9" t="s">
        <v>1434</v>
      </c>
      <c r="G145" s="43">
        <v>922</v>
      </c>
      <c r="H145" s="44">
        <v>11.416327476501465</v>
      </c>
    </row>
    <row r="146" spans="1:8" x14ac:dyDescent="0.3">
      <c r="A146" s="9" t="s">
        <v>1279</v>
      </c>
      <c r="B146" s="9" t="s">
        <v>1280</v>
      </c>
      <c r="C146" s="9" t="s">
        <v>1605</v>
      </c>
      <c r="D146" s="9" t="s">
        <v>1432</v>
      </c>
      <c r="E146" s="9" t="s">
        <v>862</v>
      </c>
      <c r="F146" s="9" t="s">
        <v>1438</v>
      </c>
      <c r="G146" s="43">
        <v>714</v>
      </c>
      <c r="H146" s="44">
        <v>1.2209852933883667</v>
      </c>
    </row>
    <row r="147" spans="1:8" x14ac:dyDescent="0.3">
      <c r="A147" s="9" t="s">
        <v>1295</v>
      </c>
      <c r="B147" s="9" t="s">
        <v>1296</v>
      </c>
      <c r="C147" s="9" t="s">
        <v>1606</v>
      </c>
      <c r="D147" s="9" t="s">
        <v>1432</v>
      </c>
      <c r="E147" s="9" t="s">
        <v>1422</v>
      </c>
      <c r="F147" s="9" t="s">
        <v>1452</v>
      </c>
      <c r="G147" s="43">
        <v>862</v>
      </c>
      <c r="H147" s="44">
        <v>5.1092662811279297</v>
      </c>
    </row>
    <row r="148" spans="1:8" x14ac:dyDescent="0.3">
      <c r="A148" s="9" t="s">
        <v>1297</v>
      </c>
      <c r="B148" s="9" t="s">
        <v>1298</v>
      </c>
      <c r="C148" s="9" t="s">
        <v>1607</v>
      </c>
      <c r="D148" s="9" t="s">
        <v>1432</v>
      </c>
      <c r="E148" s="9" t="s">
        <v>1421</v>
      </c>
      <c r="F148" s="9" t="s">
        <v>1421</v>
      </c>
      <c r="G148" s="43">
        <v>135</v>
      </c>
      <c r="H148" s="44">
        <v>44.048095703125</v>
      </c>
    </row>
    <row r="149" spans="1:8" x14ac:dyDescent="0.3">
      <c r="A149" s="9" t="s">
        <v>1299</v>
      </c>
      <c r="B149" s="9" t="s">
        <v>1608</v>
      </c>
      <c r="C149" s="9" t="s">
        <v>1609</v>
      </c>
      <c r="D149" s="9" t="s">
        <v>1432</v>
      </c>
      <c r="E149" s="9" t="s">
        <v>862</v>
      </c>
      <c r="F149" s="9" t="s">
        <v>1438</v>
      </c>
      <c r="G149" s="43">
        <v>716</v>
      </c>
      <c r="H149" s="44">
        <v>2.933781623840332</v>
      </c>
    </row>
    <row r="150" spans="1:8" x14ac:dyDescent="0.3">
      <c r="A150" s="9" t="s">
        <v>1301</v>
      </c>
      <c r="B150" s="9" t="s">
        <v>1302</v>
      </c>
      <c r="C150" s="9" t="s">
        <v>1610</v>
      </c>
      <c r="D150" s="9" t="s">
        <v>1432</v>
      </c>
      <c r="E150" s="9" t="s">
        <v>1422</v>
      </c>
      <c r="F150" s="9" t="s">
        <v>863</v>
      </c>
      <c r="G150" s="43">
        <v>456</v>
      </c>
      <c r="H150" s="44">
        <v>20.907665252685547</v>
      </c>
    </row>
    <row r="151" spans="1:8" x14ac:dyDescent="0.3">
      <c r="A151" s="9" t="s">
        <v>1303</v>
      </c>
      <c r="B151" s="9" t="s">
        <v>1304</v>
      </c>
      <c r="C151" s="9" t="s">
        <v>1611</v>
      </c>
      <c r="D151" s="9" t="s">
        <v>1432</v>
      </c>
      <c r="E151" s="9" t="s">
        <v>862</v>
      </c>
      <c r="F151" s="9" t="s">
        <v>1438</v>
      </c>
      <c r="G151" s="43">
        <v>722</v>
      </c>
      <c r="H151" s="44">
        <v>2.0645148754119873</v>
      </c>
    </row>
    <row r="152" spans="1:8" x14ac:dyDescent="0.3">
      <c r="A152" s="9" t="s">
        <v>1305</v>
      </c>
      <c r="B152" s="9" t="s">
        <v>1306</v>
      </c>
      <c r="C152" s="9" t="s">
        <v>1612</v>
      </c>
      <c r="D152" s="9" t="s">
        <v>1432</v>
      </c>
      <c r="E152" s="9" t="s">
        <v>1422</v>
      </c>
      <c r="F152" s="9" t="s">
        <v>1434</v>
      </c>
      <c r="G152" s="43">
        <v>942</v>
      </c>
      <c r="H152" s="44">
        <v>8.9041948318481445</v>
      </c>
    </row>
    <row r="153" spans="1:8" x14ac:dyDescent="0.3">
      <c r="A153" s="9" t="s">
        <v>1307</v>
      </c>
      <c r="B153" s="9" t="s">
        <v>1308</v>
      </c>
      <c r="C153" s="9" t="s">
        <v>1613</v>
      </c>
      <c r="D153" s="9" t="s">
        <v>1432</v>
      </c>
      <c r="E153" s="9" t="s">
        <v>1422</v>
      </c>
      <c r="F153" s="9" t="s">
        <v>1438</v>
      </c>
      <c r="G153" s="43">
        <v>718</v>
      </c>
      <c r="H153" s="44">
        <v>12.992971420288086</v>
      </c>
    </row>
    <row r="154" spans="1:8" x14ac:dyDescent="0.3">
      <c r="A154" s="9" t="s">
        <v>1309</v>
      </c>
      <c r="B154" s="9" t="s">
        <v>1310</v>
      </c>
      <c r="C154" s="9" t="s">
        <v>1614</v>
      </c>
      <c r="D154" s="9" t="s">
        <v>1432</v>
      </c>
      <c r="E154" s="9" t="s">
        <v>862</v>
      </c>
      <c r="F154" s="9" t="s">
        <v>1438</v>
      </c>
      <c r="G154" s="43">
        <v>724</v>
      </c>
      <c r="H154" s="44">
        <v>0.82793611288070679</v>
      </c>
    </row>
    <row r="155" spans="1:8" x14ac:dyDescent="0.3">
      <c r="A155" s="9" t="s">
        <v>1311</v>
      </c>
      <c r="B155" s="9" t="s">
        <v>1312</v>
      </c>
      <c r="C155" s="9" t="s">
        <v>1615</v>
      </c>
      <c r="D155" s="9" t="s">
        <v>1432</v>
      </c>
      <c r="E155" s="9" t="s">
        <v>1421</v>
      </c>
      <c r="F155" s="9" t="s">
        <v>1421</v>
      </c>
      <c r="G155" s="43">
        <v>576</v>
      </c>
      <c r="H155" s="44">
        <v>55.297054290771484</v>
      </c>
    </row>
    <row r="156" spans="1:8" x14ac:dyDescent="0.3">
      <c r="A156" s="9" t="s">
        <v>1315</v>
      </c>
      <c r="B156" s="9" t="s">
        <v>1616</v>
      </c>
      <c r="C156" s="9" t="s">
        <v>1617</v>
      </c>
      <c r="D156" s="9" t="s">
        <v>1432</v>
      </c>
      <c r="E156" s="9" t="s">
        <v>1421</v>
      </c>
      <c r="F156" s="9" t="s">
        <v>1421</v>
      </c>
      <c r="G156" s="43">
        <v>936</v>
      </c>
      <c r="H156" s="44">
        <v>23.989999771118164</v>
      </c>
    </row>
    <row r="157" spans="1:8" x14ac:dyDescent="0.3">
      <c r="A157" s="9" t="s">
        <v>1317</v>
      </c>
      <c r="B157" s="9" t="s">
        <v>1318</v>
      </c>
      <c r="C157" s="9" t="s">
        <v>1618</v>
      </c>
      <c r="D157" s="9" t="s">
        <v>1432</v>
      </c>
      <c r="E157" s="9" t="s">
        <v>1421</v>
      </c>
      <c r="F157" s="9" t="s">
        <v>1421</v>
      </c>
      <c r="G157" s="43">
        <v>961</v>
      </c>
      <c r="H157" s="44">
        <v>31.639999389648438</v>
      </c>
    </row>
    <row r="158" spans="1:8" x14ac:dyDescent="0.3">
      <c r="A158" s="9" t="s">
        <v>1319</v>
      </c>
      <c r="B158" s="9" t="s">
        <v>1320</v>
      </c>
      <c r="C158" s="9" t="s">
        <v>1619</v>
      </c>
      <c r="D158" s="9" t="s">
        <v>1432</v>
      </c>
      <c r="E158" s="9" t="s">
        <v>862</v>
      </c>
      <c r="F158" s="9" t="s">
        <v>1452</v>
      </c>
      <c r="G158" s="43">
        <v>813</v>
      </c>
      <c r="H158" s="44">
        <v>3.0425825119018555</v>
      </c>
    </row>
    <row r="159" spans="1:8" x14ac:dyDescent="0.3">
      <c r="A159" s="9" t="s">
        <v>1321</v>
      </c>
      <c r="B159" s="9" t="s">
        <v>1322</v>
      </c>
      <c r="C159" s="9" t="s">
        <v>1620</v>
      </c>
      <c r="D159" s="9" t="s">
        <v>1432</v>
      </c>
      <c r="E159" s="9" t="s">
        <v>862</v>
      </c>
      <c r="F159" s="9" t="s">
        <v>863</v>
      </c>
      <c r="G159" s="43">
        <v>726</v>
      </c>
      <c r="H159" s="44">
        <v>0.54903554916381836</v>
      </c>
    </row>
    <row r="160" spans="1:8" x14ac:dyDescent="0.3">
      <c r="A160" s="9" t="s">
        <v>1323</v>
      </c>
      <c r="B160" s="9" t="s">
        <v>1324</v>
      </c>
      <c r="C160" s="9" t="s">
        <v>1621</v>
      </c>
      <c r="D160" s="9" t="s">
        <v>1432</v>
      </c>
      <c r="E160" s="9" t="s">
        <v>1422</v>
      </c>
      <c r="F160" s="9" t="s">
        <v>1438</v>
      </c>
      <c r="G160" s="43">
        <v>199</v>
      </c>
      <c r="H160" s="44">
        <v>6.7795915603637695</v>
      </c>
    </row>
    <row r="161" spans="1:8" x14ac:dyDescent="0.3">
      <c r="A161" s="9" t="s">
        <v>1327</v>
      </c>
      <c r="B161" s="9" t="s">
        <v>1328</v>
      </c>
      <c r="C161" s="9" t="s">
        <v>1622</v>
      </c>
      <c r="D161" s="9" t="s">
        <v>1432</v>
      </c>
      <c r="E161" s="9" t="s">
        <v>862</v>
      </c>
      <c r="F161" s="9" t="s">
        <v>1438</v>
      </c>
      <c r="G161" s="43">
        <v>733</v>
      </c>
      <c r="H161" s="44">
        <v>0.53514283895492554</v>
      </c>
    </row>
    <row r="162" spans="1:8" x14ac:dyDescent="0.3">
      <c r="A162" s="9" t="s">
        <v>1329</v>
      </c>
      <c r="B162" s="9" t="s">
        <v>1330</v>
      </c>
      <c r="C162" s="9" t="s">
        <v>1623</v>
      </c>
      <c r="D162" s="9" t="s">
        <v>1432</v>
      </c>
      <c r="E162" s="9" t="s">
        <v>1421</v>
      </c>
      <c r="F162" s="9" t="s">
        <v>1421</v>
      </c>
      <c r="G162" s="43">
        <v>184</v>
      </c>
      <c r="H162" s="44">
        <v>33.119998931884766</v>
      </c>
    </row>
    <row r="163" spans="1:8" x14ac:dyDescent="0.3">
      <c r="A163" s="9" t="s">
        <v>1331</v>
      </c>
      <c r="B163" s="9" t="s">
        <v>1332</v>
      </c>
      <c r="C163" s="9" t="s">
        <v>1624</v>
      </c>
      <c r="D163" s="9" t="s">
        <v>1432</v>
      </c>
      <c r="E163" s="9" t="s">
        <v>1422</v>
      </c>
      <c r="F163" s="9" t="s">
        <v>1452</v>
      </c>
      <c r="G163" s="43">
        <v>524</v>
      </c>
      <c r="H163" s="44">
        <v>4.6535296440124512</v>
      </c>
    </row>
    <row r="164" spans="1:8" x14ac:dyDescent="0.3">
      <c r="A164" s="9" t="s">
        <v>1285</v>
      </c>
      <c r="B164" s="9" t="s">
        <v>1625</v>
      </c>
      <c r="C164" s="9" t="s">
        <v>1626</v>
      </c>
      <c r="D164" s="9" t="s">
        <v>1432</v>
      </c>
      <c r="E164" s="9" t="s">
        <v>1422</v>
      </c>
      <c r="F164" s="9" t="s">
        <v>1440</v>
      </c>
      <c r="G164" s="43">
        <v>361</v>
      </c>
      <c r="H164" s="44">
        <v>18.265390396118164</v>
      </c>
    </row>
    <row r="165" spans="1:8" x14ac:dyDescent="0.3">
      <c r="A165" s="9" t="s">
        <v>1287</v>
      </c>
      <c r="B165" s="9" t="s">
        <v>1627</v>
      </c>
      <c r="C165" s="9" t="s">
        <v>1628</v>
      </c>
      <c r="D165" s="9" t="s">
        <v>1432</v>
      </c>
      <c r="E165" s="9" t="s">
        <v>1422</v>
      </c>
      <c r="F165" s="9" t="s">
        <v>1440</v>
      </c>
      <c r="G165" s="43">
        <v>362</v>
      </c>
      <c r="H165" s="44">
        <v>10.22510814666748</v>
      </c>
    </row>
    <row r="166" spans="1:8" x14ac:dyDescent="0.3">
      <c r="A166" s="9" t="s">
        <v>1293</v>
      </c>
      <c r="B166" s="9" t="s">
        <v>1629</v>
      </c>
      <c r="C166" s="9" t="s">
        <v>1630</v>
      </c>
      <c r="D166" s="9" t="s">
        <v>1432</v>
      </c>
      <c r="E166" s="9" t="s">
        <v>1422</v>
      </c>
      <c r="F166" s="9" t="s">
        <v>1440</v>
      </c>
      <c r="G166" s="43">
        <v>364</v>
      </c>
      <c r="H166" s="44">
        <v>8.5502214431762695</v>
      </c>
    </row>
    <row r="167" spans="1:8" x14ac:dyDescent="0.3">
      <c r="A167" s="9" t="s">
        <v>1333</v>
      </c>
      <c r="B167" s="9" t="s">
        <v>1631</v>
      </c>
      <c r="C167" s="9" t="s">
        <v>1632</v>
      </c>
      <c r="D167" s="9" t="s">
        <v>1432</v>
      </c>
      <c r="E167" s="9" t="s">
        <v>862</v>
      </c>
      <c r="F167" s="9" t="s">
        <v>863</v>
      </c>
      <c r="G167" s="43">
        <v>732</v>
      </c>
      <c r="H167" s="44">
        <v>1.1674296855926514</v>
      </c>
    </row>
    <row r="168" spans="1:8" x14ac:dyDescent="0.3">
      <c r="A168" s="9" t="s">
        <v>1335</v>
      </c>
      <c r="B168" s="9" t="s">
        <v>1336</v>
      </c>
      <c r="C168" s="9" t="s">
        <v>1633</v>
      </c>
      <c r="D168" s="9" t="s">
        <v>1432</v>
      </c>
      <c r="E168" s="9" t="s">
        <v>1422</v>
      </c>
      <c r="F168" s="9" t="s">
        <v>1440</v>
      </c>
      <c r="G168" s="43">
        <v>366</v>
      </c>
      <c r="H168" s="44">
        <v>5.8751416206359863</v>
      </c>
    </row>
    <row r="169" spans="1:8" x14ac:dyDescent="0.3">
      <c r="A169" s="9" t="s">
        <v>1339</v>
      </c>
      <c r="B169" s="9" t="s">
        <v>1340</v>
      </c>
      <c r="C169" s="9" t="s">
        <v>1634</v>
      </c>
      <c r="D169" s="9" t="s">
        <v>1432</v>
      </c>
      <c r="E169" s="9" t="s">
        <v>1421</v>
      </c>
      <c r="F169" s="9" t="s">
        <v>1421</v>
      </c>
      <c r="G169" s="43">
        <v>144</v>
      </c>
      <c r="H169" s="44">
        <v>61.130001068115234</v>
      </c>
    </row>
    <row r="170" spans="1:8" x14ac:dyDescent="0.3">
      <c r="A170" s="9" t="s">
        <v>1341</v>
      </c>
      <c r="B170" s="9" t="s">
        <v>1342</v>
      </c>
      <c r="C170" s="9" t="s">
        <v>1635</v>
      </c>
      <c r="D170" s="9" t="s">
        <v>1432</v>
      </c>
      <c r="E170" s="9" t="s">
        <v>1421</v>
      </c>
      <c r="F170" s="9" t="s">
        <v>1421</v>
      </c>
      <c r="G170" s="43">
        <v>146</v>
      </c>
      <c r="H170" s="44">
        <v>77.432731628417969</v>
      </c>
    </row>
    <row r="171" spans="1:8" x14ac:dyDescent="0.3">
      <c r="A171" s="9" t="s">
        <v>1345</v>
      </c>
      <c r="B171" s="9" t="s">
        <v>1636</v>
      </c>
      <c r="C171" s="9" t="s">
        <v>1637</v>
      </c>
      <c r="D171" s="9" t="s">
        <v>1432</v>
      </c>
      <c r="E171" s="9" t="s">
        <v>1421</v>
      </c>
      <c r="F171" s="9" t="s">
        <v>1421</v>
      </c>
      <c r="G171" s="43">
        <v>528</v>
      </c>
      <c r="H171" s="44">
        <v>28.512716293334961</v>
      </c>
    </row>
    <row r="172" spans="1:8" x14ac:dyDescent="0.3">
      <c r="A172" s="9" t="s">
        <v>1347</v>
      </c>
      <c r="B172" s="9" t="s">
        <v>1348</v>
      </c>
      <c r="C172" s="9" t="s">
        <v>1638</v>
      </c>
      <c r="D172" s="9" t="s">
        <v>1432</v>
      </c>
      <c r="E172" s="9" t="s">
        <v>862</v>
      </c>
      <c r="F172" s="9" t="s">
        <v>1443</v>
      </c>
      <c r="G172" s="43">
        <v>923</v>
      </c>
      <c r="H172" s="44">
        <v>1.258320689201355</v>
      </c>
    </row>
    <row r="173" spans="1:8" x14ac:dyDescent="0.3">
      <c r="A173" s="9" t="s">
        <v>1349</v>
      </c>
      <c r="B173" s="9" t="s">
        <v>1350</v>
      </c>
      <c r="C173" s="9" t="s">
        <v>1639</v>
      </c>
      <c r="D173" s="9" t="s">
        <v>1432</v>
      </c>
      <c r="E173" s="9" t="s">
        <v>862</v>
      </c>
      <c r="F173" s="9" t="s">
        <v>1438</v>
      </c>
      <c r="G173" s="43">
        <v>738</v>
      </c>
      <c r="H173" s="44">
        <v>1.6053683757781982</v>
      </c>
    </row>
    <row r="174" spans="1:8" x14ac:dyDescent="0.3">
      <c r="A174" s="9" t="s">
        <v>1351</v>
      </c>
      <c r="B174" s="9" t="s">
        <v>1352</v>
      </c>
      <c r="C174" s="9" t="s">
        <v>1640</v>
      </c>
      <c r="D174" s="9" t="s">
        <v>1432</v>
      </c>
      <c r="E174" s="9" t="s">
        <v>1422</v>
      </c>
      <c r="F174" s="9" t="s">
        <v>1452</v>
      </c>
      <c r="G174" s="43">
        <v>578</v>
      </c>
      <c r="H174" s="44">
        <v>8.4290523529052734</v>
      </c>
    </row>
    <row r="175" spans="1:8" x14ac:dyDescent="0.3">
      <c r="A175" s="9" t="s">
        <v>1353</v>
      </c>
      <c r="B175" s="9" t="s">
        <v>1354</v>
      </c>
      <c r="C175" s="9" t="s">
        <v>1641</v>
      </c>
      <c r="D175" s="9" t="s">
        <v>1432</v>
      </c>
      <c r="E175" s="9" t="s">
        <v>862</v>
      </c>
      <c r="F175" s="9" t="s">
        <v>1452</v>
      </c>
      <c r="G175" s="43">
        <v>537</v>
      </c>
      <c r="H175" s="44">
        <v>1.9068454504013062</v>
      </c>
    </row>
    <row r="176" spans="1:8" x14ac:dyDescent="0.3">
      <c r="A176" s="9" t="s">
        <v>1355</v>
      </c>
      <c r="B176" s="9" t="s">
        <v>1356</v>
      </c>
      <c r="C176" s="9" t="s">
        <v>1642</v>
      </c>
      <c r="D176" s="9" t="s">
        <v>1432</v>
      </c>
      <c r="E176" s="9" t="s">
        <v>862</v>
      </c>
      <c r="F176" s="9" t="s">
        <v>1438</v>
      </c>
      <c r="G176" s="43">
        <v>742</v>
      </c>
      <c r="H176" s="44">
        <v>1.3527355194091797</v>
      </c>
    </row>
    <row r="177" spans="1:8" x14ac:dyDescent="0.3">
      <c r="A177" s="9" t="s">
        <v>1359</v>
      </c>
      <c r="B177" s="9" t="s">
        <v>1360</v>
      </c>
      <c r="C177" s="9" t="s">
        <v>1643</v>
      </c>
      <c r="D177" s="9" t="s">
        <v>1432</v>
      </c>
      <c r="E177" s="9" t="s">
        <v>1422</v>
      </c>
      <c r="F177" s="9" t="s">
        <v>1452</v>
      </c>
      <c r="G177" s="43">
        <v>866</v>
      </c>
      <c r="H177" s="44">
        <v>6.0838832855224609</v>
      </c>
    </row>
    <row r="178" spans="1:8" x14ac:dyDescent="0.3">
      <c r="A178" s="9" t="s">
        <v>1361</v>
      </c>
      <c r="B178" s="9" t="s">
        <v>1362</v>
      </c>
      <c r="C178" s="9" t="s">
        <v>1644</v>
      </c>
      <c r="D178" s="9" t="s">
        <v>1432</v>
      </c>
      <c r="E178" s="9" t="s">
        <v>1422</v>
      </c>
      <c r="F178" s="9" t="s">
        <v>1440</v>
      </c>
      <c r="G178" s="43">
        <v>369</v>
      </c>
      <c r="H178" s="44">
        <v>16.60444450378418</v>
      </c>
    </row>
    <row r="179" spans="1:8" x14ac:dyDescent="0.3">
      <c r="A179" s="9" t="s">
        <v>1363</v>
      </c>
      <c r="B179" s="9" t="s">
        <v>1364</v>
      </c>
      <c r="C179" s="9" t="s">
        <v>1645</v>
      </c>
      <c r="D179" s="9" t="s">
        <v>1432</v>
      </c>
      <c r="E179" s="9" t="s">
        <v>1422</v>
      </c>
      <c r="F179" s="9" t="s">
        <v>863</v>
      </c>
      <c r="G179" s="43">
        <v>744</v>
      </c>
      <c r="H179" s="44">
        <v>4.2169041633605957</v>
      </c>
    </row>
    <row r="180" spans="1:8" x14ac:dyDescent="0.3">
      <c r="A180" s="9" t="s">
        <v>1365</v>
      </c>
      <c r="B180" s="9" t="s">
        <v>1366</v>
      </c>
      <c r="C180" s="9" t="s">
        <v>1646</v>
      </c>
      <c r="D180" s="9" t="s">
        <v>1432</v>
      </c>
      <c r="E180" s="9" t="s">
        <v>1422</v>
      </c>
      <c r="F180" s="9" t="s">
        <v>1434</v>
      </c>
      <c r="G180" s="43">
        <v>186</v>
      </c>
      <c r="H180" s="44">
        <v>9.8945169448852539</v>
      </c>
    </row>
    <row r="181" spans="1:8" x14ac:dyDescent="0.3">
      <c r="A181" s="9" t="s">
        <v>1367</v>
      </c>
      <c r="B181" s="9" t="s">
        <v>1368</v>
      </c>
      <c r="C181" s="9" t="s">
        <v>1647</v>
      </c>
      <c r="D181" s="9" t="s">
        <v>1432</v>
      </c>
      <c r="E181" s="9" t="s">
        <v>1422</v>
      </c>
      <c r="F181" s="9" t="s">
        <v>1443</v>
      </c>
      <c r="G181" s="43">
        <v>925</v>
      </c>
      <c r="H181" s="44">
        <v>8.9329452514648438</v>
      </c>
    </row>
    <row r="182" spans="1:8" x14ac:dyDescent="0.3">
      <c r="A182" s="9" t="s">
        <v>1371</v>
      </c>
      <c r="B182" s="9" t="s">
        <v>1372</v>
      </c>
      <c r="C182" s="9" t="s">
        <v>1648</v>
      </c>
      <c r="D182" s="9" t="s">
        <v>1432</v>
      </c>
      <c r="E182" s="9" t="s">
        <v>1422</v>
      </c>
      <c r="F182" s="9" t="s">
        <v>1452</v>
      </c>
      <c r="G182" s="43">
        <v>869</v>
      </c>
      <c r="H182" s="44">
        <v>6.2216176986694336</v>
      </c>
    </row>
    <row r="183" spans="1:8" x14ac:dyDescent="0.3">
      <c r="A183" s="9" t="s">
        <v>1373</v>
      </c>
      <c r="B183" s="9" t="s">
        <v>1374</v>
      </c>
      <c r="C183" s="9" t="s">
        <v>1649</v>
      </c>
      <c r="D183" s="9" t="s">
        <v>1432</v>
      </c>
      <c r="E183" s="9" t="s">
        <v>862</v>
      </c>
      <c r="F183" s="9" t="s">
        <v>1438</v>
      </c>
      <c r="G183" s="43">
        <v>746</v>
      </c>
      <c r="H183" s="44">
        <v>1.3653724193572998</v>
      </c>
    </row>
    <row r="184" spans="1:8" x14ac:dyDescent="0.3">
      <c r="A184" s="9" t="s">
        <v>1375</v>
      </c>
      <c r="B184" s="9" t="s">
        <v>1376</v>
      </c>
      <c r="C184" s="9" t="s">
        <v>1650</v>
      </c>
      <c r="D184" s="9" t="s">
        <v>1432</v>
      </c>
      <c r="E184" s="9" t="s">
        <v>1422</v>
      </c>
      <c r="F184" s="9" t="s">
        <v>1434</v>
      </c>
      <c r="G184" s="43">
        <v>926</v>
      </c>
      <c r="H184" s="44">
        <v>4.7202582359313965</v>
      </c>
    </row>
    <row r="185" spans="1:8" x14ac:dyDescent="0.3">
      <c r="A185" s="9" t="s">
        <v>1377</v>
      </c>
      <c r="B185" s="9" t="s">
        <v>1651</v>
      </c>
      <c r="C185" s="9" t="s">
        <v>1652</v>
      </c>
      <c r="D185" s="9" t="s">
        <v>1432</v>
      </c>
      <c r="E185" s="9" t="s">
        <v>1422</v>
      </c>
      <c r="F185" s="9" t="s">
        <v>863</v>
      </c>
      <c r="G185" s="43">
        <v>466</v>
      </c>
      <c r="H185" s="44">
        <v>37.544429779052734</v>
      </c>
    </row>
    <row r="186" spans="1:8" x14ac:dyDescent="0.3">
      <c r="A186" s="9" t="s">
        <v>1379</v>
      </c>
      <c r="B186" s="9" t="s">
        <v>1380</v>
      </c>
      <c r="C186" s="9" t="s">
        <v>1653</v>
      </c>
      <c r="D186" s="9" t="s">
        <v>1432</v>
      </c>
      <c r="E186" s="9" t="s">
        <v>1421</v>
      </c>
      <c r="F186" s="9" t="s">
        <v>1421</v>
      </c>
      <c r="G186" s="43">
        <v>112</v>
      </c>
      <c r="H186" s="44">
        <v>39.034965515136719</v>
      </c>
    </row>
    <row r="187" spans="1:8" x14ac:dyDescent="0.3">
      <c r="A187" s="9" t="s">
        <v>1383</v>
      </c>
      <c r="B187" s="9" t="s">
        <v>1654</v>
      </c>
      <c r="C187" s="9" t="s">
        <v>1655</v>
      </c>
      <c r="D187" s="9" t="s">
        <v>1432</v>
      </c>
      <c r="E187" s="9" t="s">
        <v>1421</v>
      </c>
      <c r="F187" s="9" t="s">
        <v>1421</v>
      </c>
      <c r="G187" s="43">
        <v>111</v>
      </c>
      <c r="H187" s="44">
        <v>58.213871002197266</v>
      </c>
    </row>
    <row r="188" spans="1:8" x14ac:dyDescent="0.3">
      <c r="A188" s="9" t="s">
        <v>1385</v>
      </c>
      <c r="B188" s="9" t="s">
        <v>1386</v>
      </c>
      <c r="C188" s="9" t="s">
        <v>1656</v>
      </c>
      <c r="D188" s="9" t="s">
        <v>1432</v>
      </c>
      <c r="E188" s="9" t="s">
        <v>1422</v>
      </c>
      <c r="F188" s="9" t="s">
        <v>1440</v>
      </c>
      <c r="G188" s="43">
        <v>298</v>
      </c>
      <c r="H188" s="44">
        <v>17.17530632019043</v>
      </c>
    </row>
    <row r="189" spans="1:8" x14ac:dyDescent="0.3">
      <c r="A189" s="9" t="s">
        <v>1387</v>
      </c>
      <c r="B189" s="9" t="s">
        <v>1388</v>
      </c>
      <c r="C189" s="9" t="s">
        <v>1657</v>
      </c>
      <c r="D189" s="9" t="s">
        <v>1432</v>
      </c>
      <c r="E189" s="9" t="s">
        <v>862</v>
      </c>
      <c r="F189" s="9" t="s">
        <v>1443</v>
      </c>
      <c r="G189" s="43">
        <v>927</v>
      </c>
      <c r="H189" s="44">
        <v>2.4256725311279297</v>
      </c>
    </row>
    <row r="190" spans="1:8" x14ac:dyDescent="0.3">
      <c r="A190" s="9" t="s">
        <v>1389</v>
      </c>
      <c r="B190" s="9" t="s">
        <v>1390</v>
      </c>
      <c r="C190" s="9" t="s">
        <v>1658</v>
      </c>
      <c r="D190" s="9" t="s">
        <v>1432</v>
      </c>
      <c r="E190" s="9" t="s">
        <v>1422</v>
      </c>
      <c r="F190" s="9" t="s">
        <v>1452</v>
      </c>
      <c r="G190" s="43">
        <v>846</v>
      </c>
      <c r="H190" s="44">
        <v>3.9837918281555176</v>
      </c>
    </row>
    <row r="191" spans="1:8" x14ac:dyDescent="0.3">
      <c r="A191" s="9" t="s">
        <v>1391</v>
      </c>
      <c r="B191" s="9" t="s">
        <v>1659</v>
      </c>
      <c r="C191" s="9" t="s">
        <v>1660</v>
      </c>
      <c r="D191" s="9" t="s">
        <v>1432</v>
      </c>
      <c r="E191" s="9" t="s">
        <v>1422</v>
      </c>
      <c r="F191" s="9" t="s">
        <v>1440</v>
      </c>
      <c r="G191" s="43">
        <v>299</v>
      </c>
      <c r="H191" s="44">
        <v>2.3318197727203369</v>
      </c>
    </row>
    <row r="192" spans="1:8" x14ac:dyDescent="0.3">
      <c r="A192" s="9" t="s">
        <v>1393</v>
      </c>
      <c r="B192" s="9" t="s">
        <v>1661</v>
      </c>
      <c r="C192" s="9" t="s">
        <v>1662</v>
      </c>
      <c r="D192" s="9" t="s">
        <v>1432</v>
      </c>
      <c r="E192" s="9" t="s">
        <v>862</v>
      </c>
      <c r="F192" s="9" t="s">
        <v>1452</v>
      </c>
      <c r="G192" s="43">
        <v>582</v>
      </c>
      <c r="H192" s="44">
        <v>4.4745974540710449</v>
      </c>
    </row>
    <row r="193" spans="1:19" x14ac:dyDescent="0.3">
      <c r="A193" s="9" t="s">
        <v>1663</v>
      </c>
      <c r="B193" s="9" t="s">
        <v>1664</v>
      </c>
      <c r="C193" s="9" t="s">
        <v>1665</v>
      </c>
      <c r="D193" s="9" t="s">
        <v>1432</v>
      </c>
      <c r="E193" s="9" t="s">
        <v>1422</v>
      </c>
      <c r="F193" s="9" t="s">
        <v>863</v>
      </c>
      <c r="G193" s="43">
        <v>487</v>
      </c>
      <c r="H193" s="44">
        <v>3.9380674362182617</v>
      </c>
    </row>
    <row r="194" spans="1:19" x14ac:dyDescent="0.3">
      <c r="A194" s="9" t="s">
        <v>1403</v>
      </c>
      <c r="B194" s="9" t="s">
        <v>1404</v>
      </c>
      <c r="C194" s="9" t="s">
        <v>1666</v>
      </c>
      <c r="D194" s="9" t="s">
        <v>1432</v>
      </c>
      <c r="E194" s="9" t="s">
        <v>862</v>
      </c>
      <c r="F194" s="9" t="s">
        <v>863</v>
      </c>
      <c r="G194" s="43">
        <v>474</v>
      </c>
      <c r="H194" s="44">
        <v>0.9021909236907959</v>
      </c>
    </row>
    <row r="195" spans="1:19" x14ac:dyDescent="0.3">
      <c r="A195" s="9" t="s">
        <v>1405</v>
      </c>
      <c r="B195" s="9" t="s">
        <v>1406</v>
      </c>
      <c r="C195" s="9" t="s">
        <v>1667</v>
      </c>
      <c r="D195" s="9" t="s">
        <v>1432</v>
      </c>
      <c r="E195" s="9" t="s">
        <v>862</v>
      </c>
      <c r="F195" s="9" t="s">
        <v>1438</v>
      </c>
      <c r="G195" s="43">
        <v>754</v>
      </c>
      <c r="H195" s="44">
        <v>1.492906928062439</v>
      </c>
    </row>
    <row r="196" spans="1:19" x14ac:dyDescent="0.3">
      <c r="A196" s="9" t="s">
        <v>1407</v>
      </c>
      <c r="B196" s="9" t="s">
        <v>1408</v>
      </c>
      <c r="C196" s="9" t="s">
        <v>1668</v>
      </c>
      <c r="D196" s="9" t="s">
        <v>1432</v>
      </c>
      <c r="E196" s="9" t="s">
        <v>862</v>
      </c>
      <c r="F196" s="9" t="s">
        <v>1438</v>
      </c>
      <c r="G196" s="43">
        <v>698</v>
      </c>
      <c r="H196" s="44">
        <v>2.026416540145874</v>
      </c>
    </row>
    <row r="198" spans="1:19" x14ac:dyDescent="0.3">
      <c r="P198" s="45"/>
      <c r="S198" s="7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417C-645A-44B8-8402-927ED31EC3AA}">
  <sheetPr>
    <tabColor theme="9" tint="0.79998168889431442"/>
  </sheetPr>
  <dimension ref="A1:I197"/>
  <sheetViews>
    <sheetView topLeftCell="A171" zoomScaleNormal="100" workbookViewId="0">
      <selection sqref="A1:Z3"/>
    </sheetView>
  </sheetViews>
  <sheetFormatPr defaultRowHeight="14.4" x14ac:dyDescent="0.3"/>
  <cols>
    <col min="1" max="1" width="8.88671875" bestFit="1" customWidth="1"/>
    <col min="2" max="2" width="34.88671875" bestFit="1" customWidth="1"/>
    <col min="3" max="3" width="10.109375" bestFit="1" customWidth="1"/>
    <col min="4" max="4" width="12" bestFit="1" customWidth="1"/>
    <col min="5" max="5" width="33.88671875" bestFit="1" customWidth="1"/>
    <col min="6" max="6" width="51.109375" bestFit="1" customWidth="1"/>
    <col min="7" max="7" width="8.33203125" bestFit="1" customWidth="1"/>
    <col min="8" max="8" width="18.109375" bestFit="1" customWidth="1"/>
    <col min="9" max="9" width="16" bestFit="1" customWidth="1"/>
  </cols>
  <sheetData>
    <row r="1" spans="1:9" x14ac:dyDescent="0.3">
      <c r="A1" s="9" t="s">
        <v>1423</v>
      </c>
      <c r="B1" s="9" t="s">
        <v>1424</v>
      </c>
      <c r="C1" s="9" t="s">
        <v>1425</v>
      </c>
      <c r="D1" s="9" t="s">
        <v>1426</v>
      </c>
      <c r="E1" s="9" t="s">
        <v>1427</v>
      </c>
      <c r="F1" s="9" t="s">
        <v>1428</v>
      </c>
      <c r="G1" s="9" t="s">
        <v>1429</v>
      </c>
      <c r="H1" s="44" t="s">
        <v>1669</v>
      </c>
      <c r="I1" s="77"/>
    </row>
    <row r="2" spans="1:9" x14ac:dyDescent="0.3">
      <c r="A2" s="9" t="s">
        <v>857</v>
      </c>
      <c r="B2" s="9" t="s">
        <v>858</v>
      </c>
      <c r="C2" s="9" t="s">
        <v>1444</v>
      </c>
      <c r="D2" s="9" t="s">
        <v>1432</v>
      </c>
      <c r="E2" s="9" t="s">
        <v>1422</v>
      </c>
      <c r="F2" s="9" t="s">
        <v>1440</v>
      </c>
      <c r="G2" s="43">
        <v>314</v>
      </c>
      <c r="H2" s="44">
        <v>14.1180419921875</v>
      </c>
      <c r="I2" s="77"/>
    </row>
    <row r="3" spans="1:9" x14ac:dyDescent="0.3">
      <c r="A3" s="9" t="s">
        <v>860</v>
      </c>
      <c r="B3" s="9" t="s">
        <v>861</v>
      </c>
      <c r="C3" s="9" t="s">
        <v>1431</v>
      </c>
      <c r="D3" s="9" t="s">
        <v>1432</v>
      </c>
      <c r="E3" s="9" t="s">
        <v>862</v>
      </c>
      <c r="F3" s="9" t="s">
        <v>863</v>
      </c>
      <c r="G3" s="43">
        <v>512</v>
      </c>
      <c r="H3" s="44">
        <v>0.37602636218070984</v>
      </c>
      <c r="I3" s="77"/>
    </row>
    <row r="4" spans="1:9" x14ac:dyDescent="0.3">
      <c r="A4" s="9" t="s">
        <v>919</v>
      </c>
      <c r="B4" s="9" t="s">
        <v>920</v>
      </c>
      <c r="C4" s="9" t="s">
        <v>1437</v>
      </c>
      <c r="D4" s="9" t="s">
        <v>1432</v>
      </c>
      <c r="E4" s="9" t="s">
        <v>1422</v>
      </c>
      <c r="F4" s="9" t="s">
        <v>1438</v>
      </c>
      <c r="G4" s="43">
        <v>614</v>
      </c>
      <c r="H4" s="44">
        <v>1.1646740436553955</v>
      </c>
      <c r="I4" s="77"/>
    </row>
    <row r="5" spans="1:9" x14ac:dyDescent="0.3">
      <c r="A5" s="9" t="s">
        <v>907</v>
      </c>
      <c r="B5" s="9" t="s">
        <v>908</v>
      </c>
      <c r="C5" s="9" t="s">
        <v>1433</v>
      </c>
      <c r="D5" s="9" t="s">
        <v>1432</v>
      </c>
      <c r="E5" s="9" t="s">
        <v>1422</v>
      </c>
      <c r="F5" s="9" t="s">
        <v>1434</v>
      </c>
      <c r="G5" s="43">
        <v>914</v>
      </c>
      <c r="H5" s="44">
        <v>3.2083864212036133</v>
      </c>
      <c r="I5" s="77"/>
    </row>
    <row r="6" spans="1:9" x14ac:dyDescent="0.3">
      <c r="A6" s="9" t="s">
        <v>917</v>
      </c>
      <c r="B6" s="9" t="s">
        <v>918</v>
      </c>
      <c r="C6" s="9" t="s">
        <v>1436</v>
      </c>
      <c r="D6" s="9" t="s">
        <v>1432</v>
      </c>
      <c r="E6" s="9" t="s">
        <v>1421</v>
      </c>
      <c r="F6" s="9" t="s">
        <v>1421</v>
      </c>
      <c r="G6" s="43">
        <v>171</v>
      </c>
      <c r="H6" s="44">
        <v>23.065469741821289</v>
      </c>
      <c r="I6" s="77"/>
    </row>
    <row r="7" spans="1:9" x14ac:dyDescent="0.3">
      <c r="A7" s="9" t="s">
        <v>1377</v>
      </c>
      <c r="B7" s="9" t="s">
        <v>1651</v>
      </c>
      <c r="C7" s="9" t="s">
        <v>1652</v>
      </c>
      <c r="D7" s="9" t="s">
        <v>1432</v>
      </c>
      <c r="E7" s="9" t="s">
        <v>1422</v>
      </c>
      <c r="F7" s="9" t="s">
        <v>863</v>
      </c>
      <c r="G7" s="43">
        <v>466</v>
      </c>
      <c r="H7" s="44">
        <v>24.351619720458984</v>
      </c>
      <c r="I7" s="77"/>
    </row>
    <row r="8" spans="1:9" x14ac:dyDescent="0.3">
      <c r="A8" s="9" t="s">
        <v>930</v>
      </c>
      <c r="B8" s="9" t="s">
        <v>931</v>
      </c>
      <c r="C8" s="9" t="s">
        <v>1441</v>
      </c>
      <c r="D8" s="9" t="s">
        <v>1432</v>
      </c>
      <c r="E8" s="9" t="s">
        <v>1422</v>
      </c>
      <c r="F8" s="9" t="s">
        <v>1440</v>
      </c>
      <c r="G8" s="43">
        <v>213</v>
      </c>
      <c r="H8" s="44">
        <v>5.3530702590942383</v>
      </c>
      <c r="I8" s="77"/>
    </row>
    <row r="9" spans="1:9" x14ac:dyDescent="0.3">
      <c r="A9" s="9" t="s">
        <v>933</v>
      </c>
      <c r="B9" s="9" t="s">
        <v>934</v>
      </c>
      <c r="C9" s="9" t="s">
        <v>1442</v>
      </c>
      <c r="D9" s="9" t="s">
        <v>1432</v>
      </c>
      <c r="E9" s="9" t="s">
        <v>1422</v>
      </c>
      <c r="F9" s="9" t="s">
        <v>1443</v>
      </c>
      <c r="G9" s="43">
        <v>911</v>
      </c>
      <c r="H9" s="44">
        <v>2.6544194221496582</v>
      </c>
      <c r="I9" s="77"/>
    </row>
    <row r="10" spans="1:9" x14ac:dyDescent="0.3">
      <c r="A10" s="9" t="s">
        <v>928</v>
      </c>
      <c r="B10" s="9" t="s">
        <v>929</v>
      </c>
      <c r="C10" s="9" t="s">
        <v>1439</v>
      </c>
      <c r="D10" s="9" t="s">
        <v>1432</v>
      </c>
      <c r="E10" s="9" t="s">
        <v>1422</v>
      </c>
      <c r="F10" s="9" t="s">
        <v>1440</v>
      </c>
      <c r="G10" s="43">
        <v>311</v>
      </c>
      <c r="H10" s="44">
        <v>8.746729850769043</v>
      </c>
      <c r="I10" s="77"/>
    </row>
    <row r="11" spans="1:9" x14ac:dyDescent="0.3">
      <c r="A11" s="9" t="s">
        <v>936</v>
      </c>
      <c r="B11" s="9" t="s">
        <v>937</v>
      </c>
      <c r="C11" s="9" t="s">
        <v>1445</v>
      </c>
      <c r="D11" s="9" t="s">
        <v>1432</v>
      </c>
      <c r="E11" s="9" t="s">
        <v>1421</v>
      </c>
      <c r="F11" s="9" t="s">
        <v>1421</v>
      </c>
      <c r="G11" s="43">
        <v>193</v>
      </c>
      <c r="H11" s="44">
        <v>33.383289337158203</v>
      </c>
      <c r="I11" s="77"/>
    </row>
    <row r="12" spans="1:9" x14ac:dyDescent="0.3">
      <c r="A12" s="9" t="s">
        <v>938</v>
      </c>
      <c r="B12" s="9" t="s">
        <v>939</v>
      </c>
      <c r="C12" s="9" t="s">
        <v>1446</v>
      </c>
      <c r="D12" s="9" t="s">
        <v>1432</v>
      </c>
      <c r="E12" s="9" t="s">
        <v>1421</v>
      </c>
      <c r="F12" s="9" t="s">
        <v>1421</v>
      </c>
      <c r="G12" s="43">
        <v>122</v>
      </c>
      <c r="H12" s="44">
        <v>42.380001068115234</v>
      </c>
      <c r="I12" s="77"/>
    </row>
    <row r="13" spans="1:9" x14ac:dyDescent="0.3">
      <c r="A13" s="9" t="s">
        <v>940</v>
      </c>
      <c r="B13" s="9" t="s">
        <v>941</v>
      </c>
      <c r="C13" s="9" t="s">
        <v>1447</v>
      </c>
      <c r="D13" s="9" t="s">
        <v>1432</v>
      </c>
      <c r="E13" s="9" t="s">
        <v>1422</v>
      </c>
      <c r="F13" s="9" t="s">
        <v>1443</v>
      </c>
      <c r="G13" s="43">
        <v>912</v>
      </c>
      <c r="H13" s="44">
        <v>2.6324203014373779</v>
      </c>
      <c r="I13" s="77"/>
    </row>
    <row r="14" spans="1:9" x14ac:dyDescent="0.3">
      <c r="A14" s="9" t="s">
        <v>981</v>
      </c>
      <c r="B14" s="9" t="s">
        <v>982</v>
      </c>
      <c r="C14" s="9" t="s">
        <v>1467</v>
      </c>
      <c r="D14" s="9" t="s">
        <v>1432</v>
      </c>
      <c r="E14" s="9" t="s">
        <v>862</v>
      </c>
      <c r="F14" s="9" t="s">
        <v>1438</v>
      </c>
      <c r="G14" s="43">
        <v>618</v>
      </c>
      <c r="H14" s="44">
        <v>0.15669126808643341</v>
      </c>
      <c r="I14" s="77"/>
    </row>
    <row r="15" spans="1:9" x14ac:dyDescent="0.3">
      <c r="A15" s="9" t="s">
        <v>952</v>
      </c>
      <c r="B15" s="9" t="s">
        <v>953</v>
      </c>
      <c r="C15" s="9" t="s">
        <v>1455</v>
      </c>
      <c r="D15" s="9" t="s">
        <v>1432</v>
      </c>
      <c r="E15" s="9" t="s">
        <v>1421</v>
      </c>
      <c r="F15" s="9" t="s">
        <v>1421</v>
      </c>
      <c r="G15" s="43">
        <v>124</v>
      </c>
      <c r="H15" s="44">
        <v>42.150001525878906</v>
      </c>
      <c r="I15" s="77"/>
    </row>
    <row r="16" spans="1:9" x14ac:dyDescent="0.3">
      <c r="A16" s="9" t="s">
        <v>956</v>
      </c>
      <c r="B16" s="9" t="s">
        <v>957</v>
      </c>
      <c r="C16" s="9" t="s">
        <v>1457</v>
      </c>
      <c r="D16" s="9" t="s">
        <v>1432</v>
      </c>
      <c r="E16" s="9" t="s">
        <v>862</v>
      </c>
      <c r="F16" s="9" t="s">
        <v>1438</v>
      </c>
      <c r="G16" s="43">
        <v>638</v>
      </c>
      <c r="H16" s="44">
        <v>0.79724991321563721</v>
      </c>
      <c r="I16" s="77"/>
    </row>
    <row r="17" spans="1:9" x14ac:dyDescent="0.3">
      <c r="A17" s="9" t="s">
        <v>980</v>
      </c>
      <c r="B17" s="9" t="s">
        <v>27</v>
      </c>
      <c r="C17" s="9" t="s">
        <v>1466</v>
      </c>
      <c r="D17" s="9" t="s">
        <v>1432</v>
      </c>
      <c r="E17" s="9" t="s">
        <v>862</v>
      </c>
      <c r="F17" s="9" t="s">
        <v>1438</v>
      </c>
      <c r="G17" s="43">
        <v>748</v>
      </c>
      <c r="H17" s="44">
        <v>0.51209986209869385</v>
      </c>
      <c r="I17" s="77"/>
    </row>
    <row r="18" spans="1:9" x14ac:dyDescent="0.3">
      <c r="A18" s="9" t="s">
        <v>946</v>
      </c>
      <c r="B18" s="9" t="s">
        <v>947</v>
      </c>
      <c r="C18" s="9" t="s">
        <v>1451</v>
      </c>
      <c r="D18" s="9" t="s">
        <v>1432</v>
      </c>
      <c r="E18" s="9" t="s">
        <v>862</v>
      </c>
      <c r="F18" s="9" t="s">
        <v>1452</v>
      </c>
      <c r="G18" s="43">
        <v>513</v>
      </c>
      <c r="H18" s="44">
        <v>1.2147468328475952</v>
      </c>
      <c r="I18" s="77"/>
    </row>
    <row r="19" spans="1:9" x14ac:dyDescent="0.3">
      <c r="A19" s="9" t="s">
        <v>978</v>
      </c>
      <c r="B19" s="9" t="s">
        <v>979</v>
      </c>
      <c r="C19" s="9" t="s">
        <v>1465</v>
      </c>
      <c r="D19" s="9" t="s">
        <v>1432</v>
      </c>
      <c r="E19" s="9" t="s">
        <v>1422</v>
      </c>
      <c r="F19" s="9" t="s">
        <v>1434</v>
      </c>
      <c r="G19" s="43">
        <v>918</v>
      </c>
      <c r="H19" s="44">
        <v>5.7100000381469727</v>
      </c>
      <c r="I19" s="77"/>
    </row>
    <row r="20" spans="1:9" x14ac:dyDescent="0.3">
      <c r="A20" s="9" t="s">
        <v>944</v>
      </c>
      <c r="B20" s="9" t="s">
        <v>945</v>
      </c>
      <c r="C20" s="9" t="s">
        <v>1450</v>
      </c>
      <c r="D20" s="9" t="s">
        <v>1432</v>
      </c>
      <c r="E20" s="9" t="s">
        <v>1422</v>
      </c>
      <c r="F20" s="9" t="s">
        <v>863</v>
      </c>
      <c r="G20" s="43">
        <v>419</v>
      </c>
      <c r="H20" s="44">
        <v>14.816888809204102</v>
      </c>
      <c r="I20" s="77"/>
    </row>
    <row r="21" spans="1:9" x14ac:dyDescent="0.3">
      <c r="A21" s="9" t="s">
        <v>942</v>
      </c>
      <c r="B21" s="9" t="s">
        <v>1448</v>
      </c>
      <c r="C21" s="9" t="s">
        <v>1449</v>
      </c>
      <c r="D21" s="9" t="s">
        <v>1432</v>
      </c>
      <c r="E21" s="9" t="s">
        <v>1422</v>
      </c>
      <c r="F21" s="9" t="s">
        <v>1440</v>
      </c>
      <c r="G21" s="43">
        <v>313</v>
      </c>
      <c r="H21" s="44">
        <v>16.171680450439453</v>
      </c>
      <c r="I21" s="77"/>
    </row>
    <row r="22" spans="1:9" x14ac:dyDescent="0.3">
      <c r="A22" s="9" t="s">
        <v>966</v>
      </c>
      <c r="B22" s="9" t="s">
        <v>967</v>
      </c>
      <c r="C22" s="9" t="s">
        <v>1461</v>
      </c>
      <c r="D22" s="9" t="s">
        <v>1432</v>
      </c>
      <c r="E22" s="9" t="s">
        <v>1422</v>
      </c>
      <c r="F22" s="9" t="s">
        <v>1434</v>
      </c>
      <c r="G22" s="43">
        <v>963</v>
      </c>
      <c r="H22" s="44">
        <v>3.7612495422363281</v>
      </c>
      <c r="I22" s="77"/>
    </row>
    <row r="23" spans="1:9" x14ac:dyDescent="0.3">
      <c r="A23" s="9" t="s">
        <v>950</v>
      </c>
      <c r="B23" s="9" t="s">
        <v>951</v>
      </c>
      <c r="C23" s="9" t="s">
        <v>1454</v>
      </c>
      <c r="D23" s="9" t="s">
        <v>1432</v>
      </c>
      <c r="E23" s="9" t="s">
        <v>1422</v>
      </c>
      <c r="F23" s="9" t="s">
        <v>1434</v>
      </c>
      <c r="G23" s="43">
        <v>913</v>
      </c>
      <c r="H23" s="44">
        <v>3.9885075092315674</v>
      </c>
      <c r="I23" s="77"/>
    </row>
    <row r="24" spans="1:9" x14ac:dyDescent="0.3">
      <c r="A24" s="9" t="s">
        <v>954</v>
      </c>
      <c r="B24" s="9" t="s">
        <v>955</v>
      </c>
      <c r="C24" s="9" t="s">
        <v>1456</v>
      </c>
      <c r="D24" s="9" t="s">
        <v>1432</v>
      </c>
      <c r="E24" s="9" t="s">
        <v>1422</v>
      </c>
      <c r="F24" s="9" t="s">
        <v>1440</v>
      </c>
      <c r="G24" s="43">
        <v>339</v>
      </c>
      <c r="H24" s="44">
        <v>2.5351307392120361</v>
      </c>
      <c r="I24" s="77"/>
    </row>
    <row r="25" spans="1:9" x14ac:dyDescent="0.3">
      <c r="A25" s="9" t="s">
        <v>962</v>
      </c>
      <c r="B25" s="9" t="s">
        <v>1459</v>
      </c>
      <c r="C25" s="9" t="s">
        <v>1460</v>
      </c>
      <c r="D25" s="9" t="s">
        <v>1432</v>
      </c>
      <c r="E25" s="9" t="s">
        <v>1422</v>
      </c>
      <c r="F25" s="9" t="s">
        <v>1440</v>
      </c>
      <c r="G25" s="43">
        <v>218</v>
      </c>
      <c r="H25" s="44">
        <v>1.9669400453567505</v>
      </c>
      <c r="I25" s="77"/>
    </row>
    <row r="26" spans="1:9" x14ac:dyDescent="0.3">
      <c r="A26" s="9" t="s">
        <v>972</v>
      </c>
      <c r="B26" s="9" t="s">
        <v>973</v>
      </c>
      <c r="C26" s="9" t="s">
        <v>1463</v>
      </c>
      <c r="D26" s="9" t="s">
        <v>1432</v>
      </c>
      <c r="E26" s="9" t="s">
        <v>1422</v>
      </c>
      <c r="F26" s="9" t="s">
        <v>1440</v>
      </c>
      <c r="G26" s="43">
        <v>223</v>
      </c>
      <c r="H26" s="44">
        <v>4.255061149597168</v>
      </c>
      <c r="I26" s="77"/>
    </row>
    <row r="27" spans="1:9" x14ac:dyDescent="0.3">
      <c r="A27" s="9" t="s">
        <v>948</v>
      </c>
      <c r="B27" s="9" t="s">
        <v>949</v>
      </c>
      <c r="C27" s="9" t="s">
        <v>1453</v>
      </c>
      <c r="D27" s="9" t="s">
        <v>1432</v>
      </c>
      <c r="E27" s="9" t="s">
        <v>1422</v>
      </c>
      <c r="F27" s="9" t="s">
        <v>1440</v>
      </c>
      <c r="G27" s="43">
        <v>316</v>
      </c>
      <c r="H27" s="44">
        <v>9.6154203414916992</v>
      </c>
      <c r="I27" s="77"/>
    </row>
    <row r="28" spans="1:9" x14ac:dyDescent="0.3">
      <c r="A28" s="9" t="s">
        <v>976</v>
      </c>
      <c r="B28" s="9" t="s">
        <v>977</v>
      </c>
      <c r="C28" s="9" t="s">
        <v>1464</v>
      </c>
      <c r="D28" s="9" t="s">
        <v>1432</v>
      </c>
      <c r="E28" s="9" t="s">
        <v>1422</v>
      </c>
      <c r="F28" s="9" t="s">
        <v>1452</v>
      </c>
      <c r="G28" s="43">
        <v>516</v>
      </c>
      <c r="H28" s="44">
        <v>16.378238677978516</v>
      </c>
      <c r="I28" s="77"/>
    </row>
    <row r="29" spans="1:9" x14ac:dyDescent="0.3">
      <c r="A29" s="9" t="s">
        <v>960</v>
      </c>
      <c r="B29" s="9" t="s">
        <v>961</v>
      </c>
      <c r="C29" s="9" t="s">
        <v>1458</v>
      </c>
      <c r="D29" s="9" t="s">
        <v>1432</v>
      </c>
      <c r="E29" s="9" t="s">
        <v>862</v>
      </c>
      <c r="F29" s="9" t="s">
        <v>1452</v>
      </c>
      <c r="G29" s="43">
        <v>514</v>
      </c>
      <c r="H29" s="44">
        <v>2.0864565372467041</v>
      </c>
      <c r="I29" s="77"/>
    </row>
    <row r="30" spans="1:9" x14ac:dyDescent="0.3">
      <c r="A30" s="9" t="s">
        <v>968</v>
      </c>
      <c r="B30" s="9" t="s">
        <v>969</v>
      </c>
      <c r="C30" s="9" t="s">
        <v>1462</v>
      </c>
      <c r="D30" s="9" t="s">
        <v>1432</v>
      </c>
      <c r="E30" s="9" t="s">
        <v>1422</v>
      </c>
      <c r="F30" s="9" t="s">
        <v>1438</v>
      </c>
      <c r="G30" s="43">
        <v>616</v>
      </c>
      <c r="H30" s="44">
        <v>4.0027523040771484</v>
      </c>
      <c r="I30" s="77"/>
    </row>
    <row r="31" spans="1:9" x14ac:dyDescent="0.3">
      <c r="A31" s="9" t="s">
        <v>993</v>
      </c>
      <c r="B31" s="9" t="s">
        <v>1472</v>
      </c>
      <c r="C31" s="9" t="s">
        <v>1473</v>
      </c>
      <c r="D31" s="9" t="s">
        <v>1432</v>
      </c>
      <c r="E31" s="9" t="s">
        <v>862</v>
      </c>
      <c r="F31" s="9" t="s">
        <v>1438</v>
      </c>
      <c r="G31" s="43">
        <v>626</v>
      </c>
      <c r="H31" s="44">
        <v>0.30363419651985168</v>
      </c>
      <c r="I31" s="77"/>
    </row>
    <row r="32" spans="1:9" x14ac:dyDescent="0.3">
      <c r="A32" s="9" t="s">
        <v>989</v>
      </c>
      <c r="B32" s="9" t="s">
        <v>990</v>
      </c>
      <c r="C32" s="9" t="s">
        <v>1471</v>
      </c>
      <c r="D32" s="9" t="s">
        <v>1432</v>
      </c>
      <c r="E32" s="9" t="s">
        <v>1421</v>
      </c>
      <c r="F32" s="9" t="s">
        <v>1421</v>
      </c>
      <c r="G32" s="43">
        <v>156</v>
      </c>
      <c r="H32" s="44">
        <v>34.490001678466797</v>
      </c>
      <c r="I32" s="77"/>
    </row>
    <row r="33" spans="1:9" x14ac:dyDescent="0.3">
      <c r="A33" s="9" t="s">
        <v>1341</v>
      </c>
      <c r="B33" s="9" t="s">
        <v>1342</v>
      </c>
      <c r="C33" s="9" t="s">
        <v>1635</v>
      </c>
      <c r="D33" s="9" t="s">
        <v>1432</v>
      </c>
      <c r="E33" s="9" t="s">
        <v>1421</v>
      </c>
      <c r="F33" s="9" t="s">
        <v>1421</v>
      </c>
      <c r="G33" s="43">
        <v>146</v>
      </c>
      <c r="H33" s="44">
        <v>55.286163330078125</v>
      </c>
      <c r="I33" s="77"/>
    </row>
    <row r="34" spans="1:9" x14ac:dyDescent="0.3">
      <c r="A34" s="9" t="s">
        <v>997</v>
      </c>
      <c r="B34" s="9" t="s">
        <v>998</v>
      </c>
      <c r="C34" s="9" t="s">
        <v>1475</v>
      </c>
      <c r="D34" s="9" t="s">
        <v>1432</v>
      </c>
      <c r="E34" s="9" t="s">
        <v>1422</v>
      </c>
      <c r="F34" s="9" t="s">
        <v>1440</v>
      </c>
      <c r="G34" s="43">
        <v>228</v>
      </c>
      <c r="H34" s="44">
        <v>8.1332073211669922</v>
      </c>
      <c r="I34" s="77"/>
    </row>
    <row r="35" spans="1:9" x14ac:dyDescent="0.3">
      <c r="A35" s="9" t="s">
        <v>999</v>
      </c>
      <c r="B35" s="9" t="s">
        <v>1000</v>
      </c>
      <c r="C35" s="9" t="s">
        <v>1476</v>
      </c>
      <c r="D35" s="9" t="s">
        <v>1432</v>
      </c>
      <c r="E35" s="9" t="s">
        <v>1422</v>
      </c>
      <c r="F35" s="9" t="s">
        <v>1452</v>
      </c>
      <c r="G35" s="43">
        <v>924</v>
      </c>
      <c r="H35" s="44">
        <v>6.5718355178833008</v>
      </c>
      <c r="I35" s="77"/>
    </row>
    <row r="36" spans="1:9" x14ac:dyDescent="0.3">
      <c r="A36" s="9" t="s">
        <v>1017</v>
      </c>
      <c r="B36" s="9" t="s">
        <v>1018</v>
      </c>
      <c r="C36" s="9" t="s">
        <v>1485</v>
      </c>
      <c r="D36" s="9" t="s">
        <v>1432</v>
      </c>
      <c r="E36" s="9" t="s">
        <v>862</v>
      </c>
      <c r="F36" s="9" t="s">
        <v>1438</v>
      </c>
      <c r="G36" s="43">
        <v>662</v>
      </c>
      <c r="H36" s="44">
        <v>1.4077506065368652</v>
      </c>
      <c r="I36" s="77"/>
    </row>
    <row r="37" spans="1:9" x14ac:dyDescent="0.3">
      <c r="A37" s="9" t="s">
        <v>987</v>
      </c>
      <c r="B37" s="9" t="s">
        <v>988</v>
      </c>
      <c r="C37" s="9" t="s">
        <v>1470</v>
      </c>
      <c r="D37" s="9" t="s">
        <v>1432</v>
      </c>
      <c r="E37" s="9" t="s">
        <v>862</v>
      </c>
      <c r="F37" s="9" t="s">
        <v>1438</v>
      </c>
      <c r="G37" s="43">
        <v>622</v>
      </c>
      <c r="H37" s="44">
        <v>0.93026894330978394</v>
      </c>
      <c r="I37" s="77"/>
    </row>
    <row r="38" spans="1:9" x14ac:dyDescent="0.3">
      <c r="A38" s="9" t="s">
        <v>1009</v>
      </c>
      <c r="B38" s="9" t="s">
        <v>1480</v>
      </c>
      <c r="C38" s="9" t="s">
        <v>1481</v>
      </c>
      <c r="D38" s="9" t="s">
        <v>1432</v>
      </c>
      <c r="E38" s="9" t="s">
        <v>862</v>
      </c>
      <c r="F38" s="9" t="s">
        <v>1438</v>
      </c>
      <c r="G38" s="43">
        <v>636</v>
      </c>
      <c r="H38" s="44">
        <v>0.33432099223136902</v>
      </c>
      <c r="I38" s="77"/>
    </row>
    <row r="39" spans="1:9" x14ac:dyDescent="0.3">
      <c r="A39" s="9" t="s">
        <v>1011</v>
      </c>
      <c r="B39" s="9" t="s">
        <v>1482</v>
      </c>
      <c r="C39" s="9" t="s">
        <v>1483</v>
      </c>
      <c r="D39" s="9" t="s">
        <v>1432</v>
      </c>
      <c r="E39" s="9" t="s">
        <v>862</v>
      </c>
      <c r="F39" s="9" t="s">
        <v>1438</v>
      </c>
      <c r="G39" s="43">
        <v>634</v>
      </c>
      <c r="H39" s="44">
        <v>1.3671081066131592</v>
      </c>
      <c r="I39" s="77"/>
    </row>
    <row r="40" spans="1:9" x14ac:dyDescent="0.3">
      <c r="A40" s="9" t="s">
        <v>1005</v>
      </c>
      <c r="B40" s="9" t="s">
        <v>1006</v>
      </c>
      <c r="C40" s="9" t="s">
        <v>1477</v>
      </c>
      <c r="D40" s="9" t="s">
        <v>1432</v>
      </c>
      <c r="E40" s="9" t="s">
        <v>1422</v>
      </c>
      <c r="F40" s="9" t="s">
        <v>1440</v>
      </c>
      <c r="G40" s="43">
        <v>233</v>
      </c>
      <c r="H40" s="44">
        <v>3.3576729297637939</v>
      </c>
      <c r="I40" s="77"/>
    </row>
    <row r="41" spans="1:9" x14ac:dyDescent="0.3">
      <c r="A41" s="9" t="s">
        <v>1007</v>
      </c>
      <c r="B41" s="9" t="s">
        <v>1478</v>
      </c>
      <c r="C41" s="9" t="s">
        <v>1479</v>
      </c>
      <c r="D41" s="9" t="s">
        <v>1432</v>
      </c>
      <c r="E41" s="9" t="s">
        <v>862</v>
      </c>
      <c r="F41" s="9" t="s">
        <v>1438</v>
      </c>
      <c r="G41" s="43">
        <v>632</v>
      </c>
      <c r="H41" s="44">
        <v>0.837516188621521</v>
      </c>
      <c r="I41" s="77"/>
    </row>
    <row r="42" spans="1:9" x14ac:dyDescent="0.3">
      <c r="A42" s="9" t="s">
        <v>983</v>
      </c>
      <c r="B42" s="9" t="s">
        <v>984</v>
      </c>
      <c r="C42" s="9" t="s">
        <v>1468</v>
      </c>
      <c r="D42" s="9" t="s">
        <v>1432</v>
      </c>
      <c r="E42" s="9" t="s">
        <v>1422</v>
      </c>
      <c r="F42" s="9" t="s">
        <v>1438</v>
      </c>
      <c r="G42" s="43">
        <v>624</v>
      </c>
      <c r="H42" s="44">
        <v>1.9031667709350586</v>
      </c>
      <c r="I42" s="77"/>
    </row>
    <row r="43" spans="1:9" x14ac:dyDescent="0.3">
      <c r="A43" s="9" t="s">
        <v>1015</v>
      </c>
      <c r="B43" s="9" t="s">
        <v>1016</v>
      </c>
      <c r="C43" s="9" t="s">
        <v>1484</v>
      </c>
      <c r="D43" s="9" t="s">
        <v>1432</v>
      </c>
      <c r="E43" s="9" t="s">
        <v>1422</v>
      </c>
      <c r="F43" s="9" t="s">
        <v>1440</v>
      </c>
      <c r="G43" s="43">
        <v>238</v>
      </c>
      <c r="H43" s="44">
        <v>7.5440731048583984</v>
      </c>
      <c r="I43" s="77"/>
    </row>
    <row r="44" spans="1:9" x14ac:dyDescent="0.3">
      <c r="A44" s="9" t="s">
        <v>1025</v>
      </c>
      <c r="B44" s="9" t="s">
        <v>1026</v>
      </c>
      <c r="C44" s="9" t="s">
        <v>1487</v>
      </c>
      <c r="D44" s="9" t="s">
        <v>1432</v>
      </c>
      <c r="E44" s="9" t="s">
        <v>1421</v>
      </c>
      <c r="F44" s="9" t="s">
        <v>1421</v>
      </c>
      <c r="G44" s="43">
        <v>423</v>
      </c>
      <c r="H44" s="44">
        <v>16.835803985595703</v>
      </c>
      <c r="I44" s="77"/>
    </row>
    <row r="45" spans="1:9" x14ac:dyDescent="0.3">
      <c r="A45" s="9" t="s">
        <v>1027</v>
      </c>
      <c r="B45" s="9" t="s">
        <v>1488</v>
      </c>
      <c r="C45" s="9" t="s">
        <v>1489</v>
      </c>
      <c r="D45" s="9" t="s">
        <v>1432</v>
      </c>
      <c r="E45" s="9" t="s">
        <v>1421</v>
      </c>
      <c r="F45" s="9" t="s">
        <v>1421</v>
      </c>
      <c r="G45" s="43">
        <v>935</v>
      </c>
      <c r="H45" s="44">
        <v>14.319999694824219</v>
      </c>
      <c r="I45" s="77"/>
    </row>
    <row r="46" spans="1:9" x14ac:dyDescent="0.3">
      <c r="A46" s="9" t="s">
        <v>1075</v>
      </c>
      <c r="B46" s="9" t="s">
        <v>1076</v>
      </c>
      <c r="C46" s="9" t="s">
        <v>1510</v>
      </c>
      <c r="D46" s="9" t="s">
        <v>1432</v>
      </c>
      <c r="E46" s="9" t="s">
        <v>1421</v>
      </c>
      <c r="F46" s="9" t="s">
        <v>1421</v>
      </c>
      <c r="G46" s="43">
        <v>134</v>
      </c>
      <c r="H46" s="44">
        <v>34.950000762939453</v>
      </c>
      <c r="I46" s="77"/>
    </row>
    <row r="47" spans="1:9" x14ac:dyDescent="0.3">
      <c r="A47" s="9" t="s">
        <v>1031</v>
      </c>
      <c r="B47" s="9" t="s">
        <v>1032</v>
      </c>
      <c r="C47" s="9" t="s">
        <v>1491</v>
      </c>
      <c r="D47" s="9" t="s">
        <v>1432</v>
      </c>
      <c r="E47" s="9" t="s">
        <v>862</v>
      </c>
      <c r="F47" s="9" t="s">
        <v>863</v>
      </c>
      <c r="G47" s="43">
        <v>611</v>
      </c>
      <c r="H47" s="44">
        <v>2.1630580425262451</v>
      </c>
      <c r="I47" s="77"/>
    </row>
    <row r="48" spans="1:9" x14ac:dyDescent="0.3">
      <c r="A48" s="9" t="s">
        <v>1033</v>
      </c>
      <c r="B48" s="9" t="s">
        <v>1034</v>
      </c>
      <c r="C48" s="9" t="s">
        <v>1492</v>
      </c>
      <c r="D48" s="9" t="s">
        <v>1432</v>
      </c>
      <c r="E48" s="9" t="s">
        <v>1422</v>
      </c>
      <c r="F48" s="9" t="s">
        <v>1440</v>
      </c>
      <c r="G48" s="43">
        <v>321</v>
      </c>
      <c r="H48" s="44">
        <v>4.6275267601013184</v>
      </c>
      <c r="I48" s="77"/>
    </row>
    <row r="49" spans="1:9" x14ac:dyDescent="0.3">
      <c r="A49" s="9" t="s">
        <v>1029</v>
      </c>
      <c r="B49" s="9" t="s">
        <v>1030</v>
      </c>
      <c r="C49" s="9" t="s">
        <v>1490</v>
      </c>
      <c r="D49" s="9" t="s">
        <v>1432</v>
      </c>
      <c r="E49" s="9" t="s">
        <v>1421</v>
      </c>
      <c r="F49" s="9" t="s">
        <v>1421</v>
      </c>
      <c r="G49" s="43">
        <v>128</v>
      </c>
      <c r="H49" s="44">
        <v>47.259998321533203</v>
      </c>
      <c r="I49" s="77"/>
    </row>
    <row r="50" spans="1:9" x14ac:dyDescent="0.3">
      <c r="A50" s="9" t="s">
        <v>1035</v>
      </c>
      <c r="B50" s="9" t="s">
        <v>1493</v>
      </c>
      <c r="C50" s="9" t="s">
        <v>1494</v>
      </c>
      <c r="D50" s="9" t="s">
        <v>1432</v>
      </c>
      <c r="E50" s="9" t="s">
        <v>1422</v>
      </c>
      <c r="F50" s="9" t="s">
        <v>1440</v>
      </c>
      <c r="G50" s="43">
        <v>243</v>
      </c>
      <c r="H50" s="44">
        <v>4.7136721611022949</v>
      </c>
      <c r="I50" s="77"/>
    </row>
    <row r="51" spans="1:9" x14ac:dyDescent="0.3">
      <c r="A51" s="9" t="s">
        <v>909</v>
      </c>
      <c r="B51" s="9" t="s">
        <v>910</v>
      </c>
      <c r="C51" s="9" t="s">
        <v>1435</v>
      </c>
      <c r="D51" s="9" t="s">
        <v>1432</v>
      </c>
      <c r="E51" s="9" t="s">
        <v>1422</v>
      </c>
      <c r="F51" s="9" t="s">
        <v>863</v>
      </c>
      <c r="G51" s="43">
        <v>612</v>
      </c>
      <c r="H51" s="44">
        <v>2.0729386806488037</v>
      </c>
      <c r="I51" s="77"/>
    </row>
    <row r="52" spans="1:9" x14ac:dyDescent="0.3">
      <c r="A52" s="9" t="s">
        <v>1037</v>
      </c>
      <c r="B52" s="9" t="s">
        <v>1038</v>
      </c>
      <c r="C52" s="9" t="s">
        <v>1495</v>
      </c>
      <c r="D52" s="9" t="s">
        <v>1432</v>
      </c>
      <c r="E52" s="9" t="s">
        <v>1422</v>
      </c>
      <c r="F52" s="9" t="s">
        <v>1440</v>
      </c>
      <c r="G52" s="43">
        <v>248</v>
      </c>
      <c r="H52" s="44">
        <v>3.5154328346252441</v>
      </c>
      <c r="I52" s="77"/>
    </row>
    <row r="53" spans="1:9" x14ac:dyDescent="0.3">
      <c r="A53" s="9" t="s">
        <v>1039</v>
      </c>
      <c r="B53" s="9" t="s">
        <v>1040</v>
      </c>
      <c r="C53" s="9" t="s">
        <v>1496</v>
      </c>
      <c r="D53" s="9" t="s">
        <v>1432</v>
      </c>
      <c r="E53" s="9" t="s">
        <v>1422</v>
      </c>
      <c r="F53" s="9" t="s">
        <v>863</v>
      </c>
      <c r="G53" s="43">
        <v>469</v>
      </c>
      <c r="H53" s="44">
        <v>2.2375907897949219</v>
      </c>
      <c r="I53" s="77"/>
    </row>
    <row r="54" spans="1:9" x14ac:dyDescent="0.3">
      <c r="A54" s="9" t="s">
        <v>1045</v>
      </c>
      <c r="B54" s="9" t="s">
        <v>1046</v>
      </c>
      <c r="C54" s="9" t="s">
        <v>1499</v>
      </c>
      <c r="D54" s="9" t="s">
        <v>1432</v>
      </c>
      <c r="E54" s="9" t="s">
        <v>862</v>
      </c>
      <c r="F54" s="9" t="s">
        <v>1438</v>
      </c>
      <c r="G54" s="43">
        <v>643</v>
      </c>
      <c r="H54" s="44">
        <v>0.36143738031387329</v>
      </c>
      <c r="I54" s="77"/>
    </row>
    <row r="55" spans="1:9" x14ac:dyDescent="0.3">
      <c r="A55" s="9" t="s">
        <v>1329</v>
      </c>
      <c r="B55" s="9" t="s">
        <v>1330</v>
      </c>
      <c r="C55" s="9" t="s">
        <v>1623</v>
      </c>
      <c r="D55" s="9" t="s">
        <v>1432</v>
      </c>
      <c r="E55" s="9" t="s">
        <v>1421</v>
      </c>
      <c r="F55" s="9" t="s">
        <v>1421</v>
      </c>
      <c r="G55" s="43">
        <v>184</v>
      </c>
      <c r="H55" s="44">
        <v>23.870000839233398</v>
      </c>
      <c r="I55" s="77"/>
    </row>
    <row r="56" spans="1:9" x14ac:dyDescent="0.3">
      <c r="A56" s="9" t="s">
        <v>1047</v>
      </c>
      <c r="B56" s="9" t="s">
        <v>1048</v>
      </c>
      <c r="C56" s="9" t="s">
        <v>1500</v>
      </c>
      <c r="D56" s="9" t="s">
        <v>1432</v>
      </c>
      <c r="E56" s="9" t="s">
        <v>1421</v>
      </c>
      <c r="F56" s="9" t="s">
        <v>1421</v>
      </c>
      <c r="G56" s="43">
        <v>939</v>
      </c>
      <c r="H56" s="44">
        <v>17.020000457763672</v>
      </c>
      <c r="I56" s="77"/>
    </row>
    <row r="57" spans="1:9" x14ac:dyDescent="0.3">
      <c r="A57" s="9" t="s">
        <v>1051</v>
      </c>
      <c r="B57" s="9" t="s">
        <v>1052</v>
      </c>
      <c r="C57" s="9" t="s">
        <v>1502</v>
      </c>
      <c r="D57" s="9" t="s">
        <v>1432</v>
      </c>
      <c r="E57" s="9" t="s">
        <v>862</v>
      </c>
      <c r="F57" s="9" t="s">
        <v>1438</v>
      </c>
      <c r="G57" s="43">
        <v>644</v>
      </c>
      <c r="H57" s="44">
        <v>0.61328631639480591</v>
      </c>
      <c r="I57" s="77"/>
    </row>
    <row r="58" spans="1:9" x14ac:dyDescent="0.3">
      <c r="A58" s="9" t="s">
        <v>1059</v>
      </c>
      <c r="B58" s="9" t="s">
        <v>1060</v>
      </c>
      <c r="C58" s="9" t="s">
        <v>1504</v>
      </c>
      <c r="D58" s="9" t="s">
        <v>1432</v>
      </c>
      <c r="E58" s="9" t="s">
        <v>1421</v>
      </c>
      <c r="F58" s="9" t="s">
        <v>1421</v>
      </c>
      <c r="G58" s="43">
        <v>172</v>
      </c>
      <c r="H58" s="44">
        <v>40.090000152587891</v>
      </c>
      <c r="I58" s="77"/>
    </row>
    <row r="59" spans="1:9" x14ac:dyDescent="0.3">
      <c r="A59" s="9" t="s">
        <v>1057</v>
      </c>
      <c r="B59" s="9" t="s">
        <v>1058</v>
      </c>
      <c r="C59" s="9" t="s">
        <v>1503</v>
      </c>
      <c r="D59" s="9" t="s">
        <v>1432</v>
      </c>
      <c r="E59" s="9" t="s">
        <v>1422</v>
      </c>
      <c r="F59" s="9" t="s">
        <v>1452</v>
      </c>
      <c r="G59" s="43">
        <v>819</v>
      </c>
      <c r="H59" s="44">
        <v>3.109827995300293</v>
      </c>
      <c r="I59" s="77"/>
    </row>
    <row r="60" spans="1:9" x14ac:dyDescent="0.3">
      <c r="A60" s="9" t="s">
        <v>1061</v>
      </c>
      <c r="B60" s="9" t="s">
        <v>1062</v>
      </c>
      <c r="C60" s="9" t="s">
        <v>1505</v>
      </c>
      <c r="D60" s="9" t="s">
        <v>1432</v>
      </c>
      <c r="E60" s="9" t="s">
        <v>1421</v>
      </c>
      <c r="F60" s="9" t="s">
        <v>1421</v>
      </c>
      <c r="G60" s="43">
        <v>132</v>
      </c>
      <c r="H60" s="44">
        <v>39.520000457763672</v>
      </c>
      <c r="I60" s="77"/>
    </row>
    <row r="61" spans="1:9" x14ac:dyDescent="0.3">
      <c r="A61" s="9" t="s">
        <v>1198</v>
      </c>
      <c r="B61" s="9" t="s">
        <v>1567</v>
      </c>
      <c r="C61" s="9" t="s">
        <v>1568</v>
      </c>
      <c r="D61" s="9" t="s">
        <v>1432</v>
      </c>
      <c r="E61" s="9" t="s">
        <v>1422</v>
      </c>
      <c r="F61" s="9" t="s">
        <v>1452</v>
      </c>
      <c r="G61" s="43">
        <v>868</v>
      </c>
      <c r="H61" s="44">
        <v>2.4197590351104736</v>
      </c>
      <c r="I61" s="77"/>
    </row>
    <row r="62" spans="1:9" x14ac:dyDescent="0.3">
      <c r="A62" s="9" t="s">
        <v>1069</v>
      </c>
      <c r="B62" s="9" t="s">
        <v>1070</v>
      </c>
      <c r="C62" s="9" t="s">
        <v>1506</v>
      </c>
      <c r="D62" s="9" t="s">
        <v>1432</v>
      </c>
      <c r="E62" s="9" t="s">
        <v>1422</v>
      </c>
      <c r="F62" s="9" t="s">
        <v>1438</v>
      </c>
      <c r="G62" s="43">
        <v>646</v>
      </c>
      <c r="H62" s="44">
        <v>4.5403861999511719</v>
      </c>
      <c r="I62" s="77"/>
    </row>
    <row r="63" spans="1:9" x14ac:dyDescent="0.3">
      <c r="A63" s="9" t="s">
        <v>1379</v>
      </c>
      <c r="B63" s="9" t="s">
        <v>1380</v>
      </c>
      <c r="C63" s="9" t="s">
        <v>1653</v>
      </c>
      <c r="D63" s="9" t="s">
        <v>1432</v>
      </c>
      <c r="E63" s="9" t="s">
        <v>1421</v>
      </c>
      <c r="F63" s="9" t="s">
        <v>1421</v>
      </c>
      <c r="G63" s="43">
        <v>112</v>
      </c>
      <c r="H63" s="44">
        <v>25.449502944946289</v>
      </c>
      <c r="I63" s="77"/>
    </row>
    <row r="64" spans="1:9" x14ac:dyDescent="0.3">
      <c r="A64" s="9" t="s">
        <v>1073</v>
      </c>
      <c r="B64" s="9" t="s">
        <v>1074</v>
      </c>
      <c r="C64" s="9" t="s">
        <v>1509</v>
      </c>
      <c r="D64" s="9" t="s">
        <v>1432</v>
      </c>
      <c r="E64" s="9" t="s">
        <v>1422</v>
      </c>
      <c r="F64" s="9" t="s">
        <v>1443</v>
      </c>
      <c r="G64" s="43">
        <v>915</v>
      </c>
      <c r="H64" s="44">
        <v>2.6592991352081299</v>
      </c>
      <c r="I64" s="77"/>
    </row>
    <row r="65" spans="1:9" x14ac:dyDescent="0.3">
      <c r="A65" s="9" t="s">
        <v>1077</v>
      </c>
      <c r="B65" s="9" t="s">
        <v>1078</v>
      </c>
      <c r="C65" s="9" t="s">
        <v>1511</v>
      </c>
      <c r="D65" s="9" t="s">
        <v>1432</v>
      </c>
      <c r="E65" s="9" t="s">
        <v>862</v>
      </c>
      <c r="F65" s="9" t="s">
        <v>1438</v>
      </c>
      <c r="G65" s="43">
        <v>652</v>
      </c>
      <c r="H65" s="44">
        <v>1.37916100025177</v>
      </c>
      <c r="I65" s="77"/>
    </row>
    <row r="66" spans="1:9" x14ac:dyDescent="0.3">
      <c r="A66" s="9" t="s">
        <v>1095</v>
      </c>
      <c r="B66" s="9" t="s">
        <v>1096</v>
      </c>
      <c r="C66" s="9" t="s">
        <v>1515</v>
      </c>
      <c r="D66" s="9" t="s">
        <v>1432</v>
      </c>
      <c r="E66" s="9" t="s">
        <v>862</v>
      </c>
      <c r="F66" s="9" t="s">
        <v>1438</v>
      </c>
      <c r="G66" s="43">
        <v>656</v>
      </c>
      <c r="H66" s="44">
        <v>0.68000507354736328</v>
      </c>
      <c r="I66" s="77"/>
    </row>
    <row r="67" spans="1:9" x14ac:dyDescent="0.3">
      <c r="A67" s="9" t="s">
        <v>1071</v>
      </c>
      <c r="B67" s="9" t="s">
        <v>1507</v>
      </c>
      <c r="C67" s="9" t="s">
        <v>1508</v>
      </c>
      <c r="D67" s="9" t="s">
        <v>1432</v>
      </c>
      <c r="E67" s="9" t="s">
        <v>862</v>
      </c>
      <c r="F67" s="9" t="s">
        <v>1438</v>
      </c>
      <c r="G67" s="43">
        <v>648</v>
      </c>
      <c r="H67" s="44">
        <v>0.47408542037010193</v>
      </c>
      <c r="I67" s="77"/>
    </row>
    <row r="68" spans="1:9" x14ac:dyDescent="0.3">
      <c r="A68" s="9" t="s">
        <v>1097</v>
      </c>
      <c r="B68" s="9" t="s">
        <v>1098</v>
      </c>
      <c r="C68" s="9" t="s">
        <v>1516</v>
      </c>
      <c r="D68" s="9" t="s">
        <v>1432</v>
      </c>
      <c r="E68" s="9" t="s">
        <v>862</v>
      </c>
      <c r="F68" s="9" t="s">
        <v>1438</v>
      </c>
      <c r="G68" s="43">
        <v>654</v>
      </c>
      <c r="H68" s="44">
        <v>0.48659664392471313</v>
      </c>
      <c r="I68" s="77"/>
    </row>
    <row r="69" spans="1:9" x14ac:dyDescent="0.3">
      <c r="A69" s="9" t="s">
        <v>1043</v>
      </c>
      <c r="B69" s="9" t="s">
        <v>1044</v>
      </c>
      <c r="C69" s="9" t="s">
        <v>1498</v>
      </c>
      <c r="D69" s="9" t="s">
        <v>1432</v>
      </c>
      <c r="E69" s="9" t="s">
        <v>1422</v>
      </c>
      <c r="F69" s="9" t="s">
        <v>1438</v>
      </c>
      <c r="G69" s="43">
        <v>642</v>
      </c>
      <c r="H69" s="44">
        <v>4.4521956443786621</v>
      </c>
      <c r="I69" s="77"/>
    </row>
    <row r="70" spans="1:9" x14ac:dyDescent="0.3">
      <c r="A70" s="9" t="s">
        <v>1081</v>
      </c>
      <c r="B70" s="9" t="s">
        <v>1082</v>
      </c>
      <c r="C70" s="9" t="s">
        <v>1512</v>
      </c>
      <c r="D70" s="9" t="s">
        <v>1432</v>
      </c>
      <c r="E70" s="9" t="s">
        <v>1421</v>
      </c>
      <c r="F70" s="9" t="s">
        <v>1421</v>
      </c>
      <c r="G70" s="43">
        <v>174</v>
      </c>
      <c r="H70" s="44">
        <v>12.340000152587891</v>
      </c>
      <c r="I70" s="77"/>
    </row>
    <row r="71" spans="1:9" x14ac:dyDescent="0.3">
      <c r="A71" s="9" t="s">
        <v>1085</v>
      </c>
      <c r="B71" s="9" t="s">
        <v>1086</v>
      </c>
      <c r="C71" s="9" t="s">
        <v>1513</v>
      </c>
      <c r="D71" s="9" t="s">
        <v>1432</v>
      </c>
      <c r="E71" s="9" t="s">
        <v>1422</v>
      </c>
      <c r="F71" s="9" t="s">
        <v>1440</v>
      </c>
      <c r="G71" s="43">
        <v>328</v>
      </c>
      <c r="H71" s="44">
        <v>5.703855037689209</v>
      </c>
      <c r="I71" s="77"/>
    </row>
    <row r="72" spans="1:9" x14ac:dyDescent="0.3">
      <c r="A72" s="9" t="s">
        <v>1091</v>
      </c>
      <c r="B72" s="9" t="s">
        <v>1092</v>
      </c>
      <c r="C72" s="9" t="s">
        <v>1514</v>
      </c>
      <c r="D72" s="9" t="s">
        <v>1432</v>
      </c>
      <c r="E72" s="9" t="s">
        <v>1422</v>
      </c>
      <c r="F72" s="9" t="s">
        <v>1440</v>
      </c>
      <c r="G72" s="43">
        <v>258</v>
      </c>
      <c r="H72" s="44">
        <v>2.6856744289398193</v>
      </c>
      <c r="I72" s="77"/>
    </row>
    <row r="73" spans="1:9" x14ac:dyDescent="0.3">
      <c r="A73" s="9" t="s">
        <v>1099</v>
      </c>
      <c r="B73" s="9" t="s">
        <v>1100</v>
      </c>
      <c r="C73" s="9" t="s">
        <v>1517</v>
      </c>
      <c r="D73" s="9" t="s">
        <v>1432</v>
      </c>
      <c r="E73" s="9" t="s">
        <v>1422</v>
      </c>
      <c r="F73" s="9" t="s">
        <v>1440</v>
      </c>
      <c r="G73" s="43">
        <v>336</v>
      </c>
      <c r="H73" s="44">
        <v>4.3366966247558594</v>
      </c>
      <c r="I73" s="77"/>
    </row>
    <row r="74" spans="1:9" x14ac:dyDescent="0.3">
      <c r="A74" s="9" t="s">
        <v>1109</v>
      </c>
      <c r="B74" s="9" t="s">
        <v>1520</v>
      </c>
      <c r="C74" s="9" t="s">
        <v>1521</v>
      </c>
      <c r="D74" s="9" t="s">
        <v>1432</v>
      </c>
      <c r="E74" s="9" t="s">
        <v>1421</v>
      </c>
      <c r="F74" s="9" t="s">
        <v>1421</v>
      </c>
      <c r="G74" s="43">
        <v>532</v>
      </c>
      <c r="H74" s="44">
        <v>29.419593811035156</v>
      </c>
      <c r="I74" s="77"/>
    </row>
    <row r="75" spans="1:9" x14ac:dyDescent="0.3">
      <c r="A75" s="9" t="s">
        <v>1107</v>
      </c>
      <c r="B75" s="9" t="s">
        <v>1108</v>
      </c>
      <c r="C75" s="9" t="s">
        <v>1519</v>
      </c>
      <c r="D75" s="9" t="s">
        <v>1432</v>
      </c>
      <c r="E75" s="9" t="s">
        <v>862</v>
      </c>
      <c r="F75" s="9" t="s">
        <v>1440</v>
      </c>
      <c r="G75" s="43">
        <v>268</v>
      </c>
      <c r="H75" s="44">
        <v>1.4858695268630981</v>
      </c>
      <c r="I75" s="77"/>
    </row>
    <row r="76" spans="1:9" x14ac:dyDescent="0.3">
      <c r="A76" s="9" t="s">
        <v>1019</v>
      </c>
      <c r="B76" s="9" t="s">
        <v>1020</v>
      </c>
      <c r="C76" s="9" t="s">
        <v>1486</v>
      </c>
      <c r="D76" s="9" t="s">
        <v>1432</v>
      </c>
      <c r="E76" s="9" t="s">
        <v>1422</v>
      </c>
      <c r="F76" s="9" t="s">
        <v>1434</v>
      </c>
      <c r="G76" s="43">
        <v>960</v>
      </c>
      <c r="H76" s="44">
        <v>11.020000457763672</v>
      </c>
      <c r="I76" s="77"/>
    </row>
    <row r="77" spans="1:9" x14ac:dyDescent="0.3">
      <c r="A77" s="9" t="s">
        <v>1101</v>
      </c>
      <c r="B77" s="9" t="s">
        <v>1102</v>
      </c>
      <c r="C77" s="9" t="s">
        <v>1518</v>
      </c>
      <c r="D77" s="9" t="s">
        <v>1432</v>
      </c>
      <c r="E77" s="9" t="s">
        <v>862</v>
      </c>
      <c r="F77" s="9" t="s">
        <v>1440</v>
      </c>
      <c r="G77" s="43">
        <v>263</v>
      </c>
      <c r="H77" s="44">
        <v>0.76307004690170288</v>
      </c>
      <c r="I77" s="77"/>
    </row>
    <row r="78" spans="1:9" x14ac:dyDescent="0.3">
      <c r="A78" s="9" t="s">
        <v>1111</v>
      </c>
      <c r="B78" s="9" t="s">
        <v>1112</v>
      </c>
      <c r="C78" s="9" t="s">
        <v>1522</v>
      </c>
      <c r="D78" s="9" t="s">
        <v>1432</v>
      </c>
      <c r="E78" s="9" t="s">
        <v>1422</v>
      </c>
      <c r="F78" s="9" t="s">
        <v>1434</v>
      </c>
      <c r="G78" s="43">
        <v>944</v>
      </c>
      <c r="H78" s="44">
        <v>9.6800003051757813</v>
      </c>
      <c r="I78" s="77"/>
    </row>
    <row r="79" spans="1:9" x14ac:dyDescent="0.3">
      <c r="A79" s="9" t="s">
        <v>1117</v>
      </c>
      <c r="B79" s="9" t="s">
        <v>1118</v>
      </c>
      <c r="C79" s="9" t="s">
        <v>1525</v>
      </c>
      <c r="D79" s="9" t="s">
        <v>1432</v>
      </c>
      <c r="E79" s="9" t="s">
        <v>1422</v>
      </c>
      <c r="F79" s="9" t="s">
        <v>1452</v>
      </c>
      <c r="G79" s="43">
        <v>536</v>
      </c>
      <c r="H79" s="44">
        <v>2.4381115436553955</v>
      </c>
      <c r="I79" s="77"/>
    </row>
    <row r="80" spans="1:9" x14ac:dyDescent="0.3">
      <c r="A80" s="9" t="s">
        <v>1115</v>
      </c>
      <c r="B80" s="9" t="s">
        <v>1116</v>
      </c>
      <c r="C80" s="9" t="s">
        <v>1524</v>
      </c>
      <c r="D80" s="9" t="s">
        <v>1432</v>
      </c>
      <c r="E80" s="9" t="s">
        <v>1422</v>
      </c>
      <c r="F80" s="9" t="s">
        <v>1452</v>
      </c>
      <c r="G80" s="43">
        <v>534</v>
      </c>
      <c r="H80" s="44">
        <v>1.1948616504669189</v>
      </c>
      <c r="I80" s="77"/>
    </row>
    <row r="81" spans="1:9" x14ac:dyDescent="0.3">
      <c r="A81" s="9" t="s">
        <v>1123</v>
      </c>
      <c r="B81" s="9" t="s">
        <v>1124</v>
      </c>
      <c r="C81" s="9" t="s">
        <v>1529</v>
      </c>
      <c r="D81" s="9" t="s">
        <v>1432</v>
      </c>
      <c r="E81" s="9" t="s">
        <v>1421</v>
      </c>
      <c r="F81" s="9" t="s">
        <v>1421</v>
      </c>
      <c r="G81" s="43">
        <v>178</v>
      </c>
      <c r="H81" s="44">
        <v>29.809999465942383</v>
      </c>
      <c r="I81" s="77"/>
    </row>
    <row r="82" spans="1:9" x14ac:dyDescent="0.3">
      <c r="A82" s="9" t="s">
        <v>1119</v>
      </c>
      <c r="B82" s="9" t="s">
        <v>1526</v>
      </c>
      <c r="C82" s="9" t="s">
        <v>1527</v>
      </c>
      <c r="D82" s="9" t="s">
        <v>1432</v>
      </c>
      <c r="E82" s="9" t="s">
        <v>1422</v>
      </c>
      <c r="F82" s="9" t="s">
        <v>863</v>
      </c>
      <c r="G82" s="43">
        <v>429</v>
      </c>
      <c r="H82" s="44">
        <v>6.205223560333252</v>
      </c>
      <c r="I82" s="77"/>
    </row>
    <row r="83" spans="1:9" x14ac:dyDescent="0.3">
      <c r="A83" s="9" t="s">
        <v>1121</v>
      </c>
      <c r="B83" s="9" t="s">
        <v>1122</v>
      </c>
      <c r="C83" s="9" t="s">
        <v>1528</v>
      </c>
      <c r="D83" s="9" t="s">
        <v>1432</v>
      </c>
      <c r="E83" s="9" t="s">
        <v>1422</v>
      </c>
      <c r="F83" s="9" t="s">
        <v>863</v>
      </c>
      <c r="G83" s="43">
        <v>433</v>
      </c>
      <c r="H83" s="44">
        <v>2.6267280578613281</v>
      </c>
      <c r="I83" s="77"/>
    </row>
    <row r="84" spans="1:9" x14ac:dyDescent="0.3">
      <c r="A84" s="9" t="s">
        <v>1113</v>
      </c>
      <c r="B84" s="9" t="s">
        <v>1114</v>
      </c>
      <c r="C84" s="9" t="s">
        <v>1523</v>
      </c>
      <c r="D84" s="9" t="s">
        <v>1432</v>
      </c>
      <c r="E84" s="9" t="s">
        <v>1421</v>
      </c>
      <c r="F84" s="9" t="s">
        <v>1421</v>
      </c>
      <c r="G84" s="43">
        <v>176</v>
      </c>
      <c r="H84" s="44">
        <v>43.220001220703125</v>
      </c>
      <c r="I84" s="77"/>
    </row>
    <row r="85" spans="1:9" x14ac:dyDescent="0.3">
      <c r="A85" s="9" t="s">
        <v>1127</v>
      </c>
      <c r="B85" s="9" t="s">
        <v>1128</v>
      </c>
      <c r="C85" s="9" t="s">
        <v>1530</v>
      </c>
      <c r="D85" s="9" t="s">
        <v>1432</v>
      </c>
      <c r="E85" s="9" t="s">
        <v>1421</v>
      </c>
      <c r="F85" s="9" t="s">
        <v>1421</v>
      </c>
      <c r="G85" s="43">
        <v>436</v>
      </c>
      <c r="H85" s="44">
        <v>24.719999313354492</v>
      </c>
      <c r="I85" s="77"/>
    </row>
    <row r="86" spans="1:9" x14ac:dyDescent="0.3">
      <c r="A86" s="9" t="s">
        <v>1129</v>
      </c>
      <c r="B86" s="9" t="s">
        <v>1130</v>
      </c>
      <c r="C86" s="9" t="s">
        <v>1531</v>
      </c>
      <c r="D86" s="9" t="s">
        <v>1432</v>
      </c>
      <c r="E86" s="9" t="s">
        <v>1421</v>
      </c>
      <c r="F86" s="9" t="s">
        <v>1421</v>
      </c>
      <c r="G86" s="43">
        <v>136</v>
      </c>
      <c r="H86" s="44">
        <v>28.209999084472656</v>
      </c>
      <c r="I86" s="77"/>
    </row>
    <row r="87" spans="1:9" x14ac:dyDescent="0.3">
      <c r="A87" s="9" t="s">
        <v>1131</v>
      </c>
      <c r="B87" s="9" t="s">
        <v>1132</v>
      </c>
      <c r="C87" s="9" t="s">
        <v>1532</v>
      </c>
      <c r="D87" s="9" t="s">
        <v>1432</v>
      </c>
      <c r="E87" s="9" t="s">
        <v>1422</v>
      </c>
      <c r="F87" s="9" t="s">
        <v>1440</v>
      </c>
      <c r="G87" s="43">
        <v>343</v>
      </c>
      <c r="H87" s="44">
        <v>3.1772010326385498</v>
      </c>
      <c r="I87" s="77"/>
    </row>
    <row r="88" spans="1:9" x14ac:dyDescent="0.3">
      <c r="A88" s="9" t="s">
        <v>1137</v>
      </c>
      <c r="B88" s="9" t="s">
        <v>1138</v>
      </c>
      <c r="C88" s="9" t="s">
        <v>1534</v>
      </c>
      <c r="D88" s="9" t="s">
        <v>1432</v>
      </c>
      <c r="E88" s="9" t="s">
        <v>1422</v>
      </c>
      <c r="F88" s="9" t="s">
        <v>863</v>
      </c>
      <c r="G88" s="43">
        <v>439</v>
      </c>
      <c r="H88" s="44">
        <v>2.6663045883178711</v>
      </c>
      <c r="I88" s="77"/>
    </row>
    <row r="89" spans="1:9" x14ac:dyDescent="0.3">
      <c r="A89" s="9" t="s">
        <v>1133</v>
      </c>
      <c r="B89" s="9" t="s">
        <v>1134</v>
      </c>
      <c r="C89" s="9" t="s">
        <v>1533</v>
      </c>
      <c r="D89" s="9" t="s">
        <v>1432</v>
      </c>
      <c r="E89" s="9" t="s">
        <v>1421</v>
      </c>
      <c r="F89" s="9" t="s">
        <v>1421</v>
      </c>
      <c r="G89" s="43">
        <v>158</v>
      </c>
      <c r="H89" s="44">
        <v>25.255928039550781</v>
      </c>
      <c r="I89" s="77"/>
    </row>
    <row r="90" spans="1:9" x14ac:dyDescent="0.3">
      <c r="A90" s="9" t="s">
        <v>1139</v>
      </c>
      <c r="B90" s="9" t="s">
        <v>1140</v>
      </c>
      <c r="C90" s="9" t="s">
        <v>1535</v>
      </c>
      <c r="D90" s="9" t="s">
        <v>1432</v>
      </c>
      <c r="E90" s="9" t="s">
        <v>1422</v>
      </c>
      <c r="F90" s="9" t="s">
        <v>1443</v>
      </c>
      <c r="G90" s="43">
        <v>916</v>
      </c>
      <c r="H90" s="44">
        <v>4.4899997711181641</v>
      </c>
      <c r="I90" s="77"/>
    </row>
    <row r="91" spans="1:9" x14ac:dyDescent="0.3">
      <c r="A91" s="9" t="s">
        <v>1141</v>
      </c>
      <c r="B91" s="9" t="s">
        <v>1142</v>
      </c>
      <c r="C91" s="9" t="s">
        <v>1536</v>
      </c>
      <c r="D91" s="9" t="s">
        <v>1432</v>
      </c>
      <c r="E91" s="9" t="s">
        <v>862</v>
      </c>
      <c r="F91" s="9" t="s">
        <v>1438</v>
      </c>
      <c r="G91" s="43">
        <v>664</v>
      </c>
      <c r="H91" s="44">
        <v>1.3031629323959351</v>
      </c>
      <c r="I91" s="77"/>
    </row>
    <row r="92" spans="1:9" x14ac:dyDescent="0.3">
      <c r="A92" s="9" t="s">
        <v>1153</v>
      </c>
      <c r="B92" s="9" t="s">
        <v>1543</v>
      </c>
      <c r="C92" s="9" t="s">
        <v>1544</v>
      </c>
      <c r="D92" s="9" t="s">
        <v>1432</v>
      </c>
      <c r="E92" s="9" t="s">
        <v>862</v>
      </c>
      <c r="F92" s="9" t="s">
        <v>1443</v>
      </c>
      <c r="G92" s="43">
        <v>917</v>
      </c>
      <c r="H92" s="44">
        <v>0.73409026861190796</v>
      </c>
      <c r="I92" s="77"/>
    </row>
    <row r="93" spans="1:9" x14ac:dyDescent="0.3">
      <c r="A93" s="9" t="s">
        <v>985</v>
      </c>
      <c r="B93" s="9" t="s">
        <v>986</v>
      </c>
      <c r="C93" s="9" t="s">
        <v>1469</v>
      </c>
      <c r="D93" s="9" t="s">
        <v>1432</v>
      </c>
      <c r="E93" s="9" t="s">
        <v>862</v>
      </c>
      <c r="F93" s="9" t="s">
        <v>1452</v>
      </c>
      <c r="G93" s="43">
        <v>522</v>
      </c>
      <c r="H93" s="44">
        <v>0.99390226602554321</v>
      </c>
      <c r="I93" s="77"/>
    </row>
    <row r="94" spans="1:9" x14ac:dyDescent="0.3">
      <c r="A94" s="9" t="s">
        <v>1143</v>
      </c>
      <c r="B94" s="9" t="s">
        <v>1144</v>
      </c>
      <c r="C94" s="9" t="s">
        <v>1537</v>
      </c>
      <c r="D94" s="9" t="s">
        <v>1432</v>
      </c>
      <c r="E94" s="9" t="s">
        <v>862</v>
      </c>
      <c r="F94" s="9" t="s">
        <v>1452</v>
      </c>
      <c r="G94" s="43">
        <v>826</v>
      </c>
      <c r="H94" s="44">
        <v>1.0353378057479858</v>
      </c>
      <c r="I94" s="77"/>
    </row>
    <row r="95" spans="1:9" x14ac:dyDescent="0.3">
      <c r="A95" s="9" t="s">
        <v>1285</v>
      </c>
      <c r="B95" s="9" t="s">
        <v>1625</v>
      </c>
      <c r="C95" s="9" t="s">
        <v>1626</v>
      </c>
      <c r="D95" s="9" t="s">
        <v>1432</v>
      </c>
      <c r="E95" s="9" t="s">
        <v>1422</v>
      </c>
      <c r="F95" s="9" t="s">
        <v>1440</v>
      </c>
      <c r="G95" s="43">
        <v>361</v>
      </c>
      <c r="H95" s="44">
        <v>10.767027854919434</v>
      </c>
      <c r="I95" s="77"/>
    </row>
    <row r="96" spans="1:9" x14ac:dyDescent="0.3">
      <c r="A96" s="9" t="s">
        <v>1147</v>
      </c>
      <c r="B96" s="9" t="s">
        <v>1538</v>
      </c>
      <c r="C96" s="9" t="s">
        <v>1539</v>
      </c>
      <c r="D96" s="9" t="s">
        <v>1432</v>
      </c>
      <c r="E96" s="9" t="s">
        <v>1421</v>
      </c>
      <c r="F96" s="9" t="s">
        <v>1421</v>
      </c>
      <c r="G96" s="43">
        <v>542</v>
      </c>
      <c r="H96" s="44">
        <v>19.90544319152832</v>
      </c>
      <c r="I96" s="77"/>
    </row>
    <row r="97" spans="1:9" x14ac:dyDescent="0.3">
      <c r="A97" s="9" t="s">
        <v>1540</v>
      </c>
      <c r="B97" s="9" t="s">
        <v>1150</v>
      </c>
      <c r="C97" s="9" t="s">
        <v>1541</v>
      </c>
      <c r="D97" s="9" t="s">
        <v>1432</v>
      </c>
      <c r="E97" s="9" t="s">
        <v>1422</v>
      </c>
      <c r="F97" s="9" t="s">
        <v>1434</v>
      </c>
      <c r="G97" s="43">
        <v>967</v>
      </c>
      <c r="H97" s="44">
        <v>2.7049670219421387</v>
      </c>
      <c r="I97" s="77"/>
    </row>
    <row r="98" spans="1:9" x14ac:dyDescent="0.3">
      <c r="A98" s="9" t="s">
        <v>1151</v>
      </c>
      <c r="B98" s="9" t="s">
        <v>1152</v>
      </c>
      <c r="C98" s="9" t="s">
        <v>1542</v>
      </c>
      <c r="D98" s="9" t="s">
        <v>1432</v>
      </c>
      <c r="E98" s="9" t="s">
        <v>1422</v>
      </c>
      <c r="F98" s="9" t="s">
        <v>863</v>
      </c>
      <c r="G98" s="43">
        <v>443</v>
      </c>
      <c r="H98" s="44">
        <v>14.244439125061035</v>
      </c>
      <c r="I98" s="77"/>
    </row>
    <row r="99" spans="1:9" x14ac:dyDescent="0.3">
      <c r="A99" s="9" t="s">
        <v>1155</v>
      </c>
      <c r="B99" s="9" t="s">
        <v>1545</v>
      </c>
      <c r="C99" s="9" t="s">
        <v>1546</v>
      </c>
      <c r="D99" s="9" t="s">
        <v>1432</v>
      </c>
      <c r="E99" s="9" t="s">
        <v>862</v>
      </c>
      <c r="F99" s="9" t="s">
        <v>1452</v>
      </c>
      <c r="G99" s="43">
        <v>544</v>
      </c>
      <c r="H99" s="44">
        <v>1.6044173240661621</v>
      </c>
      <c r="I99" s="77"/>
    </row>
    <row r="100" spans="1:9" x14ac:dyDescent="0.3">
      <c r="A100" s="9" t="s">
        <v>1159</v>
      </c>
      <c r="B100" s="9" t="s">
        <v>1160</v>
      </c>
      <c r="C100" s="9" t="s">
        <v>1548</v>
      </c>
      <c r="D100" s="9" t="s">
        <v>1432</v>
      </c>
      <c r="E100" s="9" t="s">
        <v>1422</v>
      </c>
      <c r="F100" s="9" t="s">
        <v>863</v>
      </c>
      <c r="G100" s="43">
        <v>446</v>
      </c>
      <c r="H100" s="44">
        <v>1.7279758453369141</v>
      </c>
      <c r="I100" s="77"/>
    </row>
    <row r="101" spans="1:9" x14ac:dyDescent="0.3">
      <c r="A101" s="9" t="s">
        <v>1163</v>
      </c>
      <c r="B101" s="9" t="s">
        <v>1164</v>
      </c>
      <c r="C101" s="9" t="s">
        <v>1550</v>
      </c>
      <c r="D101" s="9" t="s">
        <v>1432</v>
      </c>
      <c r="E101" s="9" t="s">
        <v>862</v>
      </c>
      <c r="F101" s="9" t="s">
        <v>1438</v>
      </c>
      <c r="G101" s="43">
        <v>668</v>
      </c>
      <c r="H101" s="44">
        <v>0.39819797873497009</v>
      </c>
      <c r="I101" s="77"/>
    </row>
    <row r="102" spans="1:9" x14ac:dyDescent="0.3">
      <c r="A102" s="9" t="s">
        <v>1165</v>
      </c>
      <c r="B102" s="9" t="s">
        <v>1166</v>
      </c>
      <c r="C102" s="9" t="s">
        <v>1551</v>
      </c>
      <c r="D102" s="9" t="s">
        <v>1432</v>
      </c>
      <c r="E102" s="9" t="s">
        <v>1422</v>
      </c>
      <c r="F102" s="9" t="s">
        <v>863</v>
      </c>
      <c r="G102" s="43">
        <v>672</v>
      </c>
      <c r="H102" s="44">
        <v>1.7945297956466675</v>
      </c>
      <c r="I102" s="77"/>
    </row>
    <row r="103" spans="1:9" x14ac:dyDescent="0.3">
      <c r="A103" s="9" t="s">
        <v>1287</v>
      </c>
      <c r="B103" s="9" t="s">
        <v>1627</v>
      </c>
      <c r="C103" s="9" t="s">
        <v>1628</v>
      </c>
      <c r="D103" s="9" t="s">
        <v>1432</v>
      </c>
      <c r="E103" s="9" t="s">
        <v>1422</v>
      </c>
      <c r="F103" s="9" t="s">
        <v>1440</v>
      </c>
      <c r="G103" s="43">
        <v>362</v>
      </c>
      <c r="H103" s="44">
        <v>5.5809283256530762</v>
      </c>
      <c r="I103" s="77"/>
    </row>
    <row r="104" spans="1:9" x14ac:dyDescent="0.3">
      <c r="A104" s="9" t="s">
        <v>1331</v>
      </c>
      <c r="B104" s="9" t="s">
        <v>1332</v>
      </c>
      <c r="C104" s="9" t="s">
        <v>1624</v>
      </c>
      <c r="D104" s="9" t="s">
        <v>1432</v>
      </c>
      <c r="E104" s="9" t="s">
        <v>1422</v>
      </c>
      <c r="F104" s="9" t="s">
        <v>1452</v>
      </c>
      <c r="G104" s="43">
        <v>524</v>
      </c>
      <c r="H104" s="44">
        <v>2.2880325317382813</v>
      </c>
      <c r="I104" s="77"/>
    </row>
    <row r="105" spans="1:9" x14ac:dyDescent="0.3">
      <c r="A105" s="9" t="s">
        <v>1161</v>
      </c>
      <c r="B105" s="9" t="s">
        <v>1162</v>
      </c>
      <c r="C105" s="9" t="s">
        <v>1549</v>
      </c>
      <c r="D105" s="9" t="s">
        <v>1432</v>
      </c>
      <c r="E105" s="9" t="s">
        <v>862</v>
      </c>
      <c r="F105" s="9" t="s">
        <v>1438</v>
      </c>
      <c r="G105" s="43">
        <v>666</v>
      </c>
      <c r="H105" s="44">
        <v>0.59809482097625732</v>
      </c>
      <c r="I105" s="77"/>
    </row>
    <row r="106" spans="1:9" x14ac:dyDescent="0.3">
      <c r="A106" s="9" t="s">
        <v>1169</v>
      </c>
      <c r="B106" s="9" t="s">
        <v>1170</v>
      </c>
      <c r="C106" s="9" t="s">
        <v>1552</v>
      </c>
      <c r="D106" s="9" t="s">
        <v>1432</v>
      </c>
      <c r="E106" s="9" t="s">
        <v>1421</v>
      </c>
      <c r="F106" s="9" t="s">
        <v>1421</v>
      </c>
      <c r="G106" s="43">
        <v>946</v>
      </c>
      <c r="H106" s="44">
        <v>10.390000343322754</v>
      </c>
      <c r="I106" s="77"/>
    </row>
    <row r="107" spans="1:9" x14ac:dyDescent="0.3">
      <c r="A107" s="9" t="s">
        <v>1171</v>
      </c>
      <c r="B107" s="9" t="s">
        <v>1172</v>
      </c>
      <c r="C107" s="9" t="s">
        <v>1553</v>
      </c>
      <c r="D107" s="9" t="s">
        <v>1432</v>
      </c>
      <c r="E107" s="9" t="s">
        <v>1421</v>
      </c>
      <c r="F107" s="9" t="s">
        <v>1421</v>
      </c>
      <c r="G107" s="43">
        <v>137</v>
      </c>
      <c r="H107" s="44">
        <v>32.319999694824219</v>
      </c>
      <c r="I107" s="77"/>
    </row>
    <row r="108" spans="1:9" x14ac:dyDescent="0.3">
      <c r="A108" s="9" t="s">
        <v>1157</v>
      </c>
      <c r="B108" s="9" t="s">
        <v>1158</v>
      </c>
      <c r="C108" s="9" t="s">
        <v>1547</v>
      </c>
      <c r="D108" s="9" t="s">
        <v>1432</v>
      </c>
      <c r="E108" s="9" t="s">
        <v>1421</v>
      </c>
      <c r="F108" s="9" t="s">
        <v>1421</v>
      </c>
      <c r="G108" s="43">
        <v>941</v>
      </c>
      <c r="H108" s="44">
        <v>13.140000343322754</v>
      </c>
      <c r="I108" s="77"/>
    </row>
    <row r="109" spans="1:9" x14ac:dyDescent="0.3">
      <c r="A109" s="9" t="s">
        <v>1173</v>
      </c>
      <c r="B109" s="9" t="s">
        <v>1554</v>
      </c>
      <c r="C109" s="9" t="s">
        <v>1555</v>
      </c>
      <c r="D109" s="9" t="s">
        <v>1432</v>
      </c>
      <c r="E109" s="9" t="s">
        <v>1421</v>
      </c>
      <c r="F109" s="9" t="s">
        <v>1421</v>
      </c>
      <c r="G109" s="43">
        <v>546</v>
      </c>
      <c r="H109" s="44">
        <v>22.42650032043457</v>
      </c>
      <c r="I109" s="77"/>
    </row>
    <row r="110" spans="1:9" x14ac:dyDescent="0.3">
      <c r="A110" s="9" t="s">
        <v>1210</v>
      </c>
      <c r="B110" s="9" t="s">
        <v>1211</v>
      </c>
      <c r="C110" s="9" t="s">
        <v>1574</v>
      </c>
      <c r="D110" s="9" t="s">
        <v>1432</v>
      </c>
      <c r="E110" s="9" t="s">
        <v>1422</v>
      </c>
      <c r="F110" s="9" t="s">
        <v>863</v>
      </c>
      <c r="G110" s="43">
        <v>686</v>
      </c>
      <c r="H110" s="44">
        <v>1.97944176197052</v>
      </c>
      <c r="I110" s="77"/>
    </row>
    <row r="111" spans="1:9" x14ac:dyDescent="0.3">
      <c r="A111" s="9" t="s">
        <v>1200</v>
      </c>
      <c r="B111" s="9" t="s">
        <v>1569</v>
      </c>
      <c r="C111" s="9" t="s">
        <v>1570</v>
      </c>
      <c r="D111" s="9" t="s">
        <v>1432</v>
      </c>
      <c r="E111" s="9" t="s">
        <v>862</v>
      </c>
      <c r="F111" s="9" t="s">
        <v>1434</v>
      </c>
      <c r="G111" s="43">
        <v>921</v>
      </c>
      <c r="H111" s="44">
        <v>3.380000114440918</v>
      </c>
      <c r="I111" s="77"/>
    </row>
    <row r="112" spans="1:9" x14ac:dyDescent="0.3">
      <c r="A112" s="9" t="s">
        <v>1175</v>
      </c>
      <c r="B112" s="9" t="s">
        <v>1176</v>
      </c>
      <c r="C112" s="9" t="s">
        <v>1556</v>
      </c>
      <c r="D112" s="9" t="s">
        <v>1432</v>
      </c>
      <c r="E112" s="9" t="s">
        <v>862</v>
      </c>
      <c r="F112" s="9" t="s">
        <v>1438</v>
      </c>
      <c r="G112" s="43">
        <v>674</v>
      </c>
      <c r="H112" s="44">
        <v>0.2836262583732605</v>
      </c>
      <c r="I112" s="77"/>
    </row>
    <row r="113" spans="1:9" x14ac:dyDescent="0.3">
      <c r="A113" s="9" t="s">
        <v>1181</v>
      </c>
      <c r="B113" s="9" t="s">
        <v>1182</v>
      </c>
      <c r="C113" s="9" t="s">
        <v>1559</v>
      </c>
      <c r="D113" s="9" t="s">
        <v>1432</v>
      </c>
      <c r="E113" s="9" t="s">
        <v>1422</v>
      </c>
      <c r="F113" s="9" t="s">
        <v>1452</v>
      </c>
      <c r="G113" s="43">
        <v>556</v>
      </c>
      <c r="H113" s="44">
        <v>6.180366039276123</v>
      </c>
      <c r="I113" s="77"/>
    </row>
    <row r="114" spans="1:9" x14ac:dyDescent="0.3">
      <c r="A114" s="9" t="s">
        <v>1196</v>
      </c>
      <c r="B114" s="9" t="s">
        <v>1197</v>
      </c>
      <c r="C114" s="9" t="s">
        <v>1566</v>
      </c>
      <c r="D114" s="9" t="s">
        <v>1432</v>
      </c>
      <c r="E114" s="9" t="s">
        <v>1422</v>
      </c>
      <c r="F114" s="9" t="s">
        <v>1440</v>
      </c>
      <c r="G114" s="43">
        <v>273</v>
      </c>
      <c r="H114" s="44">
        <v>5.247347354888916</v>
      </c>
      <c r="I114" s="77"/>
    </row>
    <row r="115" spans="1:9" x14ac:dyDescent="0.3">
      <c r="A115" s="9" t="s">
        <v>1186</v>
      </c>
      <c r="B115" s="9" t="s">
        <v>1562</v>
      </c>
      <c r="C115" s="9" t="s">
        <v>1563</v>
      </c>
      <c r="D115" s="9" t="s">
        <v>1432</v>
      </c>
      <c r="E115" s="9" t="s">
        <v>1422</v>
      </c>
      <c r="F115" s="9" t="s">
        <v>1452</v>
      </c>
      <c r="G115" s="43">
        <v>867</v>
      </c>
      <c r="H115" s="44">
        <v>2.7454459667205811</v>
      </c>
      <c r="I115" s="77"/>
    </row>
    <row r="116" spans="1:9" x14ac:dyDescent="0.3">
      <c r="A116" s="9" t="s">
        <v>1270</v>
      </c>
      <c r="B116" s="9" t="s">
        <v>1586</v>
      </c>
      <c r="C116" s="9" t="s">
        <v>1587</v>
      </c>
      <c r="D116" s="9" t="s">
        <v>1432</v>
      </c>
      <c r="E116" s="9" t="s">
        <v>1422</v>
      </c>
      <c r="F116" s="9" t="s">
        <v>1434</v>
      </c>
      <c r="G116" s="43">
        <v>962</v>
      </c>
      <c r="H116" s="44">
        <v>3.7013392448425293</v>
      </c>
      <c r="I116" s="77"/>
    </row>
    <row r="117" spans="1:9" x14ac:dyDescent="0.3">
      <c r="A117" s="9" t="s">
        <v>1183</v>
      </c>
      <c r="B117" s="9" t="s">
        <v>573</v>
      </c>
      <c r="C117" s="9" t="s">
        <v>1560</v>
      </c>
      <c r="D117" s="9" t="s">
        <v>1432</v>
      </c>
      <c r="E117" s="9" t="s">
        <v>862</v>
      </c>
      <c r="F117" s="9" t="s">
        <v>1438</v>
      </c>
      <c r="G117" s="43">
        <v>678</v>
      </c>
      <c r="H117" s="44">
        <v>0.54853278398513794</v>
      </c>
      <c r="I117" s="77"/>
    </row>
    <row r="118" spans="1:9" x14ac:dyDescent="0.3">
      <c r="A118" s="9" t="s">
        <v>1184</v>
      </c>
      <c r="B118" s="9" t="s">
        <v>1185</v>
      </c>
      <c r="C118" s="9" t="s">
        <v>1561</v>
      </c>
      <c r="D118" s="9" t="s">
        <v>1432</v>
      </c>
      <c r="E118" s="9" t="s">
        <v>1421</v>
      </c>
      <c r="F118" s="9" t="s">
        <v>1421</v>
      </c>
      <c r="G118" s="43">
        <v>181</v>
      </c>
      <c r="H118" s="44">
        <v>12.220000267028809</v>
      </c>
      <c r="I118" s="77"/>
    </row>
    <row r="119" spans="1:9" x14ac:dyDescent="0.3">
      <c r="A119" s="9" t="s">
        <v>1214</v>
      </c>
      <c r="B119" s="9" t="s">
        <v>1215</v>
      </c>
      <c r="C119" s="9" t="s">
        <v>1576</v>
      </c>
      <c r="D119" s="9" t="s">
        <v>1432</v>
      </c>
      <c r="E119" s="9" t="s">
        <v>862</v>
      </c>
      <c r="F119" s="9" t="s">
        <v>1452</v>
      </c>
      <c r="G119" s="43">
        <v>518</v>
      </c>
      <c r="H119" s="44">
        <v>0.94452834129333496</v>
      </c>
      <c r="I119" s="77"/>
    </row>
    <row r="120" spans="1:9" x14ac:dyDescent="0.3">
      <c r="A120" s="9" t="s">
        <v>1206</v>
      </c>
      <c r="B120" s="9" t="s">
        <v>1572</v>
      </c>
      <c r="C120" s="9" t="s">
        <v>1573</v>
      </c>
      <c r="D120" s="9" t="s">
        <v>1432</v>
      </c>
      <c r="E120" s="9" t="s">
        <v>1422</v>
      </c>
      <c r="F120" s="9" t="s">
        <v>1434</v>
      </c>
      <c r="G120" s="43">
        <v>943</v>
      </c>
      <c r="H120" s="44">
        <v>4.8072457313537598</v>
      </c>
      <c r="I120" s="77"/>
    </row>
    <row r="121" spans="1:9" x14ac:dyDescent="0.3">
      <c r="A121" s="9" t="s">
        <v>1204</v>
      </c>
      <c r="B121" s="9" t="s">
        <v>1205</v>
      </c>
      <c r="C121" s="9" t="s">
        <v>1571</v>
      </c>
      <c r="D121" s="9" t="s">
        <v>1432</v>
      </c>
      <c r="E121" s="9" t="s">
        <v>1422</v>
      </c>
      <c r="F121" s="9" t="s">
        <v>1452</v>
      </c>
      <c r="G121" s="43">
        <v>948</v>
      </c>
      <c r="H121" s="44">
        <v>2.4346530437469482</v>
      </c>
      <c r="I121" s="77"/>
    </row>
    <row r="122" spans="1:9" x14ac:dyDescent="0.3">
      <c r="A122" s="9" t="s">
        <v>1212</v>
      </c>
      <c r="B122" s="9" t="s">
        <v>1213</v>
      </c>
      <c r="C122" s="9" t="s">
        <v>1575</v>
      </c>
      <c r="D122" s="9" t="s">
        <v>1432</v>
      </c>
      <c r="E122" s="9" t="s">
        <v>862</v>
      </c>
      <c r="F122" s="9" t="s">
        <v>1438</v>
      </c>
      <c r="G122" s="43">
        <v>688</v>
      </c>
      <c r="H122" s="44">
        <v>0.27562436461448669</v>
      </c>
      <c r="I122" s="77"/>
    </row>
    <row r="123" spans="1:9" x14ac:dyDescent="0.3">
      <c r="A123" s="9" t="s">
        <v>1190</v>
      </c>
      <c r="B123" s="9" t="s">
        <v>1191</v>
      </c>
      <c r="C123" s="9" t="s">
        <v>1564</v>
      </c>
      <c r="D123" s="9" t="s">
        <v>1432</v>
      </c>
      <c r="E123" s="9" t="s">
        <v>862</v>
      </c>
      <c r="F123" s="9" t="s">
        <v>863</v>
      </c>
      <c r="G123" s="43">
        <v>682</v>
      </c>
      <c r="H123" s="44">
        <v>1.2109413146972656</v>
      </c>
      <c r="I123" s="77"/>
    </row>
    <row r="124" spans="1:9" x14ac:dyDescent="0.3">
      <c r="A124" s="9" t="s">
        <v>1192</v>
      </c>
      <c r="B124" s="9" t="s">
        <v>1193</v>
      </c>
      <c r="C124" s="9" t="s">
        <v>1565</v>
      </c>
      <c r="D124" s="9" t="s">
        <v>1432</v>
      </c>
      <c r="E124" s="9" t="s">
        <v>1422</v>
      </c>
      <c r="F124" s="9" t="s">
        <v>1438</v>
      </c>
      <c r="G124" s="43">
        <v>684</v>
      </c>
      <c r="H124" s="44">
        <v>5.3823738098144531</v>
      </c>
      <c r="I124" s="77"/>
    </row>
    <row r="125" spans="1:9" x14ac:dyDescent="0.3">
      <c r="A125" s="9" t="s">
        <v>1177</v>
      </c>
      <c r="B125" s="9" t="s">
        <v>1178</v>
      </c>
      <c r="C125" s="9" t="s">
        <v>1557</v>
      </c>
      <c r="D125" s="9" t="s">
        <v>1432</v>
      </c>
      <c r="E125" s="9" t="s">
        <v>862</v>
      </c>
      <c r="F125" s="9" t="s">
        <v>1438</v>
      </c>
      <c r="G125" s="43">
        <v>676</v>
      </c>
      <c r="H125" s="44">
        <v>0.3490099310874939</v>
      </c>
      <c r="I125" s="77"/>
    </row>
    <row r="126" spans="1:9" x14ac:dyDescent="0.3">
      <c r="A126" s="9" t="s">
        <v>1179</v>
      </c>
      <c r="B126" s="9" t="s">
        <v>1180</v>
      </c>
      <c r="C126" s="9" t="s">
        <v>1558</v>
      </c>
      <c r="D126" s="9" t="s">
        <v>1432</v>
      </c>
      <c r="E126" s="9" t="s">
        <v>1422</v>
      </c>
      <c r="F126" s="9" t="s">
        <v>1452</v>
      </c>
      <c r="G126" s="43">
        <v>548</v>
      </c>
      <c r="H126" s="44">
        <v>6.3957891464233398</v>
      </c>
      <c r="I126" s="77"/>
    </row>
    <row r="127" spans="1:9" x14ac:dyDescent="0.3">
      <c r="A127" s="9" t="s">
        <v>1216</v>
      </c>
      <c r="B127" s="9" t="s">
        <v>1217</v>
      </c>
      <c r="C127" s="9" t="s">
        <v>1577</v>
      </c>
      <c r="D127" s="9" t="s">
        <v>1432</v>
      </c>
      <c r="E127" s="9" t="s">
        <v>1422</v>
      </c>
      <c r="F127" s="9" t="s">
        <v>1438</v>
      </c>
      <c r="G127" s="43">
        <v>728</v>
      </c>
      <c r="H127" s="44">
        <v>2.6599190235137939</v>
      </c>
      <c r="I127" s="77"/>
    </row>
    <row r="128" spans="1:9" x14ac:dyDescent="0.3">
      <c r="A128" s="9" t="s">
        <v>1230</v>
      </c>
      <c r="B128" s="9" t="s">
        <v>90</v>
      </c>
      <c r="C128" s="9" t="s">
        <v>1584</v>
      </c>
      <c r="D128" s="9" t="s">
        <v>1432</v>
      </c>
      <c r="E128" s="9" t="s">
        <v>862</v>
      </c>
      <c r="F128" s="9" t="s">
        <v>1438</v>
      </c>
      <c r="G128" s="43">
        <v>692</v>
      </c>
      <c r="H128" s="44">
        <v>0.34956538677215576</v>
      </c>
      <c r="I128" s="77"/>
    </row>
    <row r="129" spans="1:9" x14ac:dyDescent="0.3">
      <c r="A129" s="9" t="s">
        <v>1232</v>
      </c>
      <c r="B129" s="9" t="s">
        <v>1233</v>
      </c>
      <c r="C129" s="9" t="s">
        <v>1585</v>
      </c>
      <c r="D129" s="9" t="s">
        <v>1432</v>
      </c>
      <c r="E129" s="9" t="s">
        <v>862</v>
      </c>
      <c r="F129" s="9" t="s">
        <v>1438</v>
      </c>
      <c r="G129" s="43">
        <v>694</v>
      </c>
      <c r="H129" s="44">
        <v>1.2904596328735352</v>
      </c>
      <c r="I129" s="77"/>
    </row>
    <row r="130" spans="1:9" x14ac:dyDescent="0.3">
      <c r="A130" s="9" t="s">
        <v>1228</v>
      </c>
      <c r="B130" s="9" t="s">
        <v>1229</v>
      </c>
      <c r="C130" s="9" t="s">
        <v>1583</v>
      </c>
      <c r="D130" s="9" t="s">
        <v>1432</v>
      </c>
      <c r="E130" s="9" t="s">
        <v>862</v>
      </c>
      <c r="F130" s="9" t="s">
        <v>1440</v>
      </c>
      <c r="G130" s="43">
        <v>278</v>
      </c>
      <c r="H130" s="44">
        <v>1.202932596206665</v>
      </c>
      <c r="I130" s="77"/>
    </row>
    <row r="131" spans="1:9" x14ac:dyDescent="0.3">
      <c r="A131" s="9" t="s">
        <v>1222</v>
      </c>
      <c r="B131" s="9" t="s">
        <v>1580</v>
      </c>
      <c r="C131" s="9" t="s">
        <v>1581</v>
      </c>
      <c r="D131" s="9" t="s">
        <v>1432</v>
      </c>
      <c r="E131" s="9" t="s">
        <v>1421</v>
      </c>
      <c r="F131" s="9" t="s">
        <v>1421</v>
      </c>
      <c r="G131" s="43">
        <v>138</v>
      </c>
      <c r="H131" s="44">
        <v>44.770000457763672</v>
      </c>
      <c r="I131" s="77"/>
    </row>
    <row r="132" spans="1:9" x14ac:dyDescent="0.3">
      <c r="A132" s="9" t="s">
        <v>1240</v>
      </c>
      <c r="B132" s="9" t="s">
        <v>1241</v>
      </c>
      <c r="C132" s="9" t="s">
        <v>1588</v>
      </c>
      <c r="D132" s="9" t="s">
        <v>1432</v>
      </c>
      <c r="E132" s="9" t="s">
        <v>1421</v>
      </c>
      <c r="F132" s="9" t="s">
        <v>1421</v>
      </c>
      <c r="G132" s="43">
        <v>142</v>
      </c>
      <c r="H132" s="44">
        <v>45.310001373291016</v>
      </c>
      <c r="I132" s="77"/>
    </row>
    <row r="133" spans="1:9" x14ac:dyDescent="0.3">
      <c r="A133" s="9" t="s">
        <v>1220</v>
      </c>
      <c r="B133" s="9" t="s">
        <v>1221</v>
      </c>
      <c r="C133" s="9" t="s">
        <v>1579</v>
      </c>
      <c r="D133" s="9" t="s">
        <v>1432</v>
      </c>
      <c r="E133" s="9" t="s">
        <v>862</v>
      </c>
      <c r="F133" s="9" t="s">
        <v>1452</v>
      </c>
      <c r="G133" s="43">
        <v>558</v>
      </c>
      <c r="H133" s="44">
        <v>0.72757601737976074</v>
      </c>
      <c r="I133" s="77"/>
    </row>
    <row r="134" spans="1:9" x14ac:dyDescent="0.3">
      <c r="A134" s="9" t="s">
        <v>1218</v>
      </c>
      <c r="B134" s="9" t="s">
        <v>1219</v>
      </c>
      <c r="C134" s="9" t="s">
        <v>1578</v>
      </c>
      <c r="D134" s="9" t="s">
        <v>1432</v>
      </c>
      <c r="E134" s="9" t="s">
        <v>1422</v>
      </c>
      <c r="F134" s="9" t="s">
        <v>1452</v>
      </c>
      <c r="G134" s="43">
        <v>836</v>
      </c>
      <c r="H134" s="44">
        <v>5.5383176803588867</v>
      </c>
      <c r="I134" s="77"/>
    </row>
    <row r="135" spans="1:9" x14ac:dyDescent="0.3">
      <c r="A135" s="9" t="s">
        <v>1226</v>
      </c>
      <c r="B135" s="9" t="s">
        <v>1227</v>
      </c>
      <c r="C135" s="9" t="s">
        <v>1582</v>
      </c>
      <c r="D135" s="9" t="s">
        <v>1432</v>
      </c>
      <c r="E135" s="9" t="s">
        <v>1421</v>
      </c>
      <c r="F135" s="9" t="s">
        <v>1421</v>
      </c>
      <c r="G135" s="43">
        <v>196</v>
      </c>
      <c r="H135" s="44">
        <v>20.340000152587891</v>
      </c>
      <c r="I135" s="77"/>
    </row>
    <row r="136" spans="1:9" x14ac:dyDescent="0.3">
      <c r="A136" s="9" t="s">
        <v>1242</v>
      </c>
      <c r="B136" s="9" t="s">
        <v>1243</v>
      </c>
      <c r="C136" s="9" t="s">
        <v>1589</v>
      </c>
      <c r="D136" s="9" t="s">
        <v>1432</v>
      </c>
      <c r="E136" s="9" t="s">
        <v>1422</v>
      </c>
      <c r="F136" s="9" t="s">
        <v>863</v>
      </c>
      <c r="G136" s="43">
        <v>449</v>
      </c>
      <c r="H136" s="44">
        <v>8.9279670715332031</v>
      </c>
      <c r="I136" s="77"/>
    </row>
    <row r="137" spans="1:9" x14ac:dyDescent="0.3">
      <c r="A137" s="9" t="s">
        <v>1244</v>
      </c>
      <c r="B137" s="9" t="s">
        <v>1245</v>
      </c>
      <c r="C137" s="9" t="s">
        <v>1590</v>
      </c>
      <c r="D137" s="9" t="s">
        <v>1432</v>
      </c>
      <c r="E137" s="9" t="s">
        <v>1422</v>
      </c>
      <c r="F137" s="9" t="s">
        <v>863</v>
      </c>
      <c r="G137" s="43">
        <v>564</v>
      </c>
      <c r="H137" s="44">
        <v>0.7751084566116333</v>
      </c>
      <c r="I137" s="77"/>
    </row>
    <row r="138" spans="1:9" x14ac:dyDescent="0.3">
      <c r="A138" s="9" t="s">
        <v>1250</v>
      </c>
      <c r="B138" s="9" t="s">
        <v>1251</v>
      </c>
      <c r="C138" s="9" t="s">
        <v>1592</v>
      </c>
      <c r="D138" s="9" t="s">
        <v>1432</v>
      </c>
      <c r="E138" s="9" t="s">
        <v>1422</v>
      </c>
      <c r="F138" s="9" t="s">
        <v>1440</v>
      </c>
      <c r="G138" s="43">
        <v>283</v>
      </c>
      <c r="H138" s="44">
        <v>7.7429962158203125</v>
      </c>
      <c r="I138" s="77"/>
    </row>
    <row r="139" spans="1:9" x14ac:dyDescent="0.3">
      <c r="A139" s="9" t="s">
        <v>1256</v>
      </c>
      <c r="B139" s="9" t="s">
        <v>1257</v>
      </c>
      <c r="C139" s="9" t="s">
        <v>1595</v>
      </c>
      <c r="D139" s="9" t="s">
        <v>1432</v>
      </c>
      <c r="E139" s="9" t="s">
        <v>1422</v>
      </c>
      <c r="F139" s="9" t="s">
        <v>1440</v>
      </c>
      <c r="G139" s="43">
        <v>293</v>
      </c>
      <c r="H139" s="44">
        <v>3.8234457969665527</v>
      </c>
      <c r="I139" s="77"/>
    </row>
    <row r="140" spans="1:9" x14ac:dyDescent="0.3">
      <c r="A140" s="9" t="s">
        <v>1258</v>
      </c>
      <c r="B140" s="9" t="s">
        <v>1596</v>
      </c>
      <c r="C140" s="9" t="s">
        <v>1597</v>
      </c>
      <c r="D140" s="9" t="s">
        <v>1432</v>
      </c>
      <c r="E140" s="9" t="s">
        <v>1422</v>
      </c>
      <c r="F140" s="9" t="s">
        <v>1452</v>
      </c>
      <c r="G140" s="43">
        <v>566</v>
      </c>
      <c r="H140" s="44">
        <v>2.0636866092681885</v>
      </c>
      <c r="I140" s="77"/>
    </row>
    <row r="141" spans="1:9" x14ac:dyDescent="0.3">
      <c r="A141" s="9" t="s">
        <v>1246</v>
      </c>
      <c r="B141" s="9" t="s">
        <v>1247</v>
      </c>
      <c r="C141" s="9" t="s">
        <v>1591</v>
      </c>
      <c r="D141" s="9" t="s">
        <v>1432</v>
      </c>
      <c r="E141" s="9" t="s">
        <v>1422</v>
      </c>
      <c r="F141" s="9" t="s">
        <v>1452</v>
      </c>
      <c r="G141" s="43">
        <v>565</v>
      </c>
      <c r="H141" s="44">
        <v>9.2282047271728516</v>
      </c>
      <c r="I141" s="77"/>
    </row>
    <row r="142" spans="1:9" x14ac:dyDescent="0.3">
      <c r="A142" s="9" t="s">
        <v>1252</v>
      </c>
      <c r="B142" s="9" t="s">
        <v>1253</v>
      </c>
      <c r="C142" s="9" t="s">
        <v>1593</v>
      </c>
      <c r="D142" s="9" t="s">
        <v>1432</v>
      </c>
      <c r="E142" s="9" t="s">
        <v>862</v>
      </c>
      <c r="F142" s="9" t="s">
        <v>1452</v>
      </c>
      <c r="G142" s="43">
        <v>853</v>
      </c>
      <c r="H142" s="44">
        <v>1.6445350646972656</v>
      </c>
      <c r="I142" s="77"/>
    </row>
    <row r="143" spans="1:9" x14ac:dyDescent="0.3">
      <c r="A143" s="9" t="s">
        <v>1262</v>
      </c>
      <c r="B143" s="9" t="s">
        <v>1263</v>
      </c>
      <c r="C143" s="9" t="s">
        <v>1598</v>
      </c>
      <c r="D143" s="9" t="s">
        <v>1432</v>
      </c>
      <c r="E143" s="9" t="s">
        <v>1422</v>
      </c>
      <c r="F143" s="9" t="s">
        <v>1434</v>
      </c>
      <c r="G143" s="43">
        <v>964</v>
      </c>
      <c r="H143" s="44">
        <v>11.590000152587891</v>
      </c>
      <c r="I143" s="77"/>
    </row>
    <row r="144" spans="1:9" x14ac:dyDescent="0.3">
      <c r="A144" s="9" t="s">
        <v>1266</v>
      </c>
      <c r="B144" s="9" t="s">
        <v>1267</v>
      </c>
      <c r="C144" s="9" t="s">
        <v>1600</v>
      </c>
      <c r="D144" s="9" t="s">
        <v>1432</v>
      </c>
      <c r="E144" s="9" t="s">
        <v>1421</v>
      </c>
      <c r="F144" s="9" t="s">
        <v>1421</v>
      </c>
      <c r="G144" s="43">
        <v>359</v>
      </c>
      <c r="H144" s="44">
        <v>20.542623519897461</v>
      </c>
      <c r="I144" s="77"/>
    </row>
    <row r="145" spans="1:9" x14ac:dyDescent="0.3">
      <c r="A145" s="9" t="s">
        <v>1264</v>
      </c>
      <c r="B145" s="9" t="s">
        <v>1265</v>
      </c>
      <c r="C145" s="9" t="s">
        <v>1599</v>
      </c>
      <c r="D145" s="9" t="s">
        <v>1432</v>
      </c>
      <c r="E145" s="9" t="s">
        <v>1421</v>
      </c>
      <c r="F145" s="9" t="s">
        <v>1421</v>
      </c>
      <c r="G145" s="43">
        <v>182</v>
      </c>
      <c r="H145" s="44">
        <v>11.989999771118164</v>
      </c>
      <c r="I145" s="77"/>
    </row>
    <row r="146" spans="1:9" x14ac:dyDescent="0.3">
      <c r="A146" s="9" t="s">
        <v>1254</v>
      </c>
      <c r="B146" s="9" t="s">
        <v>1255</v>
      </c>
      <c r="C146" s="9" t="s">
        <v>1594</v>
      </c>
      <c r="D146" s="9" t="s">
        <v>1432</v>
      </c>
      <c r="E146" s="9" t="s">
        <v>1422</v>
      </c>
      <c r="F146" s="9" t="s">
        <v>1440</v>
      </c>
      <c r="G146" s="43">
        <v>288</v>
      </c>
      <c r="H146" s="44">
        <v>3.061661958694458</v>
      </c>
      <c r="I146" s="77"/>
    </row>
    <row r="147" spans="1:9" x14ac:dyDescent="0.3">
      <c r="A147" s="9" t="s">
        <v>1268</v>
      </c>
      <c r="B147" s="9" t="s">
        <v>1269</v>
      </c>
      <c r="C147" s="9" t="s">
        <v>1601</v>
      </c>
      <c r="D147" s="9" t="s">
        <v>1432</v>
      </c>
      <c r="E147" s="9" t="s">
        <v>1422</v>
      </c>
      <c r="F147" s="9" t="s">
        <v>863</v>
      </c>
      <c r="G147" s="43">
        <v>453</v>
      </c>
      <c r="H147" s="44">
        <v>34.195350646972656</v>
      </c>
      <c r="I147" s="77"/>
    </row>
    <row r="148" spans="1:9" x14ac:dyDescent="0.3">
      <c r="A148" s="9" t="s">
        <v>1275</v>
      </c>
      <c r="B148" s="9" t="s">
        <v>1276</v>
      </c>
      <c r="C148" s="9" t="s">
        <v>1602</v>
      </c>
      <c r="D148" s="9" t="s">
        <v>1432</v>
      </c>
      <c r="E148" s="9" t="s">
        <v>1422</v>
      </c>
      <c r="F148" s="9" t="s">
        <v>1434</v>
      </c>
      <c r="G148" s="43">
        <v>968</v>
      </c>
      <c r="H148" s="44">
        <v>7.119999885559082</v>
      </c>
      <c r="I148" s="77"/>
    </row>
    <row r="149" spans="1:9" x14ac:dyDescent="0.3">
      <c r="A149" s="9" t="s">
        <v>1277</v>
      </c>
      <c r="B149" s="9" t="s">
        <v>1603</v>
      </c>
      <c r="C149" s="9" t="s">
        <v>1604</v>
      </c>
      <c r="D149" s="9" t="s">
        <v>1432</v>
      </c>
      <c r="E149" s="9" t="s">
        <v>1422</v>
      </c>
      <c r="F149" s="9" t="s">
        <v>1434</v>
      </c>
      <c r="G149" s="43">
        <v>922</v>
      </c>
      <c r="H149" s="44">
        <v>6.3228726387023926</v>
      </c>
      <c r="I149" s="77"/>
    </row>
    <row r="150" spans="1:9" x14ac:dyDescent="0.3">
      <c r="A150" s="9" t="s">
        <v>1279</v>
      </c>
      <c r="B150" s="9" t="s">
        <v>1280</v>
      </c>
      <c r="C150" s="9" t="s">
        <v>1605</v>
      </c>
      <c r="D150" s="9" t="s">
        <v>1432</v>
      </c>
      <c r="E150" s="9" t="s">
        <v>862</v>
      </c>
      <c r="F150" s="9" t="s">
        <v>1438</v>
      </c>
      <c r="G150" s="43">
        <v>714</v>
      </c>
      <c r="H150" s="44">
        <v>0.50268715620040894</v>
      </c>
      <c r="I150" s="77"/>
    </row>
    <row r="151" spans="1:9" x14ac:dyDescent="0.3">
      <c r="A151" s="9" t="s">
        <v>1301</v>
      </c>
      <c r="B151" s="9" t="s">
        <v>1302</v>
      </c>
      <c r="C151" s="9" t="s">
        <v>1610</v>
      </c>
      <c r="D151" s="9" t="s">
        <v>1432</v>
      </c>
      <c r="E151" s="9" t="s">
        <v>1422</v>
      </c>
      <c r="F151" s="9" t="s">
        <v>863</v>
      </c>
      <c r="G151" s="43">
        <v>456</v>
      </c>
      <c r="H151" s="44">
        <v>12.547497749328613</v>
      </c>
      <c r="I151" s="77"/>
    </row>
    <row r="152" spans="1:9" x14ac:dyDescent="0.3">
      <c r="A152" s="9" t="s">
        <v>1333</v>
      </c>
      <c r="B152" s="9" t="s">
        <v>1631</v>
      </c>
      <c r="C152" s="9" t="s">
        <v>1632</v>
      </c>
      <c r="D152" s="9" t="s">
        <v>1432</v>
      </c>
      <c r="E152" s="9" t="s">
        <v>862</v>
      </c>
      <c r="F152" s="9" t="s">
        <v>863</v>
      </c>
      <c r="G152" s="43">
        <v>732</v>
      </c>
      <c r="H152" s="44">
        <v>0.47778627276420593</v>
      </c>
      <c r="I152" s="77"/>
    </row>
    <row r="153" spans="1:9" x14ac:dyDescent="0.3">
      <c r="A153" s="9" t="s">
        <v>1303</v>
      </c>
      <c r="B153" s="9" t="s">
        <v>1304</v>
      </c>
      <c r="C153" s="9" t="s">
        <v>1611</v>
      </c>
      <c r="D153" s="9" t="s">
        <v>1432</v>
      </c>
      <c r="E153" s="9" t="s">
        <v>862</v>
      </c>
      <c r="F153" s="9" t="s">
        <v>1438</v>
      </c>
      <c r="G153" s="43">
        <v>722</v>
      </c>
      <c r="H153" s="44">
        <v>0.91131603717803955</v>
      </c>
      <c r="I153" s="77"/>
    </row>
    <row r="154" spans="1:9" x14ac:dyDescent="0.3">
      <c r="A154" s="9" t="s">
        <v>1311</v>
      </c>
      <c r="B154" s="9" t="s">
        <v>1312</v>
      </c>
      <c r="C154" s="9" t="s">
        <v>1615</v>
      </c>
      <c r="D154" s="9" t="s">
        <v>1432</v>
      </c>
      <c r="E154" s="9" t="s">
        <v>1421</v>
      </c>
      <c r="F154" s="9" t="s">
        <v>1421</v>
      </c>
      <c r="G154" s="43">
        <v>576</v>
      </c>
      <c r="H154" s="44">
        <v>37.756698608398438</v>
      </c>
      <c r="I154" s="77"/>
    </row>
    <row r="155" spans="1:9" x14ac:dyDescent="0.3">
      <c r="A155" s="9" t="s">
        <v>1319</v>
      </c>
      <c r="B155" s="9" t="s">
        <v>1320</v>
      </c>
      <c r="C155" s="9" t="s">
        <v>1619</v>
      </c>
      <c r="D155" s="9" t="s">
        <v>1432</v>
      </c>
      <c r="E155" s="9" t="s">
        <v>862</v>
      </c>
      <c r="F155" s="9" t="s">
        <v>1452</v>
      </c>
      <c r="G155" s="43">
        <v>813</v>
      </c>
      <c r="H155" s="44">
        <v>1.413965106010437</v>
      </c>
      <c r="I155" s="77"/>
    </row>
    <row r="156" spans="1:9" x14ac:dyDescent="0.3">
      <c r="A156" s="9" t="s">
        <v>1309</v>
      </c>
      <c r="B156" s="9" t="s">
        <v>1310</v>
      </c>
      <c r="C156" s="9" t="s">
        <v>1614</v>
      </c>
      <c r="D156" s="9" t="s">
        <v>1432</v>
      </c>
      <c r="E156" s="9" t="s">
        <v>862</v>
      </c>
      <c r="F156" s="9" t="s">
        <v>1438</v>
      </c>
      <c r="G156" s="43">
        <v>724</v>
      </c>
      <c r="H156" s="44">
        <v>0.32374310493469238</v>
      </c>
      <c r="I156" s="77"/>
    </row>
    <row r="157" spans="1:9" x14ac:dyDescent="0.3">
      <c r="A157" s="9" t="s">
        <v>1041</v>
      </c>
      <c r="B157" s="9" t="s">
        <v>1042</v>
      </c>
      <c r="C157" s="9" t="s">
        <v>1497</v>
      </c>
      <c r="D157" s="9" t="s">
        <v>1432</v>
      </c>
      <c r="E157" s="9" t="s">
        <v>1422</v>
      </c>
      <c r="F157" s="9" t="s">
        <v>1440</v>
      </c>
      <c r="G157" s="43">
        <v>253</v>
      </c>
      <c r="H157" s="44">
        <v>2.3613436222076416</v>
      </c>
      <c r="I157" s="77"/>
    </row>
    <row r="158" spans="1:9" x14ac:dyDescent="0.3">
      <c r="A158" s="9" t="s">
        <v>1297</v>
      </c>
      <c r="B158" s="9" t="s">
        <v>1298</v>
      </c>
      <c r="C158" s="9" t="s">
        <v>1607</v>
      </c>
      <c r="D158" s="9" t="s">
        <v>1432</v>
      </c>
      <c r="E158" s="9" t="s">
        <v>1421</v>
      </c>
      <c r="F158" s="9" t="s">
        <v>1421</v>
      </c>
      <c r="G158" s="43">
        <v>135</v>
      </c>
      <c r="H158" s="44">
        <v>29.181964874267578</v>
      </c>
      <c r="I158" s="77"/>
    </row>
    <row r="159" spans="1:9" x14ac:dyDescent="0.3">
      <c r="A159" s="9" t="s">
        <v>1321</v>
      </c>
      <c r="B159" s="9" t="s">
        <v>1322</v>
      </c>
      <c r="C159" s="9" t="s">
        <v>1620</v>
      </c>
      <c r="D159" s="9" t="s">
        <v>1432</v>
      </c>
      <c r="E159" s="9" t="s">
        <v>862</v>
      </c>
      <c r="F159" s="9" t="s">
        <v>863</v>
      </c>
      <c r="G159" s="43">
        <v>726</v>
      </c>
      <c r="H159" s="44">
        <v>0.20329928398132324</v>
      </c>
      <c r="I159" s="77"/>
    </row>
    <row r="160" spans="1:9" x14ac:dyDescent="0.3">
      <c r="A160" s="9" t="s">
        <v>1305</v>
      </c>
      <c r="B160" s="9" t="s">
        <v>1306</v>
      </c>
      <c r="C160" s="9" t="s">
        <v>1612</v>
      </c>
      <c r="D160" s="9" t="s">
        <v>1432</v>
      </c>
      <c r="E160" s="9" t="s">
        <v>1422</v>
      </c>
      <c r="F160" s="9" t="s">
        <v>1434</v>
      </c>
      <c r="G160" s="43">
        <v>942</v>
      </c>
      <c r="H160" s="44">
        <v>4.7715902328491211</v>
      </c>
      <c r="I160" s="77"/>
    </row>
    <row r="161" spans="1:9" x14ac:dyDescent="0.3">
      <c r="A161" s="9" t="s">
        <v>1327</v>
      </c>
      <c r="B161" s="9" t="s">
        <v>1328</v>
      </c>
      <c r="C161" s="9" t="s">
        <v>1622</v>
      </c>
      <c r="D161" s="9" t="s">
        <v>1432</v>
      </c>
      <c r="E161" s="9" t="s">
        <v>862</v>
      </c>
      <c r="F161" s="9" t="s">
        <v>1438</v>
      </c>
      <c r="G161" s="43">
        <v>733</v>
      </c>
      <c r="H161" s="44">
        <v>0.19748237729072571</v>
      </c>
      <c r="I161" s="77"/>
    </row>
    <row r="162" spans="1:9" x14ac:dyDescent="0.3">
      <c r="A162" s="9" t="s">
        <v>1299</v>
      </c>
      <c r="B162" s="9" t="s">
        <v>1608</v>
      </c>
      <c r="C162" s="9" t="s">
        <v>1609</v>
      </c>
      <c r="D162" s="9" t="s">
        <v>1432</v>
      </c>
      <c r="E162" s="9" t="s">
        <v>862</v>
      </c>
      <c r="F162" s="9" t="s">
        <v>1438</v>
      </c>
      <c r="G162" s="43">
        <v>716</v>
      </c>
      <c r="H162" s="44">
        <v>1.3568316698074341</v>
      </c>
      <c r="I162" s="77"/>
    </row>
    <row r="163" spans="1:9" x14ac:dyDescent="0.3">
      <c r="A163" s="9" t="s">
        <v>1335</v>
      </c>
      <c r="B163" s="9" t="s">
        <v>1336</v>
      </c>
      <c r="C163" s="9" t="s">
        <v>1633</v>
      </c>
      <c r="D163" s="9" t="s">
        <v>1432</v>
      </c>
      <c r="E163" s="9" t="s">
        <v>1422</v>
      </c>
      <c r="F163" s="9" t="s">
        <v>1440</v>
      </c>
      <c r="G163" s="43">
        <v>366</v>
      </c>
      <c r="H163" s="44">
        <v>2.979403018951416</v>
      </c>
      <c r="I163" s="77"/>
    </row>
    <row r="164" spans="1:9" x14ac:dyDescent="0.3">
      <c r="A164" s="9" t="s">
        <v>1315</v>
      </c>
      <c r="B164" s="9" t="s">
        <v>1616</v>
      </c>
      <c r="C164" s="9" t="s">
        <v>1617</v>
      </c>
      <c r="D164" s="9" t="s">
        <v>1432</v>
      </c>
      <c r="E164" s="9" t="s">
        <v>1421</v>
      </c>
      <c r="F164" s="9" t="s">
        <v>1421</v>
      </c>
      <c r="G164" s="43">
        <v>936</v>
      </c>
      <c r="H164" s="44">
        <v>11.539999961853027</v>
      </c>
      <c r="I164" s="77"/>
    </row>
    <row r="165" spans="1:9" x14ac:dyDescent="0.3">
      <c r="A165" s="9" t="s">
        <v>1317</v>
      </c>
      <c r="B165" s="9" t="s">
        <v>1318</v>
      </c>
      <c r="C165" s="9" t="s">
        <v>1618</v>
      </c>
      <c r="D165" s="9" t="s">
        <v>1432</v>
      </c>
      <c r="E165" s="9" t="s">
        <v>1421</v>
      </c>
      <c r="F165" s="9" t="s">
        <v>1421</v>
      </c>
      <c r="G165" s="43">
        <v>961</v>
      </c>
      <c r="H165" s="44">
        <v>18.280000686645508</v>
      </c>
      <c r="I165" s="77"/>
    </row>
    <row r="166" spans="1:9" x14ac:dyDescent="0.3">
      <c r="A166" s="9" t="s">
        <v>1339</v>
      </c>
      <c r="B166" s="9" t="s">
        <v>1340</v>
      </c>
      <c r="C166" s="9" t="s">
        <v>1634</v>
      </c>
      <c r="D166" s="9" t="s">
        <v>1432</v>
      </c>
      <c r="E166" s="9" t="s">
        <v>1421</v>
      </c>
      <c r="F166" s="9" t="s">
        <v>1421</v>
      </c>
      <c r="G166" s="43">
        <v>144</v>
      </c>
      <c r="H166" s="44">
        <v>41.509998321533203</v>
      </c>
      <c r="I166" s="77"/>
    </row>
    <row r="167" spans="1:9" x14ac:dyDescent="0.3">
      <c r="A167" s="9" t="s">
        <v>1049</v>
      </c>
      <c r="B167" s="9" t="s">
        <v>1050</v>
      </c>
      <c r="C167" s="9" t="s">
        <v>1501</v>
      </c>
      <c r="D167" s="9" t="s">
        <v>1432</v>
      </c>
      <c r="E167" s="9" t="s">
        <v>1422</v>
      </c>
      <c r="F167" s="9" t="s">
        <v>1438</v>
      </c>
      <c r="G167" s="43">
        <v>734</v>
      </c>
      <c r="H167" s="44">
        <v>2.1949136257171631</v>
      </c>
      <c r="I167" s="77"/>
    </row>
    <row r="168" spans="1:9" x14ac:dyDescent="0.3">
      <c r="A168" s="9" t="s">
        <v>1307</v>
      </c>
      <c r="B168" s="9" t="s">
        <v>1308</v>
      </c>
      <c r="C168" s="9" t="s">
        <v>1613</v>
      </c>
      <c r="D168" s="9" t="s">
        <v>1432</v>
      </c>
      <c r="E168" s="9" t="s">
        <v>1422</v>
      </c>
      <c r="F168" s="9" t="s">
        <v>1438</v>
      </c>
      <c r="G168" s="43">
        <v>718</v>
      </c>
      <c r="H168" s="44">
        <v>7.3206624984741211</v>
      </c>
      <c r="I168" s="77"/>
    </row>
    <row r="169" spans="1:9" x14ac:dyDescent="0.3">
      <c r="A169" s="9" t="s">
        <v>1343</v>
      </c>
      <c r="B169" s="9" t="s">
        <v>1670</v>
      </c>
      <c r="C169" s="9" t="s">
        <v>1671</v>
      </c>
      <c r="D169" s="9" t="s">
        <v>1432</v>
      </c>
      <c r="E169" s="9" t="s">
        <v>1422</v>
      </c>
      <c r="F169" s="9" t="s">
        <v>863</v>
      </c>
      <c r="G169" s="43">
        <v>463</v>
      </c>
      <c r="H169" s="44"/>
      <c r="I169" s="77"/>
    </row>
    <row r="170" spans="1:9" x14ac:dyDescent="0.3">
      <c r="A170" s="9" t="s">
        <v>995</v>
      </c>
      <c r="B170" s="9" t="s">
        <v>996</v>
      </c>
      <c r="C170" s="9" t="s">
        <v>1474</v>
      </c>
      <c r="D170" s="9" t="s">
        <v>1432</v>
      </c>
      <c r="E170" s="9" t="s">
        <v>862</v>
      </c>
      <c r="F170" s="9" t="s">
        <v>1438</v>
      </c>
      <c r="G170" s="43">
        <v>628</v>
      </c>
      <c r="H170" s="44">
        <v>0.40598011016845703</v>
      </c>
      <c r="I170" s="77"/>
    </row>
    <row r="171" spans="1:9" x14ac:dyDescent="0.3">
      <c r="A171" s="9" t="s">
        <v>1355</v>
      </c>
      <c r="B171" s="9" t="s">
        <v>1356</v>
      </c>
      <c r="C171" s="9" t="s">
        <v>1642</v>
      </c>
      <c r="D171" s="9" t="s">
        <v>1432</v>
      </c>
      <c r="E171" s="9" t="s">
        <v>862</v>
      </c>
      <c r="F171" s="9" t="s">
        <v>1438</v>
      </c>
      <c r="G171" s="43">
        <v>742</v>
      </c>
      <c r="H171" s="44">
        <v>0.56455278396606445</v>
      </c>
      <c r="I171" s="77"/>
    </row>
    <row r="172" spans="1:9" x14ac:dyDescent="0.3">
      <c r="A172" s="9" t="s">
        <v>1351</v>
      </c>
      <c r="B172" s="9" t="s">
        <v>1352</v>
      </c>
      <c r="C172" s="9" t="s">
        <v>1640</v>
      </c>
      <c r="D172" s="9" t="s">
        <v>1432</v>
      </c>
      <c r="E172" s="9" t="s">
        <v>1422</v>
      </c>
      <c r="F172" s="9" t="s">
        <v>1452</v>
      </c>
      <c r="G172" s="43">
        <v>578</v>
      </c>
      <c r="H172" s="44">
        <v>4.4842252731323242</v>
      </c>
      <c r="I172" s="77"/>
    </row>
    <row r="173" spans="1:9" x14ac:dyDescent="0.3">
      <c r="A173" s="9" t="s">
        <v>1347</v>
      </c>
      <c r="B173" s="9" t="s">
        <v>1348</v>
      </c>
      <c r="C173" s="9" t="s">
        <v>1638</v>
      </c>
      <c r="D173" s="9" t="s">
        <v>1432</v>
      </c>
      <c r="E173" s="9" t="s">
        <v>862</v>
      </c>
      <c r="F173" s="9" t="s">
        <v>1443</v>
      </c>
      <c r="G173" s="43">
        <v>923</v>
      </c>
      <c r="H173" s="44">
        <v>0.52013278007507324</v>
      </c>
      <c r="I173" s="77"/>
    </row>
    <row r="174" spans="1:9" x14ac:dyDescent="0.3">
      <c r="A174" s="9" t="s">
        <v>1367</v>
      </c>
      <c r="B174" s="9" t="s">
        <v>1368</v>
      </c>
      <c r="C174" s="9" t="s">
        <v>1647</v>
      </c>
      <c r="D174" s="9" t="s">
        <v>1432</v>
      </c>
      <c r="E174" s="9" t="s">
        <v>1422</v>
      </c>
      <c r="F174" s="9" t="s">
        <v>1443</v>
      </c>
      <c r="G174" s="43">
        <v>925</v>
      </c>
      <c r="H174" s="44">
        <v>4.7890443801879883</v>
      </c>
      <c r="I174" s="77"/>
    </row>
    <row r="175" spans="1:9" x14ac:dyDescent="0.3">
      <c r="A175" s="9" t="s">
        <v>1353</v>
      </c>
      <c r="B175" s="9" t="s">
        <v>1354</v>
      </c>
      <c r="C175" s="9" t="s">
        <v>1641</v>
      </c>
      <c r="D175" s="9" t="s">
        <v>1432</v>
      </c>
      <c r="E175" s="9" t="s">
        <v>862</v>
      </c>
      <c r="F175" s="9" t="s">
        <v>1452</v>
      </c>
      <c r="G175" s="43">
        <v>537</v>
      </c>
      <c r="H175" s="44">
        <v>0.83289247751235962</v>
      </c>
      <c r="I175" s="77"/>
    </row>
    <row r="176" spans="1:9" x14ac:dyDescent="0.3">
      <c r="A176" s="9" t="s">
        <v>1359</v>
      </c>
      <c r="B176" s="9" t="s">
        <v>1360</v>
      </c>
      <c r="C176" s="9" t="s">
        <v>1643</v>
      </c>
      <c r="D176" s="9" t="s">
        <v>1432</v>
      </c>
      <c r="E176" s="9" t="s">
        <v>1422</v>
      </c>
      <c r="F176" s="9" t="s">
        <v>1452</v>
      </c>
      <c r="G176" s="43">
        <v>866</v>
      </c>
      <c r="H176" s="44">
        <v>3.0995843410491943</v>
      </c>
      <c r="I176" s="77"/>
    </row>
    <row r="177" spans="1:9" x14ac:dyDescent="0.3">
      <c r="A177" s="9" t="s">
        <v>1361</v>
      </c>
      <c r="B177" s="9" t="s">
        <v>1362</v>
      </c>
      <c r="C177" s="9" t="s">
        <v>1644</v>
      </c>
      <c r="D177" s="9" t="s">
        <v>1432</v>
      </c>
      <c r="E177" s="9" t="s">
        <v>1422</v>
      </c>
      <c r="F177" s="9" t="s">
        <v>1440</v>
      </c>
      <c r="G177" s="43">
        <v>369</v>
      </c>
      <c r="H177" s="44">
        <v>9.6649141311645508</v>
      </c>
      <c r="I177" s="77"/>
    </row>
    <row r="178" spans="1:9" x14ac:dyDescent="0.3">
      <c r="A178" s="9" t="s">
        <v>1363</v>
      </c>
      <c r="B178" s="9" t="s">
        <v>1364</v>
      </c>
      <c r="C178" s="9" t="s">
        <v>1645</v>
      </c>
      <c r="D178" s="9" t="s">
        <v>1432</v>
      </c>
      <c r="E178" s="9" t="s">
        <v>1422</v>
      </c>
      <c r="F178" s="9" t="s">
        <v>863</v>
      </c>
      <c r="G178" s="43">
        <v>744</v>
      </c>
      <c r="H178" s="44">
        <v>2.0464284420013428</v>
      </c>
      <c r="I178" s="77"/>
    </row>
    <row r="179" spans="1:9" x14ac:dyDescent="0.3">
      <c r="A179" s="9" t="s">
        <v>1365</v>
      </c>
      <c r="B179" s="9" t="s">
        <v>1366</v>
      </c>
      <c r="C179" s="9" t="s">
        <v>1646</v>
      </c>
      <c r="D179" s="9" t="s">
        <v>1432</v>
      </c>
      <c r="E179" s="9" t="s">
        <v>1422</v>
      </c>
      <c r="F179" s="9" t="s">
        <v>1434</v>
      </c>
      <c r="G179" s="43">
        <v>186</v>
      </c>
      <c r="H179" s="44">
        <v>5.3769922256469727</v>
      </c>
      <c r="I179" s="77"/>
    </row>
    <row r="180" spans="1:9" x14ac:dyDescent="0.3">
      <c r="A180" s="9" t="s">
        <v>1371</v>
      </c>
      <c r="B180" s="9" t="s">
        <v>1372</v>
      </c>
      <c r="C180" s="9" t="s">
        <v>1648</v>
      </c>
      <c r="D180" s="9" t="s">
        <v>1432</v>
      </c>
      <c r="E180" s="9" t="s">
        <v>1422</v>
      </c>
      <c r="F180" s="9" t="s">
        <v>1452</v>
      </c>
      <c r="G180" s="43">
        <v>869</v>
      </c>
      <c r="H180" s="44">
        <v>3.179185152053833</v>
      </c>
      <c r="I180" s="77"/>
    </row>
    <row r="181" spans="1:9" x14ac:dyDescent="0.3">
      <c r="A181" s="9" t="s">
        <v>1345</v>
      </c>
      <c r="B181" s="9" t="s">
        <v>1636</v>
      </c>
      <c r="C181" s="9" t="s">
        <v>1637</v>
      </c>
      <c r="D181" s="9" t="s">
        <v>1432</v>
      </c>
      <c r="E181" s="9" t="s">
        <v>1421</v>
      </c>
      <c r="F181" s="9" t="s">
        <v>1421</v>
      </c>
      <c r="G181" s="43">
        <v>528</v>
      </c>
      <c r="H181" s="44">
        <v>17.830587387084961</v>
      </c>
      <c r="I181" s="77"/>
    </row>
    <row r="182" spans="1:9" x14ac:dyDescent="0.3">
      <c r="A182" s="9" t="s">
        <v>1349</v>
      </c>
      <c r="B182" s="9" t="s">
        <v>1350</v>
      </c>
      <c r="C182" s="9" t="s">
        <v>1639</v>
      </c>
      <c r="D182" s="9" t="s">
        <v>1432</v>
      </c>
      <c r="E182" s="9" t="s">
        <v>862</v>
      </c>
      <c r="F182" s="9" t="s">
        <v>1438</v>
      </c>
      <c r="G182" s="43">
        <v>738</v>
      </c>
      <c r="H182" s="44">
        <v>0.68538111448287964</v>
      </c>
      <c r="I182" s="77"/>
    </row>
    <row r="183" spans="1:9" x14ac:dyDescent="0.3">
      <c r="A183" s="9" t="s">
        <v>1373</v>
      </c>
      <c r="B183" s="9" t="s">
        <v>1374</v>
      </c>
      <c r="C183" s="9" t="s">
        <v>1649</v>
      </c>
      <c r="D183" s="9" t="s">
        <v>1432</v>
      </c>
      <c r="E183" s="9" t="s">
        <v>862</v>
      </c>
      <c r="F183" s="9" t="s">
        <v>1438</v>
      </c>
      <c r="G183" s="43">
        <v>746</v>
      </c>
      <c r="H183" s="44">
        <v>0.57053005695343018</v>
      </c>
      <c r="I183" s="77"/>
    </row>
    <row r="184" spans="1:9" x14ac:dyDescent="0.3">
      <c r="A184" s="9" t="s">
        <v>1375</v>
      </c>
      <c r="B184" s="9" t="s">
        <v>1376</v>
      </c>
      <c r="C184" s="9" t="s">
        <v>1650</v>
      </c>
      <c r="D184" s="9" t="s">
        <v>1432</v>
      </c>
      <c r="E184" s="9" t="s">
        <v>1422</v>
      </c>
      <c r="F184" s="9" t="s">
        <v>1434</v>
      </c>
      <c r="G184" s="43">
        <v>926</v>
      </c>
      <c r="H184" s="44">
        <v>2.3252296447753906</v>
      </c>
      <c r="I184" s="77"/>
    </row>
    <row r="185" spans="1:9" x14ac:dyDescent="0.3">
      <c r="A185" s="9" t="s">
        <v>1385</v>
      </c>
      <c r="B185" s="9" t="s">
        <v>1386</v>
      </c>
      <c r="C185" s="9" t="s">
        <v>1656</v>
      </c>
      <c r="D185" s="9" t="s">
        <v>1432</v>
      </c>
      <c r="E185" s="9" t="s">
        <v>1422</v>
      </c>
      <c r="F185" s="9" t="s">
        <v>1440</v>
      </c>
      <c r="G185" s="43">
        <v>298</v>
      </c>
      <c r="H185" s="44">
        <v>10.042126655578613</v>
      </c>
      <c r="I185" s="77"/>
    </row>
    <row r="186" spans="1:9" x14ac:dyDescent="0.3">
      <c r="A186" s="9" t="s">
        <v>1383</v>
      </c>
      <c r="B186" s="9" t="s">
        <v>1654</v>
      </c>
      <c r="C186" s="9" t="s">
        <v>1655</v>
      </c>
      <c r="D186" s="9" t="s">
        <v>1432</v>
      </c>
      <c r="E186" s="9" t="s">
        <v>1421</v>
      </c>
      <c r="F186" s="9" t="s">
        <v>1421</v>
      </c>
      <c r="G186" s="43">
        <v>111</v>
      </c>
      <c r="H186" s="44">
        <v>40.020301818847656</v>
      </c>
      <c r="I186" s="77"/>
    </row>
    <row r="187" spans="1:9" x14ac:dyDescent="0.3">
      <c r="A187" s="9" t="s">
        <v>1387</v>
      </c>
      <c r="B187" s="9" t="s">
        <v>1388</v>
      </c>
      <c r="C187" s="9" t="s">
        <v>1657</v>
      </c>
      <c r="D187" s="9" t="s">
        <v>1432</v>
      </c>
      <c r="E187" s="9" t="s">
        <v>862</v>
      </c>
      <c r="F187" s="9" t="s">
        <v>1443</v>
      </c>
      <c r="G187" s="43">
        <v>927</v>
      </c>
      <c r="H187" s="44">
        <v>1.093886137008667</v>
      </c>
      <c r="I187" s="77"/>
    </row>
    <row r="188" spans="1:9" x14ac:dyDescent="0.3">
      <c r="A188" s="9" t="s">
        <v>1293</v>
      </c>
      <c r="B188" s="9" t="s">
        <v>1629</v>
      </c>
      <c r="C188" s="9" t="s">
        <v>1630</v>
      </c>
      <c r="D188" s="9" t="s">
        <v>1432</v>
      </c>
      <c r="E188" s="9" t="s">
        <v>1422</v>
      </c>
      <c r="F188" s="9" t="s">
        <v>1440</v>
      </c>
      <c r="G188" s="43">
        <v>364</v>
      </c>
      <c r="H188" s="44">
        <v>4.557309627532959</v>
      </c>
      <c r="I188" s="77"/>
    </row>
    <row r="189" spans="1:9" x14ac:dyDescent="0.3">
      <c r="A189" s="9" t="s">
        <v>1391</v>
      </c>
      <c r="B189" s="9" t="s">
        <v>1659</v>
      </c>
      <c r="C189" s="9" t="s">
        <v>1660</v>
      </c>
      <c r="D189" s="9" t="s">
        <v>1432</v>
      </c>
      <c r="E189" s="9" t="s">
        <v>1422</v>
      </c>
      <c r="F189" s="9" t="s">
        <v>1440</v>
      </c>
      <c r="G189" s="43">
        <v>299</v>
      </c>
      <c r="H189" s="44">
        <v>1.0460714101791382</v>
      </c>
      <c r="I189" s="77"/>
    </row>
    <row r="190" spans="1:9" x14ac:dyDescent="0.3">
      <c r="A190" s="9" t="s">
        <v>1393</v>
      </c>
      <c r="B190" s="9" t="s">
        <v>1661</v>
      </c>
      <c r="C190" s="9" t="s">
        <v>1662</v>
      </c>
      <c r="D190" s="9" t="s">
        <v>1432</v>
      </c>
      <c r="E190" s="9" t="s">
        <v>862</v>
      </c>
      <c r="F190" s="9" t="s">
        <v>1452</v>
      </c>
      <c r="G190" s="43">
        <v>582</v>
      </c>
      <c r="H190" s="44">
        <v>2.188640832901001</v>
      </c>
      <c r="I190" s="77"/>
    </row>
    <row r="191" spans="1:9" x14ac:dyDescent="0.3">
      <c r="A191" s="9" t="s">
        <v>1389</v>
      </c>
      <c r="B191" s="9" t="s">
        <v>1390</v>
      </c>
      <c r="C191" s="9" t="s">
        <v>1658</v>
      </c>
      <c r="D191" s="9" t="s">
        <v>1432</v>
      </c>
      <c r="E191" s="9" t="s">
        <v>1422</v>
      </c>
      <c r="F191" s="9" t="s">
        <v>1452</v>
      </c>
      <c r="G191" s="43">
        <v>846</v>
      </c>
      <c r="H191" s="44">
        <v>1.9187694787979126</v>
      </c>
      <c r="I191" s="77"/>
    </row>
    <row r="192" spans="1:9" x14ac:dyDescent="0.3">
      <c r="A192" s="9" t="s">
        <v>1663</v>
      </c>
      <c r="B192" s="9" t="s">
        <v>1664</v>
      </c>
      <c r="C192" s="9" t="s">
        <v>1665</v>
      </c>
      <c r="D192" s="9" t="s">
        <v>1432</v>
      </c>
      <c r="E192" s="9" t="s">
        <v>1422</v>
      </c>
      <c r="F192" s="9" t="s">
        <v>863</v>
      </c>
      <c r="G192" s="43">
        <v>487</v>
      </c>
      <c r="H192" s="44">
        <v>1.8938438892364502</v>
      </c>
      <c r="I192" s="77"/>
    </row>
    <row r="193" spans="1:9" x14ac:dyDescent="0.3">
      <c r="A193" s="9" t="s">
        <v>1295</v>
      </c>
      <c r="B193" s="9" t="s">
        <v>1296</v>
      </c>
      <c r="C193" s="9" t="s">
        <v>1606</v>
      </c>
      <c r="D193" s="9" t="s">
        <v>1432</v>
      </c>
      <c r="E193" s="9" t="s">
        <v>1422</v>
      </c>
      <c r="F193" s="9" t="s">
        <v>1452</v>
      </c>
      <c r="G193" s="43">
        <v>862</v>
      </c>
      <c r="H193" s="44">
        <v>2.543440580368042</v>
      </c>
      <c r="I193" s="77"/>
    </row>
    <row r="194" spans="1:9" x14ac:dyDescent="0.3">
      <c r="A194" s="9" t="s">
        <v>1403</v>
      </c>
      <c r="B194" s="9" t="s">
        <v>1404</v>
      </c>
      <c r="C194" s="9" t="s">
        <v>1666</v>
      </c>
      <c r="D194" s="9" t="s">
        <v>1432</v>
      </c>
      <c r="E194" s="9" t="s">
        <v>862</v>
      </c>
      <c r="F194" s="9" t="s">
        <v>863</v>
      </c>
      <c r="G194" s="43">
        <v>474</v>
      </c>
      <c r="H194" s="44">
        <v>0.35682153701782227</v>
      </c>
      <c r="I194" s="77"/>
    </row>
    <row r="195" spans="1:9" x14ac:dyDescent="0.3">
      <c r="A195" s="9" t="s">
        <v>1323</v>
      </c>
      <c r="B195" s="9" t="s">
        <v>1324</v>
      </c>
      <c r="C195" s="9" t="s">
        <v>1621</v>
      </c>
      <c r="D195" s="9" t="s">
        <v>1432</v>
      </c>
      <c r="E195" s="9" t="s">
        <v>1422</v>
      </c>
      <c r="F195" s="9" t="s">
        <v>1438</v>
      </c>
      <c r="G195" s="43">
        <v>199</v>
      </c>
      <c r="H195" s="44">
        <v>3.504004955291748</v>
      </c>
      <c r="I195" s="77"/>
    </row>
    <row r="196" spans="1:9" x14ac:dyDescent="0.3">
      <c r="A196" s="9" t="s">
        <v>1405</v>
      </c>
      <c r="B196" s="9" t="s">
        <v>1406</v>
      </c>
      <c r="C196" s="9" t="s">
        <v>1667</v>
      </c>
      <c r="D196" s="9" t="s">
        <v>1432</v>
      </c>
      <c r="E196" s="9" t="s">
        <v>862</v>
      </c>
      <c r="F196" s="9" t="s">
        <v>1438</v>
      </c>
      <c r="G196" s="43">
        <v>754</v>
      </c>
      <c r="H196" s="44">
        <v>0.63125580549240112</v>
      </c>
      <c r="I196" s="77"/>
    </row>
    <row r="197" spans="1:9" x14ac:dyDescent="0.3">
      <c r="A197" s="9" t="s">
        <v>1407</v>
      </c>
      <c r="B197" s="9" t="s">
        <v>1408</v>
      </c>
      <c r="C197" s="9" t="s">
        <v>1668</v>
      </c>
      <c r="D197" s="9" t="s">
        <v>1432</v>
      </c>
      <c r="E197" s="9" t="s">
        <v>862</v>
      </c>
      <c r="F197" s="9" t="s">
        <v>1438</v>
      </c>
      <c r="G197" s="43">
        <v>698</v>
      </c>
      <c r="H197" s="44">
        <v>0.89229089021682739</v>
      </c>
      <c r="I197" s="7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8FFA-8615-459D-854A-402AD07680CF}">
  <sheetPr>
    <tabColor theme="9" tint="0.79998168889431442"/>
  </sheetPr>
  <dimension ref="A1:I197"/>
  <sheetViews>
    <sheetView zoomScale="85" zoomScaleNormal="85" workbookViewId="0">
      <selection sqref="A1:Z3"/>
    </sheetView>
  </sheetViews>
  <sheetFormatPr defaultRowHeight="14.4" x14ac:dyDescent="0.3"/>
  <cols>
    <col min="1" max="1" width="8.88671875" bestFit="1" customWidth="1"/>
    <col min="2" max="2" width="34.88671875" bestFit="1" customWidth="1"/>
    <col min="3" max="3" width="10.109375" bestFit="1" customWidth="1"/>
    <col min="4" max="4" width="12" bestFit="1" customWidth="1"/>
    <col min="5" max="5" width="33.88671875" bestFit="1" customWidth="1"/>
    <col min="6" max="6" width="51.109375" bestFit="1" customWidth="1"/>
    <col min="7" max="7" width="8.33203125" bestFit="1" customWidth="1"/>
    <col min="8" max="8" width="19.88671875" bestFit="1" customWidth="1"/>
    <col min="9" max="9" width="6.5546875" customWidth="1"/>
  </cols>
  <sheetData>
    <row r="1" spans="1:9" x14ac:dyDescent="0.3">
      <c r="A1" s="9" t="s">
        <v>1423</v>
      </c>
      <c r="B1" s="9" t="s">
        <v>1424</v>
      </c>
      <c r="C1" s="9" t="s">
        <v>1425</v>
      </c>
      <c r="D1" s="9" t="s">
        <v>1426</v>
      </c>
      <c r="E1" s="9" t="s">
        <v>1427</v>
      </c>
      <c r="F1" s="9" t="s">
        <v>1428</v>
      </c>
      <c r="G1" s="9" t="s">
        <v>1429</v>
      </c>
      <c r="H1" s="44" t="s">
        <v>1672</v>
      </c>
      <c r="I1" s="77"/>
    </row>
    <row r="2" spans="1:9" x14ac:dyDescent="0.3">
      <c r="A2" s="9" t="s">
        <v>857</v>
      </c>
      <c r="B2" s="9" t="s">
        <v>858</v>
      </c>
      <c r="C2" s="9" t="s">
        <v>1444</v>
      </c>
      <c r="D2" s="9" t="s">
        <v>1432</v>
      </c>
      <c r="E2" s="9" t="s">
        <v>1422</v>
      </c>
      <c r="F2" s="9" t="s">
        <v>1440</v>
      </c>
      <c r="G2" s="43">
        <v>314</v>
      </c>
      <c r="H2" s="44">
        <v>15.184289932250977</v>
      </c>
      <c r="I2" s="77"/>
    </row>
    <row r="3" spans="1:9" x14ac:dyDescent="0.3">
      <c r="A3" s="9" t="s">
        <v>860</v>
      </c>
      <c r="B3" s="9" t="s">
        <v>861</v>
      </c>
      <c r="C3" s="9" t="s">
        <v>1431</v>
      </c>
      <c r="D3" s="9" t="s">
        <v>1432</v>
      </c>
      <c r="E3" s="9" t="s">
        <v>862</v>
      </c>
      <c r="F3" s="9" t="s">
        <v>863</v>
      </c>
      <c r="G3" s="43">
        <v>512</v>
      </c>
      <c r="H3" s="44">
        <v>0.45666760206222534</v>
      </c>
      <c r="I3" s="77"/>
    </row>
    <row r="4" spans="1:9" x14ac:dyDescent="0.3">
      <c r="A4" s="9" t="s">
        <v>919</v>
      </c>
      <c r="B4" s="9" t="s">
        <v>920</v>
      </c>
      <c r="C4" s="9" t="s">
        <v>1437</v>
      </c>
      <c r="D4" s="9" t="s">
        <v>1432</v>
      </c>
      <c r="E4" s="9" t="s">
        <v>1422</v>
      </c>
      <c r="F4" s="9" t="s">
        <v>1438</v>
      </c>
      <c r="G4" s="43">
        <v>614</v>
      </c>
      <c r="H4" s="44">
        <v>1.3618643283843994</v>
      </c>
      <c r="I4" s="77"/>
    </row>
    <row r="5" spans="1:9" x14ac:dyDescent="0.3">
      <c r="A5" s="9" t="s">
        <v>907</v>
      </c>
      <c r="B5" s="9" t="s">
        <v>908</v>
      </c>
      <c r="C5" s="9" t="s">
        <v>1433</v>
      </c>
      <c r="D5" s="9" t="s">
        <v>1432</v>
      </c>
      <c r="E5" s="9" t="s">
        <v>1422</v>
      </c>
      <c r="F5" s="9" t="s">
        <v>1434</v>
      </c>
      <c r="G5" s="43">
        <v>914</v>
      </c>
      <c r="H5" s="44">
        <v>3.6263473033905029</v>
      </c>
      <c r="I5" s="77"/>
    </row>
    <row r="6" spans="1:9" x14ac:dyDescent="0.3">
      <c r="A6" s="9" t="s">
        <v>917</v>
      </c>
      <c r="B6" s="9" t="s">
        <v>918</v>
      </c>
      <c r="C6" s="9" t="s">
        <v>1436</v>
      </c>
      <c r="D6" s="9" t="s">
        <v>1432</v>
      </c>
      <c r="E6" s="9" t="s">
        <v>1421</v>
      </c>
      <c r="F6" s="9" t="s">
        <v>1421</v>
      </c>
      <c r="G6" s="43">
        <v>171</v>
      </c>
      <c r="H6" s="44">
        <v>24.402740478515625</v>
      </c>
      <c r="I6" s="77"/>
    </row>
    <row r="7" spans="1:9" x14ac:dyDescent="0.3">
      <c r="A7" s="9" t="s">
        <v>1377</v>
      </c>
      <c r="B7" s="9" t="s">
        <v>1651</v>
      </c>
      <c r="C7" s="9" t="s">
        <v>1652</v>
      </c>
      <c r="D7" s="9" t="s">
        <v>1432</v>
      </c>
      <c r="E7" s="9" t="s">
        <v>1422</v>
      </c>
      <c r="F7" s="9" t="s">
        <v>863</v>
      </c>
      <c r="G7" s="43">
        <v>466</v>
      </c>
      <c r="H7" s="44">
        <v>25.716659545898438</v>
      </c>
      <c r="I7" s="77"/>
    </row>
    <row r="8" spans="1:9" x14ac:dyDescent="0.3">
      <c r="A8" s="9" t="s">
        <v>930</v>
      </c>
      <c r="B8" s="9" t="s">
        <v>931</v>
      </c>
      <c r="C8" s="9" t="s">
        <v>1441</v>
      </c>
      <c r="D8" s="9" t="s">
        <v>1432</v>
      </c>
      <c r="E8" s="9" t="s">
        <v>1422</v>
      </c>
      <c r="F8" s="9" t="s">
        <v>1440</v>
      </c>
      <c r="G8" s="43">
        <v>213</v>
      </c>
      <c r="H8" s="44">
        <v>5.9475216865539551</v>
      </c>
      <c r="I8" s="77"/>
    </row>
    <row r="9" spans="1:9" x14ac:dyDescent="0.3">
      <c r="A9" s="9" t="s">
        <v>933</v>
      </c>
      <c r="B9" s="9" t="s">
        <v>934</v>
      </c>
      <c r="C9" s="9" t="s">
        <v>1442</v>
      </c>
      <c r="D9" s="9" t="s">
        <v>1432</v>
      </c>
      <c r="E9" s="9" t="s">
        <v>1422</v>
      </c>
      <c r="F9" s="9" t="s">
        <v>1443</v>
      </c>
      <c r="G9" s="43">
        <v>911</v>
      </c>
      <c r="H9" s="44">
        <v>3.0193300247192383</v>
      </c>
      <c r="I9" s="77"/>
    </row>
    <row r="10" spans="1:9" x14ac:dyDescent="0.3">
      <c r="A10" s="9" t="s">
        <v>928</v>
      </c>
      <c r="B10" s="9" t="s">
        <v>929</v>
      </c>
      <c r="C10" s="9" t="s">
        <v>1439</v>
      </c>
      <c r="D10" s="9" t="s">
        <v>1432</v>
      </c>
      <c r="E10" s="9" t="s">
        <v>1422</v>
      </c>
      <c r="F10" s="9" t="s">
        <v>1440</v>
      </c>
      <c r="G10" s="43">
        <v>311</v>
      </c>
      <c r="H10" s="44">
        <v>9.5594596862792969</v>
      </c>
      <c r="I10" s="77"/>
    </row>
    <row r="11" spans="1:9" x14ac:dyDescent="0.3">
      <c r="A11" s="9" t="s">
        <v>936</v>
      </c>
      <c r="B11" s="9" t="s">
        <v>937</v>
      </c>
      <c r="C11" s="9" t="s">
        <v>1445</v>
      </c>
      <c r="D11" s="9" t="s">
        <v>1432</v>
      </c>
      <c r="E11" s="9" t="s">
        <v>1421</v>
      </c>
      <c r="F11" s="9" t="s">
        <v>1421</v>
      </c>
      <c r="G11" s="43">
        <v>193</v>
      </c>
      <c r="H11" s="44">
        <v>34.883903503417969</v>
      </c>
      <c r="I11" s="77"/>
    </row>
    <row r="12" spans="1:9" x14ac:dyDescent="0.3">
      <c r="A12" s="9" t="s">
        <v>938</v>
      </c>
      <c r="B12" s="9" t="s">
        <v>939</v>
      </c>
      <c r="C12" s="9" t="s">
        <v>1446</v>
      </c>
      <c r="D12" s="9" t="s">
        <v>1432</v>
      </c>
      <c r="E12" s="9" t="s">
        <v>1421</v>
      </c>
      <c r="F12" s="9" t="s">
        <v>1421</v>
      </c>
      <c r="G12" s="43">
        <v>122</v>
      </c>
      <c r="H12" s="44">
        <v>40.430000305175781</v>
      </c>
      <c r="I12" s="77"/>
    </row>
    <row r="13" spans="1:9" x14ac:dyDescent="0.3">
      <c r="A13" s="9" t="s">
        <v>940</v>
      </c>
      <c r="B13" s="9" t="s">
        <v>941</v>
      </c>
      <c r="C13" s="9" t="s">
        <v>1447</v>
      </c>
      <c r="D13" s="9" t="s">
        <v>1432</v>
      </c>
      <c r="E13" s="9" t="s">
        <v>1422</v>
      </c>
      <c r="F13" s="9" t="s">
        <v>1443</v>
      </c>
      <c r="G13" s="43">
        <v>912</v>
      </c>
      <c r="H13" s="44">
        <v>2.9951419830322266</v>
      </c>
      <c r="I13" s="77"/>
    </row>
    <row r="14" spans="1:9" x14ac:dyDescent="0.3">
      <c r="A14" s="9" t="s">
        <v>981</v>
      </c>
      <c r="B14" s="9" t="s">
        <v>982</v>
      </c>
      <c r="C14" s="9" t="s">
        <v>1467</v>
      </c>
      <c r="D14" s="9" t="s">
        <v>1432</v>
      </c>
      <c r="E14" s="9" t="s">
        <v>862</v>
      </c>
      <c r="F14" s="9" t="s">
        <v>1438</v>
      </c>
      <c r="G14" s="43">
        <v>618</v>
      </c>
      <c r="H14" s="44">
        <v>0.19595931470394135</v>
      </c>
      <c r="I14" s="77"/>
    </row>
    <row r="15" spans="1:9" x14ac:dyDescent="0.3">
      <c r="A15" s="9" t="s">
        <v>952</v>
      </c>
      <c r="B15" s="9" t="s">
        <v>953</v>
      </c>
      <c r="C15" s="9" t="s">
        <v>1455</v>
      </c>
      <c r="D15" s="9" t="s">
        <v>1432</v>
      </c>
      <c r="E15" s="9" t="s">
        <v>1421</v>
      </c>
      <c r="F15" s="9" t="s">
        <v>1421</v>
      </c>
      <c r="G15" s="43">
        <v>124</v>
      </c>
      <c r="H15" s="44">
        <v>40.889999389648438</v>
      </c>
      <c r="I15" s="77"/>
    </row>
    <row r="16" spans="1:9" x14ac:dyDescent="0.3">
      <c r="A16" s="9" t="s">
        <v>956</v>
      </c>
      <c r="B16" s="9" t="s">
        <v>957</v>
      </c>
      <c r="C16" s="9" t="s">
        <v>1457</v>
      </c>
      <c r="D16" s="9" t="s">
        <v>1432</v>
      </c>
      <c r="E16" s="9" t="s">
        <v>862</v>
      </c>
      <c r="F16" s="9" t="s">
        <v>1438</v>
      </c>
      <c r="G16" s="43">
        <v>638</v>
      </c>
      <c r="H16" s="44">
        <v>0.94414746761322021</v>
      </c>
      <c r="I16" s="77"/>
    </row>
    <row r="17" spans="1:9" x14ac:dyDescent="0.3">
      <c r="A17" s="9" t="s">
        <v>980</v>
      </c>
      <c r="B17" s="9" t="s">
        <v>27</v>
      </c>
      <c r="C17" s="9" t="s">
        <v>1466</v>
      </c>
      <c r="D17" s="9" t="s">
        <v>1432</v>
      </c>
      <c r="E17" s="9" t="s">
        <v>862</v>
      </c>
      <c r="F17" s="9" t="s">
        <v>1438</v>
      </c>
      <c r="G17" s="43">
        <v>748</v>
      </c>
      <c r="H17" s="44">
        <v>0.61551940441131592</v>
      </c>
      <c r="I17" s="77"/>
    </row>
    <row r="18" spans="1:9" x14ac:dyDescent="0.3">
      <c r="A18" s="9" t="s">
        <v>946</v>
      </c>
      <c r="B18" s="9" t="s">
        <v>947</v>
      </c>
      <c r="C18" s="9" t="s">
        <v>1451</v>
      </c>
      <c r="D18" s="9" t="s">
        <v>1432</v>
      </c>
      <c r="E18" s="9" t="s">
        <v>862</v>
      </c>
      <c r="F18" s="9" t="s">
        <v>1452</v>
      </c>
      <c r="G18" s="43">
        <v>513</v>
      </c>
      <c r="H18" s="44">
        <v>1.4184126853942871</v>
      </c>
      <c r="I18" s="77"/>
    </row>
    <row r="19" spans="1:9" x14ac:dyDescent="0.3">
      <c r="A19" s="9" t="s">
        <v>978</v>
      </c>
      <c r="B19" s="9" t="s">
        <v>979</v>
      </c>
      <c r="C19" s="9" t="s">
        <v>1465</v>
      </c>
      <c r="D19" s="9" t="s">
        <v>1432</v>
      </c>
      <c r="E19" s="9" t="s">
        <v>1422</v>
      </c>
      <c r="F19" s="9" t="s">
        <v>1434</v>
      </c>
      <c r="G19" s="43">
        <v>918</v>
      </c>
      <c r="H19" s="44">
        <v>6.820000171661377</v>
      </c>
      <c r="I19" s="77"/>
    </row>
    <row r="20" spans="1:9" x14ac:dyDescent="0.3">
      <c r="A20" s="9" t="s">
        <v>944</v>
      </c>
      <c r="B20" s="9" t="s">
        <v>945</v>
      </c>
      <c r="C20" s="9" t="s">
        <v>1450</v>
      </c>
      <c r="D20" s="9" t="s">
        <v>1432</v>
      </c>
      <c r="E20" s="9" t="s">
        <v>1422</v>
      </c>
      <c r="F20" s="9" t="s">
        <v>863</v>
      </c>
      <c r="G20" s="43">
        <v>419</v>
      </c>
      <c r="H20" s="44">
        <v>15.910139083862305</v>
      </c>
      <c r="I20" s="77"/>
    </row>
    <row r="21" spans="1:9" x14ac:dyDescent="0.3">
      <c r="A21" s="9" t="s">
        <v>942</v>
      </c>
      <c r="B21" s="9" t="s">
        <v>1448</v>
      </c>
      <c r="C21" s="9" t="s">
        <v>1449</v>
      </c>
      <c r="D21" s="9" t="s">
        <v>1432</v>
      </c>
      <c r="E21" s="9" t="s">
        <v>1422</v>
      </c>
      <c r="F21" s="9" t="s">
        <v>1440</v>
      </c>
      <c r="G21" s="43">
        <v>313</v>
      </c>
      <c r="H21" s="44">
        <v>17.314056396484375</v>
      </c>
      <c r="I21" s="77"/>
    </row>
    <row r="22" spans="1:9" x14ac:dyDescent="0.3">
      <c r="A22" s="9" t="s">
        <v>966</v>
      </c>
      <c r="B22" s="9" t="s">
        <v>967</v>
      </c>
      <c r="C22" s="9" t="s">
        <v>1461</v>
      </c>
      <c r="D22" s="9" t="s">
        <v>1432</v>
      </c>
      <c r="E22" s="9" t="s">
        <v>1422</v>
      </c>
      <c r="F22" s="9" t="s">
        <v>1434</v>
      </c>
      <c r="G22" s="43">
        <v>963</v>
      </c>
      <c r="H22" s="44">
        <v>4.228644847869873</v>
      </c>
      <c r="I22" s="77"/>
    </row>
    <row r="23" spans="1:9" x14ac:dyDescent="0.3">
      <c r="A23" s="9" t="s">
        <v>950</v>
      </c>
      <c r="B23" s="9" t="s">
        <v>951</v>
      </c>
      <c r="C23" s="9" t="s">
        <v>1454</v>
      </c>
      <c r="D23" s="9" t="s">
        <v>1432</v>
      </c>
      <c r="E23" s="9" t="s">
        <v>1422</v>
      </c>
      <c r="F23" s="9" t="s">
        <v>1434</v>
      </c>
      <c r="G23" s="43">
        <v>913</v>
      </c>
      <c r="H23" s="44">
        <v>4.475337028503418</v>
      </c>
      <c r="I23" s="77"/>
    </row>
    <row r="24" spans="1:9" x14ac:dyDescent="0.3">
      <c r="A24" s="9" t="s">
        <v>954</v>
      </c>
      <c r="B24" s="9" t="s">
        <v>955</v>
      </c>
      <c r="C24" s="9" t="s">
        <v>1456</v>
      </c>
      <c r="D24" s="9" t="s">
        <v>1432</v>
      </c>
      <c r="E24" s="9" t="s">
        <v>1422</v>
      </c>
      <c r="F24" s="9" t="s">
        <v>1440</v>
      </c>
      <c r="G24" s="43">
        <v>339</v>
      </c>
      <c r="H24" s="44">
        <v>2.8880889415740967</v>
      </c>
      <c r="I24" s="77"/>
    </row>
    <row r="25" spans="1:9" x14ac:dyDescent="0.3">
      <c r="A25" s="9" t="s">
        <v>962</v>
      </c>
      <c r="B25" s="9" t="s">
        <v>1459</v>
      </c>
      <c r="C25" s="9" t="s">
        <v>1460</v>
      </c>
      <c r="D25" s="9" t="s">
        <v>1432</v>
      </c>
      <c r="E25" s="9" t="s">
        <v>1422</v>
      </c>
      <c r="F25" s="9" t="s">
        <v>1440</v>
      </c>
      <c r="G25" s="43">
        <v>218</v>
      </c>
      <c r="H25" s="44">
        <v>2.2599265575408936</v>
      </c>
      <c r="I25" s="77"/>
    </row>
    <row r="26" spans="1:9" x14ac:dyDescent="0.3">
      <c r="A26" s="9" t="s">
        <v>972</v>
      </c>
      <c r="B26" s="9" t="s">
        <v>973</v>
      </c>
      <c r="C26" s="9" t="s">
        <v>1463</v>
      </c>
      <c r="D26" s="9" t="s">
        <v>1432</v>
      </c>
      <c r="E26" s="9" t="s">
        <v>1422</v>
      </c>
      <c r="F26" s="9" t="s">
        <v>1440</v>
      </c>
      <c r="G26" s="43">
        <v>223</v>
      </c>
      <c r="H26" s="44">
        <v>4.7640867233276367</v>
      </c>
      <c r="I26" s="77"/>
    </row>
    <row r="27" spans="1:9" x14ac:dyDescent="0.3">
      <c r="A27" s="9" t="s">
        <v>948</v>
      </c>
      <c r="B27" s="9" t="s">
        <v>949</v>
      </c>
      <c r="C27" s="9" t="s">
        <v>1453</v>
      </c>
      <c r="D27" s="9" t="s">
        <v>1432</v>
      </c>
      <c r="E27" s="9" t="s">
        <v>1422</v>
      </c>
      <c r="F27" s="9" t="s">
        <v>1440</v>
      </c>
      <c r="G27" s="43">
        <v>316</v>
      </c>
      <c r="H27" s="44">
        <v>10.475576400756836</v>
      </c>
      <c r="I27" s="77"/>
    </row>
    <row r="28" spans="1:9" x14ac:dyDescent="0.3">
      <c r="A28" s="9" t="s">
        <v>976</v>
      </c>
      <c r="B28" s="9" t="s">
        <v>977</v>
      </c>
      <c r="C28" s="9" t="s">
        <v>1464</v>
      </c>
      <c r="D28" s="9" t="s">
        <v>1432</v>
      </c>
      <c r="E28" s="9" t="s">
        <v>1422</v>
      </c>
      <c r="F28" s="9" t="s">
        <v>1452</v>
      </c>
      <c r="G28" s="43">
        <v>516</v>
      </c>
      <c r="H28" s="44">
        <v>17.527748107910156</v>
      </c>
      <c r="I28" s="77"/>
    </row>
    <row r="29" spans="1:9" x14ac:dyDescent="0.3">
      <c r="A29" s="9" t="s">
        <v>960</v>
      </c>
      <c r="B29" s="9" t="s">
        <v>961</v>
      </c>
      <c r="C29" s="9" t="s">
        <v>1458</v>
      </c>
      <c r="D29" s="9" t="s">
        <v>1432</v>
      </c>
      <c r="E29" s="9" t="s">
        <v>862</v>
      </c>
      <c r="F29" s="9" t="s">
        <v>1452</v>
      </c>
      <c r="G29" s="43">
        <v>514</v>
      </c>
      <c r="H29" s="44">
        <v>2.3925118446350098</v>
      </c>
      <c r="I29" s="77"/>
    </row>
    <row r="30" spans="1:9" x14ac:dyDescent="0.3">
      <c r="A30" s="9" t="s">
        <v>968</v>
      </c>
      <c r="B30" s="9" t="s">
        <v>969</v>
      </c>
      <c r="C30" s="9" t="s">
        <v>1462</v>
      </c>
      <c r="D30" s="9" t="s">
        <v>1432</v>
      </c>
      <c r="E30" s="9" t="s">
        <v>1422</v>
      </c>
      <c r="F30" s="9" t="s">
        <v>1438</v>
      </c>
      <c r="G30" s="43">
        <v>616</v>
      </c>
      <c r="H30" s="44">
        <v>4.4907832145690918</v>
      </c>
      <c r="I30" s="77"/>
    </row>
    <row r="31" spans="1:9" x14ac:dyDescent="0.3">
      <c r="A31" s="9" t="s">
        <v>993</v>
      </c>
      <c r="B31" s="9" t="s">
        <v>1472</v>
      </c>
      <c r="C31" s="9" t="s">
        <v>1473</v>
      </c>
      <c r="D31" s="9" t="s">
        <v>1432</v>
      </c>
      <c r="E31" s="9" t="s">
        <v>862</v>
      </c>
      <c r="F31" s="9" t="s">
        <v>1438</v>
      </c>
      <c r="G31" s="43">
        <v>626</v>
      </c>
      <c r="H31" s="44">
        <v>0.37140220403671265</v>
      </c>
      <c r="I31" s="77"/>
    </row>
    <row r="32" spans="1:9" x14ac:dyDescent="0.3">
      <c r="A32" s="9" t="s">
        <v>989</v>
      </c>
      <c r="B32" s="9" t="s">
        <v>990</v>
      </c>
      <c r="C32" s="9" t="s">
        <v>1471</v>
      </c>
      <c r="D32" s="9" t="s">
        <v>1432</v>
      </c>
      <c r="E32" s="9" t="s">
        <v>1421</v>
      </c>
      <c r="F32" s="9" t="s">
        <v>1421</v>
      </c>
      <c r="G32" s="43">
        <v>156</v>
      </c>
      <c r="H32" s="44">
        <v>31.129999160766602</v>
      </c>
      <c r="I32" s="77"/>
    </row>
    <row r="33" spans="1:9" x14ac:dyDescent="0.3">
      <c r="A33" s="9" t="s">
        <v>1341</v>
      </c>
      <c r="B33" s="9" t="s">
        <v>1342</v>
      </c>
      <c r="C33" s="9" t="s">
        <v>1635</v>
      </c>
      <c r="D33" s="9" t="s">
        <v>1432</v>
      </c>
      <c r="E33" s="9" t="s">
        <v>1421</v>
      </c>
      <c r="F33" s="9" t="s">
        <v>1421</v>
      </c>
      <c r="G33" s="43">
        <v>146</v>
      </c>
      <c r="H33" s="44">
        <v>56.802959442138672</v>
      </c>
      <c r="I33" s="77"/>
    </row>
    <row r="34" spans="1:9" x14ac:dyDescent="0.3">
      <c r="A34" s="9" t="s">
        <v>997</v>
      </c>
      <c r="B34" s="9" t="s">
        <v>998</v>
      </c>
      <c r="C34" s="9" t="s">
        <v>1475</v>
      </c>
      <c r="D34" s="9" t="s">
        <v>1432</v>
      </c>
      <c r="E34" s="9" t="s">
        <v>1422</v>
      </c>
      <c r="F34" s="9" t="s">
        <v>1440</v>
      </c>
      <c r="G34" s="43">
        <v>228</v>
      </c>
      <c r="H34" s="44">
        <v>8.9106168746948242</v>
      </c>
      <c r="I34" s="77"/>
    </row>
    <row r="35" spans="1:9" x14ac:dyDescent="0.3">
      <c r="A35" s="9" t="s">
        <v>999</v>
      </c>
      <c r="B35" s="9" t="s">
        <v>1000</v>
      </c>
      <c r="C35" s="9" t="s">
        <v>1476</v>
      </c>
      <c r="D35" s="9" t="s">
        <v>1432</v>
      </c>
      <c r="E35" s="9" t="s">
        <v>1422</v>
      </c>
      <c r="F35" s="9" t="s">
        <v>1452</v>
      </c>
      <c r="G35" s="43">
        <v>924</v>
      </c>
      <c r="H35" s="44">
        <v>7.251615047454834</v>
      </c>
      <c r="I35" s="77"/>
    </row>
    <row r="36" spans="1:9" x14ac:dyDescent="0.3">
      <c r="A36" s="9" t="s">
        <v>1017</v>
      </c>
      <c r="B36" s="9" t="s">
        <v>1018</v>
      </c>
      <c r="C36" s="9" t="s">
        <v>1485</v>
      </c>
      <c r="D36" s="9" t="s">
        <v>1432</v>
      </c>
      <c r="E36" s="9" t="s">
        <v>862</v>
      </c>
      <c r="F36" s="9" t="s">
        <v>1438</v>
      </c>
      <c r="G36" s="43">
        <v>662</v>
      </c>
      <c r="H36" s="44">
        <v>1.6356736421585083</v>
      </c>
      <c r="I36" s="77"/>
    </row>
    <row r="37" spans="1:9" x14ac:dyDescent="0.3">
      <c r="A37" s="9" t="s">
        <v>987</v>
      </c>
      <c r="B37" s="9" t="s">
        <v>988</v>
      </c>
      <c r="C37" s="9" t="s">
        <v>1470</v>
      </c>
      <c r="D37" s="9" t="s">
        <v>1432</v>
      </c>
      <c r="E37" s="9" t="s">
        <v>862</v>
      </c>
      <c r="F37" s="9" t="s">
        <v>1438</v>
      </c>
      <c r="G37" s="43">
        <v>622</v>
      </c>
      <c r="H37" s="44">
        <v>1.095994234085083</v>
      </c>
      <c r="I37" s="77"/>
    </row>
    <row r="38" spans="1:9" x14ac:dyDescent="0.3">
      <c r="A38" s="9" t="s">
        <v>1009</v>
      </c>
      <c r="B38" s="9" t="s">
        <v>1480</v>
      </c>
      <c r="C38" s="9" t="s">
        <v>1481</v>
      </c>
      <c r="D38" s="9" t="s">
        <v>1432</v>
      </c>
      <c r="E38" s="9" t="s">
        <v>862</v>
      </c>
      <c r="F38" s="9" t="s">
        <v>1438</v>
      </c>
      <c r="G38" s="43">
        <v>636</v>
      </c>
      <c r="H38" s="44">
        <v>0.40762078762054443</v>
      </c>
      <c r="I38" s="77"/>
    </row>
    <row r="39" spans="1:9" x14ac:dyDescent="0.3">
      <c r="A39" s="9" t="s">
        <v>1011</v>
      </c>
      <c r="B39" s="9" t="s">
        <v>1482</v>
      </c>
      <c r="C39" s="9" t="s">
        <v>1483</v>
      </c>
      <c r="D39" s="9" t="s">
        <v>1432</v>
      </c>
      <c r="E39" s="9" t="s">
        <v>862</v>
      </c>
      <c r="F39" s="9" t="s">
        <v>1438</v>
      </c>
      <c r="G39" s="43">
        <v>634</v>
      </c>
      <c r="H39" s="44">
        <v>1.5900108814239502</v>
      </c>
      <c r="I39" s="77"/>
    </row>
    <row r="40" spans="1:9" x14ac:dyDescent="0.3">
      <c r="A40" s="9" t="s">
        <v>1005</v>
      </c>
      <c r="B40" s="9" t="s">
        <v>1006</v>
      </c>
      <c r="C40" s="9" t="s">
        <v>1477</v>
      </c>
      <c r="D40" s="9" t="s">
        <v>1432</v>
      </c>
      <c r="E40" s="9" t="s">
        <v>1422</v>
      </c>
      <c r="F40" s="9" t="s">
        <v>1440</v>
      </c>
      <c r="G40" s="43">
        <v>233</v>
      </c>
      <c r="H40" s="44">
        <v>3.7893023490905762</v>
      </c>
      <c r="I40" s="77"/>
    </row>
    <row r="41" spans="1:9" x14ac:dyDescent="0.3">
      <c r="A41" s="9" t="s">
        <v>1007</v>
      </c>
      <c r="B41" s="9" t="s">
        <v>1478</v>
      </c>
      <c r="C41" s="9" t="s">
        <v>1479</v>
      </c>
      <c r="D41" s="9" t="s">
        <v>1432</v>
      </c>
      <c r="E41" s="9" t="s">
        <v>862</v>
      </c>
      <c r="F41" s="9" t="s">
        <v>1438</v>
      </c>
      <c r="G41" s="43">
        <v>632</v>
      </c>
      <c r="H41" s="44">
        <v>0.99019676446914673</v>
      </c>
      <c r="I41" s="77"/>
    </row>
    <row r="42" spans="1:9" x14ac:dyDescent="0.3">
      <c r="A42" s="9" t="s">
        <v>983</v>
      </c>
      <c r="B42" s="9" t="s">
        <v>984</v>
      </c>
      <c r="C42" s="9" t="s">
        <v>1468</v>
      </c>
      <c r="D42" s="9" t="s">
        <v>1432</v>
      </c>
      <c r="E42" s="9" t="s">
        <v>1422</v>
      </c>
      <c r="F42" s="9" t="s">
        <v>1438</v>
      </c>
      <c r="G42" s="43">
        <v>624</v>
      </c>
      <c r="H42" s="44">
        <v>2.1890702247619629</v>
      </c>
      <c r="I42" s="77"/>
    </row>
    <row r="43" spans="1:9" x14ac:dyDescent="0.3">
      <c r="A43" s="9" t="s">
        <v>1015</v>
      </c>
      <c r="B43" s="9" t="s">
        <v>1016</v>
      </c>
      <c r="C43" s="9" t="s">
        <v>1484</v>
      </c>
      <c r="D43" s="9" t="s">
        <v>1432</v>
      </c>
      <c r="E43" s="9" t="s">
        <v>1422</v>
      </c>
      <c r="F43" s="9" t="s">
        <v>1440</v>
      </c>
      <c r="G43" s="43">
        <v>238</v>
      </c>
      <c r="H43" s="44">
        <v>8.2860212326049805</v>
      </c>
      <c r="I43" s="77"/>
    </row>
    <row r="44" spans="1:9" x14ac:dyDescent="0.3">
      <c r="A44" s="9" t="s">
        <v>1025</v>
      </c>
      <c r="B44" s="9" t="s">
        <v>1026</v>
      </c>
      <c r="C44" s="9" t="s">
        <v>1487</v>
      </c>
      <c r="D44" s="9" t="s">
        <v>1432</v>
      </c>
      <c r="E44" s="9" t="s">
        <v>1421</v>
      </c>
      <c r="F44" s="9" t="s">
        <v>1421</v>
      </c>
      <c r="G44" s="43">
        <v>423</v>
      </c>
      <c r="H44" s="44">
        <v>18.000802993774414</v>
      </c>
      <c r="I44" s="77"/>
    </row>
    <row r="45" spans="1:9" x14ac:dyDescent="0.3">
      <c r="A45" s="9" t="s">
        <v>1027</v>
      </c>
      <c r="B45" s="9" t="s">
        <v>1488</v>
      </c>
      <c r="C45" s="9" t="s">
        <v>1489</v>
      </c>
      <c r="D45" s="9" t="s">
        <v>1432</v>
      </c>
      <c r="E45" s="9" t="s">
        <v>1421</v>
      </c>
      <c r="F45" s="9" t="s">
        <v>1421</v>
      </c>
      <c r="G45" s="43">
        <v>935</v>
      </c>
      <c r="H45" s="44">
        <v>14.579999923706055</v>
      </c>
      <c r="I45" s="77"/>
    </row>
    <row r="46" spans="1:9" x14ac:dyDescent="0.3">
      <c r="A46" s="9" t="s">
        <v>1075</v>
      </c>
      <c r="B46" s="9" t="s">
        <v>1076</v>
      </c>
      <c r="C46" s="9" t="s">
        <v>1510</v>
      </c>
      <c r="D46" s="9" t="s">
        <v>1432</v>
      </c>
      <c r="E46" s="9" t="s">
        <v>1421</v>
      </c>
      <c r="F46" s="9" t="s">
        <v>1421</v>
      </c>
      <c r="G46" s="43">
        <v>134</v>
      </c>
      <c r="H46" s="44">
        <v>32.669998168945313</v>
      </c>
      <c r="I46" s="77"/>
    </row>
    <row r="47" spans="1:9" x14ac:dyDescent="0.3">
      <c r="A47" s="9" t="s">
        <v>1031</v>
      </c>
      <c r="B47" s="9" t="s">
        <v>1032</v>
      </c>
      <c r="C47" s="9" t="s">
        <v>1491</v>
      </c>
      <c r="D47" s="9" t="s">
        <v>1432</v>
      </c>
      <c r="E47" s="9" t="s">
        <v>862</v>
      </c>
      <c r="F47" s="9" t="s">
        <v>863</v>
      </c>
      <c r="G47" s="43">
        <v>611</v>
      </c>
      <c r="H47" s="44">
        <v>2.4773550033569336</v>
      </c>
      <c r="I47" s="77"/>
    </row>
    <row r="48" spans="1:9" x14ac:dyDescent="0.3">
      <c r="A48" s="9" t="s">
        <v>1033</v>
      </c>
      <c r="B48" s="9" t="s">
        <v>1034</v>
      </c>
      <c r="C48" s="9" t="s">
        <v>1492</v>
      </c>
      <c r="D48" s="9" t="s">
        <v>1432</v>
      </c>
      <c r="E48" s="9" t="s">
        <v>1422</v>
      </c>
      <c r="F48" s="9" t="s">
        <v>1440</v>
      </c>
      <c r="G48" s="43">
        <v>321</v>
      </c>
      <c r="H48" s="44">
        <v>5.1665620803833008</v>
      </c>
      <c r="I48" s="77"/>
    </row>
    <row r="49" spans="1:9" x14ac:dyDescent="0.3">
      <c r="A49" s="9" t="s">
        <v>1029</v>
      </c>
      <c r="B49" s="9" t="s">
        <v>1030</v>
      </c>
      <c r="C49" s="9" t="s">
        <v>1490</v>
      </c>
      <c r="D49" s="9" t="s">
        <v>1432</v>
      </c>
      <c r="E49" s="9" t="s">
        <v>1421</v>
      </c>
      <c r="F49" s="9" t="s">
        <v>1421</v>
      </c>
      <c r="G49" s="43">
        <v>128</v>
      </c>
      <c r="H49" s="44">
        <v>49.270000457763672</v>
      </c>
      <c r="I49" s="77"/>
    </row>
    <row r="50" spans="1:9" x14ac:dyDescent="0.3">
      <c r="A50" s="9" t="s">
        <v>1035</v>
      </c>
      <c r="B50" s="9" t="s">
        <v>1493</v>
      </c>
      <c r="C50" s="9" t="s">
        <v>1494</v>
      </c>
      <c r="D50" s="9" t="s">
        <v>1432</v>
      </c>
      <c r="E50" s="9" t="s">
        <v>1422</v>
      </c>
      <c r="F50" s="9" t="s">
        <v>1440</v>
      </c>
      <c r="G50" s="43">
        <v>243</v>
      </c>
      <c r="H50" s="44">
        <v>5.2594900131225586</v>
      </c>
      <c r="I50" s="77"/>
    </row>
    <row r="51" spans="1:9" x14ac:dyDescent="0.3">
      <c r="A51" s="9" t="s">
        <v>909</v>
      </c>
      <c r="B51" s="9" t="s">
        <v>910</v>
      </c>
      <c r="C51" s="9" t="s">
        <v>1435</v>
      </c>
      <c r="D51" s="9" t="s">
        <v>1432</v>
      </c>
      <c r="E51" s="9" t="s">
        <v>1422</v>
      </c>
      <c r="F51" s="9" t="s">
        <v>863</v>
      </c>
      <c r="G51" s="43">
        <v>612</v>
      </c>
      <c r="H51" s="44">
        <v>2.3775291442871094</v>
      </c>
      <c r="I51" s="77"/>
    </row>
    <row r="52" spans="1:9" x14ac:dyDescent="0.3">
      <c r="A52" s="9" t="s">
        <v>1037</v>
      </c>
      <c r="B52" s="9" t="s">
        <v>1038</v>
      </c>
      <c r="C52" s="9" t="s">
        <v>1495</v>
      </c>
      <c r="D52" s="9" t="s">
        <v>1432</v>
      </c>
      <c r="E52" s="9" t="s">
        <v>1422</v>
      </c>
      <c r="F52" s="9" t="s">
        <v>1440</v>
      </c>
      <c r="G52" s="43">
        <v>248</v>
      </c>
      <c r="H52" s="44">
        <v>3.9612433910369873</v>
      </c>
      <c r="I52" s="77"/>
    </row>
    <row r="53" spans="1:9" x14ac:dyDescent="0.3">
      <c r="A53" s="9" t="s">
        <v>1039</v>
      </c>
      <c r="B53" s="9" t="s">
        <v>1040</v>
      </c>
      <c r="C53" s="9" t="s">
        <v>1496</v>
      </c>
      <c r="D53" s="9" t="s">
        <v>1432</v>
      </c>
      <c r="E53" s="9" t="s">
        <v>1422</v>
      </c>
      <c r="F53" s="9" t="s">
        <v>863</v>
      </c>
      <c r="G53" s="43">
        <v>469</v>
      </c>
      <c r="H53" s="44">
        <v>2.5598101615905762</v>
      </c>
      <c r="I53" s="77"/>
    </row>
    <row r="54" spans="1:9" x14ac:dyDescent="0.3">
      <c r="A54" s="9" t="s">
        <v>1045</v>
      </c>
      <c r="B54" s="9" t="s">
        <v>1046</v>
      </c>
      <c r="C54" s="9" t="s">
        <v>1499</v>
      </c>
      <c r="D54" s="9" t="s">
        <v>1432</v>
      </c>
      <c r="E54" s="9" t="s">
        <v>862</v>
      </c>
      <c r="F54" s="9" t="s">
        <v>1438</v>
      </c>
      <c r="G54" s="43">
        <v>643</v>
      </c>
      <c r="H54" s="44">
        <v>0.43953230977058411</v>
      </c>
      <c r="I54" s="77"/>
    </row>
    <row r="55" spans="1:9" x14ac:dyDescent="0.3">
      <c r="A55" s="9" t="s">
        <v>1329</v>
      </c>
      <c r="B55" s="9" t="s">
        <v>1330</v>
      </c>
      <c r="C55" s="9" t="s">
        <v>1623</v>
      </c>
      <c r="D55" s="9" t="s">
        <v>1432</v>
      </c>
      <c r="E55" s="9" t="s">
        <v>1421</v>
      </c>
      <c r="F55" s="9" t="s">
        <v>1421</v>
      </c>
      <c r="G55" s="43">
        <v>184</v>
      </c>
      <c r="H55" s="44">
        <v>25.700000762939453</v>
      </c>
      <c r="I55" s="77"/>
    </row>
    <row r="56" spans="1:9" x14ac:dyDescent="0.3">
      <c r="A56" s="9" t="s">
        <v>1047</v>
      </c>
      <c r="B56" s="9" t="s">
        <v>1048</v>
      </c>
      <c r="C56" s="9" t="s">
        <v>1500</v>
      </c>
      <c r="D56" s="9" t="s">
        <v>1432</v>
      </c>
      <c r="E56" s="9" t="s">
        <v>1421</v>
      </c>
      <c r="F56" s="9" t="s">
        <v>1421</v>
      </c>
      <c r="G56" s="43">
        <v>939</v>
      </c>
      <c r="H56" s="44">
        <v>15.420000076293945</v>
      </c>
      <c r="I56" s="77"/>
    </row>
    <row r="57" spans="1:9" x14ac:dyDescent="0.3">
      <c r="A57" s="9" t="s">
        <v>1051</v>
      </c>
      <c r="B57" s="9" t="s">
        <v>1052</v>
      </c>
      <c r="C57" s="9" t="s">
        <v>1502</v>
      </c>
      <c r="D57" s="9" t="s">
        <v>1432</v>
      </c>
      <c r="E57" s="9" t="s">
        <v>862</v>
      </c>
      <c r="F57" s="9" t="s">
        <v>1438</v>
      </c>
      <c r="G57" s="43">
        <v>644</v>
      </c>
      <c r="H57" s="44">
        <v>0.73270022869110107</v>
      </c>
      <c r="I57" s="77"/>
    </row>
    <row r="58" spans="1:9" x14ac:dyDescent="0.3">
      <c r="A58" s="9" t="s">
        <v>1059</v>
      </c>
      <c r="B58" s="9" t="s">
        <v>1060</v>
      </c>
      <c r="C58" s="9" t="s">
        <v>1504</v>
      </c>
      <c r="D58" s="9" t="s">
        <v>1432</v>
      </c>
      <c r="E58" s="9" t="s">
        <v>1421</v>
      </c>
      <c r="F58" s="9" t="s">
        <v>1421</v>
      </c>
      <c r="G58" s="43">
        <v>172</v>
      </c>
      <c r="H58" s="44">
        <v>36.659999847412109</v>
      </c>
      <c r="I58" s="77"/>
    </row>
    <row r="59" spans="1:9" x14ac:dyDescent="0.3">
      <c r="A59" s="9" t="s">
        <v>1057</v>
      </c>
      <c r="B59" s="9" t="s">
        <v>1058</v>
      </c>
      <c r="C59" s="9" t="s">
        <v>1503</v>
      </c>
      <c r="D59" s="9" t="s">
        <v>1432</v>
      </c>
      <c r="E59" s="9" t="s">
        <v>1422</v>
      </c>
      <c r="F59" s="9" t="s">
        <v>1452</v>
      </c>
      <c r="G59" s="43">
        <v>819</v>
      </c>
      <c r="H59" s="44">
        <v>3.5186259746551514</v>
      </c>
      <c r="I59" s="77"/>
    </row>
    <row r="60" spans="1:9" x14ac:dyDescent="0.3">
      <c r="A60" s="9" t="s">
        <v>1061</v>
      </c>
      <c r="B60" s="9" t="s">
        <v>1062</v>
      </c>
      <c r="C60" s="9" t="s">
        <v>1505</v>
      </c>
      <c r="D60" s="9" t="s">
        <v>1432</v>
      </c>
      <c r="E60" s="9" t="s">
        <v>1421</v>
      </c>
      <c r="F60" s="9" t="s">
        <v>1421</v>
      </c>
      <c r="G60" s="43">
        <v>132</v>
      </c>
      <c r="H60" s="44">
        <v>37.689998626708984</v>
      </c>
      <c r="I60" s="77"/>
    </row>
    <row r="61" spans="1:9" x14ac:dyDescent="0.3">
      <c r="A61" s="9" t="s">
        <v>1198</v>
      </c>
      <c r="B61" s="9" t="s">
        <v>1567</v>
      </c>
      <c r="C61" s="9" t="s">
        <v>1568</v>
      </c>
      <c r="D61" s="9" t="s">
        <v>1432</v>
      </c>
      <c r="E61" s="9" t="s">
        <v>1422</v>
      </c>
      <c r="F61" s="9" t="s">
        <v>1452</v>
      </c>
      <c r="G61" s="43">
        <v>868</v>
      </c>
      <c r="H61" s="44">
        <v>2.7609601020812988</v>
      </c>
      <c r="I61" s="77"/>
    </row>
    <row r="62" spans="1:9" x14ac:dyDescent="0.3">
      <c r="A62" s="9" t="s">
        <v>1069</v>
      </c>
      <c r="B62" s="9" t="s">
        <v>1070</v>
      </c>
      <c r="C62" s="9" t="s">
        <v>1506</v>
      </c>
      <c r="D62" s="9" t="s">
        <v>1432</v>
      </c>
      <c r="E62" s="9" t="s">
        <v>1422</v>
      </c>
      <c r="F62" s="9" t="s">
        <v>1438</v>
      </c>
      <c r="G62" s="43">
        <v>646</v>
      </c>
      <c r="H62" s="44">
        <v>5.0725011825561523</v>
      </c>
      <c r="I62" s="77"/>
    </row>
    <row r="63" spans="1:9" x14ac:dyDescent="0.3">
      <c r="A63" s="9" t="s">
        <v>1379</v>
      </c>
      <c r="B63" s="9" t="s">
        <v>1380</v>
      </c>
      <c r="C63" s="9" t="s">
        <v>1653</v>
      </c>
      <c r="D63" s="9" t="s">
        <v>1432</v>
      </c>
      <c r="E63" s="9" t="s">
        <v>1421</v>
      </c>
      <c r="F63" s="9" t="s">
        <v>1421</v>
      </c>
      <c r="G63" s="43">
        <v>112</v>
      </c>
      <c r="H63" s="44">
        <v>26.836406707763672</v>
      </c>
      <c r="I63" s="77"/>
    </row>
    <row r="64" spans="1:9" x14ac:dyDescent="0.3">
      <c r="A64" s="9" t="s">
        <v>1073</v>
      </c>
      <c r="B64" s="9" t="s">
        <v>1074</v>
      </c>
      <c r="C64" s="9" t="s">
        <v>1509</v>
      </c>
      <c r="D64" s="9" t="s">
        <v>1432</v>
      </c>
      <c r="E64" s="9" t="s">
        <v>1422</v>
      </c>
      <c r="F64" s="9" t="s">
        <v>1443</v>
      </c>
      <c r="G64" s="43">
        <v>915</v>
      </c>
      <c r="H64" s="44">
        <v>3.0246944427490234</v>
      </c>
      <c r="I64" s="77"/>
    </row>
    <row r="65" spans="1:9" x14ac:dyDescent="0.3">
      <c r="A65" s="9" t="s">
        <v>1077</v>
      </c>
      <c r="B65" s="9" t="s">
        <v>1078</v>
      </c>
      <c r="C65" s="9" t="s">
        <v>1511</v>
      </c>
      <c r="D65" s="9" t="s">
        <v>1432</v>
      </c>
      <c r="E65" s="9" t="s">
        <v>862</v>
      </c>
      <c r="F65" s="9" t="s">
        <v>1438</v>
      </c>
      <c r="G65" s="43">
        <v>652</v>
      </c>
      <c r="H65" s="44">
        <v>1.6035573482513428</v>
      </c>
      <c r="I65" s="77"/>
    </row>
    <row r="66" spans="1:9" x14ac:dyDescent="0.3">
      <c r="A66" s="9" t="s">
        <v>1095</v>
      </c>
      <c r="B66" s="9" t="s">
        <v>1096</v>
      </c>
      <c r="C66" s="9" t="s">
        <v>1515</v>
      </c>
      <c r="D66" s="9" t="s">
        <v>1432</v>
      </c>
      <c r="E66" s="9" t="s">
        <v>862</v>
      </c>
      <c r="F66" s="9" t="s">
        <v>1438</v>
      </c>
      <c r="G66" s="43">
        <v>656</v>
      </c>
      <c r="H66" s="44">
        <v>0.80960345268249512</v>
      </c>
      <c r="I66" s="77"/>
    </row>
    <row r="67" spans="1:9" x14ac:dyDescent="0.3">
      <c r="A67" s="9" t="s">
        <v>1071</v>
      </c>
      <c r="B67" s="9" t="s">
        <v>1507</v>
      </c>
      <c r="C67" s="9" t="s">
        <v>1508</v>
      </c>
      <c r="D67" s="9" t="s">
        <v>1432</v>
      </c>
      <c r="E67" s="9" t="s">
        <v>862</v>
      </c>
      <c r="F67" s="9" t="s">
        <v>1438</v>
      </c>
      <c r="G67" s="43">
        <v>648</v>
      </c>
      <c r="H67" s="44">
        <v>0.57130259275436401</v>
      </c>
      <c r="I67" s="77"/>
    </row>
    <row r="68" spans="1:9" x14ac:dyDescent="0.3">
      <c r="A68" s="9" t="s">
        <v>1097</v>
      </c>
      <c r="B68" s="9" t="s">
        <v>1098</v>
      </c>
      <c r="C68" s="9" t="s">
        <v>1516</v>
      </c>
      <c r="D68" s="9" t="s">
        <v>1432</v>
      </c>
      <c r="E68" s="9" t="s">
        <v>862</v>
      </c>
      <c r="F68" s="9" t="s">
        <v>1438</v>
      </c>
      <c r="G68" s="43">
        <v>654</v>
      </c>
      <c r="H68" s="44">
        <v>0.58586782217025757</v>
      </c>
      <c r="I68" s="77"/>
    </row>
    <row r="69" spans="1:9" x14ac:dyDescent="0.3">
      <c r="A69" s="9" t="s">
        <v>1043</v>
      </c>
      <c r="B69" s="9" t="s">
        <v>1044</v>
      </c>
      <c r="C69" s="9" t="s">
        <v>1498</v>
      </c>
      <c r="D69" s="9" t="s">
        <v>1432</v>
      </c>
      <c r="E69" s="9" t="s">
        <v>1422</v>
      </c>
      <c r="F69" s="9" t="s">
        <v>1438</v>
      </c>
      <c r="G69" s="43">
        <v>642</v>
      </c>
      <c r="H69" s="44">
        <v>4.9772448539733887</v>
      </c>
      <c r="I69" s="77"/>
    </row>
    <row r="70" spans="1:9" x14ac:dyDescent="0.3">
      <c r="A70" s="9" t="s">
        <v>1081</v>
      </c>
      <c r="B70" s="9" t="s">
        <v>1082</v>
      </c>
      <c r="C70" s="9" t="s">
        <v>1512</v>
      </c>
      <c r="D70" s="9" t="s">
        <v>1432</v>
      </c>
      <c r="E70" s="9" t="s">
        <v>1421</v>
      </c>
      <c r="F70" s="9" t="s">
        <v>1421</v>
      </c>
      <c r="G70" s="43">
        <v>174</v>
      </c>
      <c r="H70" s="44">
        <v>30.379999160766602</v>
      </c>
      <c r="I70" s="77"/>
    </row>
    <row r="71" spans="1:9" x14ac:dyDescent="0.3">
      <c r="A71" s="9" t="s">
        <v>1085</v>
      </c>
      <c r="B71" s="9" t="s">
        <v>1086</v>
      </c>
      <c r="C71" s="9" t="s">
        <v>1513</v>
      </c>
      <c r="D71" s="9" t="s">
        <v>1432</v>
      </c>
      <c r="E71" s="9" t="s">
        <v>1422</v>
      </c>
      <c r="F71" s="9" t="s">
        <v>1440</v>
      </c>
      <c r="G71" s="43">
        <v>328</v>
      </c>
      <c r="H71" s="44">
        <v>6.323796272277832</v>
      </c>
      <c r="I71" s="77"/>
    </row>
    <row r="72" spans="1:9" x14ac:dyDescent="0.3">
      <c r="A72" s="9" t="s">
        <v>1091</v>
      </c>
      <c r="B72" s="9" t="s">
        <v>1092</v>
      </c>
      <c r="C72" s="9" t="s">
        <v>1514</v>
      </c>
      <c r="D72" s="9" t="s">
        <v>1432</v>
      </c>
      <c r="E72" s="9" t="s">
        <v>1422</v>
      </c>
      <c r="F72" s="9" t="s">
        <v>1440</v>
      </c>
      <c r="G72" s="43">
        <v>258</v>
      </c>
      <c r="H72" s="44">
        <v>3.0536837577819824</v>
      </c>
      <c r="I72" s="77"/>
    </row>
    <row r="73" spans="1:9" x14ac:dyDescent="0.3">
      <c r="A73" s="9" t="s">
        <v>1099</v>
      </c>
      <c r="B73" s="9" t="s">
        <v>1100</v>
      </c>
      <c r="C73" s="9" t="s">
        <v>1517</v>
      </c>
      <c r="D73" s="9" t="s">
        <v>1432</v>
      </c>
      <c r="E73" s="9" t="s">
        <v>1422</v>
      </c>
      <c r="F73" s="9" t="s">
        <v>1440</v>
      </c>
      <c r="G73" s="43">
        <v>336</v>
      </c>
      <c r="H73" s="44">
        <v>4.8523974418640137</v>
      </c>
      <c r="I73" s="77"/>
    </row>
    <row r="74" spans="1:9" x14ac:dyDescent="0.3">
      <c r="A74" s="9" t="s">
        <v>1109</v>
      </c>
      <c r="B74" s="9" t="s">
        <v>1520</v>
      </c>
      <c r="C74" s="9" t="s">
        <v>1521</v>
      </c>
      <c r="D74" s="9" t="s">
        <v>1432</v>
      </c>
      <c r="E74" s="9" t="s">
        <v>1421</v>
      </c>
      <c r="F74" s="9" t="s">
        <v>1421</v>
      </c>
      <c r="G74" s="43">
        <v>532</v>
      </c>
      <c r="H74" s="44">
        <v>30.872514724731445</v>
      </c>
      <c r="I74" s="77"/>
    </row>
    <row r="75" spans="1:9" x14ac:dyDescent="0.3">
      <c r="A75" s="9" t="s">
        <v>1107</v>
      </c>
      <c r="B75" s="9" t="s">
        <v>1108</v>
      </c>
      <c r="C75" s="9" t="s">
        <v>1519</v>
      </c>
      <c r="D75" s="9" t="s">
        <v>1432</v>
      </c>
      <c r="E75" s="9" t="s">
        <v>862</v>
      </c>
      <c r="F75" s="9" t="s">
        <v>1440</v>
      </c>
      <c r="G75" s="43">
        <v>268</v>
      </c>
      <c r="H75" s="44">
        <v>1.7233189344406128</v>
      </c>
      <c r="I75" s="77"/>
    </row>
    <row r="76" spans="1:9" x14ac:dyDescent="0.3">
      <c r="A76" s="9" t="s">
        <v>1019</v>
      </c>
      <c r="B76" s="9" t="s">
        <v>1020</v>
      </c>
      <c r="C76" s="9" t="s">
        <v>1486</v>
      </c>
      <c r="D76" s="9" t="s">
        <v>1432</v>
      </c>
      <c r="E76" s="9" t="s">
        <v>1422</v>
      </c>
      <c r="F76" s="9" t="s">
        <v>1434</v>
      </c>
      <c r="G76" s="43">
        <v>960</v>
      </c>
      <c r="H76" s="44">
        <v>11.109999656677246</v>
      </c>
      <c r="I76" s="77"/>
    </row>
    <row r="77" spans="1:9" x14ac:dyDescent="0.3">
      <c r="A77" s="9" t="s">
        <v>1101</v>
      </c>
      <c r="B77" s="9" t="s">
        <v>1102</v>
      </c>
      <c r="C77" s="9" t="s">
        <v>1518</v>
      </c>
      <c r="D77" s="9" t="s">
        <v>1432</v>
      </c>
      <c r="E77" s="9" t="s">
        <v>862</v>
      </c>
      <c r="F77" s="9" t="s">
        <v>1440</v>
      </c>
      <c r="G77" s="43">
        <v>263</v>
      </c>
      <c r="H77" s="44">
        <v>0.90499758720397949</v>
      </c>
      <c r="I77" s="77"/>
    </row>
    <row r="78" spans="1:9" x14ac:dyDescent="0.3">
      <c r="A78" s="9" t="s">
        <v>1111</v>
      </c>
      <c r="B78" s="9" t="s">
        <v>1112</v>
      </c>
      <c r="C78" s="9" t="s">
        <v>1522</v>
      </c>
      <c r="D78" s="9" t="s">
        <v>1432</v>
      </c>
      <c r="E78" s="9" t="s">
        <v>1422</v>
      </c>
      <c r="F78" s="9" t="s">
        <v>1434</v>
      </c>
      <c r="G78" s="43">
        <v>944</v>
      </c>
      <c r="H78" s="44">
        <v>11.159999847412109</v>
      </c>
      <c r="I78" s="77"/>
    </row>
    <row r="79" spans="1:9" x14ac:dyDescent="0.3">
      <c r="A79" s="9" t="s">
        <v>1117</v>
      </c>
      <c r="B79" s="9" t="s">
        <v>1118</v>
      </c>
      <c r="C79" s="9" t="s">
        <v>1525</v>
      </c>
      <c r="D79" s="9" t="s">
        <v>1432</v>
      </c>
      <c r="E79" s="9" t="s">
        <v>1422</v>
      </c>
      <c r="F79" s="9" t="s">
        <v>1452</v>
      </c>
      <c r="G79" s="43">
        <v>536</v>
      </c>
      <c r="H79" s="44">
        <v>2.7811965942382813</v>
      </c>
      <c r="I79" s="77"/>
    </row>
    <row r="80" spans="1:9" x14ac:dyDescent="0.3">
      <c r="A80" s="9" t="s">
        <v>1115</v>
      </c>
      <c r="B80" s="9" t="s">
        <v>1116</v>
      </c>
      <c r="C80" s="9" t="s">
        <v>1524</v>
      </c>
      <c r="D80" s="9" t="s">
        <v>1432</v>
      </c>
      <c r="E80" s="9" t="s">
        <v>1422</v>
      </c>
      <c r="F80" s="9" t="s">
        <v>1452</v>
      </c>
      <c r="G80" s="43">
        <v>534</v>
      </c>
      <c r="H80" s="44">
        <v>1.3959653377532959</v>
      </c>
      <c r="I80" s="77"/>
    </row>
    <row r="81" spans="1:9" x14ac:dyDescent="0.3">
      <c r="A81" s="9" t="s">
        <v>1123</v>
      </c>
      <c r="B81" s="9" t="s">
        <v>1124</v>
      </c>
      <c r="C81" s="9" t="s">
        <v>1529</v>
      </c>
      <c r="D81" s="9" t="s">
        <v>1432</v>
      </c>
      <c r="E81" s="9" t="s">
        <v>1421</v>
      </c>
      <c r="F81" s="9" t="s">
        <v>1421</v>
      </c>
      <c r="G81" s="43">
        <v>178</v>
      </c>
      <c r="H81" s="44">
        <v>31.979999542236328</v>
      </c>
      <c r="I81" s="77"/>
    </row>
    <row r="82" spans="1:9" x14ac:dyDescent="0.3">
      <c r="A82" s="9" t="s">
        <v>1119</v>
      </c>
      <c r="B82" s="9" t="s">
        <v>1526</v>
      </c>
      <c r="C82" s="9" t="s">
        <v>1527</v>
      </c>
      <c r="D82" s="9" t="s">
        <v>1432</v>
      </c>
      <c r="E82" s="9" t="s">
        <v>1422</v>
      </c>
      <c r="F82" s="9" t="s">
        <v>863</v>
      </c>
      <c r="G82" s="43">
        <v>429</v>
      </c>
      <c r="H82" s="44">
        <v>6.8602633476257324</v>
      </c>
      <c r="I82" s="77"/>
    </row>
    <row r="83" spans="1:9" x14ac:dyDescent="0.3">
      <c r="A83" s="9" t="s">
        <v>1121</v>
      </c>
      <c r="B83" s="9" t="s">
        <v>1122</v>
      </c>
      <c r="C83" s="9" t="s">
        <v>1528</v>
      </c>
      <c r="D83" s="9" t="s">
        <v>1432</v>
      </c>
      <c r="E83" s="9" t="s">
        <v>1422</v>
      </c>
      <c r="F83" s="9" t="s">
        <v>863</v>
      </c>
      <c r="G83" s="43">
        <v>433</v>
      </c>
      <c r="H83" s="44">
        <v>2.988882303237915</v>
      </c>
      <c r="I83" s="77"/>
    </row>
    <row r="84" spans="1:9" x14ac:dyDescent="0.3">
      <c r="A84" s="9" t="s">
        <v>1113</v>
      </c>
      <c r="B84" s="9" t="s">
        <v>1114</v>
      </c>
      <c r="C84" s="9" t="s">
        <v>1523</v>
      </c>
      <c r="D84" s="9" t="s">
        <v>1432</v>
      </c>
      <c r="E84" s="9" t="s">
        <v>1421</v>
      </c>
      <c r="F84" s="9" t="s">
        <v>1421</v>
      </c>
      <c r="G84" s="43">
        <v>176</v>
      </c>
      <c r="H84" s="44">
        <v>46.009998321533203</v>
      </c>
      <c r="I84" s="77"/>
    </row>
    <row r="85" spans="1:9" x14ac:dyDescent="0.3">
      <c r="A85" s="9" t="s">
        <v>1127</v>
      </c>
      <c r="B85" s="9" t="s">
        <v>1128</v>
      </c>
      <c r="C85" s="9" t="s">
        <v>1530</v>
      </c>
      <c r="D85" s="9" t="s">
        <v>1432</v>
      </c>
      <c r="E85" s="9" t="s">
        <v>1421</v>
      </c>
      <c r="F85" s="9" t="s">
        <v>1421</v>
      </c>
      <c r="G85" s="43">
        <v>436</v>
      </c>
      <c r="H85" s="44">
        <v>21.739999771118164</v>
      </c>
      <c r="I85" s="77"/>
    </row>
    <row r="86" spans="1:9" x14ac:dyDescent="0.3">
      <c r="A86" s="9" t="s">
        <v>1129</v>
      </c>
      <c r="B86" s="9" t="s">
        <v>1130</v>
      </c>
      <c r="C86" s="9" t="s">
        <v>1531</v>
      </c>
      <c r="D86" s="9" t="s">
        <v>1432</v>
      </c>
      <c r="E86" s="9" t="s">
        <v>1421</v>
      </c>
      <c r="F86" s="9" t="s">
        <v>1421</v>
      </c>
      <c r="G86" s="43">
        <v>136</v>
      </c>
      <c r="H86" s="44">
        <v>30.610000610351563</v>
      </c>
      <c r="I86" s="77"/>
    </row>
    <row r="87" spans="1:9" x14ac:dyDescent="0.3">
      <c r="A87" s="9" t="s">
        <v>1131</v>
      </c>
      <c r="B87" s="9" t="s">
        <v>1132</v>
      </c>
      <c r="C87" s="9" t="s">
        <v>1532</v>
      </c>
      <c r="D87" s="9" t="s">
        <v>1432</v>
      </c>
      <c r="E87" s="9" t="s">
        <v>1422</v>
      </c>
      <c r="F87" s="9" t="s">
        <v>1440</v>
      </c>
      <c r="G87" s="43">
        <v>343</v>
      </c>
      <c r="H87" s="44">
        <v>3.5922746658325195</v>
      </c>
      <c r="I87" s="77"/>
    </row>
    <row r="88" spans="1:9" x14ac:dyDescent="0.3">
      <c r="A88" s="9" t="s">
        <v>1137</v>
      </c>
      <c r="B88" s="9" t="s">
        <v>1138</v>
      </c>
      <c r="C88" s="9" t="s">
        <v>1534</v>
      </c>
      <c r="D88" s="9" t="s">
        <v>1432</v>
      </c>
      <c r="E88" s="9" t="s">
        <v>1422</v>
      </c>
      <c r="F88" s="9" t="s">
        <v>863</v>
      </c>
      <c r="G88" s="43">
        <v>439</v>
      </c>
      <c r="H88" s="44">
        <v>3.0323953628540039</v>
      </c>
      <c r="I88" s="77"/>
    </row>
    <row r="89" spans="1:9" x14ac:dyDescent="0.3">
      <c r="A89" s="9" t="s">
        <v>1133</v>
      </c>
      <c r="B89" s="9" t="s">
        <v>1134</v>
      </c>
      <c r="C89" s="9" t="s">
        <v>1533</v>
      </c>
      <c r="D89" s="9" t="s">
        <v>1432</v>
      </c>
      <c r="E89" s="9" t="s">
        <v>1421</v>
      </c>
      <c r="F89" s="9" t="s">
        <v>1421</v>
      </c>
      <c r="G89" s="43">
        <v>158</v>
      </c>
      <c r="H89" s="44">
        <v>26.639087677001953</v>
      </c>
      <c r="I89" s="77"/>
    </row>
    <row r="90" spans="1:9" x14ac:dyDescent="0.3">
      <c r="A90" s="9" t="s">
        <v>1139</v>
      </c>
      <c r="B90" s="9" t="s">
        <v>1140</v>
      </c>
      <c r="C90" s="9" t="s">
        <v>1535</v>
      </c>
      <c r="D90" s="9" t="s">
        <v>1432</v>
      </c>
      <c r="E90" s="9" t="s">
        <v>1422</v>
      </c>
      <c r="F90" s="9" t="s">
        <v>1443</v>
      </c>
      <c r="G90" s="43">
        <v>916</v>
      </c>
      <c r="H90" s="44">
        <v>4.929999828338623</v>
      </c>
      <c r="I90" s="77"/>
    </row>
    <row r="91" spans="1:9" x14ac:dyDescent="0.3">
      <c r="A91" s="9" t="s">
        <v>1141</v>
      </c>
      <c r="B91" s="9" t="s">
        <v>1142</v>
      </c>
      <c r="C91" s="9" t="s">
        <v>1536</v>
      </c>
      <c r="D91" s="9" t="s">
        <v>1432</v>
      </c>
      <c r="E91" s="9" t="s">
        <v>862</v>
      </c>
      <c r="F91" s="9" t="s">
        <v>1438</v>
      </c>
      <c r="G91" s="43">
        <v>664</v>
      </c>
      <c r="H91" s="44">
        <v>1.5180745124816895</v>
      </c>
      <c r="I91" s="77"/>
    </row>
    <row r="92" spans="1:9" x14ac:dyDescent="0.3">
      <c r="A92" s="9" t="s">
        <v>1153</v>
      </c>
      <c r="B92" s="9" t="s">
        <v>1543</v>
      </c>
      <c r="C92" s="9" t="s">
        <v>1544</v>
      </c>
      <c r="D92" s="9" t="s">
        <v>1432</v>
      </c>
      <c r="E92" s="9" t="s">
        <v>862</v>
      </c>
      <c r="F92" s="9" t="s">
        <v>1443</v>
      </c>
      <c r="G92" s="43">
        <v>917</v>
      </c>
      <c r="H92" s="44">
        <v>0.87175798416137695</v>
      </c>
      <c r="I92" s="77"/>
    </row>
    <row r="93" spans="1:9" x14ac:dyDescent="0.3">
      <c r="A93" s="9" t="s">
        <v>985</v>
      </c>
      <c r="B93" s="9" t="s">
        <v>986</v>
      </c>
      <c r="C93" s="9" t="s">
        <v>1469</v>
      </c>
      <c r="D93" s="9" t="s">
        <v>1432</v>
      </c>
      <c r="E93" s="9" t="s">
        <v>862</v>
      </c>
      <c r="F93" s="9" t="s">
        <v>1452</v>
      </c>
      <c r="G93" s="43">
        <v>522</v>
      </c>
      <c r="H93" s="44">
        <v>1.1683704853057861</v>
      </c>
      <c r="I93" s="77"/>
    </row>
    <row r="94" spans="1:9" x14ac:dyDescent="0.3">
      <c r="A94" s="9" t="s">
        <v>1143</v>
      </c>
      <c r="B94" s="9" t="s">
        <v>1144</v>
      </c>
      <c r="C94" s="9" t="s">
        <v>1537</v>
      </c>
      <c r="D94" s="9" t="s">
        <v>1432</v>
      </c>
      <c r="E94" s="9" t="s">
        <v>862</v>
      </c>
      <c r="F94" s="9" t="s">
        <v>1452</v>
      </c>
      <c r="G94" s="43">
        <v>826</v>
      </c>
      <c r="H94" s="44">
        <v>1.2154150009155273</v>
      </c>
      <c r="I94" s="77"/>
    </row>
    <row r="95" spans="1:9" x14ac:dyDescent="0.3">
      <c r="A95" s="9" t="s">
        <v>1285</v>
      </c>
      <c r="B95" s="9" t="s">
        <v>1625</v>
      </c>
      <c r="C95" s="9" t="s">
        <v>1626</v>
      </c>
      <c r="D95" s="9" t="s">
        <v>1432</v>
      </c>
      <c r="E95" s="9" t="s">
        <v>1422</v>
      </c>
      <c r="F95" s="9" t="s">
        <v>1440</v>
      </c>
      <c r="G95" s="43">
        <v>361</v>
      </c>
      <c r="H95" s="44">
        <v>11.685820579528809</v>
      </c>
      <c r="I95" s="77"/>
    </row>
    <row r="96" spans="1:9" x14ac:dyDescent="0.3">
      <c r="A96" s="9" t="s">
        <v>1147</v>
      </c>
      <c r="B96" s="9" t="s">
        <v>1538</v>
      </c>
      <c r="C96" s="9" t="s">
        <v>1539</v>
      </c>
      <c r="D96" s="9" t="s">
        <v>1432</v>
      </c>
      <c r="E96" s="9" t="s">
        <v>1421</v>
      </c>
      <c r="F96" s="9" t="s">
        <v>1421</v>
      </c>
      <c r="G96" s="43">
        <v>542</v>
      </c>
      <c r="H96" s="44">
        <v>21.16374397277832</v>
      </c>
      <c r="I96" s="77"/>
    </row>
    <row r="97" spans="1:9" x14ac:dyDescent="0.3">
      <c r="A97" s="9" t="s">
        <v>1540</v>
      </c>
      <c r="B97" s="9" t="s">
        <v>1150</v>
      </c>
      <c r="C97" s="9" t="s">
        <v>1541</v>
      </c>
      <c r="D97" s="9" t="s">
        <v>1432</v>
      </c>
      <c r="E97" s="9" t="s">
        <v>1422</v>
      </c>
      <c r="F97" s="9" t="s">
        <v>1434</v>
      </c>
      <c r="G97" s="43">
        <v>967</v>
      </c>
      <c r="H97" s="44">
        <v>3.0748825073242188</v>
      </c>
      <c r="I97" s="77"/>
    </row>
    <row r="98" spans="1:9" x14ac:dyDescent="0.3">
      <c r="A98" s="9" t="s">
        <v>1151</v>
      </c>
      <c r="B98" s="9" t="s">
        <v>1152</v>
      </c>
      <c r="C98" s="9" t="s">
        <v>1542</v>
      </c>
      <c r="D98" s="9" t="s">
        <v>1432</v>
      </c>
      <c r="E98" s="9" t="s">
        <v>1422</v>
      </c>
      <c r="F98" s="9" t="s">
        <v>863</v>
      </c>
      <c r="G98" s="43">
        <v>443</v>
      </c>
      <c r="H98" s="44">
        <v>15.315656661987305</v>
      </c>
      <c r="I98" s="77"/>
    </row>
    <row r="99" spans="1:9" x14ac:dyDescent="0.3">
      <c r="A99" s="9" t="s">
        <v>1155</v>
      </c>
      <c r="B99" s="9" t="s">
        <v>1545</v>
      </c>
      <c r="C99" s="9" t="s">
        <v>1546</v>
      </c>
      <c r="D99" s="9" t="s">
        <v>1432</v>
      </c>
      <c r="E99" s="9" t="s">
        <v>862</v>
      </c>
      <c r="F99" s="9" t="s">
        <v>1452</v>
      </c>
      <c r="G99" s="43">
        <v>544</v>
      </c>
      <c r="H99" s="44">
        <v>1.8560309410095215</v>
      </c>
      <c r="I99" s="77"/>
    </row>
    <row r="100" spans="1:9" x14ac:dyDescent="0.3">
      <c r="A100" s="9" t="s">
        <v>1159</v>
      </c>
      <c r="B100" s="9" t="s">
        <v>1160</v>
      </c>
      <c r="C100" s="9" t="s">
        <v>1548</v>
      </c>
      <c r="D100" s="9" t="s">
        <v>1432</v>
      </c>
      <c r="E100" s="9" t="s">
        <v>1422</v>
      </c>
      <c r="F100" s="9" t="s">
        <v>863</v>
      </c>
      <c r="G100" s="43">
        <v>446</v>
      </c>
      <c r="H100" s="44">
        <v>1.9940034151077271</v>
      </c>
      <c r="I100" s="77"/>
    </row>
    <row r="101" spans="1:9" x14ac:dyDescent="0.3">
      <c r="A101" s="9" t="s">
        <v>1163</v>
      </c>
      <c r="B101" s="9" t="s">
        <v>1164</v>
      </c>
      <c r="C101" s="9" t="s">
        <v>1550</v>
      </c>
      <c r="D101" s="9" t="s">
        <v>1432</v>
      </c>
      <c r="E101" s="9" t="s">
        <v>862</v>
      </c>
      <c r="F101" s="9" t="s">
        <v>1438</v>
      </c>
      <c r="G101" s="43">
        <v>668</v>
      </c>
      <c r="H101" s="44">
        <v>0.48266658186912537</v>
      </c>
      <c r="I101" s="77"/>
    </row>
    <row r="102" spans="1:9" x14ac:dyDescent="0.3">
      <c r="A102" s="9" t="s">
        <v>1165</v>
      </c>
      <c r="B102" s="9" t="s">
        <v>1166</v>
      </c>
      <c r="C102" s="9" t="s">
        <v>1551</v>
      </c>
      <c r="D102" s="9" t="s">
        <v>1432</v>
      </c>
      <c r="E102" s="9" t="s">
        <v>1422</v>
      </c>
      <c r="F102" s="9" t="s">
        <v>863</v>
      </c>
      <c r="G102" s="43">
        <v>672</v>
      </c>
      <c r="H102" s="44">
        <v>2.0681827068328857</v>
      </c>
      <c r="I102" s="77"/>
    </row>
    <row r="103" spans="1:9" x14ac:dyDescent="0.3">
      <c r="A103" s="9" t="s">
        <v>1287</v>
      </c>
      <c r="B103" s="9" t="s">
        <v>1627</v>
      </c>
      <c r="C103" s="9" t="s">
        <v>1628</v>
      </c>
      <c r="D103" s="9" t="s">
        <v>1432</v>
      </c>
      <c r="E103" s="9" t="s">
        <v>1422</v>
      </c>
      <c r="F103" s="9" t="s">
        <v>1440</v>
      </c>
      <c r="G103" s="43">
        <v>362</v>
      </c>
      <c r="H103" s="44">
        <v>6.1920280456542969</v>
      </c>
      <c r="I103" s="77"/>
    </row>
    <row r="104" spans="1:9" x14ac:dyDescent="0.3">
      <c r="A104" s="9" t="s">
        <v>1331</v>
      </c>
      <c r="B104" s="9" t="s">
        <v>1332</v>
      </c>
      <c r="C104" s="9" t="s">
        <v>1624</v>
      </c>
      <c r="D104" s="9" t="s">
        <v>1432</v>
      </c>
      <c r="E104" s="9" t="s">
        <v>1422</v>
      </c>
      <c r="F104" s="9" t="s">
        <v>1452</v>
      </c>
      <c r="G104" s="43">
        <v>524</v>
      </c>
      <c r="H104" s="44">
        <v>2.6155610084533691</v>
      </c>
      <c r="I104" s="77"/>
    </row>
    <row r="105" spans="1:9" x14ac:dyDescent="0.3">
      <c r="A105" s="9" t="s">
        <v>1161</v>
      </c>
      <c r="B105" s="9" t="s">
        <v>1162</v>
      </c>
      <c r="C105" s="9" t="s">
        <v>1549</v>
      </c>
      <c r="D105" s="9" t="s">
        <v>1432</v>
      </c>
      <c r="E105" s="9" t="s">
        <v>862</v>
      </c>
      <c r="F105" s="9" t="s">
        <v>1438</v>
      </c>
      <c r="G105" s="43">
        <v>666</v>
      </c>
      <c r="H105" s="44">
        <v>0.71515154838562012</v>
      </c>
      <c r="I105" s="77"/>
    </row>
    <row r="106" spans="1:9" x14ac:dyDescent="0.3">
      <c r="A106" s="9" t="s">
        <v>1169</v>
      </c>
      <c r="B106" s="9" t="s">
        <v>1170</v>
      </c>
      <c r="C106" s="9" t="s">
        <v>1552</v>
      </c>
      <c r="D106" s="9" t="s">
        <v>1432</v>
      </c>
      <c r="E106" s="9" t="s">
        <v>1421</v>
      </c>
      <c r="F106" s="9" t="s">
        <v>1421</v>
      </c>
      <c r="G106" s="43">
        <v>946</v>
      </c>
      <c r="H106" s="44">
        <v>11.539999961853027</v>
      </c>
      <c r="I106" s="77"/>
    </row>
    <row r="107" spans="1:9" x14ac:dyDescent="0.3">
      <c r="A107" s="9" t="s">
        <v>1171</v>
      </c>
      <c r="B107" s="9" t="s">
        <v>1172</v>
      </c>
      <c r="C107" s="9" t="s">
        <v>1553</v>
      </c>
      <c r="D107" s="9" t="s">
        <v>1432</v>
      </c>
      <c r="E107" s="9" t="s">
        <v>1421</v>
      </c>
      <c r="F107" s="9" t="s">
        <v>1421</v>
      </c>
      <c r="G107" s="43">
        <v>137</v>
      </c>
      <c r="H107" s="44">
        <v>42.599998474121094</v>
      </c>
      <c r="I107" s="77"/>
    </row>
    <row r="108" spans="1:9" x14ac:dyDescent="0.3">
      <c r="A108" s="9" t="s">
        <v>1157</v>
      </c>
      <c r="B108" s="9" t="s">
        <v>1158</v>
      </c>
      <c r="C108" s="9" t="s">
        <v>1547</v>
      </c>
      <c r="D108" s="9" t="s">
        <v>1432</v>
      </c>
      <c r="E108" s="9" t="s">
        <v>1421</v>
      </c>
      <c r="F108" s="9" t="s">
        <v>1421</v>
      </c>
      <c r="G108" s="43">
        <v>941</v>
      </c>
      <c r="H108" s="44">
        <v>11.760000228881836</v>
      </c>
      <c r="I108" s="77"/>
    </row>
    <row r="109" spans="1:9" x14ac:dyDescent="0.3">
      <c r="A109" s="9" t="s">
        <v>1173</v>
      </c>
      <c r="B109" s="9" t="s">
        <v>1554</v>
      </c>
      <c r="C109" s="9" t="s">
        <v>1555</v>
      </c>
      <c r="D109" s="9" t="s">
        <v>1432</v>
      </c>
      <c r="E109" s="9" t="s">
        <v>1421</v>
      </c>
      <c r="F109" s="9" t="s">
        <v>1421</v>
      </c>
      <c r="G109" s="43">
        <v>546</v>
      </c>
      <c r="H109" s="44">
        <v>23.749076843261719</v>
      </c>
      <c r="I109" s="77"/>
    </row>
    <row r="110" spans="1:9" x14ac:dyDescent="0.3">
      <c r="A110" s="9" t="s">
        <v>1210</v>
      </c>
      <c r="B110" s="9" t="s">
        <v>1211</v>
      </c>
      <c r="C110" s="9" t="s">
        <v>1574</v>
      </c>
      <c r="D110" s="9" t="s">
        <v>1432</v>
      </c>
      <c r="E110" s="9" t="s">
        <v>1422</v>
      </c>
      <c r="F110" s="9" t="s">
        <v>863</v>
      </c>
      <c r="G110" s="43">
        <v>686</v>
      </c>
      <c r="H110" s="44">
        <v>2.2738077640533447</v>
      </c>
      <c r="I110" s="77"/>
    </row>
    <row r="111" spans="1:9" x14ac:dyDescent="0.3">
      <c r="A111" s="9" t="s">
        <v>1200</v>
      </c>
      <c r="B111" s="9" t="s">
        <v>1569</v>
      </c>
      <c r="C111" s="9" t="s">
        <v>1570</v>
      </c>
      <c r="D111" s="9" t="s">
        <v>1432</v>
      </c>
      <c r="E111" s="9" t="s">
        <v>862</v>
      </c>
      <c r="F111" s="9" t="s">
        <v>1434</v>
      </c>
      <c r="G111" s="43">
        <v>921</v>
      </c>
      <c r="H111" s="44">
        <v>2.8399999141693115</v>
      </c>
      <c r="I111" s="77"/>
    </row>
    <row r="112" spans="1:9" x14ac:dyDescent="0.3">
      <c r="A112" s="9" t="s">
        <v>1175</v>
      </c>
      <c r="B112" s="9" t="s">
        <v>1176</v>
      </c>
      <c r="C112" s="9" t="s">
        <v>1556</v>
      </c>
      <c r="D112" s="9" t="s">
        <v>1432</v>
      </c>
      <c r="E112" s="9" t="s">
        <v>862</v>
      </c>
      <c r="F112" s="9" t="s">
        <v>1438</v>
      </c>
      <c r="G112" s="43">
        <v>674</v>
      </c>
      <c r="H112" s="44">
        <v>0.34772202372550964</v>
      </c>
      <c r="I112" s="77"/>
    </row>
    <row r="113" spans="1:9" x14ac:dyDescent="0.3">
      <c r="A113" s="9" t="s">
        <v>1181</v>
      </c>
      <c r="B113" s="9" t="s">
        <v>1182</v>
      </c>
      <c r="C113" s="9" t="s">
        <v>1559</v>
      </c>
      <c r="D113" s="9" t="s">
        <v>1432</v>
      </c>
      <c r="E113" s="9" t="s">
        <v>1422</v>
      </c>
      <c r="F113" s="9" t="s">
        <v>1452</v>
      </c>
      <c r="G113" s="43">
        <v>556</v>
      </c>
      <c r="H113" s="44">
        <v>6.8337011337280273</v>
      </c>
      <c r="I113" s="77"/>
    </row>
    <row r="114" spans="1:9" x14ac:dyDescent="0.3">
      <c r="A114" s="9" t="s">
        <v>1196</v>
      </c>
      <c r="B114" s="9" t="s">
        <v>1197</v>
      </c>
      <c r="C114" s="9" t="s">
        <v>1566</v>
      </c>
      <c r="D114" s="9" t="s">
        <v>1432</v>
      </c>
      <c r="E114" s="9" t="s">
        <v>1422</v>
      </c>
      <c r="F114" s="9" t="s">
        <v>1440</v>
      </c>
      <c r="G114" s="43">
        <v>273</v>
      </c>
      <c r="H114" s="44">
        <v>5.8339567184448242</v>
      </c>
      <c r="I114" s="77"/>
    </row>
    <row r="115" spans="1:9" x14ac:dyDescent="0.3">
      <c r="A115" s="9" t="s">
        <v>1186</v>
      </c>
      <c r="B115" s="9" t="s">
        <v>1562</v>
      </c>
      <c r="C115" s="9" t="s">
        <v>1563</v>
      </c>
      <c r="D115" s="9" t="s">
        <v>1432</v>
      </c>
      <c r="E115" s="9" t="s">
        <v>1422</v>
      </c>
      <c r="F115" s="9" t="s">
        <v>1452</v>
      </c>
      <c r="G115" s="43">
        <v>867</v>
      </c>
      <c r="H115" s="44">
        <v>3.1193439960479736</v>
      </c>
      <c r="I115" s="77"/>
    </row>
    <row r="116" spans="1:9" x14ac:dyDescent="0.3">
      <c r="A116" s="9" t="s">
        <v>1270</v>
      </c>
      <c r="B116" s="9" t="s">
        <v>1586</v>
      </c>
      <c r="C116" s="9" t="s">
        <v>1587</v>
      </c>
      <c r="D116" s="9" t="s">
        <v>1432</v>
      </c>
      <c r="E116" s="9" t="s">
        <v>1422</v>
      </c>
      <c r="F116" s="9" t="s">
        <v>1434</v>
      </c>
      <c r="G116" s="43">
        <v>962</v>
      </c>
      <c r="H116" s="44">
        <v>4.1635293960571289</v>
      </c>
      <c r="I116" s="77"/>
    </row>
    <row r="117" spans="1:9" x14ac:dyDescent="0.3">
      <c r="A117" s="9" t="s">
        <v>1183</v>
      </c>
      <c r="B117" s="9" t="s">
        <v>573</v>
      </c>
      <c r="C117" s="9" t="s">
        <v>1560</v>
      </c>
      <c r="D117" s="9" t="s">
        <v>1432</v>
      </c>
      <c r="E117" s="9" t="s">
        <v>862</v>
      </c>
      <c r="F117" s="9" t="s">
        <v>1438</v>
      </c>
      <c r="G117" s="43">
        <v>678</v>
      </c>
      <c r="H117" s="44">
        <v>0.65779340267181396</v>
      </c>
      <c r="I117" s="77"/>
    </row>
    <row r="118" spans="1:9" x14ac:dyDescent="0.3">
      <c r="A118" s="9" t="s">
        <v>1184</v>
      </c>
      <c r="B118" s="9" t="s">
        <v>1185</v>
      </c>
      <c r="C118" s="9" t="s">
        <v>1561</v>
      </c>
      <c r="D118" s="9" t="s">
        <v>1432</v>
      </c>
      <c r="E118" s="9" t="s">
        <v>1421</v>
      </c>
      <c r="F118" s="9" t="s">
        <v>1421</v>
      </c>
      <c r="G118" s="43">
        <v>181</v>
      </c>
      <c r="H118" s="44">
        <v>15.880000114440918</v>
      </c>
      <c r="I118" s="77"/>
    </row>
    <row r="119" spans="1:9" x14ac:dyDescent="0.3">
      <c r="A119" s="9" t="s">
        <v>1214</v>
      </c>
      <c r="B119" s="9" t="s">
        <v>1215</v>
      </c>
      <c r="C119" s="9" t="s">
        <v>1576</v>
      </c>
      <c r="D119" s="9" t="s">
        <v>1432</v>
      </c>
      <c r="E119" s="9" t="s">
        <v>862</v>
      </c>
      <c r="F119" s="9" t="s">
        <v>1452</v>
      </c>
      <c r="G119" s="43">
        <v>518</v>
      </c>
      <c r="H119" s="44">
        <v>1.1122268438339233</v>
      </c>
      <c r="I119" s="77"/>
    </row>
    <row r="120" spans="1:9" x14ac:dyDescent="0.3">
      <c r="A120" s="9" t="s">
        <v>1206</v>
      </c>
      <c r="B120" s="9" t="s">
        <v>1572</v>
      </c>
      <c r="C120" s="9" t="s">
        <v>1573</v>
      </c>
      <c r="D120" s="9" t="s">
        <v>1432</v>
      </c>
      <c r="E120" s="9" t="s">
        <v>1422</v>
      </c>
      <c r="F120" s="9" t="s">
        <v>1434</v>
      </c>
      <c r="G120" s="43">
        <v>943</v>
      </c>
      <c r="H120" s="44">
        <v>5.3603668212890625</v>
      </c>
      <c r="I120" s="77"/>
    </row>
    <row r="121" spans="1:9" x14ac:dyDescent="0.3">
      <c r="A121" s="9" t="s">
        <v>1204</v>
      </c>
      <c r="B121" s="9" t="s">
        <v>1205</v>
      </c>
      <c r="C121" s="9" t="s">
        <v>1571</v>
      </c>
      <c r="D121" s="9" t="s">
        <v>1432</v>
      </c>
      <c r="E121" s="9" t="s">
        <v>1422</v>
      </c>
      <c r="F121" s="9" t="s">
        <v>1452</v>
      </c>
      <c r="G121" s="43">
        <v>948</v>
      </c>
      <c r="H121" s="44">
        <v>2.77738356590271</v>
      </c>
      <c r="I121" s="77"/>
    </row>
    <row r="122" spans="1:9" x14ac:dyDescent="0.3">
      <c r="A122" s="9" t="s">
        <v>1212</v>
      </c>
      <c r="B122" s="9" t="s">
        <v>1213</v>
      </c>
      <c r="C122" s="9" t="s">
        <v>1575</v>
      </c>
      <c r="D122" s="9" t="s">
        <v>1432</v>
      </c>
      <c r="E122" s="9" t="s">
        <v>862</v>
      </c>
      <c r="F122" s="9" t="s">
        <v>1438</v>
      </c>
      <c r="G122" s="43">
        <v>688</v>
      </c>
      <c r="H122" s="44">
        <v>0.33823603391647339</v>
      </c>
      <c r="I122" s="77"/>
    </row>
    <row r="123" spans="1:9" x14ac:dyDescent="0.3">
      <c r="A123" s="9" t="s">
        <v>1190</v>
      </c>
      <c r="B123" s="9" t="s">
        <v>1191</v>
      </c>
      <c r="C123" s="9" t="s">
        <v>1564</v>
      </c>
      <c r="D123" s="9" t="s">
        <v>1432</v>
      </c>
      <c r="E123" s="9" t="s">
        <v>862</v>
      </c>
      <c r="F123" s="9" t="s">
        <v>863</v>
      </c>
      <c r="G123" s="43">
        <v>682</v>
      </c>
      <c r="H123" s="44">
        <v>1.4141178131103516</v>
      </c>
      <c r="I123" s="77"/>
    </row>
    <row r="124" spans="1:9" x14ac:dyDescent="0.3">
      <c r="A124" s="9" t="s">
        <v>1192</v>
      </c>
      <c r="B124" s="9" t="s">
        <v>1193</v>
      </c>
      <c r="C124" s="9" t="s">
        <v>1565</v>
      </c>
      <c r="D124" s="9" t="s">
        <v>1432</v>
      </c>
      <c r="E124" s="9" t="s">
        <v>1422</v>
      </c>
      <c r="F124" s="9" t="s">
        <v>1438</v>
      </c>
      <c r="G124" s="43">
        <v>684</v>
      </c>
      <c r="H124" s="44">
        <v>5.9789857864379883</v>
      </c>
      <c r="I124" s="77"/>
    </row>
    <row r="125" spans="1:9" x14ac:dyDescent="0.3">
      <c r="A125" s="9" t="s">
        <v>1177</v>
      </c>
      <c r="B125" s="9" t="s">
        <v>1178</v>
      </c>
      <c r="C125" s="9" t="s">
        <v>1557</v>
      </c>
      <c r="D125" s="9" t="s">
        <v>1432</v>
      </c>
      <c r="E125" s="9" t="s">
        <v>862</v>
      </c>
      <c r="F125" s="9" t="s">
        <v>1438</v>
      </c>
      <c r="G125" s="43">
        <v>676</v>
      </c>
      <c r="H125" s="44">
        <v>0.42491760849952698</v>
      </c>
      <c r="I125" s="77"/>
    </row>
    <row r="126" spans="1:9" x14ac:dyDescent="0.3">
      <c r="A126" s="9" t="s">
        <v>1179</v>
      </c>
      <c r="B126" s="9" t="s">
        <v>1180</v>
      </c>
      <c r="C126" s="9" t="s">
        <v>1558</v>
      </c>
      <c r="D126" s="9" t="s">
        <v>1432</v>
      </c>
      <c r="E126" s="9" t="s">
        <v>1422</v>
      </c>
      <c r="F126" s="9" t="s">
        <v>1452</v>
      </c>
      <c r="G126" s="43">
        <v>548</v>
      </c>
      <c r="H126" s="44">
        <v>7.0637822151184082</v>
      </c>
      <c r="I126" s="77"/>
    </row>
    <row r="127" spans="1:9" x14ac:dyDescent="0.3">
      <c r="A127" s="9" t="s">
        <v>1216</v>
      </c>
      <c r="B127" s="9" t="s">
        <v>1217</v>
      </c>
      <c r="C127" s="9" t="s">
        <v>1577</v>
      </c>
      <c r="D127" s="9" t="s">
        <v>1432</v>
      </c>
      <c r="E127" s="9" t="s">
        <v>1422</v>
      </c>
      <c r="F127" s="9" t="s">
        <v>1438</v>
      </c>
      <c r="G127" s="43">
        <v>728</v>
      </c>
      <c r="H127" s="44">
        <v>3.0253760814666748</v>
      </c>
      <c r="I127" s="77"/>
    </row>
    <row r="128" spans="1:9" x14ac:dyDescent="0.3">
      <c r="A128" s="9" t="s">
        <v>1230</v>
      </c>
      <c r="B128" s="9" t="s">
        <v>90</v>
      </c>
      <c r="C128" s="9" t="s">
        <v>1584</v>
      </c>
      <c r="D128" s="9" t="s">
        <v>1432</v>
      </c>
      <c r="E128" s="9" t="s">
        <v>862</v>
      </c>
      <c r="F128" s="9" t="s">
        <v>1438</v>
      </c>
      <c r="G128" s="43">
        <v>692</v>
      </c>
      <c r="H128" s="44">
        <v>0.42557117342948914</v>
      </c>
      <c r="I128" s="77"/>
    </row>
    <row r="129" spans="1:9" x14ac:dyDescent="0.3">
      <c r="A129" s="9" t="s">
        <v>1232</v>
      </c>
      <c r="B129" s="9" t="s">
        <v>1233</v>
      </c>
      <c r="C129" s="9" t="s">
        <v>1585</v>
      </c>
      <c r="D129" s="9" t="s">
        <v>1432</v>
      </c>
      <c r="E129" s="9" t="s">
        <v>862</v>
      </c>
      <c r="F129" s="9" t="s">
        <v>1438</v>
      </c>
      <c r="G129" s="43">
        <v>694</v>
      </c>
      <c r="H129" s="44">
        <v>1.5037698745727539</v>
      </c>
      <c r="I129" s="77"/>
    </row>
    <row r="130" spans="1:9" x14ac:dyDescent="0.3">
      <c r="A130" s="9" t="s">
        <v>1228</v>
      </c>
      <c r="B130" s="9" t="s">
        <v>1229</v>
      </c>
      <c r="C130" s="9" t="s">
        <v>1583</v>
      </c>
      <c r="D130" s="9" t="s">
        <v>1432</v>
      </c>
      <c r="E130" s="9" t="s">
        <v>862</v>
      </c>
      <c r="F130" s="9" t="s">
        <v>1440</v>
      </c>
      <c r="G130" s="43">
        <v>278</v>
      </c>
      <c r="H130" s="44">
        <v>1.4050776958465576</v>
      </c>
      <c r="I130" s="77"/>
    </row>
    <row r="131" spans="1:9" x14ac:dyDescent="0.3">
      <c r="A131" s="9" t="s">
        <v>1222</v>
      </c>
      <c r="B131" s="9" t="s">
        <v>1580</v>
      </c>
      <c r="C131" s="9" t="s">
        <v>1581</v>
      </c>
      <c r="D131" s="9" t="s">
        <v>1432</v>
      </c>
      <c r="E131" s="9" t="s">
        <v>1421</v>
      </c>
      <c r="F131" s="9" t="s">
        <v>1421</v>
      </c>
      <c r="G131" s="43">
        <v>138</v>
      </c>
      <c r="H131" s="44">
        <v>34.595912933349609</v>
      </c>
      <c r="I131" s="77"/>
    </row>
    <row r="132" spans="1:9" x14ac:dyDescent="0.3">
      <c r="A132" s="9" t="s">
        <v>1240</v>
      </c>
      <c r="B132" s="9" t="s">
        <v>1241</v>
      </c>
      <c r="C132" s="9" t="s">
        <v>1588</v>
      </c>
      <c r="D132" s="9" t="s">
        <v>1432</v>
      </c>
      <c r="E132" s="9" t="s">
        <v>1421</v>
      </c>
      <c r="F132" s="9" t="s">
        <v>1421</v>
      </c>
      <c r="G132" s="43">
        <v>142</v>
      </c>
      <c r="H132" s="44">
        <v>54.599998474121094</v>
      </c>
      <c r="I132" s="77"/>
    </row>
    <row r="133" spans="1:9" x14ac:dyDescent="0.3">
      <c r="A133" s="9" t="s">
        <v>1220</v>
      </c>
      <c r="B133" s="9" t="s">
        <v>1221</v>
      </c>
      <c r="C133" s="9" t="s">
        <v>1579</v>
      </c>
      <c r="D133" s="9" t="s">
        <v>1432</v>
      </c>
      <c r="E133" s="9" t="s">
        <v>862</v>
      </c>
      <c r="F133" s="9" t="s">
        <v>1452</v>
      </c>
      <c r="G133" s="43">
        <v>558</v>
      </c>
      <c r="H133" s="44">
        <v>0.86428022384643555</v>
      </c>
      <c r="I133" s="77"/>
    </row>
    <row r="134" spans="1:9" x14ac:dyDescent="0.3">
      <c r="A134" s="9" t="s">
        <v>1218</v>
      </c>
      <c r="B134" s="9" t="s">
        <v>1219</v>
      </c>
      <c r="C134" s="9" t="s">
        <v>1578</v>
      </c>
      <c r="D134" s="9" t="s">
        <v>1432</v>
      </c>
      <c r="E134" s="9" t="s">
        <v>1422</v>
      </c>
      <c r="F134" s="9" t="s">
        <v>1452</v>
      </c>
      <c r="G134" s="43">
        <v>836</v>
      </c>
      <c r="H134" s="44">
        <v>6.1463308334350586</v>
      </c>
      <c r="I134" s="77"/>
    </row>
    <row r="135" spans="1:9" x14ac:dyDescent="0.3">
      <c r="A135" s="9" t="s">
        <v>1226</v>
      </c>
      <c r="B135" s="9" t="s">
        <v>1227</v>
      </c>
      <c r="C135" s="9" t="s">
        <v>1582</v>
      </c>
      <c r="D135" s="9" t="s">
        <v>1432</v>
      </c>
      <c r="E135" s="9" t="s">
        <v>1421</v>
      </c>
      <c r="F135" s="9" t="s">
        <v>1421</v>
      </c>
      <c r="G135" s="43">
        <v>196</v>
      </c>
      <c r="H135" s="44">
        <v>19.920000076293945</v>
      </c>
      <c r="I135" s="77"/>
    </row>
    <row r="136" spans="1:9" x14ac:dyDescent="0.3">
      <c r="A136" s="9" t="s">
        <v>1242</v>
      </c>
      <c r="B136" s="9" t="s">
        <v>1243</v>
      </c>
      <c r="C136" s="9" t="s">
        <v>1589</v>
      </c>
      <c r="D136" s="9" t="s">
        <v>1432</v>
      </c>
      <c r="E136" s="9" t="s">
        <v>1422</v>
      </c>
      <c r="F136" s="9" t="s">
        <v>863</v>
      </c>
      <c r="G136" s="43">
        <v>449</v>
      </c>
      <c r="H136" s="44">
        <v>9.7508316040039063</v>
      </c>
      <c r="I136" s="77"/>
    </row>
    <row r="137" spans="1:9" x14ac:dyDescent="0.3">
      <c r="A137" s="9" t="s">
        <v>1244</v>
      </c>
      <c r="B137" s="9" t="s">
        <v>1245</v>
      </c>
      <c r="C137" s="9" t="s">
        <v>1590</v>
      </c>
      <c r="D137" s="9" t="s">
        <v>1432</v>
      </c>
      <c r="E137" s="9" t="s">
        <v>1422</v>
      </c>
      <c r="F137" s="9" t="s">
        <v>863</v>
      </c>
      <c r="G137" s="43">
        <v>564</v>
      </c>
      <c r="H137" s="44">
        <v>0.91879302263259888</v>
      </c>
      <c r="I137" s="77"/>
    </row>
    <row r="138" spans="1:9" x14ac:dyDescent="0.3">
      <c r="A138" s="9" t="s">
        <v>1250</v>
      </c>
      <c r="B138" s="9" t="s">
        <v>1251</v>
      </c>
      <c r="C138" s="9" t="s">
        <v>1592</v>
      </c>
      <c r="D138" s="9" t="s">
        <v>1432</v>
      </c>
      <c r="E138" s="9" t="s">
        <v>1422</v>
      </c>
      <c r="F138" s="9" t="s">
        <v>1440</v>
      </c>
      <c r="G138" s="43">
        <v>283</v>
      </c>
      <c r="H138" s="44">
        <v>8.4970941543579102</v>
      </c>
      <c r="I138" s="77"/>
    </row>
    <row r="139" spans="1:9" x14ac:dyDescent="0.3">
      <c r="A139" s="9" t="s">
        <v>1256</v>
      </c>
      <c r="B139" s="9" t="s">
        <v>1257</v>
      </c>
      <c r="C139" s="9" t="s">
        <v>1595</v>
      </c>
      <c r="D139" s="9" t="s">
        <v>1432</v>
      </c>
      <c r="E139" s="9" t="s">
        <v>1422</v>
      </c>
      <c r="F139" s="9" t="s">
        <v>1440</v>
      </c>
      <c r="G139" s="43">
        <v>293</v>
      </c>
      <c r="H139" s="44">
        <v>4.2962079048156738</v>
      </c>
      <c r="I139" s="77"/>
    </row>
    <row r="140" spans="1:9" x14ac:dyDescent="0.3">
      <c r="A140" s="9" t="s">
        <v>1258</v>
      </c>
      <c r="B140" s="9" t="s">
        <v>1596</v>
      </c>
      <c r="C140" s="9" t="s">
        <v>1597</v>
      </c>
      <c r="D140" s="9" t="s">
        <v>1432</v>
      </c>
      <c r="E140" s="9" t="s">
        <v>1422</v>
      </c>
      <c r="F140" s="9" t="s">
        <v>1452</v>
      </c>
      <c r="G140" s="43">
        <v>566</v>
      </c>
      <c r="H140" s="44">
        <v>2.3672723770141602</v>
      </c>
      <c r="I140" s="77"/>
    </row>
    <row r="141" spans="1:9" x14ac:dyDescent="0.3">
      <c r="A141" s="9" t="s">
        <v>1246</v>
      </c>
      <c r="B141" s="9" t="s">
        <v>1247</v>
      </c>
      <c r="C141" s="9" t="s">
        <v>1591</v>
      </c>
      <c r="D141" s="9" t="s">
        <v>1432</v>
      </c>
      <c r="E141" s="9" t="s">
        <v>1422</v>
      </c>
      <c r="F141" s="9" t="s">
        <v>1452</v>
      </c>
      <c r="G141" s="43">
        <v>565</v>
      </c>
      <c r="H141" s="44">
        <v>10.067578315734863</v>
      </c>
      <c r="I141" s="77"/>
    </row>
    <row r="142" spans="1:9" x14ac:dyDescent="0.3">
      <c r="A142" s="9" t="s">
        <v>1252</v>
      </c>
      <c r="B142" s="9" t="s">
        <v>1253</v>
      </c>
      <c r="C142" s="9" t="s">
        <v>1593</v>
      </c>
      <c r="D142" s="9" t="s">
        <v>1432</v>
      </c>
      <c r="E142" s="9" t="s">
        <v>862</v>
      </c>
      <c r="F142" s="9" t="s">
        <v>1452</v>
      </c>
      <c r="G142" s="43">
        <v>853</v>
      </c>
      <c r="H142" s="44">
        <v>1.9008665084838867</v>
      </c>
      <c r="I142" s="77"/>
    </row>
    <row r="143" spans="1:9" x14ac:dyDescent="0.3">
      <c r="A143" s="9" t="s">
        <v>1262</v>
      </c>
      <c r="B143" s="9" t="s">
        <v>1263</v>
      </c>
      <c r="C143" s="9" t="s">
        <v>1598</v>
      </c>
      <c r="D143" s="9" t="s">
        <v>1432</v>
      </c>
      <c r="E143" s="9" t="s">
        <v>1422</v>
      </c>
      <c r="F143" s="9" t="s">
        <v>1434</v>
      </c>
      <c r="G143" s="43">
        <v>964</v>
      </c>
      <c r="H143" s="44">
        <v>10.409999847412109</v>
      </c>
      <c r="I143" s="77"/>
    </row>
    <row r="144" spans="1:9" x14ac:dyDescent="0.3">
      <c r="A144" s="9" t="s">
        <v>1266</v>
      </c>
      <c r="B144" s="9" t="s">
        <v>1267</v>
      </c>
      <c r="C144" s="9" t="s">
        <v>1600</v>
      </c>
      <c r="D144" s="9" t="s">
        <v>1432</v>
      </c>
      <c r="E144" s="9" t="s">
        <v>1421</v>
      </c>
      <c r="F144" s="9" t="s">
        <v>1421</v>
      </c>
      <c r="G144" s="43">
        <v>359</v>
      </c>
      <c r="H144" s="44">
        <v>21.818155288696289</v>
      </c>
      <c r="I144" s="77"/>
    </row>
    <row r="145" spans="1:9" x14ac:dyDescent="0.3">
      <c r="A145" s="9" t="s">
        <v>1264</v>
      </c>
      <c r="B145" s="9" t="s">
        <v>1265</v>
      </c>
      <c r="C145" s="9" t="s">
        <v>1599</v>
      </c>
      <c r="D145" s="9" t="s">
        <v>1432</v>
      </c>
      <c r="E145" s="9" t="s">
        <v>1421</v>
      </c>
      <c r="F145" s="9" t="s">
        <v>1421</v>
      </c>
      <c r="G145" s="43">
        <v>182</v>
      </c>
      <c r="H145" s="44">
        <v>22.840000152587891</v>
      </c>
      <c r="I145" s="77"/>
    </row>
    <row r="146" spans="1:9" x14ac:dyDescent="0.3">
      <c r="A146" s="9" t="s">
        <v>1254</v>
      </c>
      <c r="B146" s="9" t="s">
        <v>1255</v>
      </c>
      <c r="C146" s="9" t="s">
        <v>1594</v>
      </c>
      <c r="D146" s="9" t="s">
        <v>1432</v>
      </c>
      <c r="E146" s="9" t="s">
        <v>1422</v>
      </c>
      <c r="F146" s="9" t="s">
        <v>1440</v>
      </c>
      <c r="G146" s="43">
        <v>288</v>
      </c>
      <c r="H146" s="44">
        <v>3.4659407138824463</v>
      </c>
      <c r="I146" s="77"/>
    </row>
    <row r="147" spans="1:9" x14ac:dyDescent="0.3">
      <c r="A147" s="9" t="s">
        <v>1268</v>
      </c>
      <c r="B147" s="9" t="s">
        <v>1269</v>
      </c>
      <c r="C147" s="9" t="s">
        <v>1601</v>
      </c>
      <c r="D147" s="9" t="s">
        <v>1432</v>
      </c>
      <c r="E147" s="9" t="s">
        <v>1422</v>
      </c>
      <c r="F147" s="9" t="s">
        <v>863</v>
      </c>
      <c r="G147" s="43">
        <v>453</v>
      </c>
      <c r="H147" s="44">
        <v>35.703704833984375</v>
      </c>
      <c r="I147" s="77"/>
    </row>
    <row r="148" spans="1:9" x14ac:dyDescent="0.3">
      <c r="A148" s="9" t="s">
        <v>1275</v>
      </c>
      <c r="B148" s="9" t="s">
        <v>1276</v>
      </c>
      <c r="C148" s="9" t="s">
        <v>1602</v>
      </c>
      <c r="D148" s="9" t="s">
        <v>1432</v>
      </c>
      <c r="E148" s="9" t="s">
        <v>1422</v>
      </c>
      <c r="F148" s="9" t="s">
        <v>1434</v>
      </c>
      <c r="G148" s="43">
        <v>968</v>
      </c>
      <c r="H148" s="44">
        <v>8.7700004577636719</v>
      </c>
      <c r="I148" s="77"/>
    </row>
    <row r="149" spans="1:9" x14ac:dyDescent="0.3">
      <c r="A149" s="9" t="s">
        <v>1277</v>
      </c>
      <c r="B149" s="9" t="s">
        <v>1603</v>
      </c>
      <c r="C149" s="9" t="s">
        <v>1604</v>
      </c>
      <c r="D149" s="9" t="s">
        <v>1432</v>
      </c>
      <c r="E149" s="9" t="s">
        <v>1422</v>
      </c>
      <c r="F149" s="9" t="s">
        <v>1434</v>
      </c>
      <c r="G149" s="43">
        <v>922</v>
      </c>
      <c r="H149" s="44">
        <v>6.985933780670166</v>
      </c>
      <c r="I149" s="77"/>
    </row>
    <row r="150" spans="1:9" x14ac:dyDescent="0.3">
      <c r="A150" s="9" t="s">
        <v>1279</v>
      </c>
      <c r="B150" s="9" t="s">
        <v>1280</v>
      </c>
      <c r="C150" s="9" t="s">
        <v>1605</v>
      </c>
      <c r="D150" s="9" t="s">
        <v>1432</v>
      </c>
      <c r="E150" s="9" t="s">
        <v>862</v>
      </c>
      <c r="F150" s="9" t="s">
        <v>1438</v>
      </c>
      <c r="G150" s="43">
        <v>714</v>
      </c>
      <c r="H150" s="44">
        <v>0.60458153486251831</v>
      </c>
      <c r="I150" s="77"/>
    </row>
    <row r="151" spans="1:9" x14ac:dyDescent="0.3">
      <c r="A151" s="9" t="s">
        <v>1301</v>
      </c>
      <c r="B151" s="9" t="s">
        <v>1302</v>
      </c>
      <c r="C151" s="9" t="s">
        <v>1610</v>
      </c>
      <c r="D151" s="9" t="s">
        <v>1432</v>
      </c>
      <c r="E151" s="9" t="s">
        <v>1422</v>
      </c>
      <c r="F151" s="9" t="s">
        <v>863</v>
      </c>
      <c r="G151" s="43">
        <v>456</v>
      </c>
      <c r="H151" s="44">
        <v>13.54857063293457</v>
      </c>
      <c r="I151" s="77"/>
    </row>
    <row r="152" spans="1:9" x14ac:dyDescent="0.3">
      <c r="A152" s="9" t="s">
        <v>1333</v>
      </c>
      <c r="B152" s="9" t="s">
        <v>1631</v>
      </c>
      <c r="C152" s="9" t="s">
        <v>1632</v>
      </c>
      <c r="D152" s="9" t="s">
        <v>1432</v>
      </c>
      <c r="E152" s="9" t="s">
        <v>862</v>
      </c>
      <c r="F152" s="9" t="s">
        <v>863</v>
      </c>
      <c r="G152" s="43">
        <v>732</v>
      </c>
      <c r="H152" s="44">
        <v>0.57561230659484863</v>
      </c>
      <c r="I152" s="77"/>
    </row>
    <row r="153" spans="1:9" x14ac:dyDescent="0.3">
      <c r="A153" s="9" t="s">
        <v>1303</v>
      </c>
      <c r="B153" s="9" t="s">
        <v>1304</v>
      </c>
      <c r="C153" s="9" t="s">
        <v>1611</v>
      </c>
      <c r="D153" s="9" t="s">
        <v>1432</v>
      </c>
      <c r="E153" s="9" t="s">
        <v>862</v>
      </c>
      <c r="F153" s="9" t="s">
        <v>1438</v>
      </c>
      <c r="G153" s="43">
        <v>722</v>
      </c>
      <c r="H153" s="44">
        <v>1.0744057893753052</v>
      </c>
      <c r="I153" s="77"/>
    </row>
    <row r="154" spans="1:9" x14ac:dyDescent="0.3">
      <c r="A154" s="9" t="s">
        <v>1311</v>
      </c>
      <c r="B154" s="9" t="s">
        <v>1312</v>
      </c>
      <c r="C154" s="9" t="s">
        <v>1615</v>
      </c>
      <c r="D154" s="9" t="s">
        <v>1432</v>
      </c>
      <c r="E154" s="9" t="s">
        <v>1421</v>
      </c>
      <c r="F154" s="9" t="s">
        <v>1421</v>
      </c>
      <c r="G154" s="43">
        <v>576</v>
      </c>
      <c r="H154" s="44">
        <v>39.291484832763672</v>
      </c>
      <c r="I154" s="77"/>
    </row>
    <row r="155" spans="1:9" x14ac:dyDescent="0.3">
      <c r="A155" s="9" t="s">
        <v>1319</v>
      </c>
      <c r="B155" s="9" t="s">
        <v>1320</v>
      </c>
      <c r="C155" s="9" t="s">
        <v>1619</v>
      </c>
      <c r="D155" s="9" t="s">
        <v>1432</v>
      </c>
      <c r="E155" s="9" t="s">
        <v>862</v>
      </c>
      <c r="F155" s="9" t="s">
        <v>1452</v>
      </c>
      <c r="G155" s="43">
        <v>813</v>
      </c>
      <c r="H155" s="44">
        <v>1.6426516771316528</v>
      </c>
      <c r="I155" s="77"/>
    </row>
    <row r="156" spans="1:9" x14ac:dyDescent="0.3">
      <c r="A156" s="9" t="s">
        <v>1309</v>
      </c>
      <c r="B156" s="9" t="s">
        <v>1310</v>
      </c>
      <c r="C156" s="9" t="s">
        <v>1614</v>
      </c>
      <c r="D156" s="9" t="s">
        <v>1432</v>
      </c>
      <c r="E156" s="9" t="s">
        <v>862</v>
      </c>
      <c r="F156" s="9" t="s">
        <v>1438</v>
      </c>
      <c r="G156" s="43">
        <v>724</v>
      </c>
      <c r="H156" s="44">
        <v>0.39514920115470886</v>
      </c>
      <c r="I156" s="77"/>
    </row>
    <row r="157" spans="1:9" x14ac:dyDescent="0.3">
      <c r="A157" s="9" t="s">
        <v>1041</v>
      </c>
      <c r="B157" s="9" t="s">
        <v>1042</v>
      </c>
      <c r="C157" s="9" t="s">
        <v>1497</v>
      </c>
      <c r="D157" s="9" t="s">
        <v>1432</v>
      </c>
      <c r="E157" s="9" t="s">
        <v>1422</v>
      </c>
      <c r="F157" s="9" t="s">
        <v>1440</v>
      </c>
      <c r="G157" s="43">
        <v>253</v>
      </c>
      <c r="H157" s="44">
        <v>2.6965150833129883</v>
      </c>
      <c r="I157" s="77"/>
    </row>
    <row r="158" spans="1:9" x14ac:dyDescent="0.3">
      <c r="A158" s="9" t="s">
        <v>1297</v>
      </c>
      <c r="B158" s="9" t="s">
        <v>1298</v>
      </c>
      <c r="C158" s="9" t="s">
        <v>1607</v>
      </c>
      <c r="D158" s="9" t="s">
        <v>1432</v>
      </c>
      <c r="E158" s="9" t="s">
        <v>1421</v>
      </c>
      <c r="F158" s="9" t="s">
        <v>1421</v>
      </c>
      <c r="G158" s="43">
        <v>135</v>
      </c>
      <c r="H158" s="44">
        <v>30.631467819213867</v>
      </c>
      <c r="I158" s="77"/>
    </row>
    <row r="159" spans="1:9" x14ac:dyDescent="0.3">
      <c r="A159" s="9" t="s">
        <v>1321</v>
      </c>
      <c r="B159" s="9" t="s">
        <v>1322</v>
      </c>
      <c r="C159" s="9" t="s">
        <v>1620</v>
      </c>
      <c r="D159" s="9" t="s">
        <v>1432</v>
      </c>
      <c r="E159" s="9" t="s">
        <v>862</v>
      </c>
      <c r="F159" s="9" t="s">
        <v>863</v>
      </c>
      <c r="G159" s="43">
        <v>726</v>
      </c>
      <c r="H159" s="44">
        <v>0.25203877687454224</v>
      </c>
      <c r="I159" s="77"/>
    </row>
    <row r="160" spans="1:9" x14ac:dyDescent="0.3">
      <c r="A160" s="9" t="s">
        <v>1305</v>
      </c>
      <c r="B160" s="9" t="s">
        <v>1306</v>
      </c>
      <c r="C160" s="9" t="s">
        <v>1612</v>
      </c>
      <c r="D160" s="9" t="s">
        <v>1432</v>
      </c>
      <c r="E160" s="9" t="s">
        <v>1422</v>
      </c>
      <c r="F160" s="9" t="s">
        <v>1434</v>
      </c>
      <c r="G160" s="43">
        <v>942</v>
      </c>
      <c r="H160" s="44">
        <v>5.3219361305236816</v>
      </c>
      <c r="I160" s="77"/>
    </row>
    <row r="161" spans="1:9" x14ac:dyDescent="0.3">
      <c r="A161" s="9" t="s">
        <v>1327</v>
      </c>
      <c r="B161" s="9" t="s">
        <v>1328</v>
      </c>
      <c r="C161" s="9" t="s">
        <v>1622</v>
      </c>
      <c r="D161" s="9" t="s">
        <v>1432</v>
      </c>
      <c r="E161" s="9" t="s">
        <v>862</v>
      </c>
      <c r="F161" s="9" t="s">
        <v>1438</v>
      </c>
      <c r="G161" s="43">
        <v>733</v>
      </c>
      <c r="H161" s="44">
        <v>0.2450655996799469</v>
      </c>
      <c r="I161" s="77"/>
    </row>
    <row r="162" spans="1:9" x14ac:dyDescent="0.3">
      <c r="A162" s="9" t="s">
        <v>1299</v>
      </c>
      <c r="B162" s="9" t="s">
        <v>1608</v>
      </c>
      <c r="C162" s="9" t="s">
        <v>1609</v>
      </c>
      <c r="D162" s="9" t="s">
        <v>1432</v>
      </c>
      <c r="E162" s="9" t="s">
        <v>862</v>
      </c>
      <c r="F162" s="9" t="s">
        <v>1438</v>
      </c>
      <c r="G162" s="43">
        <v>716</v>
      </c>
      <c r="H162" s="44">
        <v>1.5784579515457153</v>
      </c>
      <c r="I162" s="77"/>
    </row>
    <row r="163" spans="1:9" x14ac:dyDescent="0.3">
      <c r="A163" s="9" t="s">
        <v>1335</v>
      </c>
      <c r="B163" s="9" t="s">
        <v>1336</v>
      </c>
      <c r="C163" s="9" t="s">
        <v>1633</v>
      </c>
      <c r="D163" s="9" t="s">
        <v>1432</v>
      </c>
      <c r="E163" s="9" t="s">
        <v>1422</v>
      </c>
      <c r="F163" s="9" t="s">
        <v>1440</v>
      </c>
      <c r="G163" s="43">
        <v>366</v>
      </c>
      <c r="H163" s="44">
        <v>3.3758995532989502</v>
      </c>
      <c r="I163" s="77"/>
    </row>
    <row r="164" spans="1:9" x14ac:dyDescent="0.3">
      <c r="A164" s="9" t="s">
        <v>1315</v>
      </c>
      <c r="B164" s="9" t="s">
        <v>1616</v>
      </c>
      <c r="C164" s="9" t="s">
        <v>1617</v>
      </c>
      <c r="D164" s="9" t="s">
        <v>1432</v>
      </c>
      <c r="E164" s="9" t="s">
        <v>1421</v>
      </c>
      <c r="F164" s="9" t="s">
        <v>1421</v>
      </c>
      <c r="G164" s="43">
        <v>936</v>
      </c>
      <c r="H164" s="44">
        <v>13.140000343322754</v>
      </c>
      <c r="I164" s="77"/>
    </row>
    <row r="165" spans="1:9" x14ac:dyDescent="0.3">
      <c r="A165" s="9" t="s">
        <v>1317</v>
      </c>
      <c r="B165" s="9" t="s">
        <v>1318</v>
      </c>
      <c r="C165" s="9" t="s">
        <v>1618</v>
      </c>
      <c r="D165" s="9" t="s">
        <v>1432</v>
      </c>
      <c r="E165" s="9" t="s">
        <v>1421</v>
      </c>
      <c r="F165" s="9" t="s">
        <v>1421</v>
      </c>
      <c r="G165" s="43">
        <v>961</v>
      </c>
      <c r="H165" s="44">
        <v>19.190000534057617</v>
      </c>
      <c r="I165" s="77"/>
    </row>
    <row r="166" spans="1:9" x14ac:dyDescent="0.3">
      <c r="A166" s="9" t="s">
        <v>1339</v>
      </c>
      <c r="B166" s="9" t="s">
        <v>1340</v>
      </c>
      <c r="C166" s="9" t="s">
        <v>1634</v>
      </c>
      <c r="D166" s="9" t="s">
        <v>1432</v>
      </c>
      <c r="E166" s="9" t="s">
        <v>1421</v>
      </c>
      <c r="F166" s="9" t="s">
        <v>1421</v>
      </c>
      <c r="G166" s="43">
        <v>144</v>
      </c>
      <c r="H166" s="44">
        <v>35.939998626708984</v>
      </c>
      <c r="I166" s="77"/>
    </row>
    <row r="167" spans="1:9" x14ac:dyDescent="0.3">
      <c r="A167" s="9" t="s">
        <v>1049</v>
      </c>
      <c r="B167" s="9" t="s">
        <v>1050</v>
      </c>
      <c r="C167" s="9" t="s">
        <v>1501</v>
      </c>
      <c r="D167" s="9" t="s">
        <v>1432</v>
      </c>
      <c r="E167" s="9" t="s">
        <v>1422</v>
      </c>
      <c r="F167" s="9" t="s">
        <v>1438</v>
      </c>
      <c r="G167" s="43">
        <v>734</v>
      </c>
      <c r="H167" s="44">
        <v>2.5126082897186279</v>
      </c>
      <c r="I167" s="77"/>
    </row>
    <row r="168" spans="1:9" x14ac:dyDescent="0.3">
      <c r="A168" s="9" t="s">
        <v>1307</v>
      </c>
      <c r="B168" s="9" t="s">
        <v>1308</v>
      </c>
      <c r="C168" s="9" t="s">
        <v>1613</v>
      </c>
      <c r="D168" s="9" t="s">
        <v>1432</v>
      </c>
      <c r="E168" s="9" t="s">
        <v>1422</v>
      </c>
      <c r="F168" s="9" t="s">
        <v>1438</v>
      </c>
      <c r="G168" s="43">
        <v>718</v>
      </c>
      <c r="H168" s="44">
        <v>8.0487432479858398</v>
      </c>
      <c r="I168" s="77"/>
    </row>
    <row r="169" spans="1:9" x14ac:dyDescent="0.3">
      <c r="A169" s="68" t="s">
        <v>1343</v>
      </c>
      <c r="B169" s="9" t="s">
        <v>1670</v>
      </c>
      <c r="C169" s="9" t="s">
        <v>1671</v>
      </c>
      <c r="D169" s="9" t="s">
        <v>1432</v>
      </c>
      <c r="E169" s="9" t="s">
        <v>1422</v>
      </c>
      <c r="F169" s="9" t="s">
        <v>863</v>
      </c>
      <c r="G169" s="43">
        <v>463</v>
      </c>
      <c r="H169" s="78"/>
      <c r="I169" s="77"/>
    </row>
    <row r="170" spans="1:9" x14ac:dyDescent="0.3">
      <c r="A170" s="68" t="s">
        <v>995</v>
      </c>
      <c r="B170" s="9" t="s">
        <v>996</v>
      </c>
      <c r="C170" s="9" t="s">
        <v>1474</v>
      </c>
      <c r="D170" s="9" t="s">
        <v>1432</v>
      </c>
      <c r="E170" s="9" t="s">
        <v>862</v>
      </c>
      <c r="F170" s="9" t="s">
        <v>1438</v>
      </c>
      <c r="G170" s="43">
        <v>628</v>
      </c>
      <c r="H170" s="78">
        <v>0.49178043007850647</v>
      </c>
      <c r="I170" s="77"/>
    </row>
    <row r="171" spans="1:9" x14ac:dyDescent="0.3">
      <c r="A171" s="68" t="s">
        <v>1355</v>
      </c>
      <c r="B171" s="9" t="s">
        <v>1356</v>
      </c>
      <c r="C171" s="9" t="s">
        <v>1642</v>
      </c>
      <c r="D171" s="9" t="s">
        <v>1432</v>
      </c>
      <c r="E171" s="9" t="s">
        <v>862</v>
      </c>
      <c r="F171" s="9" t="s">
        <v>1438</v>
      </c>
      <c r="G171" s="43">
        <v>742</v>
      </c>
      <c r="H171" s="78">
        <v>0.67635160684585571</v>
      </c>
      <c r="I171" s="77"/>
    </row>
    <row r="172" spans="1:9" x14ac:dyDescent="0.3">
      <c r="A172" s="68" t="s">
        <v>1351</v>
      </c>
      <c r="B172" s="9" t="s">
        <v>1352</v>
      </c>
      <c r="C172" s="9" t="s">
        <v>1640</v>
      </c>
      <c r="D172" s="9" t="s">
        <v>1432</v>
      </c>
      <c r="E172" s="9" t="s">
        <v>1422</v>
      </c>
      <c r="F172" s="9" t="s">
        <v>1452</v>
      </c>
      <c r="G172" s="43">
        <v>578</v>
      </c>
      <c r="H172" s="78">
        <v>5.011847972869873</v>
      </c>
      <c r="I172" s="77"/>
    </row>
    <row r="173" spans="1:9" x14ac:dyDescent="0.3">
      <c r="A173" s="68" t="s">
        <v>1347</v>
      </c>
      <c r="B173" s="9" t="s">
        <v>1348</v>
      </c>
      <c r="C173" s="9" t="s">
        <v>1638</v>
      </c>
      <c r="D173" s="9" t="s">
        <v>1432</v>
      </c>
      <c r="E173" s="9" t="s">
        <v>862</v>
      </c>
      <c r="F173" s="9" t="s">
        <v>1443</v>
      </c>
      <c r="G173" s="43">
        <v>923</v>
      </c>
      <c r="H173" s="78">
        <v>0.62484860420227051</v>
      </c>
      <c r="I173" s="77"/>
    </row>
    <row r="174" spans="1:9" x14ac:dyDescent="0.3">
      <c r="A174" s="68" t="s">
        <v>1367</v>
      </c>
      <c r="B174" s="9" t="s">
        <v>1368</v>
      </c>
      <c r="C174" s="9" t="s">
        <v>1647</v>
      </c>
      <c r="D174" s="9" t="s">
        <v>1432</v>
      </c>
      <c r="E174" s="9" t="s">
        <v>1422</v>
      </c>
      <c r="F174" s="9" t="s">
        <v>1443</v>
      </c>
      <c r="G174" s="43">
        <v>925</v>
      </c>
      <c r="H174" s="78">
        <v>5.3407511711120605</v>
      </c>
      <c r="I174" s="77"/>
    </row>
    <row r="175" spans="1:9" x14ac:dyDescent="0.3">
      <c r="A175" s="68" t="s">
        <v>1353</v>
      </c>
      <c r="B175" s="9" t="s">
        <v>1354</v>
      </c>
      <c r="C175" s="9" t="s">
        <v>1641</v>
      </c>
      <c r="D175" s="9" t="s">
        <v>1432</v>
      </c>
      <c r="E175" s="9" t="s">
        <v>862</v>
      </c>
      <c r="F175" s="9" t="s">
        <v>1452</v>
      </c>
      <c r="G175" s="43">
        <v>537</v>
      </c>
      <c r="H175" s="78">
        <v>0.98491287231445313</v>
      </c>
      <c r="I175" s="77"/>
    </row>
    <row r="176" spans="1:9" x14ac:dyDescent="0.3">
      <c r="A176" s="68" t="s">
        <v>1359</v>
      </c>
      <c r="B176" s="9" t="s">
        <v>1360</v>
      </c>
      <c r="C176" s="9" t="s">
        <v>1643</v>
      </c>
      <c r="D176" s="9" t="s">
        <v>1432</v>
      </c>
      <c r="E176" s="9" t="s">
        <v>1422</v>
      </c>
      <c r="F176" s="9" t="s">
        <v>1452</v>
      </c>
      <c r="G176" s="43">
        <v>866</v>
      </c>
      <c r="H176" s="78">
        <v>3.5074236392974854</v>
      </c>
      <c r="I176" s="77"/>
    </row>
    <row r="177" spans="1:9" x14ac:dyDescent="0.3">
      <c r="A177" s="68" t="s">
        <v>1361</v>
      </c>
      <c r="B177" s="9" t="s">
        <v>1362</v>
      </c>
      <c r="C177" s="9" t="s">
        <v>1644</v>
      </c>
      <c r="D177" s="9" t="s">
        <v>1432</v>
      </c>
      <c r="E177" s="9" t="s">
        <v>1422</v>
      </c>
      <c r="F177" s="9" t="s">
        <v>1440</v>
      </c>
      <c r="G177" s="43">
        <v>369</v>
      </c>
      <c r="H177" s="78">
        <v>10.527685165405273</v>
      </c>
      <c r="I177" s="77"/>
    </row>
    <row r="178" spans="1:9" x14ac:dyDescent="0.3">
      <c r="A178" s="68" t="s">
        <v>1363</v>
      </c>
      <c r="B178" s="9" t="s">
        <v>1364</v>
      </c>
      <c r="C178" s="9" t="s">
        <v>1645</v>
      </c>
      <c r="D178" s="9" t="s">
        <v>1432</v>
      </c>
      <c r="E178" s="9" t="s">
        <v>1422</v>
      </c>
      <c r="F178" s="9" t="s">
        <v>863</v>
      </c>
      <c r="G178" s="43">
        <v>744</v>
      </c>
      <c r="H178" s="78">
        <v>2.3481359481811523</v>
      </c>
      <c r="I178" s="77"/>
    </row>
    <row r="179" spans="1:9" x14ac:dyDescent="0.3">
      <c r="A179" s="68" t="s">
        <v>1365</v>
      </c>
      <c r="B179" s="9" t="s">
        <v>1366</v>
      </c>
      <c r="C179" s="9" t="s">
        <v>1646</v>
      </c>
      <c r="D179" s="9" t="s">
        <v>1432</v>
      </c>
      <c r="E179" s="9" t="s">
        <v>1422</v>
      </c>
      <c r="F179" s="9" t="s">
        <v>1434</v>
      </c>
      <c r="G179" s="43">
        <v>186</v>
      </c>
      <c r="H179" s="78">
        <v>5.973207950592041</v>
      </c>
      <c r="I179" s="77"/>
    </row>
    <row r="180" spans="1:9" x14ac:dyDescent="0.3">
      <c r="A180" s="68" t="s">
        <v>1371</v>
      </c>
      <c r="B180" s="9" t="s">
        <v>1372</v>
      </c>
      <c r="C180" s="9" t="s">
        <v>1648</v>
      </c>
      <c r="D180" s="9" t="s">
        <v>1432</v>
      </c>
      <c r="E180" s="9" t="s">
        <v>1422</v>
      </c>
      <c r="F180" s="9" t="s">
        <v>1452</v>
      </c>
      <c r="G180" s="43">
        <v>869</v>
      </c>
      <c r="H180" s="78">
        <v>3.5944428443908691</v>
      </c>
      <c r="I180" s="77"/>
    </row>
    <row r="181" spans="1:9" x14ac:dyDescent="0.3">
      <c r="A181" s="68" t="s">
        <v>1345</v>
      </c>
      <c r="B181" s="9" t="s">
        <v>1636</v>
      </c>
      <c r="C181" s="9" t="s">
        <v>1637</v>
      </c>
      <c r="D181" s="9" t="s">
        <v>1432</v>
      </c>
      <c r="E181" s="9" t="s">
        <v>1421</v>
      </c>
      <c r="F181" s="9" t="s">
        <v>1421</v>
      </c>
      <c r="G181" s="43">
        <v>528</v>
      </c>
      <c r="H181" s="78">
        <v>19.02778434753418</v>
      </c>
      <c r="I181" s="77"/>
    </row>
    <row r="182" spans="1:9" x14ac:dyDescent="0.3">
      <c r="A182" s="68" t="s">
        <v>1349</v>
      </c>
      <c r="B182" s="9" t="s">
        <v>1350</v>
      </c>
      <c r="C182" s="9" t="s">
        <v>1639</v>
      </c>
      <c r="D182" s="9" t="s">
        <v>1432</v>
      </c>
      <c r="E182" s="9" t="s">
        <v>862</v>
      </c>
      <c r="F182" s="9" t="s">
        <v>1438</v>
      </c>
      <c r="G182" s="43">
        <v>738</v>
      </c>
      <c r="H182" s="78">
        <v>0.81578880548477173</v>
      </c>
      <c r="I182" s="77"/>
    </row>
    <row r="183" spans="1:9" x14ac:dyDescent="0.3">
      <c r="A183" s="68" t="s">
        <v>1373</v>
      </c>
      <c r="B183" s="9" t="s">
        <v>1374</v>
      </c>
      <c r="C183" s="9" t="s">
        <v>1649</v>
      </c>
      <c r="D183" s="9" t="s">
        <v>1432</v>
      </c>
      <c r="E183" s="9" t="s">
        <v>862</v>
      </c>
      <c r="F183" s="9" t="s">
        <v>1438</v>
      </c>
      <c r="G183" s="43">
        <v>746</v>
      </c>
      <c r="H183" s="78">
        <v>0.68327140808105469</v>
      </c>
      <c r="I183" s="77"/>
    </row>
    <row r="184" spans="1:9" x14ac:dyDescent="0.3">
      <c r="A184" s="68" t="s">
        <v>1375</v>
      </c>
      <c r="B184" s="9" t="s">
        <v>1376</v>
      </c>
      <c r="C184" s="9" t="s">
        <v>1650</v>
      </c>
      <c r="D184" s="9" t="s">
        <v>1432</v>
      </c>
      <c r="E184" s="9" t="s">
        <v>1422</v>
      </c>
      <c r="F184" s="9" t="s">
        <v>1434</v>
      </c>
      <c r="G184" s="43">
        <v>926</v>
      </c>
      <c r="H184" s="78">
        <v>2.656646728515625</v>
      </c>
      <c r="I184" s="77"/>
    </row>
    <row r="185" spans="1:9" x14ac:dyDescent="0.3">
      <c r="A185" s="68" t="s">
        <v>1385</v>
      </c>
      <c r="B185" s="9" t="s">
        <v>1386</v>
      </c>
      <c r="C185" s="9" t="s">
        <v>1656</v>
      </c>
      <c r="D185" s="9" t="s">
        <v>1432</v>
      </c>
      <c r="E185" s="9" t="s">
        <v>1422</v>
      </c>
      <c r="F185" s="9" t="s">
        <v>1440</v>
      </c>
      <c r="G185" s="43">
        <v>298</v>
      </c>
      <c r="H185" s="78">
        <v>10.924546241760254</v>
      </c>
      <c r="I185" s="77"/>
    </row>
    <row r="186" spans="1:9" x14ac:dyDescent="0.3">
      <c r="A186" s="68" t="s">
        <v>1383</v>
      </c>
      <c r="B186" s="9" t="s">
        <v>1654</v>
      </c>
      <c r="C186" s="9" t="s">
        <v>1655</v>
      </c>
      <c r="D186" s="9" t="s">
        <v>1432</v>
      </c>
      <c r="E186" s="9" t="s">
        <v>1421</v>
      </c>
      <c r="F186" s="9" t="s">
        <v>1421</v>
      </c>
      <c r="G186" s="43">
        <v>111</v>
      </c>
      <c r="H186" s="78">
        <v>41.565921783447266</v>
      </c>
      <c r="I186" s="77"/>
    </row>
    <row r="187" spans="1:9" x14ac:dyDescent="0.3">
      <c r="A187" s="68" t="s">
        <v>1387</v>
      </c>
      <c r="B187" s="9" t="s">
        <v>1388</v>
      </c>
      <c r="C187" s="9" t="s">
        <v>1657</v>
      </c>
      <c r="D187" s="9" t="s">
        <v>1432</v>
      </c>
      <c r="E187" s="9" t="s">
        <v>862</v>
      </c>
      <c r="F187" s="9" t="s">
        <v>1443</v>
      </c>
      <c r="G187" s="43">
        <v>927</v>
      </c>
      <c r="H187" s="78">
        <v>1.2817816734313965</v>
      </c>
      <c r="I187" s="77"/>
    </row>
    <row r="188" spans="1:9" x14ac:dyDescent="0.3">
      <c r="A188" s="68" t="s">
        <v>1293</v>
      </c>
      <c r="B188" s="9" t="s">
        <v>1629</v>
      </c>
      <c r="C188" s="9" t="s">
        <v>1630</v>
      </c>
      <c r="D188" s="9" t="s">
        <v>1432</v>
      </c>
      <c r="E188" s="9" t="s">
        <v>1422</v>
      </c>
      <c r="F188" s="9" t="s">
        <v>1440</v>
      </c>
      <c r="G188" s="43">
        <v>364</v>
      </c>
      <c r="H188" s="78">
        <v>5.0907731056213379</v>
      </c>
      <c r="I188" s="77"/>
    </row>
    <row r="189" spans="1:9" x14ac:dyDescent="0.3">
      <c r="A189" s="68" t="s">
        <v>1391</v>
      </c>
      <c r="B189" s="9" t="s">
        <v>1659</v>
      </c>
      <c r="C189" s="9" t="s">
        <v>1660</v>
      </c>
      <c r="D189" s="9" t="s">
        <v>1432</v>
      </c>
      <c r="E189" s="9" t="s">
        <v>1422</v>
      </c>
      <c r="F189" s="9" t="s">
        <v>1440</v>
      </c>
      <c r="G189" s="43">
        <v>299</v>
      </c>
      <c r="H189" s="78">
        <v>1.2275910377502441</v>
      </c>
      <c r="I189" s="77"/>
    </row>
    <row r="190" spans="1:9" x14ac:dyDescent="0.3">
      <c r="A190" s="68" t="s">
        <v>1393</v>
      </c>
      <c r="B190" s="9" t="s">
        <v>1661</v>
      </c>
      <c r="C190" s="9" t="s">
        <v>1662</v>
      </c>
      <c r="D190" s="9" t="s">
        <v>1432</v>
      </c>
      <c r="E190" s="9" t="s">
        <v>862</v>
      </c>
      <c r="F190" s="9" t="s">
        <v>1452</v>
      </c>
      <c r="G190" s="43">
        <v>582</v>
      </c>
      <c r="H190" s="78">
        <v>2.5056676864624023</v>
      </c>
      <c r="I190" s="77"/>
    </row>
    <row r="191" spans="1:9" x14ac:dyDescent="0.3">
      <c r="A191" s="68" t="s">
        <v>1389</v>
      </c>
      <c r="B191" s="9" t="s">
        <v>1390</v>
      </c>
      <c r="C191" s="9" t="s">
        <v>1658</v>
      </c>
      <c r="D191" s="9" t="s">
        <v>1432</v>
      </c>
      <c r="E191" s="9" t="s">
        <v>1422</v>
      </c>
      <c r="F191" s="9" t="s">
        <v>1452</v>
      </c>
      <c r="G191" s="43">
        <v>846</v>
      </c>
      <c r="H191" s="78">
        <v>2.2064132690429688</v>
      </c>
      <c r="I191" s="77"/>
    </row>
    <row r="192" spans="1:9" x14ac:dyDescent="0.3">
      <c r="A192" s="68" t="s">
        <v>1663</v>
      </c>
      <c r="B192" s="9" t="s">
        <v>1664</v>
      </c>
      <c r="C192" s="9" t="s">
        <v>1665</v>
      </c>
      <c r="D192" s="9" t="s">
        <v>1432</v>
      </c>
      <c r="E192" s="9" t="s">
        <v>1422</v>
      </c>
      <c r="F192" s="9" t="s">
        <v>863</v>
      </c>
      <c r="G192" s="43">
        <v>487</v>
      </c>
      <c r="H192" s="78">
        <v>2.1787054538726807</v>
      </c>
      <c r="I192" s="77"/>
    </row>
    <row r="193" spans="1:9" x14ac:dyDescent="0.3">
      <c r="A193" s="68" t="s">
        <v>1295</v>
      </c>
      <c r="B193" s="9" t="s">
        <v>1296</v>
      </c>
      <c r="C193" s="9" t="s">
        <v>1606</v>
      </c>
      <c r="D193" s="9" t="s">
        <v>1432</v>
      </c>
      <c r="E193" s="9" t="s">
        <v>1422</v>
      </c>
      <c r="F193" s="9" t="s">
        <v>1452</v>
      </c>
      <c r="G193" s="43">
        <v>862</v>
      </c>
      <c r="H193" s="78">
        <v>2.89723801612854</v>
      </c>
      <c r="I193" s="77"/>
    </row>
    <row r="194" spans="1:9" x14ac:dyDescent="0.3">
      <c r="A194" s="68" t="s">
        <v>1403</v>
      </c>
      <c r="B194" s="9" t="s">
        <v>1404</v>
      </c>
      <c r="C194" s="9" t="s">
        <v>1666</v>
      </c>
      <c r="D194" s="9" t="s">
        <v>1432</v>
      </c>
      <c r="E194" s="9" t="s">
        <v>862</v>
      </c>
      <c r="F194" s="9" t="s">
        <v>863</v>
      </c>
      <c r="G194" s="43">
        <v>474</v>
      </c>
      <c r="H194" s="78">
        <v>0.43410605192184448</v>
      </c>
      <c r="I194" s="77"/>
    </row>
    <row r="195" spans="1:9" x14ac:dyDescent="0.3">
      <c r="A195" s="68" t="s">
        <v>1323</v>
      </c>
      <c r="B195" s="9" t="s">
        <v>1324</v>
      </c>
      <c r="C195" s="9" t="s">
        <v>1621</v>
      </c>
      <c r="D195" s="9" t="s">
        <v>1432</v>
      </c>
      <c r="E195" s="9" t="s">
        <v>1422</v>
      </c>
      <c r="F195" s="9" t="s">
        <v>1438</v>
      </c>
      <c r="G195" s="43">
        <v>199</v>
      </c>
      <c r="H195" s="78">
        <v>3.948796272277832</v>
      </c>
      <c r="I195" s="77"/>
    </row>
    <row r="196" spans="1:9" x14ac:dyDescent="0.3">
      <c r="A196" s="68" t="s">
        <v>1405</v>
      </c>
      <c r="B196" s="9" t="s">
        <v>1406</v>
      </c>
      <c r="C196" s="9" t="s">
        <v>1667</v>
      </c>
      <c r="D196" s="9" t="s">
        <v>1432</v>
      </c>
      <c r="E196" s="9" t="s">
        <v>862</v>
      </c>
      <c r="F196" s="9" t="s">
        <v>1438</v>
      </c>
      <c r="G196" s="43">
        <v>754</v>
      </c>
      <c r="H196" s="78">
        <v>0.75343912839889526</v>
      </c>
      <c r="I196" s="77"/>
    </row>
    <row r="197" spans="1:9" ht="15" thickBot="1" x14ac:dyDescent="0.35">
      <c r="A197" s="71" t="s">
        <v>1407</v>
      </c>
      <c r="B197" s="73" t="s">
        <v>1408</v>
      </c>
      <c r="C197" s="73" t="s">
        <v>1668</v>
      </c>
      <c r="D197" s="73" t="s">
        <v>1432</v>
      </c>
      <c r="E197" s="73" t="s">
        <v>862</v>
      </c>
      <c r="F197" s="73" t="s">
        <v>1438</v>
      </c>
      <c r="G197" s="79">
        <v>698</v>
      </c>
      <c r="H197" s="80">
        <v>1.0527198314666748</v>
      </c>
      <c r="I197" s="7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Sites</vt:lpstr>
      <vt:lpstr>Costs</vt:lpstr>
      <vt:lpstr>Backhaul_lut</vt:lpstr>
      <vt:lpstr>Area_covered</vt:lpstr>
      <vt:lpstr>Labor_capex</vt:lpstr>
      <vt:lpstr>Labor_ICT</vt:lpstr>
      <vt:lpstr>Labor_Construction</vt:lpstr>
      <vt:lpstr>Labor_Logistics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John Oughton</dc:creator>
  <cp:lastModifiedBy>Edward John Oughton</cp:lastModifiedBy>
  <dcterms:created xsi:type="dcterms:W3CDTF">2015-06-05T18:17:20Z</dcterms:created>
  <dcterms:modified xsi:type="dcterms:W3CDTF">2023-06-22T15:41:24Z</dcterms:modified>
</cp:coreProperties>
</file>