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al\data\raw\spectrum\"/>
    </mc:Choice>
  </mc:AlternateContent>
  <xr:revisionPtr revIDLastSave="0" documentId="13_ncr:1_{AD1AD775-27DC-46C3-94E5-525A91963B11}" xr6:coauthVersionLast="44" xr6:coauthVersionMax="44" xr10:uidLastSave="{00000000-0000-0000-0000-000000000000}"/>
  <bookViews>
    <workbookView xWindow="-120" yWindow="-120" windowWidth="24240" windowHeight="17640" xr2:uid="{01E37F82-962C-41B1-9ADF-86638DB804A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2" l="1"/>
  <c r="U69" i="2"/>
  <c r="U130" i="2"/>
  <c r="U77" i="2"/>
  <c r="U17" i="2"/>
  <c r="U53" i="2"/>
  <c r="S101" i="2"/>
  <c r="U101" i="2" s="1"/>
  <c r="S84" i="2"/>
  <c r="U84" i="2" s="1"/>
  <c r="S81" i="2"/>
  <c r="U81" i="2" s="1"/>
  <c r="S67" i="2"/>
  <c r="U67" i="2" s="1"/>
  <c r="S62" i="2"/>
  <c r="U62" i="2" s="1"/>
  <c r="S59" i="2"/>
  <c r="U59" i="2" s="1"/>
  <c r="S46" i="2"/>
  <c r="U46" i="2" s="1"/>
  <c r="S39" i="2"/>
  <c r="U39" i="2" s="1"/>
  <c r="S40" i="2"/>
  <c r="U40" i="2" s="1"/>
  <c r="S41" i="2"/>
  <c r="U41" i="2" s="1"/>
  <c r="S42" i="2"/>
  <c r="U42" i="2" s="1"/>
  <c r="S43" i="2"/>
  <c r="U43" i="2" s="1"/>
  <c r="S44" i="2"/>
  <c r="U44" i="2" s="1"/>
  <c r="S27" i="2"/>
  <c r="U27" i="2" s="1"/>
  <c r="S28" i="2"/>
  <c r="U28" i="2" s="1"/>
  <c r="S29" i="2"/>
  <c r="U29" i="2" s="1"/>
  <c r="S13" i="2"/>
  <c r="U13" i="2" s="1"/>
  <c r="S14" i="2"/>
  <c r="S2" i="2"/>
  <c r="U2" i="2" s="1"/>
  <c r="S3" i="2"/>
  <c r="U3" i="2" s="1"/>
  <c r="S4" i="2"/>
  <c r="U4" i="2" s="1"/>
  <c r="S119" i="2"/>
  <c r="U119" i="2" s="1"/>
  <c r="S105" i="2"/>
  <c r="U105" i="2" s="1"/>
  <c r="S102" i="2"/>
  <c r="U102" i="2" s="1"/>
  <c r="S99" i="2"/>
  <c r="U99" i="2" s="1"/>
  <c r="S91" i="2"/>
  <c r="U91" i="2" s="1"/>
  <c r="S85" i="2"/>
  <c r="U85" i="2" s="1"/>
  <c r="S86" i="2"/>
  <c r="U86" i="2" s="1"/>
  <c r="S68" i="2"/>
  <c r="U68" i="2" s="1"/>
  <c r="S69" i="2"/>
  <c r="S47" i="2"/>
  <c r="U47" i="2" s="1"/>
  <c r="S48" i="2"/>
  <c r="U48" i="2" s="1"/>
  <c r="S49" i="2"/>
  <c r="U49" i="2" s="1"/>
  <c r="S30" i="2"/>
  <c r="U30" i="2" s="1"/>
  <c r="S31" i="2"/>
  <c r="U31" i="2" s="1"/>
  <c r="S15" i="2"/>
  <c r="U15" i="2" s="1"/>
  <c r="S5" i="2"/>
  <c r="U5" i="2" s="1"/>
  <c r="S135" i="2"/>
  <c r="U135" i="2" s="1"/>
  <c r="S127" i="2"/>
  <c r="U127" i="2" s="1"/>
  <c r="S128" i="2"/>
  <c r="U128" i="2" s="1"/>
  <c r="S129" i="2"/>
  <c r="U129" i="2" s="1"/>
  <c r="S130" i="2"/>
  <c r="S131" i="2"/>
  <c r="U131" i="2" s="1"/>
  <c r="S132" i="2"/>
  <c r="U132" i="2" s="1"/>
  <c r="S133" i="2"/>
  <c r="U133" i="2" s="1"/>
  <c r="S134" i="2"/>
  <c r="U134" i="2" s="1"/>
  <c r="S107" i="2"/>
  <c r="U107" i="2" s="1"/>
  <c r="S108" i="2"/>
  <c r="U108" i="2" s="1"/>
  <c r="S109" i="2"/>
  <c r="U109" i="2" s="1"/>
  <c r="S110" i="2"/>
  <c r="U110" i="2" s="1"/>
  <c r="S111" i="2"/>
  <c r="U111" i="2" s="1"/>
  <c r="S112" i="2"/>
  <c r="U112" i="2" s="1"/>
  <c r="S113" i="2"/>
  <c r="U113" i="2" s="1"/>
  <c r="S106" i="2"/>
  <c r="U106" i="2" s="1"/>
  <c r="S93" i="2"/>
  <c r="U93" i="2" s="1"/>
  <c r="S94" i="2"/>
  <c r="U94" i="2" s="1"/>
  <c r="S95" i="2"/>
  <c r="U95" i="2" s="1"/>
  <c r="S82" i="2"/>
  <c r="U82" i="2" s="1"/>
  <c r="S70" i="2"/>
  <c r="U70" i="2" s="1"/>
  <c r="S71" i="2"/>
  <c r="U71" i="2" s="1"/>
  <c r="S72" i="2"/>
  <c r="U72" i="2" s="1"/>
  <c r="S73" i="2"/>
  <c r="U73" i="2" s="1"/>
  <c r="S74" i="2"/>
  <c r="U74" i="2" s="1"/>
  <c r="S75" i="2"/>
  <c r="U75" i="2" s="1"/>
  <c r="S76" i="2"/>
  <c r="U76" i="2" s="1"/>
  <c r="S77" i="2"/>
  <c r="S78" i="2"/>
  <c r="U78" i="2" s="1"/>
  <c r="S79" i="2"/>
  <c r="U79" i="2" s="1"/>
  <c r="S63" i="2"/>
  <c r="U63" i="2" s="1"/>
  <c r="S64" i="2"/>
  <c r="U64" i="2" s="1"/>
  <c r="S45" i="2"/>
  <c r="U45" i="2" s="1"/>
  <c r="S32" i="2"/>
  <c r="U32" i="2" s="1"/>
  <c r="S33" i="2"/>
  <c r="U33" i="2" s="1"/>
  <c r="S22" i="2"/>
  <c r="U22" i="2" s="1"/>
  <c r="S23" i="2"/>
  <c r="U23" i="2" s="1"/>
  <c r="S24" i="2"/>
  <c r="U24" i="2" s="1"/>
  <c r="S16" i="2"/>
  <c r="U16" i="2" s="1"/>
  <c r="S17" i="2"/>
  <c r="S123" i="2"/>
  <c r="U123" i="2" s="1"/>
  <c r="S124" i="2"/>
  <c r="U124" i="2" s="1"/>
  <c r="S121" i="2"/>
  <c r="U121" i="2" s="1"/>
  <c r="S114" i="2"/>
  <c r="U114" i="2" s="1"/>
  <c r="S100" i="2"/>
  <c r="U100" i="2" s="1"/>
  <c r="S97" i="2"/>
  <c r="U97" i="2" s="1"/>
  <c r="S98" i="2"/>
  <c r="U98" i="2" s="1"/>
  <c r="S87" i="2"/>
  <c r="U87" i="2" s="1"/>
  <c r="S50" i="2"/>
  <c r="U50" i="2" s="1"/>
  <c r="S51" i="2"/>
  <c r="U51" i="2" s="1"/>
  <c r="S52" i="2"/>
  <c r="U52" i="2" s="1"/>
  <c r="S53" i="2"/>
  <c r="S54" i="2"/>
  <c r="U54" i="2" s="1"/>
  <c r="S55" i="2"/>
  <c r="U55" i="2" s="1"/>
  <c r="S34" i="2"/>
  <c r="U34" i="2" s="1"/>
  <c r="S25" i="2"/>
  <c r="U25" i="2" s="1"/>
  <c r="S125" i="2"/>
  <c r="U125" i="2" s="1"/>
  <c r="S126" i="2"/>
  <c r="U126" i="2" s="1"/>
  <c r="S122" i="2"/>
  <c r="U122" i="2" s="1"/>
  <c r="S115" i="2"/>
  <c r="U115" i="2" s="1"/>
  <c r="S103" i="2"/>
  <c r="U103" i="2" s="1"/>
  <c r="S96" i="2"/>
  <c r="U96" i="2" s="1"/>
  <c r="S88" i="2"/>
  <c r="U88" i="2" s="1"/>
  <c r="S89" i="2"/>
  <c r="U89" i="2" s="1"/>
  <c r="S65" i="2"/>
  <c r="U65" i="2" s="1"/>
  <c r="S60" i="2"/>
  <c r="U60" i="2" s="1"/>
  <c r="S56" i="2"/>
  <c r="U56" i="2" s="1"/>
  <c r="S57" i="2"/>
  <c r="U57" i="2" s="1"/>
  <c r="S58" i="2"/>
  <c r="U58" i="2" s="1"/>
  <c r="S35" i="2"/>
  <c r="U35" i="2" s="1"/>
  <c r="S36" i="2"/>
  <c r="U36" i="2" s="1"/>
  <c r="S37" i="2"/>
  <c r="U37" i="2" s="1"/>
  <c r="S26" i="2"/>
  <c r="U26" i="2" s="1"/>
  <c r="S18" i="2"/>
  <c r="U18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118" i="2"/>
  <c r="U118" i="2" s="1"/>
  <c r="S116" i="2"/>
  <c r="U116" i="2" s="1"/>
  <c r="S90" i="2"/>
  <c r="U90" i="2" s="1"/>
  <c r="S83" i="2"/>
  <c r="U83" i="2" s="1"/>
  <c r="S66" i="2"/>
  <c r="U66" i="2" s="1"/>
  <c r="S61" i="2"/>
  <c r="U61" i="2" s="1"/>
  <c r="S38" i="2"/>
  <c r="U38" i="2" s="1"/>
  <c r="S19" i="2"/>
  <c r="U19" i="2" s="1"/>
  <c r="S20" i="2"/>
  <c r="U20" i="2" s="1"/>
  <c r="S21" i="2"/>
  <c r="U21" i="2" s="1"/>
  <c r="S120" i="2"/>
  <c r="U120" i="2" s="1"/>
  <c r="S117" i="2"/>
  <c r="U117" i="2" s="1"/>
  <c r="S92" i="2"/>
  <c r="U92" i="2" s="1"/>
  <c r="S80" i="2"/>
  <c r="U80" i="2" s="1"/>
  <c r="S104" i="2"/>
  <c r="U104" i="2" s="1"/>
  <c r="R21" i="2"/>
  <c r="R38" i="2"/>
  <c r="R12" i="2"/>
  <c r="R11" i="2"/>
  <c r="R10" i="2"/>
  <c r="R9" i="2"/>
  <c r="R8" i="2"/>
  <c r="R7" i="2"/>
  <c r="R6" i="2"/>
  <c r="R18" i="2"/>
  <c r="R37" i="2"/>
  <c r="R36" i="2"/>
  <c r="R35" i="2"/>
  <c r="R26" i="2"/>
  <c r="R58" i="2"/>
  <c r="R57" i="2"/>
  <c r="R56" i="2"/>
  <c r="R60" i="2"/>
  <c r="R65" i="2"/>
  <c r="R89" i="2"/>
  <c r="R88" i="2"/>
  <c r="R96" i="2"/>
  <c r="R115" i="2"/>
  <c r="R122" i="2"/>
  <c r="R126" i="2"/>
  <c r="R125" i="2"/>
  <c r="R25" i="2"/>
  <c r="R34" i="2"/>
  <c r="R55" i="2"/>
  <c r="R54" i="2"/>
  <c r="R53" i="2"/>
  <c r="R52" i="2"/>
  <c r="R51" i="2"/>
  <c r="R50" i="2"/>
  <c r="R87" i="2"/>
  <c r="R98" i="2"/>
  <c r="R100" i="2"/>
  <c r="R97" i="2"/>
  <c r="R114" i="2"/>
  <c r="R17" i="2"/>
  <c r="R16" i="2"/>
  <c r="R24" i="2"/>
  <c r="R23" i="2"/>
  <c r="R22" i="2"/>
  <c r="R33" i="2"/>
  <c r="R32" i="2"/>
  <c r="R78" i="2"/>
  <c r="R77" i="2"/>
  <c r="R76" i="2"/>
  <c r="R75" i="2"/>
  <c r="R74" i="2"/>
  <c r="R73" i="2"/>
  <c r="R72" i="2"/>
  <c r="R71" i="2"/>
  <c r="R113" i="2"/>
  <c r="R112" i="2"/>
  <c r="R108" i="2"/>
  <c r="R111" i="2"/>
  <c r="R107" i="2"/>
  <c r="R5" i="2"/>
  <c r="R15" i="2"/>
  <c r="R31" i="2"/>
  <c r="R30" i="2"/>
  <c r="R48" i="2"/>
  <c r="R47" i="2"/>
  <c r="R69" i="2"/>
  <c r="R68" i="2"/>
  <c r="R86" i="2"/>
  <c r="R85" i="2"/>
  <c r="R99" i="2"/>
  <c r="R102" i="2"/>
  <c r="R105" i="2"/>
  <c r="R4" i="2"/>
  <c r="R3" i="2"/>
  <c r="R2" i="2"/>
  <c r="R14" i="2"/>
  <c r="R13" i="2"/>
  <c r="R29" i="2"/>
  <c r="R28" i="2"/>
  <c r="R27" i="2"/>
  <c r="R44" i="2"/>
  <c r="R43" i="2"/>
  <c r="R42" i="2"/>
  <c r="R41" i="2"/>
  <c r="R40" i="2"/>
  <c r="R39" i="2"/>
  <c r="R46" i="2"/>
  <c r="R59" i="2"/>
  <c r="R62" i="2"/>
  <c r="R67" i="2"/>
  <c r="R101" i="2"/>
  <c r="R84" i="2"/>
  <c r="R81" i="2"/>
  <c r="R104" i="2"/>
</calcChain>
</file>

<file path=xl/sharedStrings.xml><?xml version="1.0" encoding="utf-8"?>
<sst xmlns="http://schemas.openxmlformats.org/spreadsheetml/2006/main" count="2165" uniqueCount="360">
  <si>
    <t>Nov</t>
  </si>
  <si>
    <t>Albania</t>
  </si>
  <si>
    <t>ALBtelecom</t>
  </si>
  <si>
    <t>Open</t>
  </si>
  <si>
    <t/>
  </si>
  <si>
    <t>12.04</t>
  </si>
  <si>
    <t>15</t>
  </si>
  <si>
    <t>900,1800</t>
  </si>
  <si>
    <t>2x8, 2x9</t>
  </si>
  <si>
    <t>898-906/943-951</t>
  </si>
  <si>
    <t>Licence renewal</t>
  </si>
  <si>
    <t>Eastern Europe</t>
  </si>
  <si>
    <t>Oct</t>
  </si>
  <si>
    <t>Telekom Albania</t>
  </si>
  <si>
    <t>8.4</t>
  </si>
  <si>
    <t>800</t>
  </si>
  <si>
    <t>2x10</t>
  </si>
  <si>
    <t>811-821/852-862</t>
  </si>
  <si>
    <t>Feb</t>
  </si>
  <si>
    <t>Vodafone Albania</t>
  </si>
  <si>
    <t>4G</t>
  </si>
  <si>
    <t>801-811/842-852</t>
  </si>
  <si>
    <t>Jan</t>
  </si>
  <si>
    <t>900,1800, 2100</t>
  </si>
  <si>
    <t>2x4, 2x4.5, 2x5</t>
  </si>
  <si>
    <t>Acquired from PLUS</t>
  </si>
  <si>
    <t>900, 1800, 2100</t>
  </si>
  <si>
    <t>Jun</t>
  </si>
  <si>
    <t>Vodafone</t>
  </si>
  <si>
    <t>12.2</t>
  </si>
  <si>
    <t>900, 1800</t>
  </si>
  <si>
    <t>Renewal</t>
  </si>
  <si>
    <t>Apr</t>
  </si>
  <si>
    <t>2.4</t>
  </si>
  <si>
    <t>2600</t>
  </si>
  <si>
    <t>2x20</t>
  </si>
  <si>
    <t>2550-2570/2670-2690</t>
  </si>
  <si>
    <t>PLUS Communications</t>
  </si>
  <si>
    <t>2100</t>
  </si>
  <si>
    <t>1x5</t>
  </si>
  <si>
    <t>1970-1980/2160-2170</t>
  </si>
  <si>
    <t>1915-1920</t>
  </si>
  <si>
    <t>0.65</t>
  </si>
  <si>
    <t>900</t>
  </si>
  <si>
    <t>2x1.8</t>
  </si>
  <si>
    <t>May</t>
  </si>
  <si>
    <t>3.21</t>
  </si>
  <si>
    <t>2510-2530/2630-2650</t>
  </si>
  <si>
    <t>3.5</t>
  </si>
  <si>
    <t>1x20</t>
  </si>
  <si>
    <t>2530-2550/2650-2670</t>
  </si>
  <si>
    <t>2570-2590</t>
  </si>
  <si>
    <t>4.94</t>
  </si>
  <si>
    <t>1800</t>
  </si>
  <si>
    <t>2x12</t>
  </si>
  <si>
    <t>Led to reshuffle of allocations</t>
  </si>
  <si>
    <t>9.17</t>
  </si>
  <si>
    <t>2x14.4</t>
  </si>
  <si>
    <t>1740.5-1750.7/1835.5-1845.7, 1759.7-1763.9/1854.7-1858.9</t>
  </si>
  <si>
    <t>Mar</t>
  </si>
  <si>
    <t>4.93</t>
  </si>
  <si>
    <t>Aug</t>
  </si>
  <si>
    <t>Eagle Mobile</t>
  </si>
  <si>
    <t>W-CDMA</t>
  </si>
  <si>
    <t>3G</t>
  </si>
  <si>
    <t>5.21</t>
  </si>
  <si>
    <t>2x15</t>
  </si>
  <si>
    <t>1950-1965, 2140-2155</t>
  </si>
  <si>
    <t>1910-1915</t>
  </si>
  <si>
    <t>21.3</t>
  </si>
  <si>
    <t>1935-1950, 2125-2140</t>
  </si>
  <si>
    <t>1905-1910</t>
  </si>
  <si>
    <t>43.79</t>
  </si>
  <si>
    <t xml:space="preserve">1920-1935,  2110-2125 </t>
  </si>
  <si>
    <t>1900-1905</t>
  </si>
  <si>
    <t>Mobile 4-AL (PLUS)</t>
  </si>
  <si>
    <t>GSM</t>
  </si>
  <si>
    <t>2G</t>
  </si>
  <si>
    <t>9.2</t>
  </si>
  <si>
    <t>881.9-889.9/926.9-934.9, 1729.1-1738.1/1824.1-1833.1</t>
  </si>
  <si>
    <t>898.3-906.3/943.3-951.3, 1710.1-1719.1/1805.1-1814.1</t>
  </si>
  <si>
    <t>906.9-914.9/951.9-959.9, 1750.7-1759.7/1845.7-1854.7</t>
  </si>
  <si>
    <t>Albania Mobile Communications</t>
  </si>
  <si>
    <t>890.1-898.1/935.1-943.1, 1719.9-1728.9/1814.9-1823.9</t>
  </si>
  <si>
    <t>Kenya</t>
  </si>
  <si>
    <t>Jamii Telecommunications (JTL)</t>
  </si>
  <si>
    <t>LTE</t>
  </si>
  <si>
    <t>700</t>
  </si>
  <si>
    <t>Trial licence upgraded to full licence</t>
  </si>
  <si>
    <t>Africa</t>
  </si>
  <si>
    <t>Airtel</t>
  </si>
  <si>
    <t>25</t>
  </si>
  <si>
    <t>10</t>
  </si>
  <si>
    <t>Dec</t>
  </si>
  <si>
    <t>Safaricom</t>
  </si>
  <si>
    <t>Sep</t>
  </si>
  <si>
    <t>Trial licence</t>
  </si>
  <si>
    <t>2x7.5, 2x10</t>
  </si>
  <si>
    <t>Acquired from ETK</t>
  </si>
  <si>
    <t>56</t>
  </si>
  <si>
    <t>Reduced to 2x10MHz in Dec-16</t>
  </si>
  <si>
    <t>Jul</t>
  </si>
  <si>
    <t>23</t>
  </si>
  <si>
    <t>Telkom Kenya (Orange)</t>
  </si>
  <si>
    <t>Zain</t>
  </si>
  <si>
    <t>Cost reduced to USD10m</t>
  </si>
  <si>
    <t>Telkom Kenya</t>
  </si>
  <si>
    <t>Vtel Holdings</t>
  </si>
  <si>
    <t>Withdrawn Jan-07</t>
  </si>
  <si>
    <t>Econet Wireless Kenya</t>
  </si>
  <si>
    <t>Licence suspended until Oct-06</t>
  </si>
  <si>
    <t>Kencell</t>
  </si>
  <si>
    <t>55</t>
  </si>
  <si>
    <t>2x10, 2x10</t>
  </si>
  <si>
    <t>ETACS</t>
  </si>
  <si>
    <t>1G</t>
  </si>
  <si>
    <t>Mexico</t>
  </si>
  <si>
    <t>AT&amp;T Mexico</t>
  </si>
  <si>
    <t>68.4</t>
  </si>
  <si>
    <t>20</t>
  </si>
  <si>
    <t>2500</t>
  </si>
  <si>
    <t>2x20 + 2x20</t>
  </si>
  <si>
    <t>Price denotes upfront fee</t>
  </si>
  <si>
    <t>Latin America &amp; Caribbean</t>
  </si>
  <si>
    <t>Movistar Mexico</t>
  </si>
  <si>
    <t>34.2</t>
  </si>
  <si>
    <t>Telcel (Radiomovil Dipsa)</t>
  </si>
  <si>
    <t>2x30</t>
  </si>
  <si>
    <t>Acquired from Grupo MVS</t>
  </si>
  <si>
    <t>2.7</t>
  </si>
  <si>
    <t>814-824/859-869</t>
  </si>
  <si>
    <t>Renewal; ex-Nextel spectrum</t>
  </si>
  <si>
    <t>4.7</t>
  </si>
  <si>
    <t>1900</t>
  </si>
  <si>
    <t>1870-1885/1950-1965</t>
  </si>
  <si>
    <t>Region 8; former Hermes spectrum</t>
  </si>
  <si>
    <t>687.1</t>
  </si>
  <si>
    <t>1700</t>
  </si>
  <si>
    <t>2x25</t>
  </si>
  <si>
    <t>1730-1755/2130-2155</t>
  </si>
  <si>
    <t>AWS-1</t>
  </si>
  <si>
    <t>1677</t>
  </si>
  <si>
    <t>1710-1730/2110-2130 + 1760-1780/2160-2180</t>
  </si>
  <si>
    <t>AWS-1 + AWS-3</t>
  </si>
  <si>
    <t>Bands H, I and J</t>
  </si>
  <si>
    <t>850</t>
  </si>
  <si>
    <t>Region 9</t>
  </si>
  <si>
    <t>Band B</t>
  </si>
  <si>
    <t>Regions 5, 6 and 7</t>
  </si>
  <si>
    <t>Regions 1, 2 and 3</t>
  </si>
  <si>
    <t>Regions 4 and 8</t>
  </si>
  <si>
    <t>Grupo Televisa/Nextel Mexico JV</t>
  </si>
  <si>
    <t>14</t>
  </si>
  <si>
    <t>1740-1755, 2140-2155</t>
  </si>
  <si>
    <t>Nationwide</t>
  </si>
  <si>
    <t>Iusacell (inc. Unefon)</t>
  </si>
  <si>
    <t>4.05</t>
  </si>
  <si>
    <t xml:space="preserve">9 2x5 blocks </t>
  </si>
  <si>
    <t>78.7</t>
  </si>
  <si>
    <t>6 2x5 blocks</t>
  </si>
  <si>
    <t>Regions 2, 3, 4, 6, 7 and 9</t>
  </si>
  <si>
    <t>177.24</t>
  </si>
  <si>
    <t xml:space="preserve">14 2x5 blocks </t>
  </si>
  <si>
    <t>Regional concessions</t>
  </si>
  <si>
    <t>Nextel de Mexico</t>
  </si>
  <si>
    <t>969.17</t>
  </si>
  <si>
    <t>3 2x5 blocks</t>
  </si>
  <si>
    <t>2.99</t>
  </si>
  <si>
    <t>2x5</t>
  </si>
  <si>
    <t>872.8</t>
  </si>
  <si>
    <t xml:space="preserve">21 2x5 blocks </t>
  </si>
  <si>
    <t>Bands A and B; awarded Oct-10</t>
  </si>
  <si>
    <t>3.76</t>
  </si>
  <si>
    <t>1900-1905, 1980-1985</t>
  </si>
  <si>
    <t>Regions 1, 2, 3 and 4</t>
  </si>
  <si>
    <t>Band A</t>
  </si>
  <si>
    <t>PCS</t>
  </si>
  <si>
    <t>Band F</t>
  </si>
  <si>
    <t>Iusacell</t>
  </si>
  <si>
    <t>Regions 3, 5, 7 and 8</t>
  </si>
  <si>
    <t>Band D; auctioned in May-98</t>
  </si>
  <si>
    <t>Grupo Hermes</t>
  </si>
  <si>
    <t>Region 8</t>
  </si>
  <si>
    <t>Band B/Band E</t>
  </si>
  <si>
    <t>Regions 1 and 4</t>
  </si>
  <si>
    <t>Midicel</t>
  </si>
  <si>
    <t>Regions 2, 6 and 7; licence forfeited</t>
  </si>
  <si>
    <t>Band B/Band E; 2x15MHz in Region 7, 2x5MHz in 2 and 6</t>
  </si>
  <si>
    <t>Pegaso Comunicaciones</t>
  </si>
  <si>
    <t>Regions 1, 2, 4, 6 and 9</t>
  </si>
  <si>
    <t>30MHz in Band B, 10MHz in Band E</t>
  </si>
  <si>
    <t>Unefon</t>
  </si>
  <si>
    <t>Celular de Telefonia</t>
  </si>
  <si>
    <t>AMPS</t>
  </si>
  <si>
    <t>Region 2</t>
  </si>
  <si>
    <t>Baja Celular Mexicana</t>
  </si>
  <si>
    <t>Region 1</t>
  </si>
  <si>
    <t>Movitel del Noroeste</t>
  </si>
  <si>
    <t>Region 4</t>
  </si>
  <si>
    <t>Telefonia Celular del Norte</t>
  </si>
  <si>
    <t>Region 3</t>
  </si>
  <si>
    <t>Comcel</t>
  </si>
  <si>
    <t>Region 5</t>
  </si>
  <si>
    <t>Portacel</t>
  </si>
  <si>
    <t>Region 6</t>
  </si>
  <si>
    <t>Portatel</t>
  </si>
  <si>
    <t>Telgolfo</t>
  </si>
  <si>
    <t>Region 7</t>
  </si>
  <si>
    <t>SOS Telecomunicaciones</t>
  </si>
  <si>
    <t xml:space="preserve">Jun </t>
  </si>
  <si>
    <t>Pakistan</t>
  </si>
  <si>
    <t>Pakistan Mobile Communications Limited (PMCL)</t>
  </si>
  <si>
    <t>295</t>
  </si>
  <si>
    <t>1765-1775/1860-1870</t>
  </si>
  <si>
    <t>Jazz</t>
  </si>
  <si>
    <t>Asia &amp; Pacific</t>
  </si>
  <si>
    <t>Telenor Pakistan</t>
  </si>
  <si>
    <t>395</t>
  </si>
  <si>
    <t>824-834/869-879</t>
  </si>
  <si>
    <t>China Mobile Pakistan (CMPak/Zong)</t>
  </si>
  <si>
    <t>306.92</t>
  </si>
  <si>
    <t>1920-1930/2110-2120</t>
  </si>
  <si>
    <t>210</t>
  </si>
  <si>
    <t>1745.7-1755.7/1840.7-1850.7</t>
  </si>
  <si>
    <t>Pakistan Mobile Communications Limited (PMCL, Mobilink)</t>
  </si>
  <si>
    <t>300.9</t>
  </si>
  <si>
    <t>1940-1950/2130-2140</t>
  </si>
  <si>
    <t>Pakistan Telecommunications Mobile Limited (PTML/Ufone)</t>
  </si>
  <si>
    <t>147.5</t>
  </si>
  <si>
    <t>1935-1940/2125-2130</t>
  </si>
  <si>
    <t xml:space="preserve">Pakistan Telecommunications Mobile Limited (PTML/Ufone) </t>
  </si>
  <si>
    <t>291</t>
  </si>
  <si>
    <t>2x7.6, 2x6</t>
  </si>
  <si>
    <t>94.9-902.5/939.9-947.5, 1718.9-1724.9/1813.9-1819.9</t>
  </si>
  <si>
    <t>1930-1935/2120-2125</t>
  </si>
  <si>
    <t>907.3-914.9/952.3-959.9,1733.7-1739.7/1828.7-1834.7</t>
  </si>
  <si>
    <t>290</t>
  </si>
  <si>
    <t>2x4.8, 2x8.8</t>
  </si>
  <si>
    <t>902.5-907.3/947.5-952.3, 1724.9-1733.7/1819.9-1828.7</t>
  </si>
  <si>
    <t>Warid Telecom</t>
  </si>
  <si>
    <t>2x4.8, 2x2.7, 2x6.1</t>
  </si>
  <si>
    <t>890.1-894.9/935.1-939.9, 1762.3-1765/1857.3-1860, 1775-1781.1/1870-1876.1</t>
  </si>
  <si>
    <t>Paktel (now Zong)</t>
  </si>
  <si>
    <t>882.5-890.1/927.5-935.1, 1739.7-1745.7/1834.7-1840.7</t>
  </si>
  <si>
    <t>Renewal, effective from October 2004</t>
  </si>
  <si>
    <t>894.9-902.5/939.9-947.5, 1718.9-1724.9/1813.9-1819.9</t>
  </si>
  <si>
    <t>Pakistan Mobile Communications Limited (PMCL/Mobilink)</t>
  </si>
  <si>
    <t>907.3-914.9/952.3-959.9, 1733.7-1739.7/1828.7-1834.7</t>
  </si>
  <si>
    <t>Pakcom</t>
  </si>
  <si>
    <t>Cancelled in 2008</t>
  </si>
  <si>
    <t>Peru</t>
  </si>
  <si>
    <t>Americatel</t>
  </si>
  <si>
    <t>2300</t>
  </si>
  <si>
    <t>1x30</t>
  </si>
  <si>
    <t>2360-2390</t>
  </si>
  <si>
    <t xml:space="preserve">47 provinces across 7 departments, Direcnet spectrum (reorganised) </t>
  </si>
  <si>
    <t>Cotel Peru</t>
  </si>
  <si>
    <t>2575-2595</t>
  </si>
  <si>
    <t>36 provinces, spectrum reorganisation</t>
  </si>
  <si>
    <t>Dolphin Telecom</t>
  </si>
  <si>
    <t>Yauli province (Junin), spectrum reorganisation</t>
  </si>
  <si>
    <t>Entel Peru</t>
  </si>
  <si>
    <t>9 provinces across 7 departments, spectrum reorganisation</t>
  </si>
  <si>
    <t>Olo Peru (Claro Peru)</t>
  </si>
  <si>
    <t>2500-2530/2620-2650</t>
  </si>
  <si>
    <t>2595-2615</t>
  </si>
  <si>
    <t>Nationwide except Lima/Callao, spectrum reorganisation</t>
  </si>
  <si>
    <t>TVS Wireless (Claro Peru/Olo)</t>
  </si>
  <si>
    <t>Lima/Callao, spectrum reorganisation</t>
  </si>
  <si>
    <t>Viettel Peru (Bitel)</t>
  </si>
  <si>
    <t>183 provinces, spectrum reorganisation</t>
  </si>
  <si>
    <t>nationwide except for 13 provinces</t>
  </si>
  <si>
    <t>2330-2360</t>
  </si>
  <si>
    <t>Acquired from DirecTV</t>
  </si>
  <si>
    <t>183 provinces</t>
  </si>
  <si>
    <t>Claro Peru</t>
  </si>
  <si>
    <t>306</t>
  </si>
  <si>
    <t>718-733/773-788</t>
  </si>
  <si>
    <t>290.21</t>
  </si>
  <si>
    <t>703-718/758-773</t>
  </si>
  <si>
    <t>Movistar Peru</t>
  </si>
  <si>
    <t>315</t>
  </si>
  <si>
    <t>733-748/788-803</t>
  </si>
  <si>
    <t>DirecTV Peru</t>
  </si>
  <si>
    <t>Modified on acquisition from Digital Way</t>
  </si>
  <si>
    <t>105.51</t>
  </si>
  <si>
    <t>1730-1750/2130-2150</t>
  </si>
  <si>
    <t>Originally awarded to sister company Americatel</t>
  </si>
  <si>
    <t>152.23</t>
  </si>
  <si>
    <t>1710-1730/2110-2130</t>
  </si>
  <si>
    <t>48.4</t>
  </si>
  <si>
    <t>2x16, 2x13</t>
  </si>
  <si>
    <t>899-915/944-960, 902-915/947-960</t>
  </si>
  <si>
    <t>Lima/Callao &amp; rest of Peru</t>
  </si>
  <si>
    <t>2x12.5</t>
  </si>
  <si>
    <t>1897.5-1910/1977.5-1990</t>
  </si>
  <si>
    <t>22.2</t>
  </si>
  <si>
    <t>2x10, 2x12.5</t>
  </si>
  <si>
    <t>835-845/880-890, 846.5-849/891.5-894</t>
  </si>
  <si>
    <t>Nextel del Peru</t>
  </si>
  <si>
    <t>27</t>
  </si>
  <si>
    <t>2x5, 2x12.5</t>
  </si>
  <si>
    <t>1865-1870/1945-1950, 1882.5-1895/1962.5-1975</t>
  </si>
  <si>
    <t>Sercotel (America Movil)</t>
  </si>
  <si>
    <t>21.1</t>
  </si>
  <si>
    <t xml:space="preserve">Nationwide </t>
  </si>
  <si>
    <t>STET International (TIM Peru)</t>
  </si>
  <si>
    <t>180</t>
  </si>
  <si>
    <t>Celular 2000 (BellSouth)</t>
  </si>
  <si>
    <t>35.1</t>
  </si>
  <si>
    <t>All except Lima/Callao</t>
  </si>
  <si>
    <t>Empresa Nacional de Telecomunicaciones (Entel)</t>
  </si>
  <si>
    <t>Lima/Callao</t>
  </si>
  <si>
    <t>Compania Peruana de Telefonos (CPT)</t>
  </si>
  <si>
    <t>Senegal</t>
  </si>
  <si>
    <t>Tigo</t>
  </si>
  <si>
    <t>46.8</t>
  </si>
  <si>
    <t>800, 1800</t>
  </si>
  <si>
    <t>Orange</t>
  </si>
  <si>
    <t>2G, 3G, 4G</t>
  </si>
  <si>
    <t>54.8</t>
  </si>
  <si>
    <t>17</t>
  </si>
  <si>
    <t>renewal</t>
  </si>
  <si>
    <t>103</t>
  </si>
  <si>
    <t>6.8</t>
  </si>
  <si>
    <t>Expresso Telecom</t>
  </si>
  <si>
    <t>200</t>
  </si>
  <si>
    <t>0.065</t>
  </si>
  <si>
    <t>Paid USD65,000 for licence plus an annual fee of USD65,000</t>
  </si>
  <si>
    <t>Sonatel Mobiles</t>
  </si>
  <si>
    <t>now Orange</t>
  </si>
  <si>
    <t>Uganda</t>
  </si>
  <si>
    <t>Now Airtel</t>
  </si>
  <si>
    <t>Warid</t>
  </si>
  <si>
    <t>Now part of Airtel</t>
  </si>
  <si>
    <t>MTN</t>
  </si>
  <si>
    <t>Second national licence</t>
  </si>
  <si>
    <t>Celtel</t>
  </si>
  <si>
    <t>Now Airtel. Renewed Feb-08</t>
  </si>
  <si>
    <t>Year</t>
  </si>
  <si>
    <t>Month</t>
  </si>
  <si>
    <t>Country</t>
  </si>
  <si>
    <t>Original Recipient</t>
  </si>
  <si>
    <t>Type</t>
  </si>
  <si>
    <t>Gen.</t>
  </si>
  <si>
    <t>Price Paid (USDm)</t>
  </si>
  <si>
    <t>Term (Years)</t>
  </si>
  <si>
    <t>Band Paired</t>
  </si>
  <si>
    <t>Band Unpaired</t>
  </si>
  <si>
    <t>Block Paired</t>
  </si>
  <si>
    <t>Block Unpaired</t>
  </si>
  <si>
    <t>Range Paired</t>
  </si>
  <si>
    <t>Range Unpaired</t>
  </si>
  <si>
    <t>Note</t>
  </si>
  <si>
    <t>Other Details</t>
  </si>
  <si>
    <t>Region</t>
  </si>
  <si>
    <t>usd_per_mhz</t>
  </si>
  <si>
    <t>bandwidth_mhz</t>
  </si>
  <si>
    <t>population</t>
  </si>
  <si>
    <t>usd_per_mhz_per_pop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</si>
</sst>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2" borderId="0" xfId="1" applyNumberFormat="1" applyFont="1" applyFill="1"/>
    <xf numFmtId="0" fontId="0" fillId="2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1" applyNumberFormat="1" applyFont="1" applyFill="1"/>
    <xf numFmtId="0" fontId="0" fillId="3" borderId="0" xfId="0" applyNumberForma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F642-30D7-4A53-A96F-843D5D980026}">
  <dimension ref="A1:U135"/>
  <sheetViews>
    <sheetView tabSelected="1" zoomScale="85" zoomScaleNormal="85" workbookViewId="0">
      <selection activeCell="N37" sqref="N37"/>
    </sheetView>
  </sheetViews>
  <sheetFormatPr defaultRowHeight="15" x14ac:dyDescent="0.25"/>
  <cols>
    <col min="11" max="11" width="16.85546875" bestFit="1" customWidth="1"/>
    <col min="12" max="12" width="7.28515625" customWidth="1"/>
    <col min="13" max="13" width="18.85546875" customWidth="1"/>
    <col min="14" max="14" width="12.140625" customWidth="1"/>
    <col min="15" max="15" width="6.140625" customWidth="1"/>
    <col min="17" max="17" width="16" customWidth="1"/>
    <col min="19" max="19" width="16.28515625" bestFit="1" customWidth="1"/>
    <col min="20" max="20" width="15.28515625" bestFit="1" customWidth="1"/>
    <col min="21" max="21" width="22.28515625" bestFit="1" customWidth="1"/>
  </cols>
  <sheetData>
    <row r="1" spans="1:21" x14ac:dyDescent="0.25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357</v>
      </c>
      <c r="S1" t="s">
        <v>356</v>
      </c>
      <c r="T1" t="s">
        <v>358</v>
      </c>
      <c r="U1" t="s">
        <v>359</v>
      </c>
    </row>
    <row r="2" spans="1:21" x14ac:dyDescent="0.25">
      <c r="A2">
        <v>2019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8</v>
      </c>
      <c r="L2" t="s">
        <v>4</v>
      </c>
      <c r="M2" t="s">
        <v>9</v>
      </c>
      <c r="N2" t="s">
        <v>4</v>
      </c>
      <c r="O2" t="s">
        <v>10</v>
      </c>
      <c r="P2" t="s">
        <v>4</v>
      </c>
      <c r="Q2" t="s">
        <v>11</v>
      </c>
      <c r="R2">
        <f>2*8+2*9</f>
        <v>34</v>
      </c>
      <c r="S2" s="1">
        <f t="shared" ref="S2:S33" si="0">R2/G2*1000000</f>
        <v>2823920.2657807311</v>
      </c>
      <c r="T2" s="2">
        <v>2846000</v>
      </c>
      <c r="U2" s="3">
        <f t="shared" ref="U2:U33" si="1">S2/T2</f>
        <v>0.992241836184375</v>
      </c>
    </row>
    <row r="3" spans="1:21" x14ac:dyDescent="0.25">
      <c r="A3">
        <v>2019</v>
      </c>
      <c r="B3" t="s">
        <v>12</v>
      </c>
      <c r="C3" t="s">
        <v>1</v>
      </c>
      <c r="D3" t="s">
        <v>13</v>
      </c>
      <c r="E3" t="s">
        <v>3</v>
      </c>
      <c r="F3" t="s">
        <v>4</v>
      </c>
      <c r="G3" t="s">
        <v>14</v>
      </c>
      <c r="H3" t="s">
        <v>6</v>
      </c>
      <c r="I3" t="s">
        <v>15</v>
      </c>
      <c r="J3" t="s">
        <v>4</v>
      </c>
      <c r="K3" t="s">
        <v>16</v>
      </c>
      <c r="L3" t="s">
        <v>4</v>
      </c>
      <c r="M3" t="s">
        <v>17</v>
      </c>
      <c r="N3" t="s">
        <v>4</v>
      </c>
      <c r="O3" t="s">
        <v>4</v>
      </c>
      <c r="P3" t="s">
        <v>4</v>
      </c>
      <c r="Q3" t="s">
        <v>11</v>
      </c>
      <c r="R3">
        <f>2*10</f>
        <v>20</v>
      </c>
      <c r="S3" s="1">
        <f t="shared" si="0"/>
        <v>2380952.3809523811</v>
      </c>
      <c r="T3" s="2">
        <v>2846000</v>
      </c>
      <c r="U3" s="3">
        <f t="shared" si="1"/>
        <v>0.83659605795937497</v>
      </c>
    </row>
    <row r="4" spans="1:21" x14ac:dyDescent="0.25">
      <c r="A4">
        <v>2019</v>
      </c>
      <c r="B4" t="s">
        <v>18</v>
      </c>
      <c r="C4" t="s">
        <v>1</v>
      </c>
      <c r="D4" t="s">
        <v>19</v>
      </c>
      <c r="E4" t="s">
        <v>3</v>
      </c>
      <c r="F4" t="s">
        <v>20</v>
      </c>
      <c r="G4" t="s">
        <v>14</v>
      </c>
      <c r="H4" t="s">
        <v>6</v>
      </c>
      <c r="I4" t="s">
        <v>15</v>
      </c>
      <c r="J4" t="s">
        <v>4</v>
      </c>
      <c r="K4" t="s">
        <v>16</v>
      </c>
      <c r="L4" t="s">
        <v>4</v>
      </c>
      <c r="M4" t="s">
        <v>21</v>
      </c>
      <c r="N4" t="s">
        <v>4</v>
      </c>
      <c r="O4" t="s">
        <v>4</v>
      </c>
      <c r="P4" t="s">
        <v>4</v>
      </c>
      <c r="Q4" t="s">
        <v>11</v>
      </c>
      <c r="R4">
        <f>2*10</f>
        <v>20</v>
      </c>
      <c r="S4" s="1">
        <f t="shared" si="0"/>
        <v>2380952.3809523811</v>
      </c>
      <c r="T4" s="2">
        <v>2846000</v>
      </c>
      <c r="U4" s="3">
        <f t="shared" si="1"/>
        <v>0.83659605795937497</v>
      </c>
    </row>
    <row r="5" spans="1:21" s="4" customFormat="1" x14ac:dyDescent="0.25">
      <c r="A5" s="4">
        <v>2019</v>
      </c>
      <c r="B5" s="4" t="s">
        <v>59</v>
      </c>
      <c r="C5" s="4" t="s">
        <v>84</v>
      </c>
      <c r="D5" s="4" t="s">
        <v>85</v>
      </c>
      <c r="E5" s="4" t="s">
        <v>86</v>
      </c>
      <c r="F5" s="4" t="s">
        <v>20</v>
      </c>
      <c r="G5" s="12" t="s">
        <v>4</v>
      </c>
      <c r="H5" s="4" t="s">
        <v>4</v>
      </c>
      <c r="I5" s="4" t="s">
        <v>87</v>
      </c>
      <c r="J5" s="4" t="s">
        <v>4</v>
      </c>
      <c r="K5" s="4" t="s">
        <v>16</v>
      </c>
      <c r="L5" s="4" t="s">
        <v>4</v>
      </c>
      <c r="M5" s="4" t="s">
        <v>4</v>
      </c>
      <c r="N5" s="4" t="s">
        <v>4</v>
      </c>
      <c r="O5" s="4" t="s">
        <v>88</v>
      </c>
      <c r="P5" s="4" t="s">
        <v>4</v>
      </c>
      <c r="Q5" s="4" t="s">
        <v>89</v>
      </c>
      <c r="R5" s="4">
        <f>2*10</f>
        <v>20</v>
      </c>
      <c r="S5" s="5" t="e">
        <f t="shared" si="0"/>
        <v>#VALUE!</v>
      </c>
      <c r="T5" s="6">
        <v>51390000</v>
      </c>
      <c r="U5" s="7" t="e">
        <f t="shared" si="1"/>
        <v>#VALUE!</v>
      </c>
    </row>
    <row r="6" spans="1:21" s="4" customFormat="1" x14ac:dyDescent="0.25">
      <c r="A6" s="4">
        <v>2019</v>
      </c>
      <c r="B6" s="4" t="s">
        <v>61</v>
      </c>
      <c r="C6" s="4" t="s">
        <v>250</v>
      </c>
      <c r="D6" s="4" t="s">
        <v>251</v>
      </c>
      <c r="E6" s="4" t="s">
        <v>3</v>
      </c>
      <c r="F6" s="4" t="s">
        <v>4</v>
      </c>
      <c r="G6" s="12" t="s">
        <v>4</v>
      </c>
      <c r="H6" s="4" t="s">
        <v>4</v>
      </c>
      <c r="I6" s="4" t="s">
        <v>4</v>
      </c>
      <c r="J6" s="4" t="s">
        <v>252</v>
      </c>
      <c r="K6" s="4" t="s">
        <v>4</v>
      </c>
      <c r="L6" s="4" t="s">
        <v>253</v>
      </c>
      <c r="M6" s="4" t="s">
        <v>4</v>
      </c>
      <c r="N6" s="4" t="s">
        <v>254</v>
      </c>
      <c r="O6" s="4" t="s">
        <v>255</v>
      </c>
      <c r="P6" s="4" t="s">
        <v>4</v>
      </c>
      <c r="Q6" s="4" t="s">
        <v>123</v>
      </c>
      <c r="R6" s="4">
        <f>30</f>
        <v>30</v>
      </c>
      <c r="S6" s="5" t="e">
        <f t="shared" si="0"/>
        <v>#VALUE!</v>
      </c>
      <c r="T6" s="6">
        <v>31990000</v>
      </c>
      <c r="U6" s="7" t="e">
        <f t="shared" si="1"/>
        <v>#VALUE!</v>
      </c>
    </row>
    <row r="7" spans="1:21" s="4" customFormat="1" x14ac:dyDescent="0.25">
      <c r="A7" s="4">
        <v>2019</v>
      </c>
      <c r="B7" s="4" t="s">
        <v>61</v>
      </c>
      <c r="C7" s="4" t="s">
        <v>250</v>
      </c>
      <c r="D7" s="4" t="s">
        <v>256</v>
      </c>
      <c r="E7" s="4" t="s">
        <v>3</v>
      </c>
      <c r="F7" s="4" t="s">
        <v>4</v>
      </c>
      <c r="G7" s="12" t="s">
        <v>4</v>
      </c>
      <c r="H7" s="4" t="s">
        <v>4</v>
      </c>
      <c r="I7" s="4" t="s">
        <v>4</v>
      </c>
      <c r="J7" s="4" t="s">
        <v>34</v>
      </c>
      <c r="K7" s="4" t="s">
        <v>4</v>
      </c>
      <c r="L7" s="4" t="s">
        <v>49</v>
      </c>
      <c r="M7" s="4" t="s">
        <v>4</v>
      </c>
      <c r="N7" s="4" t="s">
        <v>257</v>
      </c>
      <c r="O7" s="4" t="s">
        <v>258</v>
      </c>
      <c r="P7" s="4" t="s">
        <v>4</v>
      </c>
      <c r="Q7" s="4" t="s">
        <v>123</v>
      </c>
      <c r="R7" s="4">
        <f>20</f>
        <v>20</v>
      </c>
      <c r="S7" s="5" t="e">
        <f t="shared" si="0"/>
        <v>#VALUE!</v>
      </c>
      <c r="T7" s="6">
        <v>31990000</v>
      </c>
      <c r="U7" s="7" t="e">
        <f t="shared" si="1"/>
        <v>#VALUE!</v>
      </c>
    </row>
    <row r="8" spans="1:21" s="4" customFormat="1" x14ac:dyDescent="0.25">
      <c r="A8" s="4">
        <v>2019</v>
      </c>
      <c r="B8" s="4" t="s">
        <v>61</v>
      </c>
      <c r="C8" s="4" t="s">
        <v>250</v>
      </c>
      <c r="D8" s="4" t="s">
        <v>259</v>
      </c>
      <c r="E8" s="4" t="s">
        <v>3</v>
      </c>
      <c r="F8" s="4" t="s">
        <v>4</v>
      </c>
      <c r="G8" s="12" t="s">
        <v>4</v>
      </c>
      <c r="H8" s="4" t="s">
        <v>4</v>
      </c>
      <c r="I8" s="4" t="s">
        <v>4</v>
      </c>
      <c r="J8" s="4" t="s">
        <v>252</v>
      </c>
      <c r="K8" s="4" t="s">
        <v>4</v>
      </c>
      <c r="L8" s="4" t="s">
        <v>253</v>
      </c>
      <c r="M8" s="4" t="s">
        <v>4</v>
      </c>
      <c r="N8" s="4" t="s">
        <v>254</v>
      </c>
      <c r="O8" s="4" t="s">
        <v>260</v>
      </c>
      <c r="P8" s="4" t="s">
        <v>4</v>
      </c>
      <c r="Q8" s="4" t="s">
        <v>123</v>
      </c>
      <c r="R8" s="4">
        <f>30</f>
        <v>30</v>
      </c>
      <c r="S8" s="5" t="e">
        <f t="shared" si="0"/>
        <v>#VALUE!</v>
      </c>
      <c r="T8" s="6">
        <v>31990000</v>
      </c>
      <c r="U8" s="7" t="e">
        <f t="shared" si="1"/>
        <v>#VALUE!</v>
      </c>
    </row>
    <row r="9" spans="1:21" s="4" customFormat="1" x14ac:dyDescent="0.25">
      <c r="A9" s="4">
        <v>2019</v>
      </c>
      <c r="B9" s="4" t="s">
        <v>61</v>
      </c>
      <c r="C9" s="4" t="s">
        <v>250</v>
      </c>
      <c r="D9" s="4" t="s">
        <v>261</v>
      </c>
      <c r="E9" s="4" t="s">
        <v>3</v>
      </c>
      <c r="F9" s="4" t="s">
        <v>4</v>
      </c>
      <c r="G9" s="12" t="s">
        <v>4</v>
      </c>
      <c r="H9" s="4" t="s">
        <v>4</v>
      </c>
      <c r="I9" s="4" t="s">
        <v>34</v>
      </c>
      <c r="J9" s="4" t="s">
        <v>4</v>
      </c>
      <c r="K9" s="4" t="s">
        <v>35</v>
      </c>
      <c r="L9" s="4" t="s">
        <v>4</v>
      </c>
      <c r="M9" s="4" t="s">
        <v>50</v>
      </c>
      <c r="N9" s="4" t="s">
        <v>4</v>
      </c>
      <c r="O9" s="4" t="s">
        <v>262</v>
      </c>
      <c r="P9" s="4" t="s">
        <v>4</v>
      </c>
      <c r="Q9" s="4" t="s">
        <v>123</v>
      </c>
      <c r="R9" s="4">
        <f>2*20</f>
        <v>40</v>
      </c>
      <c r="S9" s="5" t="e">
        <f t="shared" si="0"/>
        <v>#VALUE!</v>
      </c>
      <c r="T9" s="6">
        <v>31990000</v>
      </c>
      <c r="U9" s="7" t="e">
        <f t="shared" si="1"/>
        <v>#VALUE!</v>
      </c>
    </row>
    <row r="10" spans="1:21" s="4" customFormat="1" x14ac:dyDescent="0.25">
      <c r="A10" s="4">
        <v>2019</v>
      </c>
      <c r="B10" s="4" t="s">
        <v>61</v>
      </c>
      <c r="C10" s="4" t="s">
        <v>250</v>
      </c>
      <c r="D10" s="4" t="s">
        <v>263</v>
      </c>
      <c r="E10" s="4" t="s">
        <v>3</v>
      </c>
      <c r="F10" s="4" t="s">
        <v>4</v>
      </c>
      <c r="G10" s="12" t="s">
        <v>4</v>
      </c>
      <c r="H10" s="4" t="s">
        <v>4</v>
      </c>
      <c r="I10" s="4" t="s">
        <v>34</v>
      </c>
      <c r="J10" s="4" t="s">
        <v>34</v>
      </c>
      <c r="K10" s="4" t="s">
        <v>127</v>
      </c>
      <c r="L10" s="4" t="s">
        <v>49</v>
      </c>
      <c r="M10" s="4" t="s">
        <v>264</v>
      </c>
      <c r="N10" s="4" t="s">
        <v>265</v>
      </c>
      <c r="O10" s="4" t="s">
        <v>266</v>
      </c>
      <c r="P10" s="4" t="s">
        <v>4</v>
      </c>
      <c r="Q10" s="4" t="s">
        <v>123</v>
      </c>
      <c r="R10" s="4">
        <f>2*30</f>
        <v>60</v>
      </c>
      <c r="S10" s="5" t="e">
        <f t="shared" si="0"/>
        <v>#VALUE!</v>
      </c>
      <c r="T10" s="6">
        <v>31990000</v>
      </c>
      <c r="U10" s="7" t="e">
        <f t="shared" si="1"/>
        <v>#VALUE!</v>
      </c>
    </row>
    <row r="11" spans="1:21" s="4" customFormat="1" x14ac:dyDescent="0.25">
      <c r="A11" s="4">
        <v>2019</v>
      </c>
      <c r="B11" s="4" t="s">
        <v>61</v>
      </c>
      <c r="C11" s="4" t="s">
        <v>250</v>
      </c>
      <c r="D11" s="4" t="s">
        <v>267</v>
      </c>
      <c r="E11" s="4" t="s">
        <v>3</v>
      </c>
      <c r="F11" s="4" t="s">
        <v>4</v>
      </c>
      <c r="G11" s="12" t="s">
        <v>4</v>
      </c>
      <c r="H11" s="4" t="s">
        <v>4</v>
      </c>
      <c r="I11" s="4" t="s">
        <v>34</v>
      </c>
      <c r="J11" s="4" t="s">
        <v>34</v>
      </c>
      <c r="K11" s="4" t="s">
        <v>127</v>
      </c>
      <c r="L11" s="4" t="s">
        <v>49</v>
      </c>
      <c r="M11" s="4" t="s">
        <v>264</v>
      </c>
      <c r="N11" s="4" t="s">
        <v>265</v>
      </c>
      <c r="O11" s="4" t="s">
        <v>268</v>
      </c>
      <c r="P11" s="4" t="s">
        <v>4</v>
      </c>
      <c r="Q11" s="4" t="s">
        <v>123</v>
      </c>
      <c r="R11" s="4">
        <f>2*30</f>
        <v>60</v>
      </c>
      <c r="S11" s="5" t="e">
        <f t="shared" si="0"/>
        <v>#VALUE!</v>
      </c>
      <c r="T11" s="6">
        <v>31990000</v>
      </c>
      <c r="U11" s="7" t="e">
        <f t="shared" si="1"/>
        <v>#VALUE!</v>
      </c>
    </row>
    <row r="12" spans="1:21" s="4" customFormat="1" x14ac:dyDescent="0.25">
      <c r="A12" s="4">
        <v>2019</v>
      </c>
      <c r="B12" s="4" t="s">
        <v>61</v>
      </c>
      <c r="C12" s="4" t="s">
        <v>250</v>
      </c>
      <c r="D12" s="4" t="s">
        <v>269</v>
      </c>
      <c r="E12" s="4" t="s">
        <v>3</v>
      </c>
      <c r="F12" s="4" t="s">
        <v>4</v>
      </c>
      <c r="G12" s="12" t="s">
        <v>4</v>
      </c>
      <c r="H12" s="4" t="s">
        <v>4</v>
      </c>
      <c r="I12" s="4" t="s">
        <v>34</v>
      </c>
      <c r="J12" s="4" t="s">
        <v>4</v>
      </c>
      <c r="K12" s="4" t="s">
        <v>35</v>
      </c>
      <c r="L12" s="4" t="s">
        <v>4</v>
      </c>
      <c r="M12" s="4" t="s">
        <v>50</v>
      </c>
      <c r="N12" s="4" t="s">
        <v>4</v>
      </c>
      <c r="O12" s="4" t="s">
        <v>270</v>
      </c>
      <c r="P12" s="4" t="s">
        <v>271</v>
      </c>
      <c r="Q12" s="4" t="s">
        <v>123</v>
      </c>
      <c r="R12" s="4">
        <f>2*20</f>
        <v>40</v>
      </c>
      <c r="S12" s="5" t="e">
        <f t="shared" si="0"/>
        <v>#VALUE!</v>
      </c>
      <c r="T12" s="6">
        <v>31990000</v>
      </c>
      <c r="U12" s="7" t="e">
        <f t="shared" si="1"/>
        <v>#VALUE!</v>
      </c>
    </row>
    <row r="13" spans="1:21" s="4" customFormat="1" x14ac:dyDescent="0.25">
      <c r="A13" s="4">
        <v>2018</v>
      </c>
      <c r="B13" s="4" t="s">
        <v>22</v>
      </c>
      <c r="C13" s="4" t="s">
        <v>1</v>
      </c>
      <c r="D13" s="4" t="s">
        <v>13</v>
      </c>
      <c r="E13" s="4" t="s">
        <v>3</v>
      </c>
      <c r="F13" s="4" t="s">
        <v>4</v>
      </c>
      <c r="G13" s="12" t="s">
        <v>4</v>
      </c>
      <c r="H13" s="4" t="s">
        <v>6</v>
      </c>
      <c r="I13" s="4" t="s">
        <v>23</v>
      </c>
      <c r="J13" s="4" t="s">
        <v>4</v>
      </c>
      <c r="K13" s="4" t="s">
        <v>24</v>
      </c>
      <c r="L13" s="4" t="s">
        <v>4</v>
      </c>
      <c r="M13" s="4" t="s">
        <v>4</v>
      </c>
      <c r="N13" s="4" t="s">
        <v>4</v>
      </c>
      <c r="O13" s="4" t="s">
        <v>25</v>
      </c>
      <c r="P13" s="4" t="s">
        <v>4</v>
      </c>
      <c r="Q13" s="4" t="s">
        <v>11</v>
      </c>
      <c r="R13" s="4">
        <f>2*4+2*4.5+2*5</f>
        <v>27</v>
      </c>
      <c r="S13" s="5" t="e">
        <f t="shared" si="0"/>
        <v>#VALUE!</v>
      </c>
      <c r="T13" s="6">
        <v>2846000</v>
      </c>
      <c r="U13" s="7" t="e">
        <f t="shared" si="1"/>
        <v>#VALUE!</v>
      </c>
    </row>
    <row r="14" spans="1:21" s="4" customFormat="1" x14ac:dyDescent="0.25">
      <c r="A14" s="4">
        <v>2018</v>
      </c>
      <c r="B14" s="4" t="s">
        <v>22</v>
      </c>
      <c r="C14" s="4" t="s">
        <v>1</v>
      </c>
      <c r="D14" s="4" t="s">
        <v>19</v>
      </c>
      <c r="E14" s="4" t="s">
        <v>3</v>
      </c>
      <c r="F14" s="4" t="s">
        <v>4</v>
      </c>
      <c r="G14" s="12" t="s">
        <v>4</v>
      </c>
      <c r="H14" s="4" t="s">
        <v>6</v>
      </c>
      <c r="I14" s="4" t="s">
        <v>26</v>
      </c>
      <c r="J14" s="4" t="s">
        <v>4</v>
      </c>
      <c r="K14" s="4" t="s">
        <v>24</v>
      </c>
      <c r="L14" s="4" t="s">
        <v>4</v>
      </c>
      <c r="M14" s="4" t="s">
        <v>4</v>
      </c>
      <c r="N14" s="4" t="s">
        <v>4</v>
      </c>
      <c r="O14" s="4" t="s">
        <v>25</v>
      </c>
      <c r="P14" s="4" t="s">
        <v>4</v>
      </c>
      <c r="Q14" s="4" t="s">
        <v>11</v>
      </c>
      <c r="R14" s="4">
        <f>2*4+2*4.5+2*5</f>
        <v>27</v>
      </c>
      <c r="S14" s="5" t="e">
        <f t="shared" si="0"/>
        <v>#VALUE!</v>
      </c>
      <c r="T14" s="6">
        <v>2846000</v>
      </c>
      <c r="U14" s="7" t="e">
        <f t="shared" si="1"/>
        <v>#VALUE!</v>
      </c>
    </row>
    <row r="15" spans="1:21" x14ac:dyDescent="0.25">
      <c r="A15">
        <v>2018</v>
      </c>
      <c r="B15" t="s">
        <v>22</v>
      </c>
      <c r="C15" t="s">
        <v>84</v>
      </c>
      <c r="D15" t="s">
        <v>90</v>
      </c>
      <c r="E15" t="s">
        <v>86</v>
      </c>
      <c r="F15" t="s">
        <v>20</v>
      </c>
      <c r="G15" t="s">
        <v>91</v>
      </c>
      <c r="H15" t="s">
        <v>92</v>
      </c>
      <c r="I15" t="s">
        <v>15</v>
      </c>
      <c r="J15" t="s">
        <v>4</v>
      </c>
      <c r="K15" t="s">
        <v>16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89</v>
      </c>
      <c r="R15">
        <f>2*10</f>
        <v>20</v>
      </c>
      <c r="S15" s="1">
        <f t="shared" si="0"/>
        <v>800000</v>
      </c>
      <c r="T15" s="2">
        <v>51390000</v>
      </c>
      <c r="U15" s="3">
        <f t="shared" si="1"/>
        <v>1.5567230978789648E-2</v>
      </c>
    </row>
    <row r="16" spans="1:21" x14ac:dyDescent="0.25">
      <c r="A16">
        <v>2018</v>
      </c>
      <c r="B16" t="s">
        <v>0</v>
      </c>
      <c r="C16" t="s">
        <v>116</v>
      </c>
      <c r="D16" t="s">
        <v>117</v>
      </c>
      <c r="E16" t="s">
        <v>3</v>
      </c>
      <c r="F16" t="s">
        <v>20</v>
      </c>
      <c r="G16" t="s">
        <v>118</v>
      </c>
      <c r="H16" t="s">
        <v>119</v>
      </c>
      <c r="I16" t="s">
        <v>120</v>
      </c>
      <c r="J16" t="s">
        <v>4</v>
      </c>
      <c r="K16" t="s">
        <v>121</v>
      </c>
      <c r="L16" t="s">
        <v>4</v>
      </c>
      <c r="M16" t="s">
        <v>4</v>
      </c>
      <c r="N16" t="s">
        <v>4</v>
      </c>
      <c r="O16" t="s">
        <v>122</v>
      </c>
      <c r="P16" t="s">
        <v>4</v>
      </c>
      <c r="Q16" t="s">
        <v>123</v>
      </c>
      <c r="R16">
        <f>2*20+2*20</f>
        <v>80</v>
      </c>
      <c r="S16" s="1">
        <f t="shared" si="0"/>
        <v>1169590.6432748537</v>
      </c>
      <c r="T16" s="2">
        <v>126200000</v>
      </c>
      <c r="U16" s="3">
        <f t="shared" si="1"/>
        <v>9.2677547010685708E-3</v>
      </c>
    </row>
    <row r="17" spans="1:21" x14ac:dyDescent="0.25">
      <c r="A17">
        <v>2018</v>
      </c>
      <c r="B17" t="s">
        <v>0</v>
      </c>
      <c r="C17" t="s">
        <v>116</v>
      </c>
      <c r="D17" t="s">
        <v>124</v>
      </c>
      <c r="E17" t="s">
        <v>3</v>
      </c>
      <c r="F17" t="s">
        <v>20</v>
      </c>
      <c r="G17" t="s">
        <v>125</v>
      </c>
      <c r="H17" t="s">
        <v>119</v>
      </c>
      <c r="I17" t="s">
        <v>120</v>
      </c>
      <c r="J17" t="s">
        <v>4</v>
      </c>
      <c r="K17" t="s">
        <v>35</v>
      </c>
      <c r="L17" t="s">
        <v>4</v>
      </c>
      <c r="M17" t="s">
        <v>4</v>
      </c>
      <c r="N17" t="s">
        <v>4</v>
      </c>
      <c r="O17" t="s">
        <v>122</v>
      </c>
      <c r="P17" t="s">
        <v>4</v>
      </c>
      <c r="Q17" t="s">
        <v>123</v>
      </c>
      <c r="R17">
        <f>2*20</f>
        <v>40</v>
      </c>
      <c r="S17" s="1">
        <f t="shared" si="0"/>
        <v>1169590.6432748537</v>
      </c>
      <c r="T17" s="2">
        <v>126200000</v>
      </c>
      <c r="U17" s="3">
        <f t="shared" si="1"/>
        <v>9.2677547010685708E-3</v>
      </c>
    </row>
    <row r="18" spans="1:21" s="4" customFormat="1" x14ac:dyDescent="0.25">
      <c r="A18" s="4">
        <v>2018</v>
      </c>
      <c r="B18" s="4" t="s">
        <v>27</v>
      </c>
      <c r="C18" s="4" t="s">
        <v>250</v>
      </c>
      <c r="D18" s="4" t="s">
        <v>261</v>
      </c>
      <c r="E18" s="4" t="s">
        <v>3</v>
      </c>
      <c r="F18" s="4" t="s">
        <v>20</v>
      </c>
      <c r="G18" s="12" t="s">
        <v>4</v>
      </c>
      <c r="H18" s="4" t="s">
        <v>4</v>
      </c>
      <c r="I18" s="4" t="s">
        <v>4</v>
      </c>
      <c r="J18" s="4" t="s">
        <v>252</v>
      </c>
      <c r="K18" s="4" t="s">
        <v>4</v>
      </c>
      <c r="L18" s="4" t="s">
        <v>253</v>
      </c>
      <c r="M18" s="4" t="s">
        <v>4</v>
      </c>
      <c r="N18" s="4" t="s">
        <v>272</v>
      </c>
      <c r="O18" s="4" t="s">
        <v>273</v>
      </c>
      <c r="P18" s="4" t="s">
        <v>4</v>
      </c>
      <c r="Q18" s="4" t="s">
        <v>123</v>
      </c>
      <c r="R18" s="4">
        <f>30</f>
        <v>30</v>
      </c>
      <c r="S18" s="5" t="e">
        <f t="shared" si="0"/>
        <v>#VALUE!</v>
      </c>
      <c r="T18" s="6">
        <v>31990000</v>
      </c>
      <c r="U18" s="7" t="e">
        <f t="shared" si="1"/>
        <v>#VALUE!</v>
      </c>
    </row>
    <row r="19" spans="1:21" x14ac:dyDescent="0.25">
      <c r="A19">
        <v>2018</v>
      </c>
      <c r="B19" t="s">
        <v>93</v>
      </c>
      <c r="C19" t="s">
        <v>314</v>
      </c>
      <c r="D19" t="s">
        <v>315</v>
      </c>
      <c r="E19" t="s">
        <v>86</v>
      </c>
      <c r="F19" t="s">
        <v>20</v>
      </c>
      <c r="G19" t="s">
        <v>316</v>
      </c>
      <c r="H19" t="s">
        <v>4</v>
      </c>
      <c r="I19" t="s">
        <v>317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89</v>
      </c>
      <c r="S19" s="1">
        <f t="shared" si="0"/>
        <v>0</v>
      </c>
      <c r="T19" s="2">
        <v>15850000</v>
      </c>
      <c r="U19" s="3">
        <f t="shared" si="1"/>
        <v>0</v>
      </c>
    </row>
    <row r="20" spans="1:21" s="4" customFormat="1" x14ac:dyDescent="0.25">
      <c r="A20" s="4">
        <v>2018</v>
      </c>
      <c r="B20" s="4" t="s">
        <v>0</v>
      </c>
      <c r="C20" s="4" t="s">
        <v>314</v>
      </c>
      <c r="D20" s="4" t="s">
        <v>318</v>
      </c>
      <c r="E20" s="4" t="s">
        <v>86</v>
      </c>
      <c r="F20" s="4" t="s">
        <v>20</v>
      </c>
      <c r="G20" s="12" t="s">
        <v>4</v>
      </c>
      <c r="H20" s="4" t="s">
        <v>4</v>
      </c>
      <c r="I20" s="4" t="s">
        <v>53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89</v>
      </c>
      <c r="S20" s="5" t="e">
        <f t="shared" si="0"/>
        <v>#VALUE!</v>
      </c>
      <c r="T20" s="6">
        <v>15850000</v>
      </c>
      <c r="U20" s="7" t="e">
        <f t="shared" si="1"/>
        <v>#VALUE!</v>
      </c>
    </row>
    <row r="21" spans="1:21" s="4" customFormat="1" x14ac:dyDescent="0.25">
      <c r="A21" s="4">
        <v>2018</v>
      </c>
      <c r="B21" s="4" t="s">
        <v>0</v>
      </c>
      <c r="C21" s="4" t="s">
        <v>314</v>
      </c>
      <c r="D21" s="4" t="s">
        <v>318</v>
      </c>
      <c r="E21" s="4" t="s">
        <v>86</v>
      </c>
      <c r="F21" s="4" t="s">
        <v>20</v>
      </c>
      <c r="G21" s="12" t="s">
        <v>4</v>
      </c>
      <c r="H21" s="4" t="s">
        <v>4</v>
      </c>
      <c r="I21" s="4" t="s">
        <v>34</v>
      </c>
      <c r="J21" s="4" t="s">
        <v>4</v>
      </c>
      <c r="K21" s="4" t="s">
        <v>35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89</v>
      </c>
      <c r="R21" s="4">
        <f>2*20</f>
        <v>40</v>
      </c>
      <c r="S21" s="5" t="e">
        <f t="shared" si="0"/>
        <v>#VALUE!</v>
      </c>
      <c r="T21" s="6">
        <v>15850000</v>
      </c>
      <c r="U21" s="7" t="e">
        <f t="shared" si="1"/>
        <v>#VALUE!</v>
      </c>
    </row>
    <row r="22" spans="1:21" s="4" customFormat="1" x14ac:dyDescent="0.25">
      <c r="A22" s="4">
        <v>2017</v>
      </c>
      <c r="B22" s="4" t="s">
        <v>101</v>
      </c>
      <c r="C22" s="4" t="s">
        <v>116</v>
      </c>
      <c r="D22" s="4" t="s">
        <v>126</v>
      </c>
      <c r="E22" s="4" t="s">
        <v>3</v>
      </c>
      <c r="F22" s="4" t="s">
        <v>20</v>
      </c>
      <c r="G22" s="12" t="s">
        <v>4</v>
      </c>
      <c r="H22" s="4" t="s">
        <v>4</v>
      </c>
      <c r="I22" s="4" t="s">
        <v>120</v>
      </c>
      <c r="J22" s="4" t="s">
        <v>4</v>
      </c>
      <c r="K22" s="4" t="s">
        <v>127</v>
      </c>
      <c r="L22" s="4" t="s">
        <v>4</v>
      </c>
      <c r="M22" s="4" t="s">
        <v>4</v>
      </c>
      <c r="N22" s="4" t="s">
        <v>4</v>
      </c>
      <c r="O22" s="4" t="s">
        <v>128</v>
      </c>
      <c r="P22" s="4" t="s">
        <v>4</v>
      </c>
      <c r="Q22" s="4" t="s">
        <v>123</v>
      </c>
      <c r="R22" s="4">
        <f>2*30</f>
        <v>60</v>
      </c>
      <c r="S22" s="5" t="e">
        <f t="shared" si="0"/>
        <v>#VALUE!</v>
      </c>
      <c r="T22" s="6">
        <v>126200000</v>
      </c>
      <c r="U22" s="7" t="e">
        <f t="shared" si="1"/>
        <v>#VALUE!</v>
      </c>
    </row>
    <row r="23" spans="1:21" x14ac:dyDescent="0.25">
      <c r="A23">
        <v>2017</v>
      </c>
      <c r="B23" t="s">
        <v>32</v>
      </c>
      <c r="C23" t="s">
        <v>116</v>
      </c>
      <c r="D23" t="s">
        <v>117</v>
      </c>
      <c r="E23" t="s">
        <v>3</v>
      </c>
      <c r="F23" t="s">
        <v>20</v>
      </c>
      <c r="G23" t="s">
        <v>129</v>
      </c>
      <c r="H23" t="s">
        <v>4</v>
      </c>
      <c r="I23" t="s">
        <v>15</v>
      </c>
      <c r="J23" t="s">
        <v>4</v>
      </c>
      <c r="K23" t="s">
        <v>16</v>
      </c>
      <c r="L23" t="s">
        <v>4</v>
      </c>
      <c r="M23" t="s">
        <v>130</v>
      </c>
      <c r="N23" t="s">
        <v>4</v>
      </c>
      <c r="O23" t="s">
        <v>131</v>
      </c>
      <c r="P23" t="s">
        <v>4</v>
      </c>
      <c r="Q23" t="s">
        <v>123</v>
      </c>
      <c r="R23">
        <f>2*10</f>
        <v>20</v>
      </c>
      <c r="S23" s="1">
        <f t="shared" si="0"/>
        <v>7407407.4074074067</v>
      </c>
      <c r="T23" s="2">
        <v>126200000</v>
      </c>
      <c r="U23" s="3">
        <f t="shared" si="1"/>
        <v>5.8695779773434285E-2</v>
      </c>
    </row>
    <row r="24" spans="1:21" x14ac:dyDescent="0.25">
      <c r="A24">
        <v>2017</v>
      </c>
      <c r="B24" t="s">
        <v>59</v>
      </c>
      <c r="C24" t="s">
        <v>116</v>
      </c>
      <c r="D24" t="s">
        <v>124</v>
      </c>
      <c r="E24" t="s">
        <v>3</v>
      </c>
      <c r="F24" t="s">
        <v>77</v>
      </c>
      <c r="G24" t="s">
        <v>132</v>
      </c>
      <c r="H24" t="s">
        <v>119</v>
      </c>
      <c r="I24" t="s">
        <v>133</v>
      </c>
      <c r="J24" t="s">
        <v>4</v>
      </c>
      <c r="K24" t="s">
        <v>66</v>
      </c>
      <c r="L24" t="s">
        <v>4</v>
      </c>
      <c r="M24" t="s">
        <v>134</v>
      </c>
      <c r="N24" t="s">
        <v>4</v>
      </c>
      <c r="O24" t="s">
        <v>135</v>
      </c>
      <c r="P24" t="s">
        <v>4</v>
      </c>
      <c r="Q24" t="s">
        <v>123</v>
      </c>
      <c r="R24">
        <f>2*15</f>
        <v>30</v>
      </c>
      <c r="S24" s="1">
        <f t="shared" si="0"/>
        <v>6382978.7234042548</v>
      </c>
      <c r="T24" s="2">
        <v>126200000</v>
      </c>
      <c r="U24" s="3">
        <f t="shared" si="1"/>
        <v>5.0578278315406136E-2</v>
      </c>
    </row>
    <row r="25" spans="1:21" x14ac:dyDescent="0.25">
      <c r="A25">
        <v>2017</v>
      </c>
      <c r="B25" t="s">
        <v>209</v>
      </c>
      <c r="C25" t="s">
        <v>210</v>
      </c>
      <c r="D25" t="s">
        <v>211</v>
      </c>
      <c r="E25" t="s">
        <v>86</v>
      </c>
      <c r="F25" t="s">
        <v>20</v>
      </c>
      <c r="G25" t="s">
        <v>212</v>
      </c>
      <c r="H25" t="s">
        <v>6</v>
      </c>
      <c r="I25" t="s">
        <v>53</v>
      </c>
      <c r="J25" t="s">
        <v>4</v>
      </c>
      <c r="K25" t="s">
        <v>16</v>
      </c>
      <c r="L25" t="s">
        <v>4</v>
      </c>
      <c r="M25" t="s">
        <v>213</v>
      </c>
      <c r="N25" t="s">
        <v>4</v>
      </c>
      <c r="O25" t="s">
        <v>214</v>
      </c>
      <c r="P25" t="s">
        <v>4</v>
      </c>
      <c r="Q25" t="s">
        <v>215</v>
      </c>
      <c r="R25">
        <f>2*10</f>
        <v>20</v>
      </c>
      <c r="S25" s="1">
        <f t="shared" si="0"/>
        <v>67796.610169491527</v>
      </c>
      <c r="T25" s="2">
        <v>212200000</v>
      </c>
      <c r="U25" s="3">
        <f t="shared" si="1"/>
        <v>3.1949392162814106E-4</v>
      </c>
    </row>
    <row r="26" spans="1:21" s="4" customFormat="1" x14ac:dyDescent="0.25">
      <c r="A26" s="4">
        <v>2017</v>
      </c>
      <c r="B26" s="4" t="s">
        <v>93</v>
      </c>
      <c r="C26" s="4" t="s">
        <v>250</v>
      </c>
      <c r="D26" s="4" t="s">
        <v>269</v>
      </c>
      <c r="E26" s="4" t="s">
        <v>3</v>
      </c>
      <c r="F26" s="4" t="s">
        <v>20</v>
      </c>
      <c r="G26" s="12" t="s">
        <v>4</v>
      </c>
      <c r="H26" s="4" t="s">
        <v>4</v>
      </c>
      <c r="I26" s="4" t="s">
        <v>34</v>
      </c>
      <c r="J26" s="4" t="s">
        <v>4</v>
      </c>
      <c r="K26" s="4" t="s">
        <v>35</v>
      </c>
      <c r="L26" s="4" t="s">
        <v>4</v>
      </c>
      <c r="M26" s="4" t="s">
        <v>36</v>
      </c>
      <c r="N26" s="4" t="s">
        <v>4</v>
      </c>
      <c r="O26" s="4" t="s">
        <v>274</v>
      </c>
      <c r="P26" s="4" t="s">
        <v>271</v>
      </c>
      <c r="Q26" s="4" t="s">
        <v>123</v>
      </c>
      <c r="R26" s="4">
        <f>2*20</f>
        <v>40</v>
      </c>
      <c r="S26" s="5" t="e">
        <f t="shared" si="0"/>
        <v>#VALUE!</v>
      </c>
      <c r="T26" s="6">
        <v>31990000</v>
      </c>
      <c r="U26" s="7" t="e">
        <f t="shared" si="1"/>
        <v>#VALUE!</v>
      </c>
    </row>
    <row r="27" spans="1:21" x14ac:dyDescent="0.25">
      <c r="A27">
        <v>2016</v>
      </c>
      <c r="B27" t="s">
        <v>27</v>
      </c>
      <c r="C27" t="s">
        <v>1</v>
      </c>
      <c r="D27" t="s">
        <v>28</v>
      </c>
      <c r="E27" t="s">
        <v>3</v>
      </c>
      <c r="F27" t="s">
        <v>4</v>
      </c>
      <c r="G27" t="s">
        <v>29</v>
      </c>
      <c r="H27" t="s">
        <v>6</v>
      </c>
      <c r="I27" t="s">
        <v>30</v>
      </c>
      <c r="J27" t="s">
        <v>4</v>
      </c>
      <c r="K27" t="s">
        <v>8</v>
      </c>
      <c r="L27" t="s">
        <v>4</v>
      </c>
      <c r="M27" t="s">
        <v>4</v>
      </c>
      <c r="N27" t="s">
        <v>4</v>
      </c>
      <c r="O27" t="s">
        <v>31</v>
      </c>
      <c r="P27" t="s">
        <v>4</v>
      </c>
      <c r="Q27" t="s">
        <v>11</v>
      </c>
      <c r="R27">
        <f>2*8+2*9</f>
        <v>34</v>
      </c>
      <c r="S27" s="1">
        <f t="shared" si="0"/>
        <v>2786885.2459016391</v>
      </c>
      <c r="T27" s="2">
        <v>2846000</v>
      </c>
      <c r="U27" s="3">
        <f t="shared" si="1"/>
        <v>0.97922882849671089</v>
      </c>
    </row>
    <row r="28" spans="1:21" x14ac:dyDescent="0.25">
      <c r="A28">
        <v>2016</v>
      </c>
      <c r="B28" t="s">
        <v>32</v>
      </c>
      <c r="C28" t="s">
        <v>1</v>
      </c>
      <c r="D28" t="s">
        <v>2</v>
      </c>
      <c r="E28" t="s">
        <v>3</v>
      </c>
      <c r="F28" t="s">
        <v>4</v>
      </c>
      <c r="G28" t="s">
        <v>33</v>
      </c>
      <c r="H28" t="s">
        <v>6</v>
      </c>
      <c r="I28" t="s">
        <v>34</v>
      </c>
      <c r="J28" t="s">
        <v>4</v>
      </c>
      <c r="K28" t="s">
        <v>35</v>
      </c>
      <c r="L28" t="s">
        <v>4</v>
      </c>
      <c r="M28" t="s">
        <v>36</v>
      </c>
      <c r="N28" t="s">
        <v>4</v>
      </c>
      <c r="O28" t="s">
        <v>4</v>
      </c>
      <c r="P28" t="s">
        <v>4</v>
      </c>
      <c r="Q28" t="s">
        <v>11</v>
      </c>
      <c r="R28">
        <f>2*20</f>
        <v>40</v>
      </c>
      <c r="S28" s="1">
        <f t="shared" si="0"/>
        <v>16666666.666666668</v>
      </c>
      <c r="T28" s="2">
        <v>2846000</v>
      </c>
      <c r="U28" s="3">
        <f t="shared" si="1"/>
        <v>5.8561724057156246</v>
      </c>
    </row>
    <row r="29" spans="1:21" x14ac:dyDescent="0.25">
      <c r="A29">
        <v>2016</v>
      </c>
      <c r="B29" t="s">
        <v>32</v>
      </c>
      <c r="C29" t="s">
        <v>1</v>
      </c>
      <c r="D29" t="s">
        <v>37</v>
      </c>
      <c r="E29" t="s">
        <v>3</v>
      </c>
      <c r="F29" t="s">
        <v>4</v>
      </c>
      <c r="G29" t="s">
        <v>33</v>
      </c>
      <c r="H29" t="s">
        <v>6</v>
      </c>
      <c r="I29" t="s">
        <v>38</v>
      </c>
      <c r="J29" t="s">
        <v>38</v>
      </c>
      <c r="K29" t="s">
        <v>16</v>
      </c>
      <c r="L29" t="s">
        <v>39</v>
      </c>
      <c r="M29" t="s">
        <v>40</v>
      </c>
      <c r="N29" t="s">
        <v>41</v>
      </c>
      <c r="O29" t="s">
        <v>4</v>
      </c>
      <c r="P29" t="s">
        <v>4</v>
      </c>
      <c r="Q29" t="s">
        <v>11</v>
      </c>
      <c r="R29">
        <f>2*10+5</f>
        <v>25</v>
      </c>
      <c r="S29" s="1">
        <f t="shared" si="0"/>
        <v>10416666.666666668</v>
      </c>
      <c r="T29" s="2">
        <v>2846000</v>
      </c>
      <c r="U29" s="3">
        <f t="shared" si="1"/>
        <v>3.6601077535722655</v>
      </c>
    </row>
    <row r="30" spans="1:21" s="4" customFormat="1" x14ac:dyDescent="0.25">
      <c r="A30" s="4">
        <v>2016</v>
      </c>
      <c r="B30" s="4" t="s">
        <v>93</v>
      </c>
      <c r="C30" s="4" t="s">
        <v>84</v>
      </c>
      <c r="D30" s="4" t="s">
        <v>94</v>
      </c>
      <c r="E30" s="4" t="s">
        <v>86</v>
      </c>
      <c r="F30" s="4" t="s">
        <v>20</v>
      </c>
      <c r="G30" s="12" t="s">
        <v>4</v>
      </c>
      <c r="H30" s="4" t="s">
        <v>92</v>
      </c>
      <c r="I30" s="4" t="s">
        <v>15</v>
      </c>
      <c r="J30" s="4" t="s">
        <v>4</v>
      </c>
      <c r="K30" s="4" t="s">
        <v>16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89</v>
      </c>
      <c r="R30" s="4">
        <f>2*10</f>
        <v>20</v>
      </c>
      <c r="S30" s="5" t="e">
        <f t="shared" si="0"/>
        <v>#VALUE!</v>
      </c>
      <c r="T30" s="6">
        <v>51390000</v>
      </c>
      <c r="U30" s="7" t="e">
        <f t="shared" si="1"/>
        <v>#VALUE!</v>
      </c>
    </row>
    <row r="31" spans="1:21" s="4" customFormat="1" x14ac:dyDescent="0.25">
      <c r="A31" s="4">
        <v>2016</v>
      </c>
      <c r="B31" s="4" t="s">
        <v>95</v>
      </c>
      <c r="C31" s="4" t="s">
        <v>84</v>
      </c>
      <c r="D31" s="4" t="s">
        <v>85</v>
      </c>
      <c r="E31" s="4" t="s">
        <v>86</v>
      </c>
      <c r="F31" s="4" t="s">
        <v>20</v>
      </c>
      <c r="G31" s="12" t="s">
        <v>4</v>
      </c>
      <c r="H31" s="4" t="s">
        <v>4</v>
      </c>
      <c r="I31" s="4" t="s">
        <v>87</v>
      </c>
      <c r="J31" s="4" t="s">
        <v>4</v>
      </c>
      <c r="K31" s="4" t="s">
        <v>16</v>
      </c>
      <c r="L31" s="4" t="s">
        <v>4</v>
      </c>
      <c r="M31" s="4" t="s">
        <v>4</v>
      </c>
      <c r="N31" s="4" t="s">
        <v>4</v>
      </c>
      <c r="O31" s="4" t="s">
        <v>96</v>
      </c>
      <c r="P31" s="4" t="s">
        <v>4</v>
      </c>
      <c r="Q31" s="4" t="s">
        <v>89</v>
      </c>
      <c r="R31" s="4">
        <f>2*10</f>
        <v>20</v>
      </c>
      <c r="S31" s="5" t="e">
        <f t="shared" si="0"/>
        <v>#VALUE!</v>
      </c>
      <c r="T31" s="6">
        <v>51390000</v>
      </c>
      <c r="U31" s="7" t="e">
        <f t="shared" si="1"/>
        <v>#VALUE!</v>
      </c>
    </row>
    <row r="32" spans="1:21" x14ac:dyDescent="0.25">
      <c r="A32">
        <v>2016</v>
      </c>
      <c r="B32" t="s">
        <v>18</v>
      </c>
      <c r="C32" t="s">
        <v>116</v>
      </c>
      <c r="D32" t="s">
        <v>117</v>
      </c>
      <c r="E32" t="s">
        <v>86</v>
      </c>
      <c r="F32" t="s">
        <v>20</v>
      </c>
      <c r="G32" t="s">
        <v>136</v>
      </c>
      <c r="H32" t="s">
        <v>6</v>
      </c>
      <c r="I32" t="s">
        <v>137</v>
      </c>
      <c r="J32" t="s">
        <v>4</v>
      </c>
      <c r="K32" t="s">
        <v>138</v>
      </c>
      <c r="L32" t="s">
        <v>4</v>
      </c>
      <c r="M32" t="s">
        <v>139</v>
      </c>
      <c r="N32" t="s">
        <v>4</v>
      </c>
      <c r="O32" t="s">
        <v>140</v>
      </c>
      <c r="P32" t="s">
        <v>4</v>
      </c>
      <c r="Q32" t="s">
        <v>123</v>
      </c>
      <c r="R32">
        <f>2*25</f>
        <v>50</v>
      </c>
      <c r="S32" s="1">
        <f t="shared" si="0"/>
        <v>72769.611410275058</v>
      </c>
      <c r="T32" s="2">
        <v>126200000</v>
      </c>
      <c r="U32" s="3">
        <f t="shared" si="1"/>
        <v>5.7662132654734595E-4</v>
      </c>
    </row>
    <row r="33" spans="1:21" x14ac:dyDescent="0.25">
      <c r="A33">
        <v>2016</v>
      </c>
      <c r="B33" t="s">
        <v>18</v>
      </c>
      <c r="C33" t="s">
        <v>116</v>
      </c>
      <c r="D33" t="s">
        <v>126</v>
      </c>
      <c r="E33" t="s">
        <v>86</v>
      </c>
      <c r="F33" t="s">
        <v>20</v>
      </c>
      <c r="G33" t="s">
        <v>141</v>
      </c>
      <c r="H33" t="s">
        <v>6</v>
      </c>
      <c r="I33" t="s">
        <v>137</v>
      </c>
      <c r="J33" t="s">
        <v>4</v>
      </c>
      <c r="K33" t="s">
        <v>121</v>
      </c>
      <c r="L33" t="s">
        <v>4</v>
      </c>
      <c r="M33" t="s">
        <v>142</v>
      </c>
      <c r="N33" t="s">
        <v>4</v>
      </c>
      <c r="O33" t="s">
        <v>143</v>
      </c>
      <c r="P33" t="s">
        <v>144</v>
      </c>
      <c r="Q33" t="s">
        <v>123</v>
      </c>
      <c r="R33">
        <f>2*20+2*20</f>
        <v>80</v>
      </c>
      <c r="S33" s="1">
        <f t="shared" si="0"/>
        <v>47704.233750745378</v>
      </c>
      <c r="T33" s="2">
        <v>126200000</v>
      </c>
      <c r="U33" s="3">
        <f t="shared" si="1"/>
        <v>3.7800502179671455E-4</v>
      </c>
    </row>
    <row r="34" spans="1:21" x14ac:dyDescent="0.25">
      <c r="A34">
        <v>2016</v>
      </c>
      <c r="B34" t="s">
        <v>27</v>
      </c>
      <c r="C34" t="s">
        <v>210</v>
      </c>
      <c r="D34" t="s">
        <v>216</v>
      </c>
      <c r="E34" t="s">
        <v>86</v>
      </c>
      <c r="F34" t="s">
        <v>20</v>
      </c>
      <c r="G34" t="s">
        <v>217</v>
      </c>
      <c r="H34" t="s">
        <v>6</v>
      </c>
      <c r="I34" t="s">
        <v>145</v>
      </c>
      <c r="J34" t="s">
        <v>4</v>
      </c>
      <c r="K34" t="s">
        <v>16</v>
      </c>
      <c r="L34" t="s">
        <v>4</v>
      </c>
      <c r="M34" t="s">
        <v>218</v>
      </c>
      <c r="N34" t="s">
        <v>4</v>
      </c>
      <c r="O34" t="s">
        <v>4</v>
      </c>
      <c r="P34" t="s">
        <v>4</v>
      </c>
      <c r="Q34" t="s">
        <v>215</v>
      </c>
      <c r="R34">
        <f>2*10</f>
        <v>20</v>
      </c>
      <c r="S34" s="1">
        <f t="shared" ref="S34:S65" si="2">R34/G34*1000000</f>
        <v>50632.911392405062</v>
      </c>
      <c r="T34" s="2">
        <v>212200000</v>
      </c>
      <c r="U34" s="3">
        <f t="shared" ref="U34:U65" si="3">S34/T34</f>
        <v>2.3860938450709265E-4</v>
      </c>
    </row>
    <row r="35" spans="1:21" x14ac:dyDescent="0.25">
      <c r="A35">
        <v>2016</v>
      </c>
      <c r="B35" t="s">
        <v>45</v>
      </c>
      <c r="C35" t="s">
        <v>250</v>
      </c>
      <c r="D35" t="s">
        <v>275</v>
      </c>
      <c r="E35" t="s">
        <v>86</v>
      </c>
      <c r="F35" t="s">
        <v>20</v>
      </c>
      <c r="G35" t="s">
        <v>276</v>
      </c>
      <c r="H35" t="s">
        <v>119</v>
      </c>
      <c r="I35" t="s">
        <v>87</v>
      </c>
      <c r="J35" t="s">
        <v>4</v>
      </c>
      <c r="K35" t="s">
        <v>66</v>
      </c>
      <c r="L35" t="s">
        <v>4</v>
      </c>
      <c r="M35" t="s">
        <v>277</v>
      </c>
      <c r="N35" t="s">
        <v>4</v>
      </c>
      <c r="O35" t="s">
        <v>4</v>
      </c>
      <c r="P35" t="s">
        <v>4</v>
      </c>
      <c r="Q35" t="s">
        <v>123</v>
      </c>
      <c r="R35">
        <f>2*15</f>
        <v>30</v>
      </c>
      <c r="S35" s="1">
        <f t="shared" si="2"/>
        <v>98039.215686274503</v>
      </c>
      <c r="T35" s="2">
        <v>31990000</v>
      </c>
      <c r="U35" s="3">
        <f t="shared" si="3"/>
        <v>3.0646832036972335E-3</v>
      </c>
    </row>
    <row r="36" spans="1:21" x14ac:dyDescent="0.25">
      <c r="A36">
        <v>2016</v>
      </c>
      <c r="B36" t="s">
        <v>45</v>
      </c>
      <c r="C36" t="s">
        <v>250</v>
      </c>
      <c r="D36" t="s">
        <v>261</v>
      </c>
      <c r="E36" t="s">
        <v>86</v>
      </c>
      <c r="F36" t="s">
        <v>20</v>
      </c>
      <c r="G36" t="s">
        <v>278</v>
      </c>
      <c r="H36" t="s">
        <v>119</v>
      </c>
      <c r="I36" t="s">
        <v>87</v>
      </c>
      <c r="J36" t="s">
        <v>4</v>
      </c>
      <c r="K36" t="s">
        <v>66</v>
      </c>
      <c r="L36" t="s">
        <v>4</v>
      </c>
      <c r="M36" t="s">
        <v>279</v>
      </c>
      <c r="N36" t="s">
        <v>4</v>
      </c>
      <c r="O36" t="s">
        <v>4</v>
      </c>
      <c r="P36" t="s">
        <v>4</v>
      </c>
      <c r="Q36" t="s">
        <v>123</v>
      </c>
      <c r="R36">
        <f>2*15</f>
        <v>30</v>
      </c>
      <c r="S36" s="1">
        <f t="shared" si="2"/>
        <v>103373.41924813068</v>
      </c>
      <c r="T36" s="2">
        <v>31990000</v>
      </c>
      <c r="U36" s="3">
        <f t="shared" si="3"/>
        <v>3.2314291731206841E-3</v>
      </c>
    </row>
    <row r="37" spans="1:21" x14ac:dyDescent="0.25">
      <c r="A37">
        <v>2016</v>
      </c>
      <c r="B37" t="s">
        <v>45</v>
      </c>
      <c r="C37" t="s">
        <v>250</v>
      </c>
      <c r="D37" t="s">
        <v>280</v>
      </c>
      <c r="E37" t="s">
        <v>86</v>
      </c>
      <c r="F37" t="s">
        <v>20</v>
      </c>
      <c r="G37" t="s">
        <v>281</v>
      </c>
      <c r="H37" t="s">
        <v>119</v>
      </c>
      <c r="I37" t="s">
        <v>87</v>
      </c>
      <c r="J37" t="s">
        <v>4</v>
      </c>
      <c r="K37" t="s">
        <v>66</v>
      </c>
      <c r="L37" t="s">
        <v>4</v>
      </c>
      <c r="M37" t="s">
        <v>282</v>
      </c>
      <c r="N37" t="s">
        <v>4</v>
      </c>
      <c r="O37" t="s">
        <v>4</v>
      </c>
      <c r="P37" t="s">
        <v>4</v>
      </c>
      <c r="Q37" t="s">
        <v>123</v>
      </c>
      <c r="R37">
        <f>2*15</f>
        <v>30</v>
      </c>
      <c r="S37" s="1">
        <f t="shared" si="2"/>
        <v>95238.095238095237</v>
      </c>
      <c r="T37" s="2">
        <v>31990000</v>
      </c>
      <c r="U37" s="3">
        <f t="shared" si="3"/>
        <v>2.9771208264487412E-3</v>
      </c>
    </row>
    <row r="38" spans="1:21" x14ac:dyDescent="0.25">
      <c r="A38">
        <v>2016</v>
      </c>
      <c r="B38" t="s">
        <v>27</v>
      </c>
      <c r="C38" t="s">
        <v>314</v>
      </c>
      <c r="D38" t="s">
        <v>318</v>
      </c>
      <c r="E38" t="s">
        <v>3</v>
      </c>
      <c r="F38" t="s">
        <v>319</v>
      </c>
      <c r="G38" t="s">
        <v>320</v>
      </c>
      <c r="H38" t="s">
        <v>321</v>
      </c>
      <c r="I38" t="s">
        <v>317</v>
      </c>
      <c r="J38" t="s">
        <v>4</v>
      </c>
      <c r="K38" t="s">
        <v>113</v>
      </c>
      <c r="L38" t="s">
        <v>4</v>
      </c>
      <c r="M38" t="s">
        <v>4</v>
      </c>
      <c r="N38" t="s">
        <v>4</v>
      </c>
      <c r="O38" t="s">
        <v>322</v>
      </c>
      <c r="P38" t="s">
        <v>4</v>
      </c>
      <c r="Q38" t="s">
        <v>89</v>
      </c>
      <c r="R38">
        <f>2*10+2*10</f>
        <v>40</v>
      </c>
      <c r="S38" s="1">
        <f t="shared" si="2"/>
        <v>729927.00729927002</v>
      </c>
      <c r="T38" s="2">
        <v>15850000</v>
      </c>
      <c r="U38" s="3">
        <f t="shared" si="3"/>
        <v>4.6052177116673185E-2</v>
      </c>
    </row>
    <row r="39" spans="1:21" x14ac:dyDescent="0.25">
      <c r="A39">
        <v>2015</v>
      </c>
      <c r="B39" t="s">
        <v>27</v>
      </c>
      <c r="C39" t="s">
        <v>1</v>
      </c>
      <c r="D39" t="s">
        <v>28</v>
      </c>
      <c r="E39" t="s">
        <v>3</v>
      </c>
      <c r="F39" t="s">
        <v>20</v>
      </c>
      <c r="G39" t="s">
        <v>42</v>
      </c>
      <c r="H39" t="s">
        <v>6</v>
      </c>
      <c r="I39" t="s">
        <v>43</v>
      </c>
      <c r="J39" t="s">
        <v>4</v>
      </c>
      <c r="K39" t="s">
        <v>44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11</v>
      </c>
      <c r="R39">
        <f>2*1.8</f>
        <v>3.6</v>
      </c>
      <c r="S39" s="1">
        <f t="shared" si="2"/>
        <v>5538461.538461538</v>
      </c>
      <c r="T39" s="2">
        <v>2846000</v>
      </c>
      <c r="U39" s="3">
        <f t="shared" si="3"/>
        <v>1.9460511378993457</v>
      </c>
    </row>
    <row r="40" spans="1:21" x14ac:dyDescent="0.25">
      <c r="A40">
        <v>2015</v>
      </c>
      <c r="B40" t="s">
        <v>45</v>
      </c>
      <c r="C40" t="s">
        <v>1</v>
      </c>
      <c r="D40" t="s">
        <v>13</v>
      </c>
      <c r="E40" t="s">
        <v>3</v>
      </c>
      <c r="F40" t="s">
        <v>20</v>
      </c>
      <c r="G40" t="s">
        <v>46</v>
      </c>
      <c r="H40" t="s">
        <v>6</v>
      </c>
      <c r="I40" t="s">
        <v>34</v>
      </c>
      <c r="J40" t="s">
        <v>4</v>
      </c>
      <c r="K40" t="s">
        <v>35</v>
      </c>
      <c r="L40" t="s">
        <v>4</v>
      </c>
      <c r="M40" t="s">
        <v>47</v>
      </c>
      <c r="N40" t="s">
        <v>4</v>
      </c>
      <c r="O40" t="s">
        <v>4</v>
      </c>
      <c r="P40" t="s">
        <v>4</v>
      </c>
      <c r="Q40" t="s">
        <v>11</v>
      </c>
      <c r="R40">
        <f>2*20</f>
        <v>40</v>
      </c>
      <c r="S40" s="1">
        <f t="shared" si="2"/>
        <v>12461059.190031152</v>
      </c>
      <c r="T40" s="2">
        <v>2846000</v>
      </c>
      <c r="U40" s="3">
        <f t="shared" si="3"/>
        <v>4.3784466584789712</v>
      </c>
    </row>
    <row r="41" spans="1:21" x14ac:dyDescent="0.25">
      <c r="A41">
        <v>2015</v>
      </c>
      <c r="B41" t="s">
        <v>45</v>
      </c>
      <c r="C41" t="s">
        <v>1</v>
      </c>
      <c r="D41" t="s">
        <v>28</v>
      </c>
      <c r="E41" t="s">
        <v>3</v>
      </c>
      <c r="F41" t="s">
        <v>20</v>
      </c>
      <c r="G41" t="s">
        <v>48</v>
      </c>
      <c r="H41" t="s">
        <v>6</v>
      </c>
      <c r="I41" t="s">
        <v>34</v>
      </c>
      <c r="J41" t="s">
        <v>34</v>
      </c>
      <c r="K41" t="s">
        <v>35</v>
      </c>
      <c r="L41" t="s">
        <v>49</v>
      </c>
      <c r="M41" t="s">
        <v>50</v>
      </c>
      <c r="N41" t="s">
        <v>51</v>
      </c>
      <c r="O41" t="s">
        <v>4</v>
      </c>
      <c r="P41" t="s">
        <v>4</v>
      </c>
      <c r="Q41" t="s">
        <v>11</v>
      </c>
      <c r="R41">
        <f>2*20+20</f>
        <v>60</v>
      </c>
      <c r="S41" s="1">
        <f t="shared" si="2"/>
        <v>17142857.142857142</v>
      </c>
      <c r="T41" s="2">
        <v>2846000</v>
      </c>
      <c r="U41" s="3">
        <f t="shared" si="3"/>
        <v>6.0234916173074993</v>
      </c>
    </row>
    <row r="42" spans="1:21" x14ac:dyDescent="0.25">
      <c r="A42">
        <v>2015</v>
      </c>
      <c r="B42" t="s">
        <v>32</v>
      </c>
      <c r="C42" t="s">
        <v>1</v>
      </c>
      <c r="D42" t="s">
        <v>13</v>
      </c>
      <c r="E42" t="s">
        <v>3</v>
      </c>
      <c r="F42" t="s">
        <v>20</v>
      </c>
      <c r="G42" t="s">
        <v>52</v>
      </c>
      <c r="H42" t="s">
        <v>6</v>
      </c>
      <c r="I42" t="s">
        <v>53</v>
      </c>
      <c r="J42" t="s">
        <v>4</v>
      </c>
      <c r="K42" t="s">
        <v>54</v>
      </c>
      <c r="L42" t="s">
        <v>4</v>
      </c>
      <c r="M42" t="s">
        <v>4</v>
      </c>
      <c r="N42" t="s">
        <v>4</v>
      </c>
      <c r="O42" t="s">
        <v>55</v>
      </c>
      <c r="P42" t="s">
        <v>4</v>
      </c>
      <c r="Q42" t="s">
        <v>11</v>
      </c>
      <c r="R42">
        <f>2*12</f>
        <v>24</v>
      </c>
      <c r="S42" s="1">
        <f t="shared" si="2"/>
        <v>4858299.5951417005</v>
      </c>
      <c r="T42" s="2">
        <v>2846000</v>
      </c>
      <c r="U42" s="3">
        <f t="shared" si="3"/>
        <v>1.7070624016660929</v>
      </c>
    </row>
    <row r="43" spans="1:21" x14ac:dyDescent="0.25">
      <c r="A43">
        <v>2015</v>
      </c>
      <c r="B43" t="s">
        <v>32</v>
      </c>
      <c r="C43" t="s">
        <v>1</v>
      </c>
      <c r="D43" t="s">
        <v>28</v>
      </c>
      <c r="E43" t="s">
        <v>3</v>
      </c>
      <c r="F43" t="s">
        <v>20</v>
      </c>
      <c r="G43" t="s">
        <v>56</v>
      </c>
      <c r="H43" t="s">
        <v>6</v>
      </c>
      <c r="I43" t="s">
        <v>53</v>
      </c>
      <c r="J43" t="s">
        <v>4</v>
      </c>
      <c r="K43" t="s">
        <v>57</v>
      </c>
      <c r="L43" t="s">
        <v>4</v>
      </c>
      <c r="M43" t="s">
        <v>58</v>
      </c>
      <c r="N43" t="s">
        <v>4</v>
      </c>
      <c r="O43" t="s">
        <v>55</v>
      </c>
      <c r="P43" t="s">
        <v>4</v>
      </c>
      <c r="Q43" t="s">
        <v>11</v>
      </c>
      <c r="R43">
        <f>2*14.4</f>
        <v>28.8</v>
      </c>
      <c r="S43" s="1">
        <f t="shared" si="2"/>
        <v>3140676.1177753545</v>
      </c>
      <c r="T43" s="2">
        <v>2846000</v>
      </c>
      <c r="U43" s="3">
        <f t="shared" si="3"/>
        <v>1.1035404489723664</v>
      </c>
    </row>
    <row r="44" spans="1:21" x14ac:dyDescent="0.25">
      <c r="A44">
        <v>2015</v>
      </c>
      <c r="B44" t="s">
        <v>59</v>
      </c>
      <c r="C44" t="s">
        <v>1</v>
      </c>
      <c r="D44" t="s">
        <v>2</v>
      </c>
      <c r="E44" t="s">
        <v>3</v>
      </c>
      <c r="F44" t="s">
        <v>20</v>
      </c>
      <c r="G44" t="s">
        <v>60</v>
      </c>
      <c r="H44" t="s">
        <v>6</v>
      </c>
      <c r="I44" t="s">
        <v>53</v>
      </c>
      <c r="J44" t="s">
        <v>4</v>
      </c>
      <c r="K44" t="s">
        <v>54</v>
      </c>
      <c r="L44" t="s">
        <v>4</v>
      </c>
      <c r="M44" t="s">
        <v>4</v>
      </c>
      <c r="N44" t="s">
        <v>4</v>
      </c>
      <c r="O44" t="s">
        <v>55</v>
      </c>
      <c r="P44" t="s">
        <v>4</v>
      </c>
      <c r="Q44" t="s">
        <v>11</v>
      </c>
      <c r="R44">
        <f>2*12</f>
        <v>24</v>
      </c>
      <c r="S44" s="1">
        <f t="shared" si="2"/>
        <v>4868154.1582150105</v>
      </c>
      <c r="T44" s="2">
        <v>2846000</v>
      </c>
      <c r="U44" s="3">
        <f t="shared" si="3"/>
        <v>1.7105250028865111</v>
      </c>
    </row>
    <row r="45" spans="1:21" s="4" customFormat="1" x14ac:dyDescent="0.25">
      <c r="A45" s="4">
        <v>2015</v>
      </c>
      <c r="B45" s="4" t="s">
        <v>12</v>
      </c>
      <c r="C45" s="4" t="s">
        <v>116</v>
      </c>
      <c r="D45" s="4" t="s">
        <v>126</v>
      </c>
      <c r="E45" s="4" t="s">
        <v>64</v>
      </c>
      <c r="F45" s="4" t="s">
        <v>64</v>
      </c>
      <c r="G45" s="12" t="s">
        <v>4</v>
      </c>
      <c r="H45" s="4" t="s">
        <v>6</v>
      </c>
      <c r="I45" s="4" t="s">
        <v>145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146</v>
      </c>
      <c r="P45" s="4" t="s">
        <v>147</v>
      </c>
      <c r="Q45" s="4" t="s">
        <v>123</v>
      </c>
      <c r="S45" s="5" t="e">
        <f t="shared" si="2"/>
        <v>#VALUE!</v>
      </c>
      <c r="T45" s="6">
        <v>126200000</v>
      </c>
      <c r="U45" s="7" t="e">
        <f t="shared" si="3"/>
        <v>#VALUE!</v>
      </c>
    </row>
    <row r="46" spans="1:21" s="4" customFormat="1" x14ac:dyDescent="0.25">
      <c r="A46" s="4">
        <v>2014</v>
      </c>
      <c r="B46" s="4" t="s">
        <v>61</v>
      </c>
      <c r="C46" s="4" t="s">
        <v>1</v>
      </c>
      <c r="D46" s="4" t="s">
        <v>13</v>
      </c>
      <c r="E46" s="4" t="s">
        <v>3</v>
      </c>
      <c r="F46" s="4" t="s">
        <v>4</v>
      </c>
      <c r="G46" s="12" t="s">
        <v>4</v>
      </c>
      <c r="H46" s="4" t="s">
        <v>6</v>
      </c>
      <c r="I46" s="4" t="s">
        <v>30</v>
      </c>
      <c r="J46" s="4" t="s">
        <v>4</v>
      </c>
      <c r="K46" s="4" t="s">
        <v>8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11</v>
      </c>
      <c r="R46" s="4">
        <f>2*8+2*9</f>
        <v>34</v>
      </c>
      <c r="S46" s="5" t="e">
        <f t="shared" si="2"/>
        <v>#VALUE!</v>
      </c>
      <c r="T46" s="6">
        <v>2846000</v>
      </c>
      <c r="U46" s="7" t="e">
        <f t="shared" si="3"/>
        <v>#VALUE!</v>
      </c>
    </row>
    <row r="47" spans="1:21" s="4" customFormat="1" x14ac:dyDescent="0.25">
      <c r="A47" s="4">
        <v>2014</v>
      </c>
      <c r="B47" s="4" t="s">
        <v>93</v>
      </c>
      <c r="C47" s="4" t="s">
        <v>84</v>
      </c>
      <c r="D47" s="4" t="s">
        <v>94</v>
      </c>
      <c r="E47" s="4" t="s">
        <v>76</v>
      </c>
      <c r="F47" s="4" t="s">
        <v>77</v>
      </c>
      <c r="G47" s="12" t="s">
        <v>4</v>
      </c>
      <c r="H47" s="4" t="s">
        <v>92</v>
      </c>
      <c r="I47" s="4" t="s">
        <v>30</v>
      </c>
      <c r="J47" s="4" t="s">
        <v>4</v>
      </c>
      <c r="K47" s="4" t="s">
        <v>97</v>
      </c>
      <c r="L47" s="4" t="s">
        <v>4</v>
      </c>
      <c r="M47" s="4" t="s">
        <v>4</v>
      </c>
      <c r="N47" s="4" t="s">
        <v>4</v>
      </c>
      <c r="O47" s="4" t="s">
        <v>98</v>
      </c>
      <c r="P47" s="4" t="s">
        <v>4</v>
      </c>
      <c r="Q47" s="4" t="s">
        <v>89</v>
      </c>
      <c r="R47" s="4">
        <f>2*7.5+2*10</f>
        <v>35</v>
      </c>
      <c r="S47" s="5" t="e">
        <f t="shared" si="2"/>
        <v>#VALUE!</v>
      </c>
      <c r="T47" s="6">
        <v>51390000</v>
      </c>
      <c r="U47" s="7" t="e">
        <f t="shared" si="3"/>
        <v>#VALUE!</v>
      </c>
    </row>
    <row r="48" spans="1:21" x14ac:dyDescent="0.25">
      <c r="A48">
        <v>2014</v>
      </c>
      <c r="B48" t="s">
        <v>0</v>
      </c>
      <c r="C48" t="s">
        <v>84</v>
      </c>
      <c r="D48" t="s">
        <v>94</v>
      </c>
      <c r="E48" t="s">
        <v>86</v>
      </c>
      <c r="F48" t="s">
        <v>20</v>
      </c>
      <c r="G48" t="s">
        <v>99</v>
      </c>
      <c r="H48" t="s">
        <v>4</v>
      </c>
      <c r="I48" t="s">
        <v>15</v>
      </c>
      <c r="J48" t="s">
        <v>4</v>
      </c>
      <c r="K48" t="s">
        <v>66</v>
      </c>
      <c r="L48" t="s">
        <v>4</v>
      </c>
      <c r="M48" t="s">
        <v>4</v>
      </c>
      <c r="N48" t="s">
        <v>4</v>
      </c>
      <c r="O48" t="s">
        <v>100</v>
      </c>
      <c r="P48" t="s">
        <v>4</v>
      </c>
      <c r="Q48" t="s">
        <v>89</v>
      </c>
      <c r="R48">
        <f>2*15</f>
        <v>30</v>
      </c>
      <c r="S48" s="1">
        <f t="shared" si="2"/>
        <v>535714.28571428568</v>
      </c>
      <c r="T48" s="2">
        <v>51390000</v>
      </c>
      <c r="U48" s="3">
        <f t="shared" si="3"/>
        <v>1.0424485030439495E-2</v>
      </c>
    </row>
    <row r="49" spans="1:21" x14ac:dyDescent="0.25">
      <c r="A49">
        <v>2014</v>
      </c>
      <c r="B49" t="s">
        <v>101</v>
      </c>
      <c r="C49" t="s">
        <v>84</v>
      </c>
      <c r="D49" t="s">
        <v>94</v>
      </c>
      <c r="E49" t="s">
        <v>76</v>
      </c>
      <c r="F49" t="s">
        <v>77</v>
      </c>
      <c r="G49" t="s">
        <v>102</v>
      </c>
      <c r="H49" t="s">
        <v>92</v>
      </c>
      <c r="I49" t="s">
        <v>30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31</v>
      </c>
      <c r="P49" t="s">
        <v>4</v>
      </c>
      <c r="Q49" t="s">
        <v>89</v>
      </c>
      <c r="S49" s="1">
        <f t="shared" si="2"/>
        <v>0</v>
      </c>
      <c r="T49" s="2">
        <v>51390000</v>
      </c>
      <c r="U49" s="3">
        <f t="shared" si="3"/>
        <v>0</v>
      </c>
    </row>
    <row r="50" spans="1:21" x14ac:dyDescent="0.25">
      <c r="A50">
        <v>2014</v>
      </c>
      <c r="B50" t="s">
        <v>32</v>
      </c>
      <c r="C50" t="s">
        <v>210</v>
      </c>
      <c r="D50" t="s">
        <v>219</v>
      </c>
      <c r="E50" t="s">
        <v>63</v>
      </c>
      <c r="F50" t="s">
        <v>64</v>
      </c>
      <c r="G50" t="s">
        <v>220</v>
      </c>
      <c r="H50" t="s">
        <v>6</v>
      </c>
      <c r="I50" t="s">
        <v>38</v>
      </c>
      <c r="J50" t="s">
        <v>4</v>
      </c>
      <c r="K50" t="s">
        <v>16</v>
      </c>
      <c r="L50" t="s">
        <v>4</v>
      </c>
      <c r="M50" t="s">
        <v>221</v>
      </c>
      <c r="N50" t="s">
        <v>4</v>
      </c>
      <c r="O50" t="s">
        <v>4</v>
      </c>
      <c r="P50" t="s">
        <v>4</v>
      </c>
      <c r="Q50" t="s">
        <v>215</v>
      </c>
      <c r="R50">
        <f>2*10</f>
        <v>20</v>
      </c>
      <c r="S50" s="1">
        <f t="shared" si="2"/>
        <v>65163.560536947734</v>
      </c>
      <c r="T50" s="2">
        <v>212200000</v>
      </c>
      <c r="U50" s="3">
        <f t="shared" si="3"/>
        <v>3.0708558217223248E-4</v>
      </c>
    </row>
    <row r="51" spans="1:21" x14ac:dyDescent="0.25">
      <c r="A51">
        <v>2014</v>
      </c>
      <c r="B51" t="s">
        <v>32</v>
      </c>
      <c r="C51" t="s">
        <v>210</v>
      </c>
      <c r="D51" t="s">
        <v>219</v>
      </c>
      <c r="E51" t="s">
        <v>86</v>
      </c>
      <c r="F51" t="s">
        <v>20</v>
      </c>
      <c r="G51" t="s">
        <v>222</v>
      </c>
      <c r="H51" t="s">
        <v>6</v>
      </c>
      <c r="I51" t="s">
        <v>53</v>
      </c>
      <c r="J51" t="s">
        <v>4</v>
      </c>
      <c r="K51" t="s">
        <v>16</v>
      </c>
      <c r="L51" t="s">
        <v>4</v>
      </c>
      <c r="M51" t="s">
        <v>223</v>
      </c>
      <c r="N51" t="s">
        <v>4</v>
      </c>
      <c r="O51" t="s">
        <v>4</v>
      </c>
      <c r="P51" t="s">
        <v>4</v>
      </c>
      <c r="Q51" t="s">
        <v>215</v>
      </c>
      <c r="R51">
        <f>2*10</f>
        <v>20</v>
      </c>
      <c r="S51" s="1">
        <f t="shared" si="2"/>
        <v>95238.095238095237</v>
      </c>
      <c r="T51" s="2">
        <v>212200000</v>
      </c>
      <c r="U51" s="3">
        <f t="shared" si="3"/>
        <v>4.4881288990619809E-4</v>
      </c>
    </row>
    <row r="52" spans="1:21" x14ac:dyDescent="0.25">
      <c r="A52">
        <v>2014</v>
      </c>
      <c r="B52" t="s">
        <v>32</v>
      </c>
      <c r="C52" t="s">
        <v>210</v>
      </c>
      <c r="D52" t="s">
        <v>224</v>
      </c>
      <c r="E52" t="s">
        <v>63</v>
      </c>
      <c r="F52" t="s">
        <v>64</v>
      </c>
      <c r="G52" t="s">
        <v>225</v>
      </c>
      <c r="H52" t="s">
        <v>6</v>
      </c>
      <c r="I52" t="s">
        <v>38</v>
      </c>
      <c r="J52" t="s">
        <v>4</v>
      </c>
      <c r="K52" t="s">
        <v>16</v>
      </c>
      <c r="L52" t="s">
        <v>4</v>
      </c>
      <c r="M52" t="s">
        <v>226</v>
      </c>
      <c r="N52" t="s">
        <v>4</v>
      </c>
      <c r="O52" t="s">
        <v>214</v>
      </c>
      <c r="P52" t="s">
        <v>4</v>
      </c>
      <c r="Q52" t="s">
        <v>215</v>
      </c>
      <c r="R52">
        <f>2*10</f>
        <v>20</v>
      </c>
      <c r="S52" s="1">
        <f t="shared" si="2"/>
        <v>66467.264872050509</v>
      </c>
      <c r="T52" s="2">
        <v>212200000</v>
      </c>
      <c r="U52" s="3">
        <f t="shared" si="3"/>
        <v>3.1322933492955002E-4</v>
      </c>
    </row>
    <row r="53" spans="1:21" x14ac:dyDescent="0.25">
      <c r="A53">
        <v>2014</v>
      </c>
      <c r="B53" t="s">
        <v>32</v>
      </c>
      <c r="C53" t="s">
        <v>210</v>
      </c>
      <c r="D53" t="s">
        <v>227</v>
      </c>
      <c r="E53" t="s">
        <v>63</v>
      </c>
      <c r="F53" t="s">
        <v>64</v>
      </c>
      <c r="G53" t="s">
        <v>228</v>
      </c>
      <c r="H53" t="s">
        <v>6</v>
      </c>
      <c r="I53" t="s">
        <v>38</v>
      </c>
      <c r="J53" t="s">
        <v>4</v>
      </c>
      <c r="K53" t="s">
        <v>168</v>
      </c>
      <c r="L53" t="s">
        <v>4</v>
      </c>
      <c r="M53" t="s">
        <v>229</v>
      </c>
      <c r="N53" t="s">
        <v>4</v>
      </c>
      <c r="O53" t="s">
        <v>4</v>
      </c>
      <c r="P53" t="s">
        <v>4</v>
      </c>
      <c r="Q53" t="s">
        <v>215</v>
      </c>
      <c r="R53">
        <f>2*5</f>
        <v>10</v>
      </c>
      <c r="S53" s="1">
        <f t="shared" si="2"/>
        <v>67796.610169491527</v>
      </c>
      <c r="T53" s="2">
        <v>212200000</v>
      </c>
      <c r="U53" s="3">
        <f t="shared" si="3"/>
        <v>3.1949392162814106E-4</v>
      </c>
    </row>
    <row r="54" spans="1:21" x14ac:dyDescent="0.25">
      <c r="A54">
        <v>2014</v>
      </c>
      <c r="B54" t="s">
        <v>32</v>
      </c>
      <c r="C54" t="s">
        <v>210</v>
      </c>
      <c r="D54" t="s">
        <v>230</v>
      </c>
      <c r="E54" t="s">
        <v>76</v>
      </c>
      <c r="F54" t="s">
        <v>77</v>
      </c>
      <c r="G54" t="s">
        <v>231</v>
      </c>
      <c r="H54" t="s">
        <v>6</v>
      </c>
      <c r="I54" t="s">
        <v>30</v>
      </c>
      <c r="J54" t="s">
        <v>4</v>
      </c>
      <c r="K54" t="s">
        <v>232</v>
      </c>
      <c r="L54" t="s">
        <v>4</v>
      </c>
      <c r="M54" t="s">
        <v>233</v>
      </c>
      <c r="N54" t="s">
        <v>4</v>
      </c>
      <c r="O54" t="s">
        <v>31</v>
      </c>
      <c r="P54" t="s">
        <v>4</v>
      </c>
      <c r="Q54" t="s">
        <v>215</v>
      </c>
      <c r="R54">
        <f>2*7.6+2*6</f>
        <v>27.2</v>
      </c>
      <c r="S54" s="1">
        <f t="shared" si="2"/>
        <v>93470.790378006874</v>
      </c>
      <c r="T54" s="2">
        <v>212200000</v>
      </c>
      <c r="U54" s="3">
        <f t="shared" si="3"/>
        <v>4.4048440328938208E-4</v>
      </c>
    </row>
    <row r="55" spans="1:21" x14ac:dyDescent="0.25">
      <c r="A55">
        <v>2014</v>
      </c>
      <c r="B55" t="s">
        <v>32</v>
      </c>
      <c r="C55" t="s">
        <v>210</v>
      </c>
      <c r="D55" t="s">
        <v>216</v>
      </c>
      <c r="E55" t="s">
        <v>63</v>
      </c>
      <c r="F55" t="s">
        <v>64</v>
      </c>
      <c r="G55" t="s">
        <v>228</v>
      </c>
      <c r="H55" t="s">
        <v>6</v>
      </c>
      <c r="I55" t="s">
        <v>38</v>
      </c>
      <c r="J55" t="s">
        <v>4</v>
      </c>
      <c r="K55" t="s">
        <v>168</v>
      </c>
      <c r="L55" t="s">
        <v>4</v>
      </c>
      <c r="M55" t="s">
        <v>234</v>
      </c>
      <c r="N55" t="s">
        <v>4</v>
      </c>
      <c r="O55" t="s">
        <v>4</v>
      </c>
      <c r="P55" t="s">
        <v>4</v>
      </c>
      <c r="Q55" t="s">
        <v>215</v>
      </c>
      <c r="R55">
        <f>2*5</f>
        <v>10</v>
      </c>
      <c r="S55" s="1">
        <f t="shared" si="2"/>
        <v>67796.610169491527</v>
      </c>
      <c r="T55" s="2">
        <v>212200000</v>
      </c>
      <c r="U55" s="3">
        <f t="shared" si="3"/>
        <v>3.1949392162814106E-4</v>
      </c>
    </row>
    <row r="56" spans="1:21" s="4" customFormat="1" x14ac:dyDescent="0.25">
      <c r="A56" s="4">
        <v>2013</v>
      </c>
      <c r="B56" s="4" t="s">
        <v>4</v>
      </c>
      <c r="C56" s="4" t="s">
        <v>250</v>
      </c>
      <c r="D56" s="4" t="s">
        <v>283</v>
      </c>
      <c r="E56" s="4" t="s">
        <v>3</v>
      </c>
      <c r="F56" s="4" t="s">
        <v>4</v>
      </c>
      <c r="G56" s="12" t="s">
        <v>4</v>
      </c>
      <c r="H56" s="4" t="s">
        <v>119</v>
      </c>
      <c r="I56" s="4" t="s">
        <v>4</v>
      </c>
      <c r="J56" s="4" t="s">
        <v>252</v>
      </c>
      <c r="K56" s="4" t="s">
        <v>4</v>
      </c>
      <c r="L56" s="4" t="s">
        <v>253</v>
      </c>
      <c r="M56" s="4" t="s">
        <v>4</v>
      </c>
      <c r="N56" s="4" t="s">
        <v>272</v>
      </c>
      <c r="O56" s="4" t="s">
        <v>284</v>
      </c>
      <c r="P56" s="4" t="s">
        <v>4</v>
      </c>
      <c r="Q56" s="4" t="s">
        <v>123</v>
      </c>
      <c r="R56" s="4">
        <f>30</f>
        <v>30</v>
      </c>
      <c r="S56" s="5" t="e">
        <f t="shared" si="2"/>
        <v>#VALUE!</v>
      </c>
      <c r="T56" s="6">
        <v>31990000</v>
      </c>
      <c r="U56" s="7" t="e">
        <f t="shared" si="3"/>
        <v>#VALUE!</v>
      </c>
    </row>
    <row r="57" spans="1:21" x14ac:dyDescent="0.25">
      <c r="A57">
        <v>2013</v>
      </c>
      <c r="B57" t="s">
        <v>101</v>
      </c>
      <c r="C57" t="s">
        <v>250</v>
      </c>
      <c r="D57" t="s">
        <v>261</v>
      </c>
      <c r="E57" t="s">
        <v>86</v>
      </c>
      <c r="F57" t="s">
        <v>20</v>
      </c>
      <c r="G57" t="s">
        <v>285</v>
      </c>
      <c r="H57" t="s">
        <v>119</v>
      </c>
      <c r="I57" t="s">
        <v>137</v>
      </c>
      <c r="J57" t="s">
        <v>4</v>
      </c>
      <c r="K57" t="s">
        <v>35</v>
      </c>
      <c r="L57" t="s">
        <v>4</v>
      </c>
      <c r="M57" t="s">
        <v>286</v>
      </c>
      <c r="N57" t="s">
        <v>4</v>
      </c>
      <c r="O57" t="s">
        <v>287</v>
      </c>
      <c r="P57" t="s">
        <v>4</v>
      </c>
      <c r="Q57" t="s">
        <v>123</v>
      </c>
      <c r="R57">
        <f>2*20</f>
        <v>40</v>
      </c>
      <c r="S57" s="1">
        <f t="shared" si="2"/>
        <v>379110.98474078288</v>
      </c>
      <c r="T57" s="2">
        <v>31990000</v>
      </c>
      <c r="U57" s="3">
        <f t="shared" si="3"/>
        <v>1.1850921686176396E-2</v>
      </c>
    </row>
    <row r="58" spans="1:21" x14ac:dyDescent="0.25">
      <c r="A58">
        <v>2013</v>
      </c>
      <c r="B58" t="s">
        <v>101</v>
      </c>
      <c r="C58" t="s">
        <v>250</v>
      </c>
      <c r="D58" t="s">
        <v>280</v>
      </c>
      <c r="E58" t="s">
        <v>86</v>
      </c>
      <c r="F58" t="s">
        <v>20</v>
      </c>
      <c r="G58" t="s">
        <v>288</v>
      </c>
      <c r="H58" t="s">
        <v>119</v>
      </c>
      <c r="I58" t="s">
        <v>137</v>
      </c>
      <c r="J58" t="s">
        <v>4</v>
      </c>
      <c r="K58" t="s">
        <v>35</v>
      </c>
      <c r="L58" t="s">
        <v>4</v>
      </c>
      <c r="M58" t="s">
        <v>289</v>
      </c>
      <c r="N58" t="s">
        <v>4</v>
      </c>
      <c r="O58" t="s">
        <v>4</v>
      </c>
      <c r="P58" t="s">
        <v>4</v>
      </c>
      <c r="Q58" t="s">
        <v>123</v>
      </c>
      <c r="R58">
        <f>2*20</f>
        <v>40</v>
      </c>
      <c r="S58" s="1">
        <f t="shared" si="2"/>
        <v>262760.29691913555</v>
      </c>
      <c r="T58" s="2">
        <v>31990000</v>
      </c>
      <c r="U58" s="3">
        <f t="shared" si="3"/>
        <v>8.2138260993790419E-3</v>
      </c>
    </row>
    <row r="59" spans="1:21" x14ac:dyDescent="0.25">
      <c r="A59">
        <v>2012</v>
      </c>
      <c r="B59" t="s">
        <v>12</v>
      </c>
      <c r="C59" t="s">
        <v>1</v>
      </c>
      <c r="D59" t="s">
        <v>62</v>
      </c>
      <c r="E59" t="s">
        <v>63</v>
      </c>
      <c r="F59" t="s">
        <v>64</v>
      </c>
      <c r="G59" t="s">
        <v>65</v>
      </c>
      <c r="H59" t="s">
        <v>6</v>
      </c>
      <c r="I59" t="s">
        <v>38</v>
      </c>
      <c r="J59" t="s">
        <v>38</v>
      </c>
      <c r="K59" t="s">
        <v>66</v>
      </c>
      <c r="L59" t="s">
        <v>4</v>
      </c>
      <c r="M59" t="s">
        <v>67</v>
      </c>
      <c r="N59" t="s">
        <v>68</v>
      </c>
      <c r="O59" t="s">
        <v>4</v>
      </c>
      <c r="P59" t="s">
        <v>4</v>
      </c>
      <c r="Q59" t="s">
        <v>11</v>
      </c>
      <c r="R59">
        <f>2*15</f>
        <v>30</v>
      </c>
      <c r="S59" s="1">
        <f t="shared" si="2"/>
        <v>5758157.389635317</v>
      </c>
      <c r="T59" s="2">
        <v>2846000</v>
      </c>
      <c r="U59" s="3">
        <f t="shared" si="3"/>
        <v>2.0232457447769914</v>
      </c>
    </row>
    <row r="60" spans="1:21" x14ac:dyDescent="0.25">
      <c r="A60">
        <v>2012</v>
      </c>
      <c r="B60" t="s">
        <v>61</v>
      </c>
      <c r="C60" t="s">
        <v>250</v>
      </c>
      <c r="D60" t="s">
        <v>269</v>
      </c>
      <c r="E60" t="s">
        <v>3</v>
      </c>
      <c r="F60" t="s">
        <v>4</v>
      </c>
      <c r="G60" t="s">
        <v>290</v>
      </c>
      <c r="H60" t="s">
        <v>119</v>
      </c>
      <c r="I60" t="s">
        <v>43</v>
      </c>
      <c r="J60" t="s">
        <v>4</v>
      </c>
      <c r="K60" t="s">
        <v>291</v>
      </c>
      <c r="L60" t="s">
        <v>4</v>
      </c>
      <c r="M60" t="s">
        <v>292</v>
      </c>
      <c r="N60" t="s">
        <v>4</v>
      </c>
      <c r="O60" t="s">
        <v>293</v>
      </c>
      <c r="P60" t="s">
        <v>4</v>
      </c>
      <c r="Q60" t="s">
        <v>123</v>
      </c>
      <c r="R60">
        <f>2*16+2*13</f>
        <v>58</v>
      </c>
      <c r="S60" s="1">
        <f t="shared" si="2"/>
        <v>1198347.1074380165</v>
      </c>
      <c r="T60" s="2">
        <v>31990000</v>
      </c>
      <c r="U60" s="3">
        <f t="shared" si="3"/>
        <v>3.7460053374117425E-2</v>
      </c>
    </row>
    <row r="61" spans="1:21" x14ac:dyDescent="0.25">
      <c r="A61">
        <v>2012</v>
      </c>
      <c r="B61" t="s">
        <v>61</v>
      </c>
      <c r="C61" t="s">
        <v>314</v>
      </c>
      <c r="D61" t="s">
        <v>315</v>
      </c>
      <c r="E61" t="s">
        <v>63</v>
      </c>
      <c r="F61" t="s">
        <v>64</v>
      </c>
      <c r="G61" t="s">
        <v>323</v>
      </c>
      <c r="H61" t="s">
        <v>6</v>
      </c>
      <c r="I61" t="s">
        <v>38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89</v>
      </c>
      <c r="S61" s="1">
        <f t="shared" si="2"/>
        <v>0</v>
      </c>
      <c r="T61" s="2">
        <v>15850000</v>
      </c>
      <c r="U61" s="3">
        <f t="shared" si="3"/>
        <v>0</v>
      </c>
    </row>
    <row r="62" spans="1:21" x14ac:dyDescent="0.25">
      <c r="A62">
        <v>2011</v>
      </c>
      <c r="B62" t="s">
        <v>12</v>
      </c>
      <c r="C62" t="s">
        <v>1</v>
      </c>
      <c r="D62" t="s">
        <v>13</v>
      </c>
      <c r="E62" t="s">
        <v>63</v>
      </c>
      <c r="F62" t="s">
        <v>64</v>
      </c>
      <c r="G62" t="s">
        <v>69</v>
      </c>
      <c r="H62" t="s">
        <v>6</v>
      </c>
      <c r="I62" t="s">
        <v>38</v>
      </c>
      <c r="J62" t="s">
        <v>38</v>
      </c>
      <c r="K62" t="s">
        <v>66</v>
      </c>
      <c r="L62" t="s">
        <v>39</v>
      </c>
      <c r="M62" t="s">
        <v>70</v>
      </c>
      <c r="N62" t="s">
        <v>71</v>
      </c>
      <c r="O62" t="s">
        <v>4</v>
      </c>
      <c r="P62" t="s">
        <v>4</v>
      </c>
      <c r="Q62" t="s">
        <v>11</v>
      </c>
      <c r="R62">
        <f>2*15+5</f>
        <v>35</v>
      </c>
      <c r="S62" s="1">
        <f t="shared" si="2"/>
        <v>1643192.4882629109</v>
      </c>
      <c r="T62" s="2">
        <v>2846000</v>
      </c>
      <c r="U62" s="3">
        <f t="shared" si="3"/>
        <v>0.57736911042266725</v>
      </c>
    </row>
    <row r="63" spans="1:21" s="4" customFormat="1" x14ac:dyDescent="0.25">
      <c r="A63" s="4">
        <v>2011</v>
      </c>
      <c r="B63" s="4" t="s">
        <v>12</v>
      </c>
      <c r="C63" s="4" t="s">
        <v>116</v>
      </c>
      <c r="D63" s="4" t="s">
        <v>126</v>
      </c>
      <c r="E63" s="4" t="s">
        <v>64</v>
      </c>
      <c r="F63" s="4" t="s">
        <v>64</v>
      </c>
      <c r="G63" s="12" t="s">
        <v>4</v>
      </c>
      <c r="H63" s="4" t="s">
        <v>6</v>
      </c>
      <c r="I63" s="4" t="s">
        <v>145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148</v>
      </c>
      <c r="P63" s="4" t="s">
        <v>147</v>
      </c>
      <c r="Q63" s="4" t="s">
        <v>123</v>
      </c>
      <c r="S63" s="5" t="e">
        <f t="shared" si="2"/>
        <v>#VALUE!</v>
      </c>
      <c r="T63" s="6">
        <v>126200000</v>
      </c>
      <c r="U63" s="7" t="e">
        <f t="shared" si="3"/>
        <v>#VALUE!</v>
      </c>
    </row>
    <row r="64" spans="1:21" s="4" customFormat="1" x14ac:dyDescent="0.25">
      <c r="A64" s="4">
        <v>2011</v>
      </c>
      <c r="B64" s="4" t="s">
        <v>61</v>
      </c>
      <c r="C64" s="4" t="s">
        <v>116</v>
      </c>
      <c r="D64" s="4" t="s">
        <v>126</v>
      </c>
      <c r="E64" s="4" t="s">
        <v>64</v>
      </c>
      <c r="F64" s="4" t="s">
        <v>64</v>
      </c>
      <c r="G64" s="12" t="s">
        <v>4</v>
      </c>
      <c r="H64" s="4" t="s">
        <v>6</v>
      </c>
      <c r="I64" s="4" t="s">
        <v>145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149</v>
      </c>
      <c r="P64" s="4" t="s">
        <v>147</v>
      </c>
      <c r="Q64" s="4" t="s">
        <v>123</v>
      </c>
      <c r="S64" s="5" t="e">
        <f t="shared" si="2"/>
        <v>#VALUE!</v>
      </c>
      <c r="T64" s="6">
        <v>126200000</v>
      </c>
      <c r="U64" s="7" t="e">
        <f t="shared" si="3"/>
        <v>#VALUE!</v>
      </c>
    </row>
    <row r="65" spans="1:21" s="4" customFormat="1" x14ac:dyDescent="0.25">
      <c r="A65" s="4">
        <v>2011</v>
      </c>
      <c r="B65" s="4" t="s">
        <v>22</v>
      </c>
      <c r="C65" s="4" t="s">
        <v>250</v>
      </c>
      <c r="D65" s="4" t="s">
        <v>269</v>
      </c>
      <c r="E65" s="4" t="s">
        <v>3</v>
      </c>
      <c r="F65" s="4" t="s">
        <v>4</v>
      </c>
      <c r="G65" s="12" t="s">
        <v>4</v>
      </c>
      <c r="H65" s="4" t="s">
        <v>119</v>
      </c>
      <c r="I65" s="4" t="s">
        <v>133</v>
      </c>
      <c r="J65" s="4" t="s">
        <v>4</v>
      </c>
      <c r="K65" s="4" t="s">
        <v>294</v>
      </c>
      <c r="L65" s="4" t="s">
        <v>4</v>
      </c>
      <c r="M65" s="4" t="s">
        <v>295</v>
      </c>
      <c r="N65" s="4" t="s">
        <v>4</v>
      </c>
      <c r="O65" s="4" t="s">
        <v>4</v>
      </c>
      <c r="P65" s="4" t="s">
        <v>4</v>
      </c>
      <c r="Q65" s="4" t="s">
        <v>123</v>
      </c>
      <c r="R65" s="4">
        <f>2*12.5</f>
        <v>25</v>
      </c>
      <c r="S65" s="5" t="e">
        <f t="shared" si="2"/>
        <v>#VALUE!</v>
      </c>
      <c r="T65" s="6">
        <v>31990000</v>
      </c>
      <c r="U65" s="7" t="e">
        <f t="shared" si="3"/>
        <v>#VALUE!</v>
      </c>
    </row>
    <row r="66" spans="1:21" x14ac:dyDescent="0.25">
      <c r="A66">
        <v>2011</v>
      </c>
      <c r="B66" t="s">
        <v>18</v>
      </c>
      <c r="C66" t="s">
        <v>314</v>
      </c>
      <c r="D66" t="s">
        <v>318</v>
      </c>
      <c r="E66" t="s">
        <v>63</v>
      </c>
      <c r="F66" t="s">
        <v>64</v>
      </c>
      <c r="G66" t="s">
        <v>324</v>
      </c>
      <c r="H66" t="s">
        <v>4</v>
      </c>
      <c r="I66" t="s">
        <v>38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4</v>
      </c>
      <c r="P66" t="s">
        <v>4</v>
      </c>
      <c r="Q66" t="s">
        <v>89</v>
      </c>
      <c r="S66" s="1">
        <f t="shared" ref="S66:S97" si="4">R66/G66*1000000</f>
        <v>0</v>
      </c>
      <c r="T66" s="2">
        <v>15850000</v>
      </c>
      <c r="U66" s="3">
        <f t="shared" ref="U66:U97" si="5">S66/T66</f>
        <v>0</v>
      </c>
    </row>
    <row r="67" spans="1:21" x14ac:dyDescent="0.25">
      <c r="A67">
        <v>2010</v>
      </c>
      <c r="B67" t="s">
        <v>0</v>
      </c>
      <c r="C67" t="s">
        <v>1</v>
      </c>
      <c r="D67" t="s">
        <v>28</v>
      </c>
      <c r="E67" t="s">
        <v>63</v>
      </c>
      <c r="F67" t="s">
        <v>64</v>
      </c>
      <c r="G67" t="s">
        <v>72</v>
      </c>
      <c r="H67" t="s">
        <v>6</v>
      </c>
      <c r="I67" t="s">
        <v>38</v>
      </c>
      <c r="J67" t="s">
        <v>38</v>
      </c>
      <c r="K67" t="s">
        <v>66</v>
      </c>
      <c r="L67" t="s">
        <v>39</v>
      </c>
      <c r="M67" t="s">
        <v>73</v>
      </c>
      <c r="N67" t="s">
        <v>74</v>
      </c>
      <c r="O67" t="s">
        <v>4</v>
      </c>
      <c r="P67" t="s">
        <v>4</v>
      </c>
      <c r="Q67" t="s">
        <v>11</v>
      </c>
      <c r="R67">
        <f>2*15+5</f>
        <v>35</v>
      </c>
      <c r="S67" s="1">
        <f t="shared" si="4"/>
        <v>799269.23955240927</v>
      </c>
      <c r="T67" s="2">
        <v>2846000</v>
      </c>
      <c r="U67" s="3">
        <f t="shared" si="5"/>
        <v>0.28083950792424783</v>
      </c>
    </row>
    <row r="68" spans="1:21" x14ac:dyDescent="0.25">
      <c r="A68">
        <v>2010</v>
      </c>
      <c r="B68" t="s">
        <v>0</v>
      </c>
      <c r="C68" t="s">
        <v>84</v>
      </c>
      <c r="D68" t="s">
        <v>103</v>
      </c>
      <c r="E68" t="s">
        <v>63</v>
      </c>
      <c r="F68" t="s">
        <v>64</v>
      </c>
      <c r="G68" t="s">
        <v>92</v>
      </c>
      <c r="H68" t="s">
        <v>4</v>
      </c>
      <c r="I68" t="s">
        <v>38</v>
      </c>
      <c r="J68" t="s">
        <v>4</v>
      </c>
      <c r="K68" t="s">
        <v>16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89</v>
      </c>
      <c r="R68">
        <f>2*10</f>
        <v>20</v>
      </c>
      <c r="S68" s="1">
        <f t="shared" si="4"/>
        <v>2000000</v>
      </c>
      <c r="T68" s="2">
        <v>51390000</v>
      </c>
      <c r="U68" s="3">
        <f t="shared" si="5"/>
        <v>3.891807744697412E-2</v>
      </c>
    </row>
    <row r="69" spans="1:21" x14ac:dyDescent="0.25">
      <c r="A69">
        <v>2010</v>
      </c>
      <c r="B69" t="s">
        <v>27</v>
      </c>
      <c r="C69" t="s">
        <v>84</v>
      </c>
      <c r="D69" t="s">
        <v>104</v>
      </c>
      <c r="E69" t="s">
        <v>63</v>
      </c>
      <c r="F69" t="s">
        <v>64</v>
      </c>
      <c r="G69" t="s">
        <v>92</v>
      </c>
      <c r="H69" t="s">
        <v>6</v>
      </c>
      <c r="I69" t="s">
        <v>38</v>
      </c>
      <c r="J69" t="s">
        <v>4</v>
      </c>
      <c r="K69" t="s">
        <v>16</v>
      </c>
      <c r="L69" t="s">
        <v>4</v>
      </c>
      <c r="M69" t="s">
        <v>4</v>
      </c>
      <c r="N69" t="s">
        <v>4</v>
      </c>
      <c r="O69" t="s">
        <v>4</v>
      </c>
      <c r="P69" t="s">
        <v>4</v>
      </c>
      <c r="Q69" t="s">
        <v>89</v>
      </c>
      <c r="R69">
        <f>2*10</f>
        <v>20</v>
      </c>
      <c r="S69" s="1">
        <f t="shared" si="4"/>
        <v>2000000</v>
      </c>
      <c r="T69" s="2">
        <v>51390000</v>
      </c>
      <c r="U69" s="3">
        <f t="shared" si="5"/>
        <v>3.891807744697412E-2</v>
      </c>
    </row>
    <row r="70" spans="1:21" s="4" customFormat="1" x14ac:dyDescent="0.25">
      <c r="A70" s="4">
        <v>2010</v>
      </c>
      <c r="B70" s="4" t="s">
        <v>61</v>
      </c>
      <c r="C70" s="4" t="s">
        <v>116</v>
      </c>
      <c r="D70" s="4" t="s">
        <v>126</v>
      </c>
      <c r="E70" s="4" t="s">
        <v>64</v>
      </c>
      <c r="F70" s="4" t="s">
        <v>64</v>
      </c>
      <c r="G70" s="12" t="s">
        <v>4</v>
      </c>
      <c r="H70" s="4" t="s">
        <v>6</v>
      </c>
      <c r="I70" s="4" t="s">
        <v>145</v>
      </c>
      <c r="J70" s="4" t="s">
        <v>4</v>
      </c>
      <c r="K70" s="4" t="s">
        <v>4</v>
      </c>
      <c r="L70" s="4" t="s">
        <v>4</v>
      </c>
      <c r="M70" s="4" t="s">
        <v>4</v>
      </c>
      <c r="N70" s="4" t="s">
        <v>4</v>
      </c>
      <c r="O70" s="4" t="s">
        <v>150</v>
      </c>
      <c r="P70" s="4" t="s">
        <v>147</v>
      </c>
      <c r="Q70" s="4" t="s">
        <v>123</v>
      </c>
      <c r="S70" s="5" t="e">
        <f t="shared" si="4"/>
        <v>#VALUE!</v>
      </c>
      <c r="T70" s="6">
        <v>126200000</v>
      </c>
      <c r="U70" s="7" t="e">
        <f t="shared" si="5"/>
        <v>#VALUE!</v>
      </c>
    </row>
    <row r="71" spans="1:21" x14ac:dyDescent="0.25">
      <c r="A71">
        <v>2010</v>
      </c>
      <c r="B71" t="s">
        <v>101</v>
      </c>
      <c r="C71" t="s">
        <v>116</v>
      </c>
      <c r="D71" t="s">
        <v>151</v>
      </c>
      <c r="E71" t="s">
        <v>86</v>
      </c>
      <c r="F71" t="s">
        <v>20</v>
      </c>
      <c r="G71" t="s">
        <v>152</v>
      </c>
      <c r="H71" t="s">
        <v>119</v>
      </c>
      <c r="I71" t="s">
        <v>137</v>
      </c>
      <c r="J71" t="s">
        <v>4</v>
      </c>
      <c r="K71" t="s">
        <v>66</v>
      </c>
      <c r="L71" t="s">
        <v>4</v>
      </c>
      <c r="M71" t="s">
        <v>153</v>
      </c>
      <c r="N71" t="s">
        <v>4</v>
      </c>
      <c r="O71" t="s">
        <v>154</v>
      </c>
      <c r="P71" t="s">
        <v>4</v>
      </c>
      <c r="Q71" t="s">
        <v>123</v>
      </c>
      <c r="R71">
        <f>2*15</f>
        <v>30</v>
      </c>
      <c r="S71" s="1">
        <f t="shared" si="4"/>
        <v>2142857.1428571427</v>
      </c>
      <c r="T71" s="2">
        <v>126200000</v>
      </c>
      <c r="U71" s="3">
        <f t="shared" si="5"/>
        <v>1.6979850577314919E-2</v>
      </c>
    </row>
    <row r="72" spans="1:21" x14ac:dyDescent="0.25">
      <c r="A72">
        <v>2010</v>
      </c>
      <c r="B72" t="s">
        <v>101</v>
      </c>
      <c r="C72" t="s">
        <v>116</v>
      </c>
      <c r="D72" t="s">
        <v>155</v>
      </c>
      <c r="E72" t="s">
        <v>64</v>
      </c>
      <c r="F72" t="s">
        <v>64</v>
      </c>
      <c r="G72" t="s">
        <v>156</v>
      </c>
      <c r="H72" t="s">
        <v>119</v>
      </c>
      <c r="I72" t="s">
        <v>133</v>
      </c>
      <c r="J72" t="s">
        <v>4</v>
      </c>
      <c r="K72" t="s">
        <v>157</v>
      </c>
      <c r="L72" t="s">
        <v>4</v>
      </c>
      <c r="M72" t="s">
        <v>4</v>
      </c>
      <c r="N72" t="s">
        <v>4</v>
      </c>
      <c r="O72" t="s">
        <v>4</v>
      </c>
      <c r="P72" t="s">
        <v>4</v>
      </c>
      <c r="Q72" t="s">
        <v>123</v>
      </c>
      <c r="R72">
        <f>9*2*5</f>
        <v>90</v>
      </c>
      <c r="S72" s="1">
        <f t="shared" si="4"/>
        <v>22222222.22222222</v>
      </c>
      <c r="T72" s="2">
        <v>126200000</v>
      </c>
      <c r="U72" s="3">
        <f t="shared" si="5"/>
        <v>0.17608733932030285</v>
      </c>
    </row>
    <row r="73" spans="1:21" x14ac:dyDescent="0.25">
      <c r="A73">
        <v>2010</v>
      </c>
      <c r="B73" t="s">
        <v>101</v>
      </c>
      <c r="C73" t="s">
        <v>116</v>
      </c>
      <c r="D73" t="s">
        <v>124</v>
      </c>
      <c r="E73" t="s">
        <v>86</v>
      </c>
      <c r="F73" t="s">
        <v>20</v>
      </c>
      <c r="G73" t="s">
        <v>158</v>
      </c>
      <c r="H73" t="s">
        <v>119</v>
      </c>
      <c r="I73" t="s">
        <v>137</v>
      </c>
      <c r="J73" t="s">
        <v>4</v>
      </c>
      <c r="K73" t="s">
        <v>159</v>
      </c>
      <c r="L73" t="s">
        <v>4</v>
      </c>
      <c r="M73" t="s">
        <v>4</v>
      </c>
      <c r="N73" t="s">
        <v>4</v>
      </c>
      <c r="O73" t="s">
        <v>160</v>
      </c>
      <c r="P73" t="s">
        <v>4</v>
      </c>
      <c r="Q73" t="s">
        <v>123</v>
      </c>
      <c r="R73">
        <f>6*2*5</f>
        <v>60</v>
      </c>
      <c r="S73" s="1">
        <f t="shared" si="4"/>
        <v>762388.81829733157</v>
      </c>
      <c r="T73" s="2">
        <v>126200000</v>
      </c>
      <c r="U73" s="3">
        <f t="shared" si="5"/>
        <v>6.0411158343687127E-3</v>
      </c>
    </row>
    <row r="74" spans="1:21" x14ac:dyDescent="0.25">
      <c r="A74">
        <v>2010</v>
      </c>
      <c r="B74" t="s">
        <v>101</v>
      </c>
      <c r="C74" t="s">
        <v>116</v>
      </c>
      <c r="D74" t="s">
        <v>124</v>
      </c>
      <c r="E74" t="s">
        <v>64</v>
      </c>
      <c r="F74" t="s">
        <v>64</v>
      </c>
      <c r="G74" t="s">
        <v>161</v>
      </c>
      <c r="H74" t="s">
        <v>119</v>
      </c>
      <c r="I74" t="s">
        <v>133</v>
      </c>
      <c r="J74" t="s">
        <v>4</v>
      </c>
      <c r="K74" t="s">
        <v>162</v>
      </c>
      <c r="L74" t="s">
        <v>4</v>
      </c>
      <c r="M74" t="s">
        <v>4</v>
      </c>
      <c r="N74" t="s">
        <v>4</v>
      </c>
      <c r="O74" t="s">
        <v>163</v>
      </c>
      <c r="P74" t="s">
        <v>4</v>
      </c>
      <c r="Q74" t="s">
        <v>123</v>
      </c>
      <c r="R74">
        <f>14*2*5</f>
        <v>140</v>
      </c>
      <c r="S74" s="1">
        <f t="shared" si="4"/>
        <v>789889.41548183258</v>
      </c>
      <c r="T74" s="2">
        <v>126200000</v>
      </c>
      <c r="U74" s="3">
        <f t="shared" si="5"/>
        <v>6.259028648825932E-3</v>
      </c>
    </row>
    <row r="75" spans="1:21" x14ac:dyDescent="0.25">
      <c r="A75">
        <v>2010</v>
      </c>
      <c r="B75" t="s">
        <v>101</v>
      </c>
      <c r="C75" t="s">
        <v>116</v>
      </c>
      <c r="D75" t="s">
        <v>164</v>
      </c>
      <c r="E75" t="s">
        <v>86</v>
      </c>
      <c r="F75" t="s">
        <v>20</v>
      </c>
      <c r="G75" t="s">
        <v>165</v>
      </c>
      <c r="H75" t="s">
        <v>119</v>
      </c>
      <c r="I75" t="s">
        <v>137</v>
      </c>
      <c r="J75" t="s">
        <v>4</v>
      </c>
      <c r="K75" t="s">
        <v>166</v>
      </c>
      <c r="L75" t="s">
        <v>4</v>
      </c>
      <c r="M75" t="s">
        <v>4</v>
      </c>
      <c r="N75" t="s">
        <v>4</v>
      </c>
      <c r="O75" t="s">
        <v>4</v>
      </c>
      <c r="P75" t="s">
        <v>4</v>
      </c>
      <c r="Q75" t="s">
        <v>123</v>
      </c>
      <c r="R75">
        <f>3*2*5</f>
        <v>30</v>
      </c>
      <c r="S75" s="1">
        <f t="shared" si="4"/>
        <v>30954.321739220159</v>
      </c>
      <c r="T75" s="2">
        <v>126200000</v>
      </c>
      <c r="U75" s="3">
        <f t="shared" si="5"/>
        <v>2.4527988699857495E-4</v>
      </c>
    </row>
    <row r="76" spans="1:21" x14ac:dyDescent="0.25">
      <c r="A76">
        <v>2010</v>
      </c>
      <c r="B76" t="s">
        <v>101</v>
      </c>
      <c r="C76" t="s">
        <v>116</v>
      </c>
      <c r="D76" t="s">
        <v>164</v>
      </c>
      <c r="E76" t="s">
        <v>64</v>
      </c>
      <c r="F76" t="s">
        <v>64</v>
      </c>
      <c r="G76" t="s">
        <v>167</v>
      </c>
      <c r="H76" t="s">
        <v>119</v>
      </c>
      <c r="I76" t="s">
        <v>133</v>
      </c>
      <c r="J76" t="s">
        <v>4</v>
      </c>
      <c r="K76" t="s">
        <v>168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123</v>
      </c>
      <c r="R76">
        <f>2*5</f>
        <v>10</v>
      </c>
      <c r="S76" s="1">
        <f t="shared" si="4"/>
        <v>3344481.6053511701</v>
      </c>
      <c r="T76" s="2">
        <v>126200000</v>
      </c>
      <c r="U76" s="3">
        <f t="shared" si="5"/>
        <v>2.6501439028139225E-2</v>
      </c>
    </row>
    <row r="77" spans="1:21" x14ac:dyDescent="0.25">
      <c r="A77">
        <v>2010</v>
      </c>
      <c r="B77" t="s">
        <v>101</v>
      </c>
      <c r="C77" t="s">
        <v>116</v>
      </c>
      <c r="D77" t="s">
        <v>126</v>
      </c>
      <c r="E77" t="s">
        <v>86</v>
      </c>
      <c r="F77" t="s">
        <v>20</v>
      </c>
      <c r="G77" t="s">
        <v>169</v>
      </c>
      <c r="H77" t="s">
        <v>119</v>
      </c>
      <c r="I77" t="s">
        <v>137</v>
      </c>
      <c r="J77" t="s">
        <v>4</v>
      </c>
      <c r="K77" t="s">
        <v>170</v>
      </c>
      <c r="L77" t="s">
        <v>4</v>
      </c>
      <c r="M77" t="s">
        <v>4</v>
      </c>
      <c r="N77" t="s">
        <v>4</v>
      </c>
      <c r="O77" t="s">
        <v>154</v>
      </c>
      <c r="P77" t="s">
        <v>171</v>
      </c>
      <c r="Q77" t="s">
        <v>123</v>
      </c>
      <c r="R77">
        <f>21*2*5</f>
        <v>210</v>
      </c>
      <c r="S77" s="1">
        <f t="shared" si="4"/>
        <v>240604.94958753439</v>
      </c>
      <c r="T77" s="2">
        <v>126200000</v>
      </c>
      <c r="U77" s="3">
        <f t="shared" si="5"/>
        <v>1.906536843007404E-3</v>
      </c>
    </row>
    <row r="78" spans="1:21" x14ac:dyDescent="0.25">
      <c r="A78">
        <v>2010</v>
      </c>
      <c r="B78" t="s">
        <v>27</v>
      </c>
      <c r="C78" t="s">
        <v>116</v>
      </c>
      <c r="D78" t="s">
        <v>151</v>
      </c>
      <c r="E78" t="s">
        <v>3</v>
      </c>
      <c r="F78" t="s">
        <v>20</v>
      </c>
      <c r="G78" t="s">
        <v>172</v>
      </c>
      <c r="H78" t="s">
        <v>119</v>
      </c>
      <c r="I78" t="s">
        <v>133</v>
      </c>
      <c r="J78" t="s">
        <v>4</v>
      </c>
      <c r="K78" t="s">
        <v>168</v>
      </c>
      <c r="L78" t="s">
        <v>4</v>
      </c>
      <c r="M78" t="s">
        <v>173</v>
      </c>
      <c r="N78" t="s">
        <v>4</v>
      </c>
      <c r="O78" t="s">
        <v>4</v>
      </c>
      <c r="P78" t="s">
        <v>4</v>
      </c>
      <c r="Q78" t="s">
        <v>123</v>
      </c>
      <c r="R78">
        <f>2*5</f>
        <v>10</v>
      </c>
      <c r="S78" s="1">
        <f t="shared" si="4"/>
        <v>2659574.4680851065</v>
      </c>
      <c r="T78" s="2">
        <v>126200000</v>
      </c>
      <c r="U78" s="3">
        <f t="shared" si="5"/>
        <v>2.1074282631419226E-2</v>
      </c>
    </row>
    <row r="79" spans="1:21" s="4" customFormat="1" x14ac:dyDescent="0.25">
      <c r="A79" s="4">
        <v>2010</v>
      </c>
      <c r="B79" s="4" t="s">
        <v>4</v>
      </c>
      <c r="C79" s="4" t="s">
        <v>116</v>
      </c>
      <c r="D79" s="4" t="s">
        <v>124</v>
      </c>
      <c r="E79" s="4" t="s">
        <v>64</v>
      </c>
      <c r="F79" s="4" t="s">
        <v>64</v>
      </c>
      <c r="G79" s="12" t="s">
        <v>4</v>
      </c>
      <c r="H79" s="4" t="s">
        <v>6</v>
      </c>
      <c r="I79" s="4" t="s">
        <v>145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174</v>
      </c>
      <c r="P79" s="4" t="s">
        <v>175</v>
      </c>
      <c r="Q79" s="4" t="s">
        <v>123</v>
      </c>
      <c r="S79" s="5" t="e">
        <f t="shared" si="4"/>
        <v>#VALUE!</v>
      </c>
      <c r="T79" s="6">
        <v>126200000</v>
      </c>
      <c r="U79" s="7" t="e">
        <f t="shared" si="5"/>
        <v>#VALUE!</v>
      </c>
    </row>
    <row r="80" spans="1:21" s="4" customFormat="1" x14ac:dyDescent="0.25">
      <c r="A80" s="4">
        <v>2010</v>
      </c>
      <c r="B80" s="4" t="s">
        <v>4</v>
      </c>
      <c r="C80" s="4" t="s">
        <v>331</v>
      </c>
      <c r="D80" s="4" t="s">
        <v>104</v>
      </c>
      <c r="E80" s="4" t="s">
        <v>63</v>
      </c>
      <c r="F80" s="4" t="s">
        <v>64</v>
      </c>
      <c r="G80" s="12" t="s">
        <v>4</v>
      </c>
      <c r="H80" s="4" t="s">
        <v>4</v>
      </c>
      <c r="I80" s="4" t="s">
        <v>38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332</v>
      </c>
      <c r="P80" s="4" t="s">
        <v>4</v>
      </c>
      <c r="Q80" s="4" t="s">
        <v>89</v>
      </c>
      <c r="S80" s="5" t="e">
        <f t="shared" si="4"/>
        <v>#VALUE!</v>
      </c>
      <c r="T80" s="6">
        <v>42720000</v>
      </c>
      <c r="U80" s="7" t="e">
        <f t="shared" si="5"/>
        <v>#VALUE!</v>
      </c>
    </row>
    <row r="81" spans="1:21" s="8" customFormat="1" x14ac:dyDescent="0.25">
      <c r="A81" s="8">
        <v>2009</v>
      </c>
      <c r="B81" s="8" t="s">
        <v>27</v>
      </c>
      <c r="C81" s="8" t="s">
        <v>1</v>
      </c>
      <c r="D81" s="8" t="s">
        <v>75</v>
      </c>
      <c r="E81" s="8" t="s">
        <v>76</v>
      </c>
      <c r="F81" s="8" t="s">
        <v>77</v>
      </c>
      <c r="G81" s="8" t="s">
        <v>78</v>
      </c>
      <c r="H81" s="8" t="s">
        <v>6</v>
      </c>
      <c r="I81" s="8" t="s">
        <v>30</v>
      </c>
      <c r="J81" s="8" t="s">
        <v>4</v>
      </c>
      <c r="K81" s="8" t="s">
        <v>8</v>
      </c>
      <c r="L81" s="8" t="s">
        <v>4</v>
      </c>
      <c r="M81" s="8" t="s">
        <v>79</v>
      </c>
      <c r="N81" s="8" t="s">
        <v>4</v>
      </c>
      <c r="O81" s="8" t="s">
        <v>4</v>
      </c>
      <c r="P81" s="8" t="s">
        <v>4</v>
      </c>
      <c r="Q81" s="8" t="s">
        <v>11</v>
      </c>
      <c r="R81" s="8">
        <f>2*8+2*9</f>
        <v>34</v>
      </c>
      <c r="S81" s="9">
        <f t="shared" si="4"/>
        <v>3695652.1739130439</v>
      </c>
      <c r="T81" s="10">
        <v>2846000</v>
      </c>
      <c r="U81" s="11">
        <f t="shared" si="5"/>
        <v>1.2985425769195515</v>
      </c>
    </row>
    <row r="82" spans="1:21" s="8" customFormat="1" x14ac:dyDescent="0.25">
      <c r="A82" s="8">
        <v>2009</v>
      </c>
      <c r="B82" s="8" t="s">
        <v>59</v>
      </c>
      <c r="C82" s="8" t="s">
        <v>116</v>
      </c>
      <c r="D82" s="8" t="s">
        <v>164</v>
      </c>
      <c r="E82" s="8" t="s">
        <v>3</v>
      </c>
      <c r="F82" s="8" t="s">
        <v>64</v>
      </c>
      <c r="G82" s="8" t="s">
        <v>4</v>
      </c>
      <c r="H82" s="8" t="s">
        <v>119</v>
      </c>
      <c r="I82" s="8" t="s">
        <v>15</v>
      </c>
      <c r="J82" s="8" t="s">
        <v>4</v>
      </c>
      <c r="K82" s="8" t="s">
        <v>4</v>
      </c>
      <c r="L82" s="8" t="s">
        <v>4</v>
      </c>
      <c r="M82" s="8" t="s">
        <v>4</v>
      </c>
      <c r="N82" s="8" t="s">
        <v>4</v>
      </c>
      <c r="O82" s="8" t="s">
        <v>154</v>
      </c>
      <c r="P82" s="8" t="s">
        <v>4</v>
      </c>
      <c r="Q82" s="8" t="s">
        <v>123</v>
      </c>
      <c r="S82" s="9" t="e">
        <f t="shared" si="4"/>
        <v>#VALUE!</v>
      </c>
      <c r="T82" s="10">
        <v>126200000</v>
      </c>
      <c r="U82" s="11" t="e">
        <f t="shared" si="5"/>
        <v>#VALUE!</v>
      </c>
    </row>
    <row r="83" spans="1:21" s="8" customFormat="1" x14ac:dyDescent="0.25">
      <c r="A83" s="8">
        <v>2009</v>
      </c>
      <c r="B83" s="8" t="s">
        <v>22</v>
      </c>
      <c r="C83" s="8" t="s">
        <v>314</v>
      </c>
      <c r="D83" s="8" t="s">
        <v>325</v>
      </c>
      <c r="E83" s="8" t="s">
        <v>63</v>
      </c>
      <c r="F83" s="8" t="s">
        <v>64</v>
      </c>
      <c r="G83" s="8" t="s">
        <v>4</v>
      </c>
      <c r="H83" s="8" t="s">
        <v>4</v>
      </c>
      <c r="I83" s="8" t="s">
        <v>38</v>
      </c>
      <c r="J83" s="8" t="s">
        <v>4</v>
      </c>
      <c r="K83" s="8" t="s">
        <v>4</v>
      </c>
      <c r="L83" s="8" t="s">
        <v>4</v>
      </c>
      <c r="M83" s="8" t="s">
        <v>4</v>
      </c>
      <c r="N83" s="8" t="s">
        <v>4</v>
      </c>
      <c r="O83" s="8" t="s">
        <v>4</v>
      </c>
      <c r="P83" s="8" t="s">
        <v>4</v>
      </c>
      <c r="Q83" s="8" t="s">
        <v>89</v>
      </c>
      <c r="S83" s="9" t="e">
        <f t="shared" si="4"/>
        <v>#VALUE!</v>
      </c>
      <c r="T83" s="10">
        <v>15850000</v>
      </c>
      <c r="U83" s="11" t="e">
        <f t="shared" si="5"/>
        <v>#VALUE!</v>
      </c>
    </row>
    <row r="84" spans="1:21" s="8" customFormat="1" x14ac:dyDescent="0.25">
      <c r="A84" s="8">
        <v>2008</v>
      </c>
      <c r="B84" s="8" t="s">
        <v>22</v>
      </c>
      <c r="C84" s="8" t="s">
        <v>1</v>
      </c>
      <c r="D84" s="8" t="s">
        <v>62</v>
      </c>
      <c r="E84" s="8" t="s">
        <v>76</v>
      </c>
      <c r="F84" s="8" t="s">
        <v>77</v>
      </c>
      <c r="G84" s="8" t="s">
        <v>4</v>
      </c>
      <c r="H84" s="8" t="s">
        <v>4</v>
      </c>
      <c r="I84" s="8" t="s">
        <v>30</v>
      </c>
      <c r="J84" s="8" t="s">
        <v>4</v>
      </c>
      <c r="K84" s="8" t="s">
        <v>8</v>
      </c>
      <c r="L84" s="8" t="s">
        <v>4</v>
      </c>
      <c r="M84" s="8" t="s">
        <v>80</v>
      </c>
      <c r="N84" s="8" t="s">
        <v>4</v>
      </c>
      <c r="O84" s="8" t="s">
        <v>4</v>
      </c>
      <c r="P84" s="8" t="s">
        <v>4</v>
      </c>
      <c r="Q84" s="8" t="s">
        <v>11</v>
      </c>
      <c r="R84" s="8">
        <f>2*8+2*9</f>
        <v>34</v>
      </c>
      <c r="S84" s="9" t="e">
        <f t="shared" si="4"/>
        <v>#VALUE!</v>
      </c>
      <c r="T84" s="10">
        <v>2846000</v>
      </c>
      <c r="U84" s="11" t="e">
        <f t="shared" si="5"/>
        <v>#VALUE!</v>
      </c>
    </row>
    <row r="85" spans="1:21" s="8" customFormat="1" x14ac:dyDescent="0.25">
      <c r="A85" s="8">
        <v>2007</v>
      </c>
      <c r="B85" s="8" t="s">
        <v>12</v>
      </c>
      <c r="C85" s="8" t="s">
        <v>84</v>
      </c>
      <c r="D85" s="8" t="s">
        <v>94</v>
      </c>
      <c r="E85" s="8" t="s">
        <v>63</v>
      </c>
      <c r="F85" s="8" t="s">
        <v>64</v>
      </c>
      <c r="G85" s="8" t="s">
        <v>91</v>
      </c>
      <c r="H85" s="8" t="s">
        <v>6</v>
      </c>
      <c r="I85" s="8" t="s">
        <v>38</v>
      </c>
      <c r="J85" s="8" t="s">
        <v>4</v>
      </c>
      <c r="K85" s="8" t="s">
        <v>16</v>
      </c>
      <c r="L85" s="8" t="s">
        <v>4</v>
      </c>
      <c r="M85" s="8" t="s">
        <v>4</v>
      </c>
      <c r="N85" s="8" t="s">
        <v>4</v>
      </c>
      <c r="O85" s="8" t="s">
        <v>105</v>
      </c>
      <c r="P85" s="8" t="s">
        <v>4</v>
      </c>
      <c r="Q85" s="8" t="s">
        <v>89</v>
      </c>
      <c r="R85" s="8">
        <f>2*10</f>
        <v>20</v>
      </c>
      <c r="S85" s="9">
        <f t="shared" si="4"/>
        <v>800000</v>
      </c>
      <c r="T85" s="10">
        <v>51390000</v>
      </c>
      <c r="U85" s="11">
        <f t="shared" si="5"/>
        <v>1.5567230978789648E-2</v>
      </c>
    </row>
    <row r="86" spans="1:21" s="8" customFormat="1" x14ac:dyDescent="0.25">
      <c r="A86" s="8">
        <v>2007</v>
      </c>
      <c r="B86" s="8" t="s">
        <v>4</v>
      </c>
      <c r="C86" s="8" t="s">
        <v>84</v>
      </c>
      <c r="D86" s="8" t="s">
        <v>106</v>
      </c>
      <c r="E86" s="8" t="s">
        <v>76</v>
      </c>
      <c r="F86" s="8" t="s">
        <v>77</v>
      </c>
      <c r="G86" s="8" t="s">
        <v>4</v>
      </c>
      <c r="H86" s="8" t="s">
        <v>4</v>
      </c>
      <c r="I86" s="8" t="s">
        <v>30</v>
      </c>
      <c r="J86" s="8" t="s">
        <v>4</v>
      </c>
      <c r="K86" s="8" t="s">
        <v>97</v>
      </c>
      <c r="L86" s="8" t="s">
        <v>4</v>
      </c>
      <c r="M86" s="8" t="s">
        <v>4</v>
      </c>
      <c r="N86" s="8" t="s">
        <v>4</v>
      </c>
      <c r="O86" s="8" t="s">
        <v>4</v>
      </c>
      <c r="P86" s="8" t="s">
        <v>4</v>
      </c>
      <c r="Q86" s="8" t="s">
        <v>89</v>
      </c>
      <c r="R86" s="8">
        <f>2*7.5+2*10</f>
        <v>35</v>
      </c>
      <c r="S86" s="9" t="e">
        <f t="shared" si="4"/>
        <v>#VALUE!</v>
      </c>
      <c r="T86" s="10">
        <v>51390000</v>
      </c>
      <c r="U86" s="11" t="e">
        <f t="shared" si="5"/>
        <v>#VALUE!</v>
      </c>
    </row>
    <row r="87" spans="1:21" s="8" customFormat="1" x14ac:dyDescent="0.25">
      <c r="A87" s="8">
        <v>2007</v>
      </c>
      <c r="B87" s="8" t="s">
        <v>101</v>
      </c>
      <c r="C87" s="8" t="s">
        <v>210</v>
      </c>
      <c r="D87" s="8" t="s">
        <v>224</v>
      </c>
      <c r="E87" s="8" t="s">
        <v>76</v>
      </c>
      <c r="F87" s="8" t="s">
        <v>77</v>
      </c>
      <c r="G87" s="8" t="s">
        <v>4</v>
      </c>
      <c r="H87" s="8" t="s">
        <v>6</v>
      </c>
      <c r="I87" s="8" t="s">
        <v>30</v>
      </c>
      <c r="J87" s="8" t="s">
        <v>4</v>
      </c>
      <c r="K87" s="8" t="s">
        <v>232</v>
      </c>
      <c r="L87" s="8" t="s">
        <v>4</v>
      </c>
      <c r="M87" s="8" t="s">
        <v>235</v>
      </c>
      <c r="N87" s="8" t="s">
        <v>4</v>
      </c>
      <c r="O87" s="8" t="s">
        <v>31</v>
      </c>
      <c r="P87" s="8" t="s">
        <v>4</v>
      </c>
      <c r="Q87" s="8" t="s">
        <v>215</v>
      </c>
      <c r="R87" s="8">
        <f>2*7.6+2*6</f>
        <v>27.2</v>
      </c>
      <c r="S87" s="9" t="e">
        <f t="shared" si="4"/>
        <v>#VALUE!</v>
      </c>
      <c r="T87" s="10">
        <v>212200000</v>
      </c>
      <c r="U87" s="11" t="e">
        <f t="shared" si="5"/>
        <v>#VALUE!</v>
      </c>
    </row>
    <row r="88" spans="1:21" s="8" customFormat="1" x14ac:dyDescent="0.25">
      <c r="A88" s="8">
        <v>2007</v>
      </c>
      <c r="B88" s="8" t="s">
        <v>101</v>
      </c>
      <c r="C88" s="8" t="s">
        <v>250</v>
      </c>
      <c r="D88" s="8" t="s">
        <v>275</v>
      </c>
      <c r="E88" s="8" t="s">
        <v>76</v>
      </c>
      <c r="F88" s="8" t="s">
        <v>77</v>
      </c>
      <c r="G88" s="8" t="s">
        <v>296</v>
      </c>
      <c r="H88" s="8" t="s">
        <v>119</v>
      </c>
      <c r="I88" s="8" t="s">
        <v>145</v>
      </c>
      <c r="J88" s="8" t="s">
        <v>4</v>
      </c>
      <c r="K88" s="8" t="s">
        <v>297</v>
      </c>
      <c r="L88" s="8" t="s">
        <v>4</v>
      </c>
      <c r="M88" s="8" t="s">
        <v>298</v>
      </c>
      <c r="N88" s="8" t="s">
        <v>4</v>
      </c>
      <c r="O88" s="8" t="s">
        <v>4</v>
      </c>
      <c r="P88" s="8" t="s">
        <v>4</v>
      </c>
      <c r="Q88" s="8" t="s">
        <v>123</v>
      </c>
      <c r="R88" s="8">
        <f>2*10+2*12.5</f>
        <v>45</v>
      </c>
      <c r="S88" s="9">
        <f t="shared" si="4"/>
        <v>2027027.0270270272</v>
      </c>
      <c r="T88" s="10">
        <v>31990000</v>
      </c>
      <c r="U88" s="11">
        <f t="shared" si="5"/>
        <v>6.3364395968334708E-2</v>
      </c>
    </row>
    <row r="89" spans="1:21" s="8" customFormat="1" x14ac:dyDescent="0.25">
      <c r="A89" s="8">
        <v>2007</v>
      </c>
      <c r="B89" s="8" t="s">
        <v>101</v>
      </c>
      <c r="C89" s="8" t="s">
        <v>250</v>
      </c>
      <c r="D89" s="8" t="s">
        <v>299</v>
      </c>
      <c r="E89" s="8" t="s">
        <v>63</v>
      </c>
      <c r="F89" s="8" t="s">
        <v>64</v>
      </c>
      <c r="G89" s="8" t="s">
        <v>300</v>
      </c>
      <c r="H89" s="8" t="s">
        <v>119</v>
      </c>
      <c r="I89" s="8" t="s">
        <v>133</v>
      </c>
      <c r="J89" s="8" t="s">
        <v>4</v>
      </c>
      <c r="K89" s="8" t="s">
        <v>301</v>
      </c>
      <c r="L89" s="8" t="s">
        <v>4</v>
      </c>
      <c r="M89" s="8" t="s">
        <v>302</v>
      </c>
      <c r="N89" s="8" t="s">
        <v>4</v>
      </c>
      <c r="O89" s="8" t="s">
        <v>4</v>
      </c>
      <c r="P89" s="8" t="s">
        <v>4</v>
      </c>
      <c r="Q89" s="8" t="s">
        <v>123</v>
      </c>
      <c r="R89" s="8">
        <f>2*5+2*12.5</f>
        <v>35</v>
      </c>
      <c r="S89" s="9">
        <f t="shared" si="4"/>
        <v>1296296.2962962962</v>
      </c>
      <c r="T89" s="10">
        <v>31990000</v>
      </c>
      <c r="U89" s="11">
        <f t="shared" si="5"/>
        <v>4.0521922359996757E-2</v>
      </c>
    </row>
    <row r="90" spans="1:21" s="8" customFormat="1" x14ac:dyDescent="0.25">
      <c r="A90" s="8">
        <v>2007</v>
      </c>
      <c r="B90" s="8" t="s">
        <v>95</v>
      </c>
      <c r="C90" s="8" t="s">
        <v>314</v>
      </c>
      <c r="D90" s="8" t="s">
        <v>325</v>
      </c>
      <c r="E90" s="8" t="s">
        <v>76</v>
      </c>
      <c r="F90" s="8" t="s">
        <v>77</v>
      </c>
      <c r="G90" s="8" t="s">
        <v>326</v>
      </c>
      <c r="H90" s="8" t="s">
        <v>4</v>
      </c>
      <c r="I90" s="8" t="s">
        <v>30</v>
      </c>
      <c r="J90" s="8" t="s">
        <v>4</v>
      </c>
      <c r="K90" s="8" t="s">
        <v>4</v>
      </c>
      <c r="L90" s="8" t="s">
        <v>4</v>
      </c>
      <c r="M90" s="8" t="s">
        <v>4</v>
      </c>
      <c r="N90" s="8" t="s">
        <v>4</v>
      </c>
      <c r="O90" s="8" t="s">
        <v>4</v>
      </c>
      <c r="P90" s="8" t="s">
        <v>4</v>
      </c>
      <c r="Q90" s="8" t="s">
        <v>89</v>
      </c>
      <c r="S90" s="9">
        <f t="shared" si="4"/>
        <v>0</v>
      </c>
      <c r="T90" s="10">
        <v>15850000</v>
      </c>
      <c r="U90" s="11">
        <f t="shared" si="5"/>
        <v>0</v>
      </c>
    </row>
    <row r="91" spans="1:21" s="8" customFormat="1" x14ac:dyDescent="0.25">
      <c r="A91" s="8">
        <v>2006</v>
      </c>
      <c r="B91" s="8" t="s">
        <v>12</v>
      </c>
      <c r="C91" s="8" t="s">
        <v>84</v>
      </c>
      <c r="D91" s="8" t="s">
        <v>107</v>
      </c>
      <c r="E91" s="8" t="s">
        <v>76</v>
      </c>
      <c r="F91" s="8" t="s">
        <v>77</v>
      </c>
      <c r="G91" s="8" t="s">
        <v>4</v>
      </c>
      <c r="H91" s="8" t="s">
        <v>4</v>
      </c>
      <c r="I91" s="8" t="s">
        <v>4</v>
      </c>
      <c r="J91" s="8" t="s">
        <v>4</v>
      </c>
      <c r="K91" s="8" t="s">
        <v>4</v>
      </c>
      <c r="L91" s="8" t="s">
        <v>4</v>
      </c>
      <c r="M91" s="8" t="s">
        <v>4</v>
      </c>
      <c r="N91" s="8" t="s">
        <v>4</v>
      </c>
      <c r="O91" s="8" t="s">
        <v>108</v>
      </c>
      <c r="P91" s="8" t="s">
        <v>4</v>
      </c>
      <c r="Q91" s="8" t="s">
        <v>89</v>
      </c>
      <c r="S91" s="9" t="e">
        <f t="shared" si="4"/>
        <v>#VALUE!</v>
      </c>
      <c r="T91" s="10">
        <v>51390000</v>
      </c>
      <c r="U91" s="11" t="e">
        <f t="shared" si="5"/>
        <v>#VALUE!</v>
      </c>
    </row>
    <row r="92" spans="1:21" s="8" customFormat="1" x14ac:dyDescent="0.25">
      <c r="A92" s="8">
        <v>2006</v>
      </c>
      <c r="B92" s="8" t="s">
        <v>93</v>
      </c>
      <c r="C92" s="8" t="s">
        <v>331</v>
      </c>
      <c r="D92" s="8" t="s">
        <v>333</v>
      </c>
      <c r="E92" s="8" t="s">
        <v>76</v>
      </c>
      <c r="F92" s="8" t="s">
        <v>77</v>
      </c>
      <c r="G92" s="8" t="s">
        <v>4</v>
      </c>
      <c r="H92" s="8" t="s">
        <v>4</v>
      </c>
      <c r="I92" s="8" t="s">
        <v>43</v>
      </c>
      <c r="J92" s="8" t="s">
        <v>4</v>
      </c>
      <c r="K92" s="8" t="s">
        <v>4</v>
      </c>
      <c r="L92" s="8" t="s">
        <v>4</v>
      </c>
      <c r="M92" s="8" t="s">
        <v>4</v>
      </c>
      <c r="N92" s="8" t="s">
        <v>4</v>
      </c>
      <c r="O92" s="8" t="s">
        <v>334</v>
      </c>
      <c r="P92" s="8" t="s">
        <v>4</v>
      </c>
      <c r="Q92" s="8" t="s">
        <v>89</v>
      </c>
      <c r="S92" s="9" t="e">
        <f t="shared" si="4"/>
        <v>#VALUE!</v>
      </c>
      <c r="T92" s="10">
        <v>42720000</v>
      </c>
      <c r="U92" s="11" t="e">
        <f t="shared" si="5"/>
        <v>#VALUE!</v>
      </c>
    </row>
    <row r="93" spans="1:21" s="8" customFormat="1" x14ac:dyDescent="0.25">
      <c r="A93" s="8">
        <v>2005</v>
      </c>
      <c r="B93" s="8" t="s">
        <v>32</v>
      </c>
      <c r="C93" s="8" t="s">
        <v>116</v>
      </c>
      <c r="D93" s="8" t="s">
        <v>126</v>
      </c>
      <c r="E93" s="8" t="s">
        <v>176</v>
      </c>
      <c r="F93" s="8" t="s">
        <v>77</v>
      </c>
      <c r="G93" s="8" t="s">
        <v>4</v>
      </c>
      <c r="H93" s="8" t="s">
        <v>119</v>
      </c>
      <c r="I93" s="8" t="s">
        <v>133</v>
      </c>
      <c r="J93" s="8" t="s">
        <v>4</v>
      </c>
      <c r="K93" s="8" t="s">
        <v>4</v>
      </c>
      <c r="L93" s="8" t="s">
        <v>4</v>
      </c>
      <c r="M93" s="8" t="s">
        <v>4</v>
      </c>
      <c r="N93" s="8" t="s">
        <v>4</v>
      </c>
      <c r="O93" s="8" t="s">
        <v>154</v>
      </c>
      <c r="P93" s="8" t="s">
        <v>177</v>
      </c>
      <c r="Q93" s="8" t="s">
        <v>123</v>
      </c>
      <c r="S93" s="9" t="e">
        <f t="shared" si="4"/>
        <v>#VALUE!</v>
      </c>
      <c r="T93" s="10">
        <v>126200000</v>
      </c>
      <c r="U93" s="11" t="e">
        <f t="shared" si="5"/>
        <v>#VALUE!</v>
      </c>
    </row>
    <row r="94" spans="1:21" s="8" customFormat="1" x14ac:dyDescent="0.25">
      <c r="A94" s="8">
        <v>2005</v>
      </c>
      <c r="B94" s="8" t="s">
        <v>4</v>
      </c>
      <c r="C94" s="8" t="s">
        <v>116</v>
      </c>
      <c r="D94" s="8" t="s">
        <v>178</v>
      </c>
      <c r="E94" s="8" t="s">
        <v>176</v>
      </c>
      <c r="F94" s="8" t="s">
        <v>77</v>
      </c>
      <c r="G94" s="8" t="s">
        <v>4</v>
      </c>
      <c r="H94" s="8" t="s">
        <v>119</v>
      </c>
      <c r="I94" s="8" t="s">
        <v>133</v>
      </c>
      <c r="J94" s="8" t="s">
        <v>4</v>
      </c>
      <c r="K94" s="8" t="s">
        <v>4</v>
      </c>
      <c r="L94" s="8" t="s">
        <v>4</v>
      </c>
      <c r="M94" s="8" t="s">
        <v>4</v>
      </c>
      <c r="N94" s="8" t="s">
        <v>4</v>
      </c>
      <c r="O94" s="8" t="s">
        <v>4</v>
      </c>
      <c r="P94" s="8" t="s">
        <v>4</v>
      </c>
      <c r="Q94" s="8" t="s">
        <v>123</v>
      </c>
      <c r="S94" s="9" t="e">
        <f t="shared" si="4"/>
        <v>#VALUE!</v>
      </c>
      <c r="T94" s="10">
        <v>126200000</v>
      </c>
      <c r="U94" s="11" t="e">
        <f t="shared" si="5"/>
        <v>#VALUE!</v>
      </c>
    </row>
    <row r="95" spans="1:21" s="8" customFormat="1" x14ac:dyDescent="0.25">
      <c r="A95" s="8">
        <v>2005</v>
      </c>
      <c r="B95" s="8" t="s">
        <v>4</v>
      </c>
      <c r="C95" s="8" t="s">
        <v>116</v>
      </c>
      <c r="D95" s="8" t="s">
        <v>124</v>
      </c>
      <c r="E95" s="8" t="s">
        <v>176</v>
      </c>
      <c r="F95" s="8" t="s">
        <v>77</v>
      </c>
      <c r="G95" s="8" t="s">
        <v>4</v>
      </c>
      <c r="H95" s="8" t="s">
        <v>119</v>
      </c>
      <c r="I95" s="8" t="s">
        <v>133</v>
      </c>
      <c r="J95" s="8" t="s">
        <v>4</v>
      </c>
      <c r="K95" s="8" t="s">
        <v>4</v>
      </c>
      <c r="L95" s="8" t="s">
        <v>4</v>
      </c>
      <c r="M95" s="8" t="s">
        <v>4</v>
      </c>
      <c r="N95" s="8" t="s">
        <v>4</v>
      </c>
      <c r="O95" s="8" t="s">
        <v>179</v>
      </c>
      <c r="P95" s="8" t="s">
        <v>4</v>
      </c>
      <c r="Q95" s="8" t="s">
        <v>123</v>
      </c>
      <c r="S95" s="9" t="e">
        <f t="shared" si="4"/>
        <v>#VALUE!</v>
      </c>
      <c r="T95" s="10">
        <v>126200000</v>
      </c>
      <c r="U95" s="11" t="e">
        <f t="shared" si="5"/>
        <v>#VALUE!</v>
      </c>
    </row>
    <row r="96" spans="1:21" s="8" customFormat="1" x14ac:dyDescent="0.25">
      <c r="A96" s="8">
        <v>2005</v>
      </c>
      <c r="B96" s="8" t="s">
        <v>32</v>
      </c>
      <c r="C96" s="8" t="s">
        <v>250</v>
      </c>
      <c r="D96" s="8" t="s">
        <v>303</v>
      </c>
      <c r="E96" s="8" t="s">
        <v>76</v>
      </c>
      <c r="F96" s="8" t="s">
        <v>77</v>
      </c>
      <c r="G96" s="8" t="s">
        <v>304</v>
      </c>
      <c r="H96" s="8" t="s">
        <v>119</v>
      </c>
      <c r="I96" s="8" t="s">
        <v>133</v>
      </c>
      <c r="J96" s="8" t="s">
        <v>4</v>
      </c>
      <c r="K96" s="8" t="s">
        <v>66</v>
      </c>
      <c r="L96" s="8" t="s">
        <v>4</v>
      </c>
      <c r="M96" s="8" t="s">
        <v>4</v>
      </c>
      <c r="N96" s="8" t="s">
        <v>4</v>
      </c>
      <c r="O96" s="8" t="s">
        <v>305</v>
      </c>
      <c r="P96" s="8" t="s">
        <v>4</v>
      </c>
      <c r="Q96" s="8" t="s">
        <v>123</v>
      </c>
      <c r="R96" s="8">
        <f>2*15</f>
        <v>30</v>
      </c>
      <c r="S96" s="9">
        <f t="shared" si="4"/>
        <v>1421800.9478672983</v>
      </c>
      <c r="T96" s="10">
        <v>31990000</v>
      </c>
      <c r="U96" s="11">
        <f t="shared" si="5"/>
        <v>4.4445168736083097E-2</v>
      </c>
    </row>
    <row r="97" spans="1:21" s="8" customFormat="1" x14ac:dyDescent="0.25">
      <c r="A97" s="8">
        <v>2004</v>
      </c>
      <c r="B97" s="8" t="s">
        <v>32</v>
      </c>
      <c r="C97" s="8" t="s">
        <v>210</v>
      </c>
      <c r="D97" s="8" t="s">
        <v>216</v>
      </c>
      <c r="E97" s="8" t="s">
        <v>76</v>
      </c>
      <c r="F97" s="8" t="s">
        <v>77</v>
      </c>
      <c r="G97" s="8" t="s">
        <v>236</v>
      </c>
      <c r="H97" s="8" t="s">
        <v>6</v>
      </c>
      <c r="I97" s="8" t="s">
        <v>30</v>
      </c>
      <c r="J97" s="8" t="s">
        <v>4</v>
      </c>
      <c r="K97" s="8" t="s">
        <v>237</v>
      </c>
      <c r="L97" s="8" t="s">
        <v>4</v>
      </c>
      <c r="M97" s="8" t="s">
        <v>238</v>
      </c>
      <c r="N97" s="8" t="s">
        <v>4</v>
      </c>
      <c r="O97" s="8" t="s">
        <v>4</v>
      </c>
      <c r="P97" s="8" t="s">
        <v>4</v>
      </c>
      <c r="Q97" s="8" t="s">
        <v>215</v>
      </c>
      <c r="R97" s="8">
        <f>2*7.6+2*6</f>
        <v>27.2</v>
      </c>
      <c r="S97" s="9">
        <f t="shared" si="4"/>
        <v>93793.10344827587</v>
      </c>
      <c r="T97" s="10">
        <v>212200000</v>
      </c>
      <c r="U97" s="11">
        <f t="shared" si="5"/>
        <v>4.420033150248627E-4</v>
      </c>
    </row>
    <row r="98" spans="1:21" s="8" customFormat="1" x14ac:dyDescent="0.25">
      <c r="A98" s="8">
        <v>2004</v>
      </c>
      <c r="B98" s="8" t="s">
        <v>32</v>
      </c>
      <c r="C98" s="8" t="s">
        <v>210</v>
      </c>
      <c r="D98" s="8" t="s">
        <v>239</v>
      </c>
      <c r="E98" s="8" t="s">
        <v>76</v>
      </c>
      <c r="F98" s="8" t="s">
        <v>77</v>
      </c>
      <c r="G98" s="8" t="s">
        <v>236</v>
      </c>
      <c r="H98" s="8" t="s">
        <v>6</v>
      </c>
      <c r="I98" s="8" t="s">
        <v>30</v>
      </c>
      <c r="J98" s="8" t="s">
        <v>4</v>
      </c>
      <c r="K98" s="8" t="s">
        <v>240</v>
      </c>
      <c r="L98" s="8" t="s">
        <v>4</v>
      </c>
      <c r="M98" s="8" t="s">
        <v>241</v>
      </c>
      <c r="N98" s="8" t="s">
        <v>4</v>
      </c>
      <c r="O98" s="8" t="s">
        <v>214</v>
      </c>
      <c r="P98" s="8" t="s">
        <v>4</v>
      </c>
      <c r="Q98" s="8" t="s">
        <v>215</v>
      </c>
      <c r="R98" s="8">
        <f>2*4.8+2*2.7+2*6.1</f>
        <v>27.2</v>
      </c>
      <c r="S98" s="9">
        <f t="shared" ref="S98:S129" si="6">R98/G98*1000000</f>
        <v>93793.10344827587</v>
      </c>
      <c r="T98" s="10">
        <v>212200000</v>
      </c>
      <c r="U98" s="11">
        <f t="shared" ref="U98:U129" si="7">S98/T98</f>
        <v>4.420033150248627E-4</v>
      </c>
    </row>
    <row r="99" spans="1:21" s="8" customFormat="1" x14ac:dyDescent="0.25">
      <c r="A99" s="8">
        <v>2003</v>
      </c>
      <c r="B99" s="8" t="s">
        <v>93</v>
      </c>
      <c r="C99" s="8" t="s">
        <v>84</v>
      </c>
      <c r="D99" s="8" t="s">
        <v>109</v>
      </c>
      <c r="E99" s="8" t="s">
        <v>76</v>
      </c>
      <c r="F99" s="8" t="s">
        <v>77</v>
      </c>
      <c r="G99" s="8" t="s">
        <v>4</v>
      </c>
      <c r="H99" s="8" t="s">
        <v>4</v>
      </c>
      <c r="I99" s="8" t="s">
        <v>30</v>
      </c>
      <c r="J99" s="8" t="s">
        <v>4</v>
      </c>
      <c r="K99" s="8" t="s">
        <v>97</v>
      </c>
      <c r="L99" s="8" t="s">
        <v>4</v>
      </c>
      <c r="M99" s="8" t="s">
        <v>4</v>
      </c>
      <c r="N99" s="8" t="s">
        <v>4</v>
      </c>
      <c r="O99" s="8" t="s">
        <v>110</v>
      </c>
      <c r="P99" s="8" t="s">
        <v>4</v>
      </c>
      <c r="Q99" s="8" t="s">
        <v>89</v>
      </c>
      <c r="R99" s="8">
        <f>2*7.5+2*10</f>
        <v>35</v>
      </c>
      <c r="S99" s="9" t="e">
        <f t="shared" si="6"/>
        <v>#VALUE!</v>
      </c>
      <c r="T99" s="10">
        <v>51390000</v>
      </c>
      <c r="U99" s="11" t="e">
        <f t="shared" si="7"/>
        <v>#VALUE!</v>
      </c>
    </row>
    <row r="100" spans="1:21" s="8" customFormat="1" x14ac:dyDescent="0.25">
      <c r="A100" s="8">
        <v>2003</v>
      </c>
      <c r="B100" s="8" t="s">
        <v>18</v>
      </c>
      <c r="C100" s="8" t="s">
        <v>210</v>
      </c>
      <c r="D100" s="8" t="s">
        <v>242</v>
      </c>
      <c r="E100" s="8" t="s">
        <v>76</v>
      </c>
      <c r="F100" s="8" t="s">
        <v>77</v>
      </c>
      <c r="G100" s="8" t="s">
        <v>236</v>
      </c>
      <c r="H100" s="8" t="s">
        <v>6</v>
      </c>
      <c r="I100" s="8" t="s">
        <v>30</v>
      </c>
      <c r="J100" s="8" t="s">
        <v>4</v>
      </c>
      <c r="K100" s="8" t="s">
        <v>232</v>
      </c>
      <c r="L100" s="8" t="s">
        <v>4</v>
      </c>
      <c r="M100" s="8" t="s">
        <v>243</v>
      </c>
      <c r="N100" s="8" t="s">
        <v>4</v>
      </c>
      <c r="O100" s="8" t="s">
        <v>244</v>
      </c>
      <c r="P100" s="8" t="s">
        <v>4</v>
      </c>
      <c r="Q100" s="8" t="s">
        <v>215</v>
      </c>
      <c r="R100" s="8">
        <f>2*7.6+2*6</f>
        <v>27.2</v>
      </c>
      <c r="S100" s="9">
        <f t="shared" si="6"/>
        <v>93793.10344827587</v>
      </c>
      <c r="T100" s="10">
        <v>212200000</v>
      </c>
      <c r="U100" s="11">
        <f t="shared" si="7"/>
        <v>4.420033150248627E-4</v>
      </c>
    </row>
    <row r="101" spans="1:21" s="8" customFormat="1" x14ac:dyDescent="0.25">
      <c r="A101" s="8">
        <v>2001</v>
      </c>
      <c r="B101" s="8" t="s">
        <v>18</v>
      </c>
      <c r="C101" s="8" t="s">
        <v>1</v>
      </c>
      <c r="D101" s="8" t="s">
        <v>28</v>
      </c>
      <c r="E101" s="8" t="s">
        <v>76</v>
      </c>
      <c r="F101" s="8" t="s">
        <v>77</v>
      </c>
      <c r="G101" s="8" t="s">
        <v>4</v>
      </c>
      <c r="H101" s="8" t="s">
        <v>6</v>
      </c>
      <c r="I101" s="8" t="s">
        <v>30</v>
      </c>
      <c r="J101" s="8" t="s">
        <v>4</v>
      </c>
      <c r="K101" s="8" t="s">
        <v>8</v>
      </c>
      <c r="L101" s="8" t="s">
        <v>4</v>
      </c>
      <c r="M101" s="8" t="s">
        <v>81</v>
      </c>
      <c r="N101" s="8" t="s">
        <v>4</v>
      </c>
      <c r="O101" s="8" t="s">
        <v>4</v>
      </c>
      <c r="P101" s="8" t="s">
        <v>4</v>
      </c>
      <c r="Q101" s="8" t="s">
        <v>11</v>
      </c>
      <c r="R101" s="8">
        <f>2*8+2*9</f>
        <v>34</v>
      </c>
      <c r="S101" s="9" t="e">
        <f t="shared" si="6"/>
        <v>#VALUE!</v>
      </c>
      <c r="T101" s="10">
        <v>2846000</v>
      </c>
      <c r="U101" s="11" t="e">
        <f t="shared" si="7"/>
        <v>#VALUE!</v>
      </c>
    </row>
    <row r="102" spans="1:21" s="8" customFormat="1" x14ac:dyDescent="0.25">
      <c r="A102" s="8">
        <v>2000</v>
      </c>
      <c r="B102" s="8" t="s">
        <v>22</v>
      </c>
      <c r="C102" s="8" t="s">
        <v>84</v>
      </c>
      <c r="D102" s="8" t="s">
        <v>111</v>
      </c>
      <c r="E102" s="8" t="s">
        <v>76</v>
      </c>
      <c r="F102" s="8" t="s">
        <v>77</v>
      </c>
      <c r="G102" s="8" t="s">
        <v>112</v>
      </c>
      <c r="H102" s="8" t="s">
        <v>4</v>
      </c>
      <c r="I102" s="8" t="s">
        <v>30</v>
      </c>
      <c r="J102" s="8" t="s">
        <v>4</v>
      </c>
      <c r="K102" s="8" t="s">
        <v>113</v>
      </c>
      <c r="L102" s="8" t="s">
        <v>4</v>
      </c>
      <c r="M102" s="8" t="s">
        <v>4</v>
      </c>
      <c r="N102" s="8" t="s">
        <v>4</v>
      </c>
      <c r="O102" s="8" t="s">
        <v>4</v>
      </c>
      <c r="P102" s="8" t="s">
        <v>4</v>
      </c>
      <c r="Q102" s="8" t="s">
        <v>89</v>
      </c>
      <c r="R102" s="8">
        <f>2*10+2*10</f>
        <v>40</v>
      </c>
      <c r="S102" s="9">
        <f t="shared" si="6"/>
        <v>727272.72727272729</v>
      </c>
      <c r="T102" s="10">
        <v>51390000</v>
      </c>
      <c r="U102" s="11">
        <f t="shared" si="7"/>
        <v>1.4152028162536044E-2</v>
      </c>
    </row>
    <row r="103" spans="1:21" s="8" customFormat="1" x14ac:dyDescent="0.25">
      <c r="A103" s="8">
        <v>2000</v>
      </c>
      <c r="B103" s="8" t="s">
        <v>59</v>
      </c>
      <c r="C103" s="8" t="s">
        <v>250</v>
      </c>
      <c r="D103" s="8" t="s">
        <v>306</v>
      </c>
      <c r="E103" s="8" t="s">
        <v>76</v>
      </c>
      <c r="F103" s="8" t="s">
        <v>77</v>
      </c>
      <c r="G103" s="8" t="s">
        <v>307</v>
      </c>
      <c r="H103" s="8" t="s">
        <v>119</v>
      </c>
      <c r="I103" s="8" t="s">
        <v>133</v>
      </c>
      <c r="J103" s="8" t="s">
        <v>4</v>
      </c>
      <c r="K103" s="8" t="s">
        <v>4</v>
      </c>
      <c r="L103" s="8" t="s">
        <v>4</v>
      </c>
      <c r="M103" s="8" t="s">
        <v>4</v>
      </c>
      <c r="N103" s="8" t="s">
        <v>4</v>
      </c>
      <c r="O103" s="8" t="s">
        <v>4</v>
      </c>
      <c r="P103" s="8" t="s">
        <v>4</v>
      </c>
      <c r="Q103" s="8" t="s">
        <v>123</v>
      </c>
      <c r="S103" s="9">
        <f t="shared" si="6"/>
        <v>0</v>
      </c>
      <c r="T103" s="10">
        <v>31990000</v>
      </c>
      <c r="U103" s="11">
        <f t="shared" si="7"/>
        <v>0</v>
      </c>
    </row>
    <row r="104" spans="1:21" s="8" customFormat="1" x14ac:dyDescent="0.25">
      <c r="A104" s="8">
        <v>1999</v>
      </c>
      <c r="B104" s="8" t="s">
        <v>61</v>
      </c>
      <c r="C104" s="8" t="s">
        <v>1</v>
      </c>
      <c r="D104" s="8" t="s">
        <v>82</v>
      </c>
      <c r="E104" s="8" t="s">
        <v>76</v>
      </c>
      <c r="F104" s="8" t="s">
        <v>77</v>
      </c>
      <c r="G104" s="8" t="s">
        <v>4</v>
      </c>
      <c r="H104" s="8" t="s">
        <v>4</v>
      </c>
      <c r="I104" s="8" t="s">
        <v>30</v>
      </c>
      <c r="J104" s="8" t="s">
        <v>4</v>
      </c>
      <c r="K104" s="8" t="s">
        <v>8</v>
      </c>
      <c r="L104" s="8" t="s">
        <v>4</v>
      </c>
      <c r="M104" s="8" t="s">
        <v>83</v>
      </c>
      <c r="N104" s="8" t="s">
        <v>4</v>
      </c>
      <c r="O104" s="8" t="s">
        <v>4</v>
      </c>
      <c r="P104" s="8" t="s">
        <v>4</v>
      </c>
      <c r="Q104" s="8" t="s">
        <v>11</v>
      </c>
      <c r="R104" s="8">
        <f>2*8+2*9</f>
        <v>34</v>
      </c>
      <c r="S104" s="9" t="e">
        <f t="shared" si="6"/>
        <v>#VALUE!</v>
      </c>
      <c r="T104" s="10">
        <v>2846000</v>
      </c>
      <c r="U104" s="11" t="e">
        <f t="shared" si="7"/>
        <v>#VALUE!</v>
      </c>
    </row>
    <row r="105" spans="1:21" s="8" customFormat="1" x14ac:dyDescent="0.25">
      <c r="A105" s="8">
        <v>1999</v>
      </c>
      <c r="B105" s="8" t="s">
        <v>27</v>
      </c>
      <c r="C105" s="8" t="s">
        <v>84</v>
      </c>
      <c r="D105" s="8" t="s">
        <v>94</v>
      </c>
      <c r="E105" s="8" t="s">
        <v>76</v>
      </c>
      <c r="F105" s="8" t="s">
        <v>77</v>
      </c>
      <c r="G105" s="8" t="s">
        <v>4</v>
      </c>
      <c r="H105" s="8" t="s">
        <v>6</v>
      </c>
      <c r="I105" s="8" t="s">
        <v>30</v>
      </c>
      <c r="J105" s="8" t="s">
        <v>4</v>
      </c>
      <c r="K105" s="8" t="s">
        <v>113</v>
      </c>
      <c r="L105" s="8" t="s">
        <v>4</v>
      </c>
      <c r="M105" s="8" t="s">
        <v>4</v>
      </c>
      <c r="N105" s="8" t="s">
        <v>4</v>
      </c>
      <c r="O105" s="8" t="s">
        <v>4</v>
      </c>
      <c r="P105" s="8" t="s">
        <v>4</v>
      </c>
      <c r="Q105" s="8" t="s">
        <v>89</v>
      </c>
      <c r="R105" s="8">
        <f>2*10+2*10</f>
        <v>40</v>
      </c>
      <c r="S105" s="9" t="e">
        <f t="shared" si="6"/>
        <v>#VALUE!</v>
      </c>
      <c r="T105" s="10">
        <v>51390000</v>
      </c>
      <c r="U105" s="11" t="e">
        <f t="shared" si="7"/>
        <v>#VALUE!</v>
      </c>
    </row>
    <row r="106" spans="1:21" s="8" customFormat="1" x14ac:dyDescent="0.25">
      <c r="A106" s="8">
        <v>1999</v>
      </c>
      <c r="B106" s="8" t="s">
        <v>95</v>
      </c>
      <c r="C106" s="8" t="s">
        <v>116</v>
      </c>
      <c r="D106" s="8" t="s">
        <v>126</v>
      </c>
      <c r="E106" s="8" t="s">
        <v>176</v>
      </c>
      <c r="F106" s="8" t="s">
        <v>77</v>
      </c>
      <c r="G106" s="8" t="s">
        <v>4</v>
      </c>
      <c r="H106" s="8" t="s">
        <v>119</v>
      </c>
      <c r="I106" s="8" t="s">
        <v>133</v>
      </c>
      <c r="J106" s="8" t="s">
        <v>4</v>
      </c>
      <c r="K106" s="8" t="s">
        <v>4</v>
      </c>
      <c r="L106" s="8" t="s">
        <v>4</v>
      </c>
      <c r="M106" s="8" t="s">
        <v>4</v>
      </c>
      <c r="N106" s="8" t="s">
        <v>4</v>
      </c>
      <c r="O106" s="8" t="s">
        <v>154</v>
      </c>
      <c r="P106" s="8" t="s">
        <v>175</v>
      </c>
      <c r="Q106" s="8" t="s">
        <v>123</v>
      </c>
      <c r="S106" s="9" t="e">
        <f t="shared" si="6"/>
        <v>#VALUE!</v>
      </c>
      <c r="T106" s="10">
        <v>126200000</v>
      </c>
      <c r="U106" s="11" t="e">
        <f t="shared" si="7"/>
        <v>#VALUE!</v>
      </c>
    </row>
    <row r="107" spans="1:21" s="8" customFormat="1" x14ac:dyDescent="0.25">
      <c r="A107" s="8">
        <v>1998</v>
      </c>
      <c r="B107" s="8" t="s">
        <v>12</v>
      </c>
      <c r="C107" s="8" t="s">
        <v>116</v>
      </c>
      <c r="D107" s="8" t="s">
        <v>126</v>
      </c>
      <c r="E107" s="8" t="s">
        <v>176</v>
      </c>
      <c r="F107" s="8" t="s">
        <v>77</v>
      </c>
      <c r="G107" s="8" t="s">
        <v>4</v>
      </c>
      <c r="H107" s="8" t="s">
        <v>119</v>
      </c>
      <c r="I107" s="8" t="s">
        <v>133</v>
      </c>
      <c r="J107" s="8" t="s">
        <v>4</v>
      </c>
      <c r="K107" s="8" t="s">
        <v>168</v>
      </c>
      <c r="L107" s="8" t="s">
        <v>4</v>
      </c>
      <c r="M107" s="8" t="s">
        <v>4</v>
      </c>
      <c r="N107" s="8" t="s">
        <v>4</v>
      </c>
      <c r="O107" s="8" t="s">
        <v>154</v>
      </c>
      <c r="P107" s="8" t="s">
        <v>180</v>
      </c>
      <c r="Q107" s="8" t="s">
        <v>123</v>
      </c>
      <c r="R107" s="8">
        <f>2*5</f>
        <v>10</v>
      </c>
      <c r="S107" s="9" t="e">
        <f t="shared" si="6"/>
        <v>#VALUE!</v>
      </c>
      <c r="T107" s="10">
        <v>126200000</v>
      </c>
      <c r="U107" s="11" t="e">
        <f t="shared" si="7"/>
        <v>#VALUE!</v>
      </c>
    </row>
    <row r="108" spans="1:21" s="8" customFormat="1" x14ac:dyDescent="0.25">
      <c r="A108" s="8">
        <v>1998</v>
      </c>
      <c r="B108" s="8" t="s">
        <v>45</v>
      </c>
      <c r="C108" s="8" t="s">
        <v>116</v>
      </c>
      <c r="D108" s="8" t="s">
        <v>181</v>
      </c>
      <c r="E108" s="8" t="s">
        <v>176</v>
      </c>
      <c r="F108" s="8" t="s">
        <v>77</v>
      </c>
      <c r="G108" s="8" t="s">
        <v>4</v>
      </c>
      <c r="H108" s="8" t="s">
        <v>119</v>
      </c>
      <c r="I108" s="8" t="s">
        <v>133</v>
      </c>
      <c r="J108" s="8" t="s">
        <v>4</v>
      </c>
      <c r="K108" s="8" t="s">
        <v>4</v>
      </c>
      <c r="L108" s="8" t="s">
        <v>4</v>
      </c>
      <c r="M108" s="8" t="s">
        <v>134</v>
      </c>
      <c r="N108" s="8" t="s">
        <v>4</v>
      </c>
      <c r="O108" s="8" t="s">
        <v>182</v>
      </c>
      <c r="P108" s="8" t="s">
        <v>183</v>
      </c>
      <c r="Q108" s="8" t="s">
        <v>123</v>
      </c>
      <c r="R108" s="8">
        <f>2*15</f>
        <v>30</v>
      </c>
      <c r="S108" s="9" t="e">
        <f t="shared" si="6"/>
        <v>#VALUE!</v>
      </c>
      <c r="T108" s="10">
        <v>126200000</v>
      </c>
      <c r="U108" s="11" t="e">
        <f t="shared" si="7"/>
        <v>#VALUE!</v>
      </c>
    </row>
    <row r="109" spans="1:21" s="8" customFormat="1" x14ac:dyDescent="0.25">
      <c r="A109" s="8">
        <v>1998</v>
      </c>
      <c r="B109" s="8" t="s">
        <v>45</v>
      </c>
      <c r="C109" s="8" t="s">
        <v>116</v>
      </c>
      <c r="D109" s="8" t="s">
        <v>178</v>
      </c>
      <c r="E109" s="8" t="s">
        <v>176</v>
      </c>
      <c r="F109" s="8" t="s">
        <v>77</v>
      </c>
      <c r="G109" s="8" t="s">
        <v>4</v>
      </c>
      <c r="H109" s="8" t="s">
        <v>119</v>
      </c>
      <c r="I109" s="8" t="s">
        <v>133</v>
      </c>
      <c r="J109" s="8" t="s">
        <v>4</v>
      </c>
      <c r="K109" s="8" t="s">
        <v>4</v>
      </c>
      <c r="L109" s="8" t="s">
        <v>4</v>
      </c>
      <c r="M109" s="8" t="s">
        <v>4</v>
      </c>
      <c r="N109" s="8" t="s">
        <v>4</v>
      </c>
      <c r="O109" s="8" t="s">
        <v>184</v>
      </c>
      <c r="P109" s="8" t="s">
        <v>4</v>
      </c>
      <c r="Q109" s="8" t="s">
        <v>123</v>
      </c>
      <c r="S109" s="9" t="e">
        <f t="shared" si="6"/>
        <v>#VALUE!</v>
      </c>
      <c r="T109" s="10">
        <v>126200000</v>
      </c>
      <c r="U109" s="11" t="e">
        <f t="shared" si="7"/>
        <v>#VALUE!</v>
      </c>
    </row>
    <row r="110" spans="1:21" s="8" customFormat="1" x14ac:dyDescent="0.25">
      <c r="A110" s="8">
        <v>1998</v>
      </c>
      <c r="B110" s="8" t="s">
        <v>45</v>
      </c>
      <c r="C110" s="8" t="s">
        <v>116</v>
      </c>
      <c r="D110" s="8" t="s">
        <v>185</v>
      </c>
      <c r="E110" s="8" t="s">
        <v>176</v>
      </c>
      <c r="F110" s="8" t="s">
        <v>77</v>
      </c>
      <c r="G110" s="8" t="s">
        <v>4</v>
      </c>
      <c r="H110" s="8" t="s">
        <v>119</v>
      </c>
      <c r="I110" s="8" t="s">
        <v>133</v>
      </c>
      <c r="J110" s="8" t="s">
        <v>4</v>
      </c>
      <c r="K110" s="8" t="s">
        <v>4</v>
      </c>
      <c r="L110" s="8" t="s">
        <v>4</v>
      </c>
      <c r="M110" s="8" t="s">
        <v>4</v>
      </c>
      <c r="N110" s="8" t="s">
        <v>4</v>
      </c>
      <c r="O110" s="8" t="s">
        <v>186</v>
      </c>
      <c r="P110" s="8" t="s">
        <v>187</v>
      </c>
      <c r="Q110" s="8" t="s">
        <v>123</v>
      </c>
      <c r="S110" s="9" t="e">
        <f t="shared" si="6"/>
        <v>#VALUE!</v>
      </c>
      <c r="T110" s="10">
        <v>126200000</v>
      </c>
      <c r="U110" s="11" t="e">
        <f t="shared" si="7"/>
        <v>#VALUE!</v>
      </c>
    </row>
    <row r="111" spans="1:21" s="8" customFormat="1" x14ac:dyDescent="0.25">
      <c r="A111" s="8">
        <v>1998</v>
      </c>
      <c r="B111" s="8" t="s">
        <v>45</v>
      </c>
      <c r="C111" s="8" t="s">
        <v>116</v>
      </c>
      <c r="D111" s="8" t="s">
        <v>188</v>
      </c>
      <c r="E111" s="8" t="s">
        <v>176</v>
      </c>
      <c r="F111" s="8" t="s">
        <v>77</v>
      </c>
      <c r="G111" s="8" t="s">
        <v>4</v>
      </c>
      <c r="H111" s="8" t="s">
        <v>119</v>
      </c>
      <c r="I111" s="8" t="s">
        <v>133</v>
      </c>
      <c r="J111" s="8" t="s">
        <v>4</v>
      </c>
      <c r="K111" s="8" t="s">
        <v>168</v>
      </c>
      <c r="L111" s="8" t="s">
        <v>4</v>
      </c>
      <c r="M111" s="8" t="s">
        <v>4</v>
      </c>
      <c r="N111" s="8" t="s">
        <v>4</v>
      </c>
      <c r="O111" s="8" t="s">
        <v>179</v>
      </c>
      <c r="P111" s="8" t="s">
        <v>4</v>
      </c>
      <c r="Q111" s="8" t="s">
        <v>123</v>
      </c>
      <c r="R111" s="8">
        <f>2*5</f>
        <v>10</v>
      </c>
      <c r="S111" s="9" t="e">
        <f t="shared" si="6"/>
        <v>#VALUE!</v>
      </c>
      <c r="T111" s="10">
        <v>126200000</v>
      </c>
      <c r="U111" s="11" t="e">
        <f t="shared" si="7"/>
        <v>#VALUE!</v>
      </c>
    </row>
    <row r="112" spans="1:21" s="8" customFormat="1" x14ac:dyDescent="0.25">
      <c r="A112" s="8">
        <v>1998</v>
      </c>
      <c r="B112" s="8" t="s">
        <v>45</v>
      </c>
      <c r="C112" s="8" t="s">
        <v>116</v>
      </c>
      <c r="D112" s="8" t="s">
        <v>188</v>
      </c>
      <c r="E112" s="8" t="s">
        <v>176</v>
      </c>
      <c r="F112" s="8" t="s">
        <v>77</v>
      </c>
      <c r="G112" s="8" t="s">
        <v>4</v>
      </c>
      <c r="H112" s="8" t="s">
        <v>119</v>
      </c>
      <c r="I112" s="8" t="s">
        <v>133</v>
      </c>
      <c r="J112" s="8" t="s">
        <v>4</v>
      </c>
      <c r="K112" s="8" t="s">
        <v>66</v>
      </c>
      <c r="L112" s="8" t="s">
        <v>4</v>
      </c>
      <c r="M112" s="8" t="s">
        <v>4</v>
      </c>
      <c r="N112" s="8" t="s">
        <v>4</v>
      </c>
      <c r="O112" s="8" t="s">
        <v>189</v>
      </c>
      <c r="P112" s="8" t="s">
        <v>190</v>
      </c>
      <c r="Q112" s="8" t="s">
        <v>123</v>
      </c>
      <c r="R112" s="8">
        <f>2*15</f>
        <v>30</v>
      </c>
      <c r="S112" s="9" t="e">
        <f t="shared" si="6"/>
        <v>#VALUE!</v>
      </c>
      <c r="T112" s="10">
        <v>126200000</v>
      </c>
      <c r="U112" s="11" t="e">
        <f t="shared" si="7"/>
        <v>#VALUE!</v>
      </c>
    </row>
    <row r="113" spans="1:21" s="8" customFormat="1" x14ac:dyDescent="0.25">
      <c r="A113" s="8">
        <v>1998</v>
      </c>
      <c r="B113" s="8" t="s">
        <v>45</v>
      </c>
      <c r="C113" s="8" t="s">
        <v>116</v>
      </c>
      <c r="D113" s="8" t="s">
        <v>191</v>
      </c>
      <c r="E113" s="8" t="s">
        <v>176</v>
      </c>
      <c r="F113" s="8" t="s">
        <v>77</v>
      </c>
      <c r="G113" s="8" t="s">
        <v>4</v>
      </c>
      <c r="H113" s="8" t="s">
        <v>119</v>
      </c>
      <c r="I113" s="8" t="s">
        <v>133</v>
      </c>
      <c r="J113" s="8" t="s">
        <v>4</v>
      </c>
      <c r="K113" s="8" t="s">
        <v>66</v>
      </c>
      <c r="L113" s="8" t="s">
        <v>4</v>
      </c>
      <c r="M113" s="8" t="s">
        <v>4</v>
      </c>
      <c r="N113" s="8" t="s">
        <v>4</v>
      </c>
      <c r="O113" s="8" t="s">
        <v>154</v>
      </c>
      <c r="P113" s="8" t="s">
        <v>175</v>
      </c>
      <c r="Q113" s="8" t="s">
        <v>123</v>
      </c>
      <c r="R113" s="8">
        <f>2*15</f>
        <v>30</v>
      </c>
      <c r="S113" s="9" t="e">
        <f t="shared" si="6"/>
        <v>#VALUE!</v>
      </c>
      <c r="T113" s="10">
        <v>126200000</v>
      </c>
      <c r="U113" s="11" t="e">
        <f t="shared" si="7"/>
        <v>#VALUE!</v>
      </c>
    </row>
    <row r="114" spans="1:21" s="8" customFormat="1" x14ac:dyDescent="0.25">
      <c r="A114" s="8">
        <v>1998</v>
      </c>
      <c r="B114" s="8" t="s">
        <v>4</v>
      </c>
      <c r="C114" s="8" t="s">
        <v>210</v>
      </c>
      <c r="D114" s="8" t="s">
        <v>230</v>
      </c>
      <c r="E114" s="8" t="s">
        <v>76</v>
      </c>
      <c r="F114" s="8" t="s">
        <v>77</v>
      </c>
      <c r="G114" s="8" t="s">
        <v>4</v>
      </c>
      <c r="H114" s="8" t="s">
        <v>6</v>
      </c>
      <c r="I114" s="8" t="s">
        <v>30</v>
      </c>
      <c r="J114" s="8" t="s">
        <v>4</v>
      </c>
      <c r="K114" s="8" t="s">
        <v>232</v>
      </c>
      <c r="L114" s="8" t="s">
        <v>4</v>
      </c>
      <c r="M114" s="8" t="s">
        <v>245</v>
      </c>
      <c r="N114" s="8" t="s">
        <v>4</v>
      </c>
      <c r="O114" s="8" t="s">
        <v>4</v>
      </c>
      <c r="P114" s="8" t="s">
        <v>4</v>
      </c>
      <c r="Q114" s="8" t="s">
        <v>215</v>
      </c>
      <c r="R114" s="8">
        <f>2*7.6+2*6</f>
        <v>27.2</v>
      </c>
      <c r="S114" s="9" t="e">
        <f t="shared" si="6"/>
        <v>#VALUE!</v>
      </c>
      <c r="T114" s="10">
        <v>212200000</v>
      </c>
      <c r="U114" s="11" t="e">
        <f t="shared" si="7"/>
        <v>#VALUE!</v>
      </c>
    </row>
    <row r="115" spans="1:21" s="8" customFormat="1" x14ac:dyDescent="0.25">
      <c r="A115" s="8">
        <v>1998</v>
      </c>
      <c r="B115" s="8" t="s">
        <v>4</v>
      </c>
      <c r="C115" s="8" t="s">
        <v>250</v>
      </c>
      <c r="D115" s="8" t="s">
        <v>308</v>
      </c>
      <c r="E115" s="8" t="s">
        <v>4</v>
      </c>
      <c r="F115" s="8" t="s">
        <v>77</v>
      </c>
      <c r="G115" s="8" t="s">
        <v>309</v>
      </c>
      <c r="H115" s="8" t="s">
        <v>119</v>
      </c>
      <c r="I115" s="8" t="s">
        <v>145</v>
      </c>
      <c r="J115" s="8" t="s">
        <v>4</v>
      </c>
      <c r="K115" s="8" t="s">
        <v>138</v>
      </c>
      <c r="L115" s="8" t="s">
        <v>4</v>
      </c>
      <c r="M115" s="8" t="s">
        <v>4</v>
      </c>
      <c r="N115" s="8" t="s">
        <v>4</v>
      </c>
      <c r="O115" s="8" t="s">
        <v>310</v>
      </c>
      <c r="P115" s="8" t="s">
        <v>4</v>
      </c>
      <c r="Q115" s="8" t="s">
        <v>123</v>
      </c>
      <c r="R115" s="8">
        <f>2*25</f>
        <v>50</v>
      </c>
      <c r="S115" s="9">
        <f t="shared" si="6"/>
        <v>1424501.4245014244</v>
      </c>
      <c r="T115" s="10">
        <v>31990000</v>
      </c>
      <c r="U115" s="11">
        <f t="shared" si="7"/>
        <v>4.4529585010985445E-2</v>
      </c>
    </row>
    <row r="116" spans="1:21" s="8" customFormat="1" x14ac:dyDescent="0.25">
      <c r="A116" s="8">
        <v>1998</v>
      </c>
      <c r="B116" s="8" t="s">
        <v>101</v>
      </c>
      <c r="C116" s="8" t="s">
        <v>314</v>
      </c>
      <c r="D116" s="8" t="s">
        <v>315</v>
      </c>
      <c r="E116" s="8" t="s">
        <v>76</v>
      </c>
      <c r="F116" s="8" t="s">
        <v>77</v>
      </c>
      <c r="G116" s="8" t="s">
        <v>327</v>
      </c>
      <c r="H116" s="8" t="s">
        <v>119</v>
      </c>
      <c r="I116" s="8" t="s">
        <v>30</v>
      </c>
      <c r="J116" s="8" t="s">
        <v>4</v>
      </c>
      <c r="K116" s="8" t="s">
        <v>4</v>
      </c>
      <c r="L116" s="8" t="s">
        <v>4</v>
      </c>
      <c r="M116" s="8" t="s">
        <v>4</v>
      </c>
      <c r="N116" s="8" t="s">
        <v>4</v>
      </c>
      <c r="O116" s="8" t="s">
        <v>4</v>
      </c>
      <c r="P116" s="8" t="s">
        <v>328</v>
      </c>
      <c r="Q116" s="8" t="s">
        <v>89</v>
      </c>
      <c r="S116" s="9">
        <f t="shared" si="6"/>
        <v>0</v>
      </c>
      <c r="T116" s="10">
        <v>15850000</v>
      </c>
      <c r="U116" s="11">
        <f t="shared" si="7"/>
        <v>0</v>
      </c>
    </row>
    <row r="117" spans="1:21" s="8" customFormat="1" x14ac:dyDescent="0.25">
      <c r="A117" s="8">
        <v>1998</v>
      </c>
      <c r="B117" s="8" t="s">
        <v>32</v>
      </c>
      <c r="C117" s="8" t="s">
        <v>331</v>
      </c>
      <c r="D117" s="8" t="s">
        <v>335</v>
      </c>
      <c r="E117" s="8" t="s">
        <v>76</v>
      </c>
      <c r="F117" s="8" t="s">
        <v>77</v>
      </c>
      <c r="G117" s="8" t="s">
        <v>4</v>
      </c>
      <c r="H117" s="8" t="s">
        <v>4</v>
      </c>
      <c r="I117" s="8" t="s">
        <v>30</v>
      </c>
      <c r="J117" s="8" t="s">
        <v>4</v>
      </c>
      <c r="K117" s="8" t="s">
        <v>4</v>
      </c>
      <c r="L117" s="8" t="s">
        <v>4</v>
      </c>
      <c r="M117" s="8" t="s">
        <v>4</v>
      </c>
      <c r="N117" s="8" t="s">
        <v>4</v>
      </c>
      <c r="O117" s="8" t="s">
        <v>336</v>
      </c>
      <c r="P117" s="8" t="s">
        <v>4</v>
      </c>
      <c r="Q117" s="8" t="s">
        <v>89</v>
      </c>
      <c r="S117" s="9" t="e">
        <f t="shared" si="6"/>
        <v>#VALUE!</v>
      </c>
      <c r="T117" s="10">
        <v>42720000</v>
      </c>
      <c r="U117" s="11" t="e">
        <f t="shared" si="7"/>
        <v>#VALUE!</v>
      </c>
    </row>
    <row r="118" spans="1:21" s="8" customFormat="1" x14ac:dyDescent="0.25">
      <c r="A118" s="8">
        <v>1996</v>
      </c>
      <c r="B118" s="8" t="s">
        <v>4</v>
      </c>
      <c r="C118" s="8" t="s">
        <v>314</v>
      </c>
      <c r="D118" s="8" t="s">
        <v>329</v>
      </c>
      <c r="E118" s="8" t="s">
        <v>76</v>
      </c>
      <c r="F118" s="8" t="s">
        <v>77</v>
      </c>
      <c r="G118" s="8" t="s">
        <v>4</v>
      </c>
      <c r="H118" s="8" t="s">
        <v>4</v>
      </c>
      <c r="I118" s="8" t="s">
        <v>30</v>
      </c>
      <c r="J118" s="8" t="s">
        <v>4</v>
      </c>
      <c r="K118" s="8" t="s">
        <v>4</v>
      </c>
      <c r="L118" s="8" t="s">
        <v>4</v>
      </c>
      <c r="M118" s="8" t="s">
        <v>4</v>
      </c>
      <c r="N118" s="8" t="s">
        <v>4</v>
      </c>
      <c r="O118" s="8" t="s">
        <v>330</v>
      </c>
      <c r="P118" s="8" t="s">
        <v>4</v>
      </c>
      <c r="Q118" s="8" t="s">
        <v>89</v>
      </c>
      <c r="S118" s="9" t="e">
        <f t="shared" si="6"/>
        <v>#VALUE!</v>
      </c>
      <c r="T118" s="10">
        <v>15850000</v>
      </c>
      <c r="U118" s="11" t="e">
        <f t="shared" si="7"/>
        <v>#VALUE!</v>
      </c>
    </row>
    <row r="119" spans="1:21" s="8" customFormat="1" x14ac:dyDescent="0.25">
      <c r="A119" s="8">
        <v>1993</v>
      </c>
      <c r="B119" s="8" t="s">
        <v>4</v>
      </c>
      <c r="C119" s="8" t="s">
        <v>84</v>
      </c>
      <c r="D119" s="8" t="s">
        <v>94</v>
      </c>
      <c r="E119" s="8" t="s">
        <v>114</v>
      </c>
      <c r="F119" s="8" t="s">
        <v>115</v>
      </c>
      <c r="G119" s="8" t="s">
        <v>4</v>
      </c>
      <c r="H119" s="8" t="s">
        <v>4</v>
      </c>
      <c r="I119" s="8" t="s">
        <v>4</v>
      </c>
      <c r="J119" s="8" t="s">
        <v>4</v>
      </c>
      <c r="K119" s="8" t="s">
        <v>4</v>
      </c>
      <c r="L119" s="8" t="s">
        <v>4</v>
      </c>
      <c r="M119" s="8" t="s">
        <v>4</v>
      </c>
      <c r="N119" s="8" t="s">
        <v>4</v>
      </c>
      <c r="O119" s="8" t="s">
        <v>4</v>
      </c>
      <c r="P119" s="8" t="s">
        <v>4</v>
      </c>
      <c r="Q119" s="8" t="s">
        <v>89</v>
      </c>
      <c r="S119" s="9" t="e">
        <f t="shared" si="6"/>
        <v>#VALUE!</v>
      </c>
      <c r="T119" s="10">
        <v>51390000</v>
      </c>
      <c r="U119" s="11" t="e">
        <f t="shared" si="7"/>
        <v>#VALUE!</v>
      </c>
    </row>
    <row r="120" spans="1:21" s="8" customFormat="1" x14ac:dyDescent="0.25">
      <c r="A120" s="8">
        <v>1993</v>
      </c>
      <c r="B120" s="8" t="s">
        <v>95</v>
      </c>
      <c r="C120" s="8" t="s">
        <v>331</v>
      </c>
      <c r="D120" s="8" t="s">
        <v>337</v>
      </c>
      <c r="E120" s="8" t="s">
        <v>76</v>
      </c>
      <c r="F120" s="8" t="s">
        <v>77</v>
      </c>
      <c r="G120" s="8" t="s">
        <v>4</v>
      </c>
      <c r="H120" s="8" t="s">
        <v>6</v>
      </c>
      <c r="I120" s="8" t="s">
        <v>43</v>
      </c>
      <c r="J120" s="8" t="s">
        <v>4</v>
      </c>
      <c r="K120" s="8" t="s">
        <v>4</v>
      </c>
      <c r="L120" s="8" t="s">
        <v>4</v>
      </c>
      <c r="M120" s="8" t="s">
        <v>4</v>
      </c>
      <c r="N120" s="8" t="s">
        <v>4</v>
      </c>
      <c r="O120" s="8" t="s">
        <v>338</v>
      </c>
      <c r="P120" s="8" t="s">
        <v>4</v>
      </c>
      <c r="Q120" s="8" t="s">
        <v>89</v>
      </c>
      <c r="S120" s="9" t="e">
        <f t="shared" si="6"/>
        <v>#VALUE!</v>
      </c>
      <c r="T120" s="10">
        <v>42720000</v>
      </c>
      <c r="U120" s="11" t="e">
        <f t="shared" si="7"/>
        <v>#VALUE!</v>
      </c>
    </row>
    <row r="121" spans="1:21" s="8" customFormat="1" x14ac:dyDescent="0.25">
      <c r="A121" s="8">
        <v>1992</v>
      </c>
      <c r="B121" s="8" t="s">
        <v>4</v>
      </c>
      <c r="C121" s="8" t="s">
        <v>210</v>
      </c>
      <c r="D121" s="8" t="s">
        <v>246</v>
      </c>
      <c r="E121" s="8" t="s">
        <v>76</v>
      </c>
      <c r="F121" s="8" t="s">
        <v>77</v>
      </c>
      <c r="G121" s="8" t="s">
        <v>4</v>
      </c>
      <c r="H121" s="8" t="s">
        <v>6</v>
      </c>
      <c r="I121" s="8" t="s">
        <v>30</v>
      </c>
      <c r="J121" s="8" t="s">
        <v>4</v>
      </c>
      <c r="K121" s="8" t="s">
        <v>232</v>
      </c>
      <c r="L121" s="8" t="s">
        <v>4</v>
      </c>
      <c r="M121" s="8" t="s">
        <v>247</v>
      </c>
      <c r="N121" s="8" t="s">
        <v>4</v>
      </c>
      <c r="O121" s="8" t="s">
        <v>214</v>
      </c>
      <c r="P121" s="8" t="s">
        <v>4</v>
      </c>
      <c r="Q121" s="8" t="s">
        <v>215</v>
      </c>
      <c r="S121" s="9" t="e">
        <f t="shared" si="6"/>
        <v>#VALUE!</v>
      </c>
      <c r="T121" s="10">
        <v>212200000</v>
      </c>
      <c r="U121" s="11" t="e">
        <f t="shared" si="7"/>
        <v>#VALUE!</v>
      </c>
    </row>
    <row r="122" spans="1:21" s="8" customFormat="1" x14ac:dyDescent="0.25">
      <c r="A122" s="8">
        <v>1992</v>
      </c>
      <c r="B122" s="8" t="s">
        <v>4</v>
      </c>
      <c r="C122" s="8" t="s">
        <v>250</v>
      </c>
      <c r="D122" s="8" t="s">
        <v>311</v>
      </c>
      <c r="E122" s="8" t="s">
        <v>4</v>
      </c>
      <c r="F122" s="8" t="s">
        <v>77</v>
      </c>
      <c r="G122" s="8" t="s">
        <v>4</v>
      </c>
      <c r="H122" s="8" t="s">
        <v>119</v>
      </c>
      <c r="I122" s="8" t="s">
        <v>145</v>
      </c>
      <c r="J122" s="8" t="s">
        <v>4</v>
      </c>
      <c r="K122" s="8" t="s">
        <v>138</v>
      </c>
      <c r="L122" s="8" t="s">
        <v>4</v>
      </c>
      <c r="M122" s="8" t="s">
        <v>4</v>
      </c>
      <c r="N122" s="8" t="s">
        <v>4</v>
      </c>
      <c r="O122" s="8" t="s">
        <v>310</v>
      </c>
      <c r="P122" s="8" t="s">
        <v>4</v>
      </c>
      <c r="Q122" s="8" t="s">
        <v>123</v>
      </c>
      <c r="R122" s="8">
        <f>2*25</f>
        <v>50</v>
      </c>
      <c r="S122" s="9" t="e">
        <f t="shared" si="6"/>
        <v>#VALUE!</v>
      </c>
      <c r="T122" s="10">
        <v>31990000</v>
      </c>
      <c r="U122" s="11" t="e">
        <f t="shared" si="7"/>
        <v>#VALUE!</v>
      </c>
    </row>
    <row r="123" spans="1:21" s="8" customFormat="1" x14ac:dyDescent="0.25">
      <c r="A123" s="8">
        <v>1991</v>
      </c>
      <c r="B123" s="8" t="s">
        <v>4</v>
      </c>
      <c r="C123" s="8" t="s">
        <v>210</v>
      </c>
      <c r="D123" s="8" t="s">
        <v>248</v>
      </c>
      <c r="E123" s="8" t="s">
        <v>4</v>
      </c>
      <c r="F123" s="8" t="s">
        <v>77</v>
      </c>
      <c r="G123" s="8" t="s">
        <v>4</v>
      </c>
      <c r="H123" s="8" t="s">
        <v>6</v>
      </c>
      <c r="I123" s="8" t="s">
        <v>15</v>
      </c>
      <c r="J123" s="8" t="s">
        <v>4</v>
      </c>
      <c r="K123" s="8" t="s">
        <v>4</v>
      </c>
      <c r="L123" s="8" t="s">
        <v>4</v>
      </c>
      <c r="M123" s="8" t="s">
        <v>4</v>
      </c>
      <c r="N123" s="8" t="s">
        <v>4</v>
      </c>
      <c r="O123" s="8" t="s">
        <v>249</v>
      </c>
      <c r="P123" s="8" t="s">
        <v>4</v>
      </c>
      <c r="Q123" s="8" t="s">
        <v>215</v>
      </c>
      <c r="S123" s="9" t="e">
        <f t="shared" si="6"/>
        <v>#VALUE!</v>
      </c>
      <c r="T123" s="10">
        <v>212200000</v>
      </c>
      <c r="U123" s="11" t="e">
        <f t="shared" si="7"/>
        <v>#VALUE!</v>
      </c>
    </row>
    <row r="124" spans="1:21" s="8" customFormat="1" x14ac:dyDescent="0.25">
      <c r="A124" s="8">
        <v>1991</v>
      </c>
      <c r="B124" s="8" t="s">
        <v>4</v>
      </c>
      <c r="C124" s="8" t="s">
        <v>210</v>
      </c>
      <c r="D124" s="8" t="s">
        <v>242</v>
      </c>
      <c r="E124" s="8" t="s">
        <v>4</v>
      </c>
      <c r="F124" s="8" t="s">
        <v>77</v>
      </c>
      <c r="G124" s="8" t="s">
        <v>4</v>
      </c>
      <c r="H124" s="8" t="s">
        <v>6</v>
      </c>
      <c r="I124" s="8" t="s">
        <v>15</v>
      </c>
      <c r="J124" s="8" t="s">
        <v>4</v>
      </c>
      <c r="K124" s="8" t="s">
        <v>4</v>
      </c>
      <c r="L124" s="8" t="s">
        <v>4</v>
      </c>
      <c r="M124" s="8" t="s">
        <v>4</v>
      </c>
      <c r="N124" s="8" t="s">
        <v>4</v>
      </c>
      <c r="O124" s="8" t="s">
        <v>4</v>
      </c>
      <c r="P124" s="8" t="s">
        <v>4</v>
      </c>
      <c r="Q124" s="8" t="s">
        <v>215</v>
      </c>
      <c r="S124" s="9" t="e">
        <f t="shared" si="6"/>
        <v>#VALUE!</v>
      </c>
      <c r="T124" s="10">
        <v>212200000</v>
      </c>
      <c r="U124" s="11" t="e">
        <f t="shared" si="7"/>
        <v>#VALUE!</v>
      </c>
    </row>
    <row r="125" spans="1:21" s="8" customFormat="1" x14ac:dyDescent="0.25">
      <c r="A125" s="8">
        <v>1991</v>
      </c>
      <c r="B125" s="8" t="s">
        <v>4</v>
      </c>
      <c r="C125" s="8" t="s">
        <v>250</v>
      </c>
      <c r="D125" s="8" t="s">
        <v>308</v>
      </c>
      <c r="E125" s="8" t="s">
        <v>4</v>
      </c>
      <c r="F125" s="8" t="s">
        <v>77</v>
      </c>
      <c r="G125" s="8" t="s">
        <v>4</v>
      </c>
      <c r="H125" s="8" t="s">
        <v>119</v>
      </c>
      <c r="I125" s="8" t="s">
        <v>145</v>
      </c>
      <c r="J125" s="8" t="s">
        <v>4</v>
      </c>
      <c r="K125" s="8" t="s">
        <v>138</v>
      </c>
      <c r="L125" s="8" t="s">
        <v>4</v>
      </c>
      <c r="M125" s="8" t="s">
        <v>4</v>
      </c>
      <c r="N125" s="8" t="s">
        <v>4</v>
      </c>
      <c r="O125" s="8" t="s">
        <v>312</v>
      </c>
      <c r="P125" s="8" t="s">
        <v>4</v>
      </c>
      <c r="Q125" s="8" t="s">
        <v>123</v>
      </c>
      <c r="R125" s="8">
        <f>2*25</f>
        <v>50</v>
      </c>
      <c r="S125" s="9" t="e">
        <f t="shared" si="6"/>
        <v>#VALUE!</v>
      </c>
      <c r="T125" s="10">
        <v>31990000</v>
      </c>
      <c r="U125" s="11" t="e">
        <f t="shared" si="7"/>
        <v>#VALUE!</v>
      </c>
    </row>
    <row r="126" spans="1:21" s="8" customFormat="1" x14ac:dyDescent="0.25">
      <c r="A126" s="8">
        <v>1991</v>
      </c>
      <c r="B126" s="8" t="s">
        <v>4</v>
      </c>
      <c r="C126" s="8" t="s">
        <v>250</v>
      </c>
      <c r="D126" s="8" t="s">
        <v>313</v>
      </c>
      <c r="E126" s="8" t="s">
        <v>4</v>
      </c>
      <c r="F126" s="8" t="s">
        <v>77</v>
      </c>
      <c r="G126" s="8" t="s">
        <v>4</v>
      </c>
      <c r="H126" s="8" t="s">
        <v>119</v>
      </c>
      <c r="I126" s="8" t="s">
        <v>145</v>
      </c>
      <c r="J126" s="8" t="s">
        <v>4</v>
      </c>
      <c r="K126" s="8" t="s">
        <v>138</v>
      </c>
      <c r="L126" s="8" t="s">
        <v>4</v>
      </c>
      <c r="M126" s="8" t="s">
        <v>4</v>
      </c>
      <c r="N126" s="8" t="s">
        <v>4</v>
      </c>
      <c r="O126" s="8" t="s">
        <v>312</v>
      </c>
      <c r="P126" s="8" t="s">
        <v>4</v>
      </c>
      <c r="Q126" s="8" t="s">
        <v>123</v>
      </c>
      <c r="R126" s="8">
        <f>2*25</f>
        <v>50</v>
      </c>
      <c r="S126" s="9" t="e">
        <f t="shared" si="6"/>
        <v>#VALUE!</v>
      </c>
      <c r="T126" s="10">
        <v>31990000</v>
      </c>
      <c r="U126" s="11" t="e">
        <f t="shared" si="7"/>
        <v>#VALUE!</v>
      </c>
    </row>
    <row r="127" spans="1:21" s="8" customFormat="1" x14ac:dyDescent="0.25">
      <c r="A127" s="8">
        <v>1990</v>
      </c>
      <c r="B127" s="8" t="s">
        <v>61</v>
      </c>
      <c r="C127" s="8" t="s">
        <v>116</v>
      </c>
      <c r="D127" s="8" t="s">
        <v>192</v>
      </c>
      <c r="E127" s="8" t="s">
        <v>193</v>
      </c>
      <c r="F127" s="8" t="s">
        <v>115</v>
      </c>
      <c r="G127" s="8" t="s">
        <v>4</v>
      </c>
      <c r="H127" s="8" t="s">
        <v>119</v>
      </c>
      <c r="I127" s="8" t="s">
        <v>145</v>
      </c>
      <c r="J127" s="8" t="s">
        <v>4</v>
      </c>
      <c r="K127" s="8" t="s">
        <v>4</v>
      </c>
      <c r="L127" s="8" t="s">
        <v>4</v>
      </c>
      <c r="M127" s="8" t="s">
        <v>4</v>
      </c>
      <c r="N127" s="8" t="s">
        <v>4</v>
      </c>
      <c r="O127" s="8" t="s">
        <v>194</v>
      </c>
      <c r="P127" s="8" t="s">
        <v>175</v>
      </c>
      <c r="Q127" s="8" t="s">
        <v>123</v>
      </c>
      <c r="S127" s="9" t="e">
        <f t="shared" si="6"/>
        <v>#VALUE!</v>
      </c>
      <c r="T127" s="10">
        <v>126200000</v>
      </c>
      <c r="U127" s="11" t="e">
        <f t="shared" si="7"/>
        <v>#VALUE!</v>
      </c>
    </row>
    <row r="128" spans="1:21" s="8" customFormat="1" x14ac:dyDescent="0.25">
      <c r="A128" s="8">
        <v>1990</v>
      </c>
      <c r="B128" s="8" t="s">
        <v>101</v>
      </c>
      <c r="C128" s="8" t="s">
        <v>116</v>
      </c>
      <c r="D128" s="8" t="s">
        <v>195</v>
      </c>
      <c r="E128" s="8" t="s">
        <v>193</v>
      </c>
      <c r="F128" s="8" t="s">
        <v>115</v>
      </c>
      <c r="G128" s="8" t="s">
        <v>4</v>
      </c>
      <c r="H128" s="8" t="s">
        <v>119</v>
      </c>
      <c r="I128" s="8" t="s">
        <v>145</v>
      </c>
      <c r="J128" s="8" t="s">
        <v>4</v>
      </c>
      <c r="K128" s="8" t="s">
        <v>4</v>
      </c>
      <c r="L128" s="8" t="s">
        <v>4</v>
      </c>
      <c r="M128" s="8" t="s">
        <v>4</v>
      </c>
      <c r="N128" s="8" t="s">
        <v>4</v>
      </c>
      <c r="O128" s="8" t="s">
        <v>196</v>
      </c>
      <c r="P128" s="8" t="s">
        <v>175</v>
      </c>
      <c r="Q128" s="8" t="s">
        <v>123</v>
      </c>
      <c r="S128" s="9" t="e">
        <f t="shared" si="6"/>
        <v>#VALUE!</v>
      </c>
      <c r="T128" s="10">
        <v>126200000</v>
      </c>
      <c r="U128" s="11" t="e">
        <f t="shared" si="7"/>
        <v>#VALUE!</v>
      </c>
    </row>
    <row r="129" spans="1:21" s="8" customFormat="1" x14ac:dyDescent="0.25">
      <c r="A129" s="8">
        <v>1990</v>
      </c>
      <c r="B129" s="8" t="s">
        <v>101</v>
      </c>
      <c r="C129" s="8" t="s">
        <v>116</v>
      </c>
      <c r="D129" s="8" t="s">
        <v>197</v>
      </c>
      <c r="E129" s="8" t="s">
        <v>193</v>
      </c>
      <c r="F129" s="8" t="s">
        <v>115</v>
      </c>
      <c r="G129" s="8" t="s">
        <v>4</v>
      </c>
      <c r="H129" s="8" t="s">
        <v>119</v>
      </c>
      <c r="I129" s="8" t="s">
        <v>145</v>
      </c>
      <c r="J129" s="8" t="s">
        <v>4</v>
      </c>
      <c r="K129" s="8" t="s">
        <v>4</v>
      </c>
      <c r="L129" s="8" t="s">
        <v>4</v>
      </c>
      <c r="M129" s="8" t="s">
        <v>4</v>
      </c>
      <c r="N129" s="8" t="s">
        <v>4</v>
      </c>
      <c r="O129" s="8" t="s">
        <v>198</v>
      </c>
      <c r="P129" s="8" t="s">
        <v>175</v>
      </c>
      <c r="Q129" s="8" t="s">
        <v>123</v>
      </c>
      <c r="S129" s="9" t="e">
        <f t="shared" si="6"/>
        <v>#VALUE!</v>
      </c>
      <c r="T129" s="10">
        <v>126200000</v>
      </c>
      <c r="U129" s="11" t="e">
        <f t="shared" si="7"/>
        <v>#VALUE!</v>
      </c>
    </row>
    <row r="130" spans="1:21" s="8" customFormat="1" x14ac:dyDescent="0.25">
      <c r="A130" s="8">
        <v>1990</v>
      </c>
      <c r="B130" s="8" t="s">
        <v>101</v>
      </c>
      <c r="C130" s="8" t="s">
        <v>116</v>
      </c>
      <c r="D130" s="8" t="s">
        <v>199</v>
      </c>
      <c r="E130" s="8" t="s">
        <v>193</v>
      </c>
      <c r="F130" s="8" t="s">
        <v>115</v>
      </c>
      <c r="G130" s="8" t="s">
        <v>4</v>
      </c>
      <c r="H130" s="8" t="s">
        <v>119</v>
      </c>
      <c r="I130" s="8" t="s">
        <v>145</v>
      </c>
      <c r="J130" s="8" t="s">
        <v>4</v>
      </c>
      <c r="K130" s="8" t="s">
        <v>4</v>
      </c>
      <c r="L130" s="8" t="s">
        <v>4</v>
      </c>
      <c r="M130" s="8" t="s">
        <v>4</v>
      </c>
      <c r="N130" s="8" t="s">
        <v>4</v>
      </c>
      <c r="O130" s="8" t="s">
        <v>200</v>
      </c>
      <c r="P130" s="8" t="s">
        <v>175</v>
      </c>
      <c r="Q130" s="8" t="s">
        <v>123</v>
      </c>
      <c r="S130" s="9" t="e">
        <f t="shared" ref="S130:S161" si="8">R130/G130*1000000</f>
        <v>#VALUE!</v>
      </c>
      <c r="T130" s="10">
        <v>126200000</v>
      </c>
      <c r="U130" s="11" t="e">
        <f t="shared" ref="U130:U161" si="9">S130/T130</f>
        <v>#VALUE!</v>
      </c>
    </row>
    <row r="131" spans="1:21" s="8" customFormat="1" x14ac:dyDescent="0.25">
      <c r="A131" s="8">
        <v>1990</v>
      </c>
      <c r="B131" s="8" t="s">
        <v>4</v>
      </c>
      <c r="C131" s="8" t="s">
        <v>116</v>
      </c>
      <c r="D131" s="8" t="s">
        <v>201</v>
      </c>
      <c r="E131" s="8" t="s">
        <v>193</v>
      </c>
      <c r="F131" s="8" t="s">
        <v>115</v>
      </c>
      <c r="G131" s="8" t="s">
        <v>4</v>
      </c>
      <c r="H131" s="8" t="s">
        <v>119</v>
      </c>
      <c r="I131" s="8" t="s">
        <v>15</v>
      </c>
      <c r="J131" s="8" t="s">
        <v>4</v>
      </c>
      <c r="K131" s="8" t="s">
        <v>4</v>
      </c>
      <c r="L131" s="8" t="s">
        <v>4</v>
      </c>
      <c r="M131" s="8" t="s">
        <v>4</v>
      </c>
      <c r="N131" s="8" t="s">
        <v>4</v>
      </c>
      <c r="O131" s="8" t="s">
        <v>202</v>
      </c>
      <c r="P131" s="8" t="s">
        <v>175</v>
      </c>
      <c r="Q131" s="8" t="s">
        <v>123</v>
      </c>
      <c r="S131" s="9" t="e">
        <f t="shared" si="8"/>
        <v>#VALUE!</v>
      </c>
      <c r="T131" s="10">
        <v>126200000</v>
      </c>
      <c r="U131" s="11" t="e">
        <f t="shared" si="9"/>
        <v>#VALUE!</v>
      </c>
    </row>
    <row r="132" spans="1:21" s="8" customFormat="1" x14ac:dyDescent="0.25">
      <c r="A132" s="8">
        <v>1990</v>
      </c>
      <c r="B132" s="8" t="s">
        <v>4</v>
      </c>
      <c r="C132" s="8" t="s">
        <v>116</v>
      </c>
      <c r="D132" s="8" t="s">
        <v>203</v>
      </c>
      <c r="E132" s="8" t="s">
        <v>193</v>
      </c>
      <c r="F132" s="8" t="s">
        <v>115</v>
      </c>
      <c r="G132" s="8" t="s">
        <v>4</v>
      </c>
      <c r="H132" s="8" t="s">
        <v>119</v>
      </c>
      <c r="I132" s="8" t="s">
        <v>15</v>
      </c>
      <c r="J132" s="8" t="s">
        <v>4</v>
      </c>
      <c r="K132" s="8" t="s">
        <v>4</v>
      </c>
      <c r="L132" s="8" t="s">
        <v>4</v>
      </c>
      <c r="M132" s="8" t="s">
        <v>4</v>
      </c>
      <c r="N132" s="8" t="s">
        <v>4</v>
      </c>
      <c r="O132" s="8" t="s">
        <v>204</v>
      </c>
      <c r="P132" s="8" t="s">
        <v>175</v>
      </c>
      <c r="Q132" s="8" t="s">
        <v>123</v>
      </c>
      <c r="S132" s="9" t="e">
        <f t="shared" si="8"/>
        <v>#VALUE!</v>
      </c>
      <c r="T132" s="10">
        <v>126200000</v>
      </c>
      <c r="U132" s="11" t="e">
        <f t="shared" si="9"/>
        <v>#VALUE!</v>
      </c>
    </row>
    <row r="133" spans="1:21" s="8" customFormat="1" x14ac:dyDescent="0.25">
      <c r="A133" s="8">
        <v>1990</v>
      </c>
      <c r="B133" s="8" t="s">
        <v>4</v>
      </c>
      <c r="C133" s="8" t="s">
        <v>116</v>
      </c>
      <c r="D133" s="8" t="s">
        <v>205</v>
      </c>
      <c r="E133" s="8" t="s">
        <v>193</v>
      </c>
      <c r="F133" s="8" t="s">
        <v>115</v>
      </c>
      <c r="G133" s="8" t="s">
        <v>4</v>
      </c>
      <c r="H133" s="8" t="s">
        <v>119</v>
      </c>
      <c r="I133" s="8" t="s">
        <v>15</v>
      </c>
      <c r="J133" s="8" t="s">
        <v>4</v>
      </c>
      <c r="K133" s="8" t="s">
        <v>4</v>
      </c>
      <c r="L133" s="8" t="s">
        <v>4</v>
      </c>
      <c r="M133" s="8" t="s">
        <v>4</v>
      </c>
      <c r="N133" s="8" t="s">
        <v>4</v>
      </c>
      <c r="O133" s="8" t="s">
        <v>182</v>
      </c>
      <c r="P133" s="8" t="s">
        <v>175</v>
      </c>
      <c r="Q133" s="8" t="s">
        <v>123</v>
      </c>
      <c r="S133" s="9" t="e">
        <f t="shared" si="8"/>
        <v>#VALUE!</v>
      </c>
      <c r="T133" s="10">
        <v>126200000</v>
      </c>
      <c r="U133" s="11" t="e">
        <f t="shared" si="9"/>
        <v>#VALUE!</v>
      </c>
    </row>
    <row r="134" spans="1:21" s="8" customFormat="1" x14ac:dyDescent="0.25">
      <c r="A134" s="8">
        <v>1990</v>
      </c>
      <c r="B134" s="8" t="s">
        <v>4</v>
      </c>
      <c r="C134" s="8" t="s">
        <v>116</v>
      </c>
      <c r="D134" s="8" t="s">
        <v>206</v>
      </c>
      <c r="E134" s="8" t="s">
        <v>193</v>
      </c>
      <c r="F134" s="8" t="s">
        <v>115</v>
      </c>
      <c r="G134" s="8" t="s">
        <v>4</v>
      </c>
      <c r="H134" s="8" t="s">
        <v>119</v>
      </c>
      <c r="I134" s="8" t="s">
        <v>15</v>
      </c>
      <c r="J134" s="8" t="s">
        <v>4</v>
      </c>
      <c r="K134" s="8" t="s">
        <v>4</v>
      </c>
      <c r="L134" s="8" t="s">
        <v>4</v>
      </c>
      <c r="M134" s="8" t="s">
        <v>4</v>
      </c>
      <c r="N134" s="8" t="s">
        <v>4</v>
      </c>
      <c r="O134" s="8" t="s">
        <v>207</v>
      </c>
      <c r="P134" s="8" t="s">
        <v>175</v>
      </c>
      <c r="Q134" s="8" t="s">
        <v>123</v>
      </c>
      <c r="S134" s="9" t="e">
        <f t="shared" si="8"/>
        <v>#VALUE!</v>
      </c>
      <c r="T134" s="10">
        <v>126200000</v>
      </c>
      <c r="U134" s="11" t="e">
        <f t="shared" si="9"/>
        <v>#VALUE!</v>
      </c>
    </row>
    <row r="135" spans="1:21" s="8" customFormat="1" x14ac:dyDescent="0.25">
      <c r="A135" s="8">
        <v>1989</v>
      </c>
      <c r="B135" s="8" t="s">
        <v>61</v>
      </c>
      <c r="C135" s="8" t="s">
        <v>116</v>
      </c>
      <c r="D135" s="8" t="s">
        <v>208</v>
      </c>
      <c r="E135" s="8" t="s">
        <v>193</v>
      </c>
      <c r="F135" s="8" t="s">
        <v>115</v>
      </c>
      <c r="G135" s="8" t="s">
        <v>4</v>
      </c>
      <c r="H135" s="8" t="s">
        <v>119</v>
      </c>
      <c r="I135" s="8" t="s">
        <v>15</v>
      </c>
      <c r="J135" s="8" t="s">
        <v>4</v>
      </c>
      <c r="K135" s="8" t="s">
        <v>4</v>
      </c>
      <c r="L135" s="8" t="s">
        <v>4</v>
      </c>
      <c r="M135" s="8" t="s">
        <v>4</v>
      </c>
      <c r="N135" s="8" t="s">
        <v>4</v>
      </c>
      <c r="O135" s="8" t="s">
        <v>146</v>
      </c>
      <c r="P135" s="8" t="s">
        <v>175</v>
      </c>
      <c r="Q135" s="8" t="s">
        <v>123</v>
      </c>
      <c r="S135" s="9" t="e">
        <f t="shared" si="8"/>
        <v>#VALUE!</v>
      </c>
      <c r="T135" s="10">
        <v>126200000</v>
      </c>
      <c r="U135" s="11" t="e">
        <f t="shared" si="9"/>
        <v>#VALUE!</v>
      </c>
    </row>
  </sheetData>
  <sortState xmlns:xlrd2="http://schemas.microsoft.com/office/spreadsheetml/2017/richdata2" ref="A2:U136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2020-04-20T07:06:41Z</dcterms:created>
  <dcterms:modified xsi:type="dcterms:W3CDTF">2020-04-20T08:13:49Z</dcterms:modified>
</cp:coreProperties>
</file>