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defaultThemeVersion="124226"/>
  <xr:revisionPtr revIDLastSave="0" documentId="13_ncr:1_{7A483E0B-3D2A-4A6F-9067-B8846C049C7E}" xr6:coauthVersionLast="45" xr6:coauthVersionMax="45" xr10:uidLastSave="{00000000-0000-0000-0000-000000000000}"/>
  <bookViews>
    <workbookView xWindow="-120" yWindow="-120" windowWidth="24240" windowHeight="17640" activeTab="1" xr2:uid="{00000000-000D-0000-FFFF-FFFF00000000}"/>
  </bookViews>
  <sheets>
    <sheet name="Description" sheetId="3" r:id="rId1"/>
    <sheet name="Diesel Price" sheetId="7" r:id="rId2"/>
    <sheet name="Oil_Diesel price" sheetId="2" r:id="rId3"/>
    <sheet name="Landlocked countries" sheetId="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7" l="1"/>
  <c r="B17" i="7" s="1"/>
  <c r="B33" i="7" s="1"/>
  <c r="B10" i="7"/>
  <c r="B11" i="7" s="1"/>
  <c r="B32" i="7" s="1"/>
  <c r="B4" i="7"/>
  <c r="B5" i="7" s="1"/>
  <c r="C23" i="7" s="1"/>
  <c r="C7" i="2"/>
  <c r="B31" i="7" l="1"/>
  <c r="C22" i="7"/>
  <c r="E7" i="2"/>
  <c r="F7" i="2"/>
  <c r="E4" i="2"/>
  <c r="H7" i="2"/>
  <c r="I7" i="2" s="1"/>
  <c r="P13" i="2" s="1"/>
  <c r="I22" i="2" l="1"/>
  <c r="N26" i="2" l="1"/>
  <c r="D17" i="2" l="1"/>
  <c r="M13" i="2"/>
  <c r="M7" i="2" s="1"/>
  <c r="C13" i="2"/>
  <c r="H4" i="2"/>
  <c r="I21" i="2" l="1"/>
  <c r="L7" i="2"/>
  <c r="I18" i="2"/>
  <c r="O21" i="2"/>
  <c r="O20" i="2"/>
  <c r="J18" i="2"/>
  <c r="R21" i="2"/>
  <c r="R20" i="2"/>
  <c r="O2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 authorId="0" shapeId="0" xr:uid="{00000000-0006-0000-0100-000001000000}">
      <text>
        <r>
          <rPr>
            <b/>
            <sz val="10"/>
            <color indexed="81"/>
            <rFont val="Times New Roman"/>
            <family val="1"/>
          </rPr>
          <t>Author:
Source:</t>
        </r>
        <r>
          <rPr>
            <sz val="10"/>
            <color indexed="81"/>
            <rFont val="Times New Roman"/>
            <family val="1"/>
          </rPr>
          <t xml:space="preserve"> http://www.bloomberg.com/energy</t>
        </r>
      </text>
    </comment>
    <comment ref="B5" authorId="0" shapeId="0" xr:uid="{00000000-0006-0000-0100-000002000000}">
      <text>
        <r>
          <rPr>
            <b/>
            <sz val="10"/>
            <color indexed="81"/>
            <rFont val="Times New Roman"/>
            <family val="1"/>
          </rPr>
          <t>Author:</t>
        </r>
        <r>
          <rPr>
            <sz val="10"/>
            <color indexed="81"/>
            <rFont val="Times New Roman"/>
            <family val="1"/>
          </rPr>
          <t xml:space="preserve">
In case the diesel price is available for the selected country, please use this one here. 
Otherwise, 1.15 is an emperical value used in order to estimate the diesel price from the crude oil price. It is assumed that the price of diesel is 15% higher than the crude oil price. Further investigation is required here.</t>
        </r>
      </text>
    </comment>
    <comment ref="B8" authorId="0" shapeId="0" xr:uid="{00000000-0006-0000-0100-000003000000}">
      <text>
        <r>
          <rPr>
            <b/>
            <sz val="10"/>
            <color indexed="81"/>
            <rFont val="Times New Roman"/>
            <family val="1"/>
          </rPr>
          <t>Author:
Source:</t>
        </r>
        <r>
          <rPr>
            <sz val="10"/>
            <color indexed="81"/>
            <rFont val="Times New Roman"/>
            <family val="1"/>
          </rPr>
          <t xml:space="preserve"> http://www.oecd-ilibrary.org/docserver/download/6114031e.pdf?expires=1443185279&amp;id=id&amp;accname=oid023441&amp;checksum=1766D4F27D2D417D7F85331F54BB5810</t>
        </r>
      </text>
    </comment>
    <comment ref="B11" authorId="0" shapeId="0" xr:uid="{00000000-0006-0000-0100-000004000000}">
      <text>
        <r>
          <rPr>
            <b/>
            <sz val="10"/>
            <color indexed="81"/>
            <rFont val="Times New Roman"/>
            <family val="1"/>
          </rPr>
          <t>Author:</t>
        </r>
        <r>
          <rPr>
            <sz val="10"/>
            <color indexed="81"/>
            <rFont val="Times New Roman"/>
            <family val="1"/>
          </rPr>
          <t xml:space="preserve">
In case the diesel price is available for the selected country, please use this one here. 
Otherwise, 1.15 is an emperical value used in order to estimate the diesel price from the crude oil price. It is assumed that the price of diesel is 15% higher than the crude oil price. Further investigation is required here.</t>
        </r>
      </text>
    </comment>
    <comment ref="B14" authorId="0" shapeId="0" xr:uid="{00000000-0006-0000-0100-000005000000}">
      <text>
        <r>
          <rPr>
            <b/>
            <sz val="10"/>
            <color indexed="81"/>
            <rFont val="Times New Roman"/>
            <family val="1"/>
          </rPr>
          <t>Author:
Source:</t>
        </r>
        <r>
          <rPr>
            <sz val="10"/>
            <color indexed="81"/>
            <rFont val="Times New Roman"/>
            <family val="1"/>
          </rPr>
          <t xml:space="preserve"> http://www.oecd-ilibrary.org/docserver/download/6114031e.pdf?expires=1443185279&amp;id=id&amp;accname=oid023441&amp;checksum=1766D4F27D2D417D7F85331F54BB5810</t>
        </r>
      </text>
    </comment>
    <comment ref="B17" authorId="0" shapeId="0" xr:uid="{00000000-0006-0000-0100-000006000000}">
      <text>
        <r>
          <rPr>
            <b/>
            <sz val="10"/>
            <color indexed="81"/>
            <rFont val="Times New Roman"/>
            <family val="1"/>
          </rPr>
          <t>Author:</t>
        </r>
        <r>
          <rPr>
            <sz val="10"/>
            <color indexed="81"/>
            <rFont val="Times New Roman"/>
            <family val="1"/>
          </rPr>
          <t xml:space="preserve">
In case the diesel price is available for the selected country, please use this one here. 
Otherwise, 1.15 is an emperical value used in order to estimate the diesel price from the crude oil price. It is assumed that the price of diesel is 15% higher than the crude oil price. Further investigation is required here.</t>
        </r>
      </text>
    </comment>
    <comment ref="G23" authorId="0" shapeId="0" xr:uid="{00000000-0006-0000-0100-000007000000}">
      <text>
        <r>
          <rPr>
            <b/>
            <sz val="10"/>
            <color indexed="81"/>
            <rFont val="Times New Roman"/>
            <family val="1"/>
          </rPr>
          <t>Author:</t>
        </r>
        <r>
          <rPr>
            <sz val="10"/>
            <color indexed="81"/>
            <rFont val="Times New Roman"/>
            <family val="1"/>
          </rPr>
          <t xml:space="preserve">
</t>
        </r>
        <r>
          <rPr>
            <b/>
            <sz val="10"/>
            <color indexed="81"/>
            <rFont val="Times New Roman"/>
            <family val="1"/>
          </rPr>
          <t xml:space="preserve">Reference: </t>
        </r>
        <r>
          <rPr>
            <sz val="10"/>
            <color indexed="81"/>
            <rFont val="Times New Roman"/>
            <family val="1"/>
          </rPr>
          <t>A GIS based approach for electrification planning - A case study on Nigeria
http://www.sciencedirect.com/science/article/pii/S0973082615000952</t>
        </r>
      </text>
    </comment>
    <comment ref="C27" authorId="0" shapeId="0" xr:uid="{00000000-0006-0000-0100-000008000000}">
      <text>
        <r>
          <rPr>
            <b/>
            <sz val="9"/>
            <color indexed="81"/>
            <rFont val="Tahoma"/>
            <family val="2"/>
          </rPr>
          <t>Author:</t>
        </r>
        <r>
          <rPr>
            <sz val="9"/>
            <color indexed="81"/>
            <rFont val="Tahoma"/>
            <family val="2"/>
          </rPr>
          <t xml:space="preserve">
</t>
        </r>
        <r>
          <rPr>
            <u/>
            <sz val="9"/>
            <color indexed="81"/>
            <rFont val="Tahoma"/>
            <family val="2"/>
          </rPr>
          <t>Used to feed stand alone systems:</t>
        </r>
        <r>
          <rPr>
            <sz val="9"/>
            <color indexed="81"/>
            <rFont val="Tahoma"/>
            <family val="2"/>
          </rPr>
          <t xml:space="preserve">
A 300 liter diesel delivery truck has fuel economy of around 0.2 liters/km. Assuming an average velicity of 50 km/hour the fuel consumption is 10 l/h.
</t>
        </r>
        <r>
          <rPr>
            <u/>
            <sz val="9"/>
            <color indexed="81"/>
            <rFont val="Tahoma"/>
            <family val="2"/>
          </rPr>
          <t>Used to feed micro grid systems:</t>
        </r>
        <r>
          <rPr>
            <sz val="9"/>
            <color indexed="81"/>
            <rFont val="Tahoma"/>
            <family val="2"/>
          </rPr>
          <t xml:space="preserve">
A 1000 liter diesel delivery truck has fuel economy of approximately 0.35 liters/km. Assuming the same average velocity of 50 km/hour the fuel consumption is 17.5 l/h.
http://cta.ornl.gov/vtmarketreport/pdf/chapter3_heavy_trucks.pdf
Korkovelos - Thesis</t>
        </r>
      </text>
    </comment>
    <comment ref="H29" authorId="0" shapeId="0" xr:uid="{00000000-0006-0000-0100-000009000000}">
      <text>
        <r>
          <rPr>
            <b/>
            <sz val="10"/>
            <color indexed="81"/>
            <rFont val="Times New Roman"/>
            <family val="1"/>
          </rPr>
          <t>Author:</t>
        </r>
        <r>
          <rPr>
            <sz val="10"/>
            <color indexed="81"/>
            <rFont val="Times New Roman"/>
            <family val="1"/>
          </rPr>
          <t xml:space="preserve">
Where Pd is the diesel price in every scenario.</t>
        </r>
      </text>
    </comment>
  </commentList>
</comments>
</file>

<file path=xl/sharedStrings.xml><?xml version="1.0" encoding="utf-8"?>
<sst xmlns="http://schemas.openxmlformats.org/spreadsheetml/2006/main" count="417" uniqueCount="171">
  <si>
    <t>* Afghanistan</t>
  </si>
  <si>
    <t>* Andorra</t>
  </si>
  <si>
    <t>* Armenia</t>
  </si>
  <si>
    <t>* Austria</t>
  </si>
  <si>
    <t>* Azerbaijan </t>
  </si>
  <si>
    <t>* Belarus</t>
  </si>
  <si>
    <t>* Bhutan</t>
  </si>
  <si>
    <t>* Bolivia</t>
  </si>
  <si>
    <t>* Botswana</t>
  </si>
  <si>
    <t>* Burkina Faso</t>
  </si>
  <si>
    <t>* Burundi</t>
  </si>
  <si>
    <t>* Central African Republic</t>
  </si>
  <si>
    <t>* Chad</t>
  </si>
  <si>
    <t>* Czech Republic</t>
  </si>
  <si>
    <t>* Ethiopia</t>
  </si>
  <si>
    <t>* Hungary</t>
  </si>
  <si>
    <t>* Kazakhstan </t>
  </si>
  <si>
    <t>* Kosovo</t>
  </si>
  <si>
    <t>* Kyrgyzstan</t>
  </si>
  <si>
    <t>* Laos</t>
  </si>
  <si>
    <t>* Lesotho </t>
  </si>
  <si>
    <t>* Liechtenstein</t>
  </si>
  <si>
    <t>* Luxembourg</t>
  </si>
  <si>
    <t>* Macedonia, Republic of</t>
  </si>
  <si>
    <t>* Malawi</t>
  </si>
  <si>
    <t>* Mali</t>
  </si>
  <si>
    <t>* Moldova</t>
  </si>
  <si>
    <t>* Mongolia</t>
  </si>
  <si>
    <t>* Nepal</t>
  </si>
  <si>
    <t>* Niger</t>
  </si>
  <si>
    <t>* Paraguay</t>
  </si>
  <si>
    <t>* Rwanda</t>
  </si>
  <si>
    <t>* San Marino</t>
  </si>
  <si>
    <t>* Serbia</t>
  </si>
  <si>
    <t>* Slovakia</t>
  </si>
  <si>
    <t>* Swaziland</t>
  </si>
  <si>
    <t>* Switzerland</t>
  </si>
  <si>
    <t>* Tajikistan</t>
  </si>
  <si>
    <t>* Turkmenistan </t>
  </si>
  <si>
    <t>* Uganda</t>
  </si>
  <si>
    <t>* Uzbekistan </t>
  </si>
  <si>
    <t>* Vatican City </t>
  </si>
  <si>
    <t>* Zambia</t>
  </si>
  <si>
    <t>* Zimbabwe</t>
  </si>
  <si>
    <t>Africa</t>
  </si>
  <si>
    <t>Botswana</t>
  </si>
  <si>
    <t>Burkina Faso</t>
  </si>
  <si>
    <t>Burundi</t>
  </si>
  <si>
    <t>Central African Republic</t>
  </si>
  <si>
    <t>Chad</t>
  </si>
  <si>
    <t>Ethiopia</t>
  </si>
  <si>
    <t>Lesotho</t>
  </si>
  <si>
    <t>Malawi</t>
  </si>
  <si>
    <t>Mali</t>
  </si>
  <si>
    <t>Niger</t>
  </si>
  <si>
    <t>Rwanda</t>
  </si>
  <si>
    <t>Swaziland</t>
  </si>
  <si>
    <t>Uganda</t>
  </si>
  <si>
    <t>Zambia</t>
  </si>
  <si>
    <t>Zimbabwe</t>
  </si>
  <si>
    <t>Asia</t>
  </si>
  <si>
    <t>Afghanistan</t>
  </si>
  <si>
    <t>Azerbaijan</t>
  </si>
  <si>
    <t>Bhutan</t>
  </si>
  <si>
    <t>Kazakhstan</t>
  </si>
  <si>
    <t>Kyrgyzstan</t>
  </si>
  <si>
    <t>Laos</t>
  </si>
  <si>
    <t>Mongolia</t>
  </si>
  <si>
    <t>Nepal</t>
  </si>
  <si>
    <t>Tajikistan</t>
  </si>
  <si>
    <t>Turkmenistan</t>
  </si>
  <si>
    <t>Uzbekistan</t>
  </si>
  <si>
    <t>West Bank</t>
  </si>
  <si>
    <t>Europe</t>
  </si>
  <si>
    <t>Andorra</t>
  </si>
  <si>
    <t>Armenia</t>
  </si>
  <si>
    <t>Austria</t>
  </si>
  <si>
    <t>Belarus</t>
  </si>
  <si>
    <t>Czech Republic</t>
  </si>
  <si>
    <t>Vatican City (Holy See)</t>
  </si>
  <si>
    <t>Hungary</t>
  </si>
  <si>
    <t>Liechtenstein</t>
  </si>
  <si>
    <t>Luxembourg</t>
  </si>
  <si>
    <t>Moldova</t>
  </si>
  <si>
    <t>San Marino</t>
  </si>
  <si>
    <t>Serbia</t>
  </si>
  <si>
    <t>Slovakia</t>
  </si>
  <si>
    <t>Switzerland</t>
  </si>
  <si>
    <t>South America</t>
  </si>
  <si>
    <t>Paraguay</t>
  </si>
  <si>
    <t>Bolivia</t>
  </si>
  <si>
    <t>List of landlocked countries</t>
  </si>
  <si>
    <t>FYROM</t>
  </si>
  <si>
    <t>?</t>
  </si>
  <si>
    <t>Oil price</t>
  </si>
  <si>
    <t>http://www.bloomberg.com/energy</t>
  </si>
  <si>
    <t>US$/bbl</t>
  </si>
  <si>
    <t xml:space="preserve">bbl to liter </t>
  </si>
  <si>
    <t>US$/liter</t>
  </si>
  <si>
    <t>Diesel price</t>
  </si>
  <si>
    <t>low price</t>
  </si>
  <si>
    <t>high price</t>
  </si>
  <si>
    <t>Total cost of electricity produced by diesel generators</t>
  </si>
  <si>
    <t>η</t>
  </si>
  <si>
    <t>Electrical efficiency of diesel generator</t>
  </si>
  <si>
    <t xml:space="preserve">Lower heating value of diesel </t>
  </si>
  <si>
    <t>The labour, maintenance and amortization costs</t>
  </si>
  <si>
    <t>Definitions</t>
  </si>
  <si>
    <t>Symbols</t>
  </si>
  <si>
    <t>Reference: A GIS based approach for electrification planning - A case study on Nigeria</t>
  </si>
  <si>
    <t>Units</t>
  </si>
  <si>
    <t>c</t>
  </si>
  <si>
    <t>Diesel consumption</t>
  </si>
  <si>
    <t>l/h</t>
  </si>
  <si>
    <t>t</t>
  </si>
  <si>
    <t>Transport time</t>
  </si>
  <si>
    <t>h</t>
  </si>
  <si>
    <t>V</t>
  </si>
  <si>
    <t>l</t>
  </si>
  <si>
    <t>Volume of diesel transported</t>
  </si>
  <si>
    <t>kWh/l</t>
  </si>
  <si>
    <t>-</t>
  </si>
  <si>
    <t>GIS Input</t>
  </si>
  <si>
    <t>Comments</t>
  </si>
  <si>
    <t>Assumption</t>
  </si>
  <si>
    <t>USD/kWhel</t>
  </si>
  <si>
    <t>Value</t>
  </si>
  <si>
    <t>Calculated</t>
  </si>
  <si>
    <t>National diesel price</t>
  </si>
  <si>
    <t>Input to GIS Raster calculator</t>
  </si>
  <si>
    <t>(Pd/3)*(1+0.08*t) + 0.01</t>
  </si>
  <si>
    <t>IEA 450 Scenario for 2030</t>
  </si>
  <si>
    <t>IEA NPS Scenario for 2030</t>
  </si>
  <si>
    <t>http://www.oecd-ilibrary.org/docserver/download/6114031e.pdf?expires=1443185279&amp;id=id&amp;accname=oid023441&amp;checksum=1766D4F27D2D417D7F85331F54BB5810</t>
  </si>
  <si>
    <t>A+B*t</t>
  </si>
  <si>
    <t>A</t>
  </si>
  <si>
    <t>B</t>
  </si>
  <si>
    <t>Diesel current</t>
  </si>
  <si>
    <t>Diesel NPS</t>
  </si>
  <si>
    <t>NAME</t>
  </si>
  <si>
    <t>Macedonia</t>
  </si>
  <si>
    <t>Vatican City</t>
  </si>
  <si>
    <t>FYR of Macedonia</t>
  </si>
  <si>
    <t>Formula for landlocked = gives result in US$/kWhel</t>
  </si>
  <si>
    <t>Add transport cost to landlocked</t>
  </si>
  <si>
    <t>*Pd*t</t>
  </si>
  <si>
    <t>where Pd in US$/kWhel</t>
  </si>
  <si>
    <t>Add O&amp;M</t>
  </si>
  <si>
    <t>0.08*t + 1</t>
  </si>
  <si>
    <t>0.08*t +1</t>
  </si>
  <si>
    <r>
      <t>P</t>
    </r>
    <r>
      <rPr>
        <vertAlign val="subscript"/>
        <sz val="10"/>
        <color theme="1"/>
        <rFont val="Times New Roman"/>
        <family val="1"/>
      </rPr>
      <t>d</t>
    </r>
  </si>
  <si>
    <r>
      <t>P</t>
    </r>
    <r>
      <rPr>
        <vertAlign val="subscript"/>
        <sz val="10"/>
        <color theme="1"/>
        <rFont val="Times New Roman"/>
        <family val="1"/>
      </rPr>
      <t>p</t>
    </r>
  </si>
  <si>
    <r>
      <t>LHV</t>
    </r>
    <r>
      <rPr>
        <vertAlign val="subscript"/>
        <sz val="10"/>
        <color theme="1"/>
        <rFont val="Times New Roman"/>
        <family val="1"/>
      </rPr>
      <t>d</t>
    </r>
  </si>
  <si>
    <r>
      <t>P</t>
    </r>
    <r>
      <rPr>
        <vertAlign val="subscript"/>
        <sz val="10"/>
        <color theme="1"/>
        <rFont val="Times New Roman"/>
        <family val="1"/>
      </rPr>
      <t>O&amp;M</t>
    </r>
  </si>
  <si>
    <r>
      <t>USD/kWh</t>
    </r>
    <r>
      <rPr>
        <vertAlign val="subscript"/>
        <sz val="10"/>
        <color theme="1"/>
        <rFont val="Times New Roman"/>
        <family val="1"/>
      </rPr>
      <t>el</t>
    </r>
  </si>
  <si>
    <t>Crude oil current price:</t>
  </si>
  <si>
    <t>USD/barrel</t>
  </si>
  <si>
    <t>Liters per barrel:</t>
  </si>
  <si>
    <t>USD/liter</t>
  </si>
  <si>
    <t>Diesel current price:</t>
  </si>
  <si>
    <t>Current values</t>
  </si>
  <si>
    <t>Future Values - Low price</t>
  </si>
  <si>
    <t>Future Values - High price</t>
  </si>
  <si>
    <t>Formula calculating the diesel price (including transportation cost)</t>
  </si>
  <si>
    <t>Transportation cost</t>
  </si>
  <si>
    <r>
      <t>P</t>
    </r>
    <r>
      <rPr>
        <vertAlign val="subscript"/>
        <sz val="10"/>
        <color theme="0"/>
        <rFont val="Times New Roman"/>
        <family val="1"/>
      </rPr>
      <t>p</t>
    </r>
  </si>
  <si>
    <t>Pp = (Pd/3)*(1+0.08*t)+0.01</t>
  </si>
  <si>
    <t>Formula used as input to GIS Raster Calculator</t>
  </si>
  <si>
    <t>Transportation cost (low):</t>
  </si>
  <si>
    <t>Transportation cost (high):</t>
  </si>
  <si>
    <t>Transportation cost (current):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</si>
</sst>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00000"/>
  </numFmts>
  <fonts count="15" x14ac:knownFonts="1">
    <font>
      <sz val="11"/>
      <color theme="1"/>
      <name val="Calibri"/>
      <family val="2"/>
      <scheme val="minor"/>
    </font>
    <font>
      <sz val="10"/>
      <color rgb="FF000000"/>
      <name val="Arial"/>
      <family val="2"/>
    </font>
    <font>
      <b/>
      <sz val="11"/>
      <color theme="1"/>
      <name val="Calibri"/>
      <family val="2"/>
      <scheme val="minor"/>
    </font>
    <font>
      <u/>
      <sz val="11"/>
      <color theme="10"/>
      <name val="Calibri"/>
      <family val="2"/>
      <scheme val="minor"/>
    </font>
    <font>
      <b/>
      <sz val="10"/>
      <color theme="1"/>
      <name val="Times New Roman"/>
      <family val="1"/>
    </font>
    <font>
      <sz val="10"/>
      <color theme="1"/>
      <name val="Times New Roman"/>
      <family val="1"/>
    </font>
    <font>
      <i/>
      <u/>
      <sz val="10"/>
      <color theme="1"/>
      <name val="Times New Roman"/>
      <family val="1"/>
    </font>
    <font>
      <vertAlign val="subscript"/>
      <sz val="10"/>
      <color theme="1"/>
      <name val="Times New Roman"/>
      <family val="1"/>
    </font>
    <font>
      <b/>
      <sz val="10"/>
      <color indexed="81"/>
      <name val="Times New Roman"/>
      <family val="1"/>
    </font>
    <font>
      <sz val="10"/>
      <color indexed="81"/>
      <name val="Times New Roman"/>
      <family val="1"/>
    </font>
    <font>
      <sz val="10"/>
      <color theme="0"/>
      <name val="Times New Roman"/>
      <family val="1"/>
    </font>
    <font>
      <vertAlign val="subscript"/>
      <sz val="10"/>
      <color theme="0"/>
      <name val="Times New Roman"/>
      <family val="1"/>
    </font>
    <font>
      <sz val="9"/>
      <color indexed="81"/>
      <name val="Tahoma"/>
      <family val="2"/>
    </font>
    <font>
      <b/>
      <sz val="9"/>
      <color indexed="81"/>
      <name val="Tahoma"/>
      <family val="2"/>
    </font>
    <font>
      <u/>
      <sz val="9"/>
      <color indexed="81"/>
      <name val="Tahoma"/>
      <family val="2"/>
    </font>
  </fonts>
  <fills count="13">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theme="8" tint="0.59999389629810485"/>
        <bgColor indexed="64"/>
      </patternFill>
    </fill>
    <fill>
      <patternFill patternType="solid">
        <fgColor rgb="FF00B050"/>
        <bgColor indexed="64"/>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79">
    <xf numFmtId="0" fontId="0" fillId="0" borderId="0" xfId="0"/>
    <xf numFmtId="0" fontId="1" fillId="0" borderId="0" xfId="0" applyFont="1"/>
    <xf numFmtId="0" fontId="2" fillId="0" borderId="1" xfId="0" applyFont="1" applyBorder="1"/>
    <xf numFmtId="0" fontId="0" fillId="2" borderId="0" xfId="0" applyFill="1"/>
    <xf numFmtId="0" fontId="4" fillId="3" borderId="0" xfId="0" applyFont="1" applyFill="1"/>
    <xf numFmtId="0" fontId="5" fillId="0" borderId="0" xfId="0" applyFont="1"/>
    <xf numFmtId="0" fontId="4" fillId="0" borderId="0" xfId="0" applyFont="1"/>
    <xf numFmtId="165" fontId="5" fillId="0" borderId="0" xfId="0" applyNumberFormat="1" applyFont="1"/>
    <xf numFmtId="0" fontId="5" fillId="0" borderId="0" xfId="0" applyFont="1" applyBorder="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2" fontId="5" fillId="0" borderId="8" xfId="0" applyNumberFormat="1" applyFont="1" applyBorder="1"/>
    <xf numFmtId="165" fontId="5" fillId="0" borderId="7" xfId="0" applyNumberFormat="1" applyFont="1" applyBorder="1"/>
    <xf numFmtId="0" fontId="5" fillId="0" borderId="0" xfId="0" applyFont="1" applyFill="1" applyBorder="1"/>
    <xf numFmtId="0" fontId="6" fillId="0" borderId="0" xfId="0" applyFont="1"/>
    <xf numFmtId="0" fontId="4" fillId="4" borderId="0" xfId="0" applyFont="1" applyFill="1"/>
    <xf numFmtId="0" fontId="4" fillId="0" borderId="5" xfId="0" applyFont="1" applyBorder="1"/>
    <xf numFmtId="0" fontId="5" fillId="0" borderId="9" xfId="0" applyFont="1" applyBorder="1"/>
    <xf numFmtId="0" fontId="5" fillId="0" borderId="10" xfId="0" applyFont="1" applyBorder="1"/>
    <xf numFmtId="0" fontId="4" fillId="0" borderId="0" xfId="0" applyFont="1" applyBorder="1"/>
    <xf numFmtId="0" fontId="4" fillId="0" borderId="0" xfId="0" applyFont="1" applyFill="1" applyBorder="1"/>
    <xf numFmtId="0" fontId="5" fillId="7" borderId="2" xfId="0" applyFont="1" applyFill="1" applyBorder="1" applyAlignment="1">
      <alignment wrapText="1"/>
    </xf>
    <xf numFmtId="0" fontId="5" fillId="7" borderId="2" xfId="0" applyFont="1" applyFill="1" applyBorder="1" applyAlignment="1">
      <alignment vertical="center"/>
    </xf>
    <xf numFmtId="164" fontId="5" fillId="7" borderId="2" xfId="0" applyNumberFormat="1" applyFont="1" applyFill="1" applyBorder="1" applyAlignment="1">
      <alignment vertical="center"/>
    </xf>
    <xf numFmtId="0" fontId="4" fillId="5" borderId="3" xfId="0" applyFont="1" applyFill="1" applyBorder="1"/>
    <xf numFmtId="0" fontId="4" fillId="5" borderId="4" xfId="0" applyFont="1" applyFill="1" applyBorder="1"/>
    <xf numFmtId="0" fontId="5" fillId="2" borderId="0" xfId="0" applyFont="1" applyFill="1" applyAlignment="1">
      <alignment wrapText="1"/>
    </xf>
    <xf numFmtId="0" fontId="4" fillId="2" borderId="0" xfId="0" applyFont="1" applyFill="1"/>
    <xf numFmtId="0" fontId="5" fillId="5" borderId="2" xfId="0" applyFont="1" applyFill="1" applyBorder="1" applyAlignment="1">
      <alignment wrapText="1"/>
    </xf>
    <xf numFmtId="0" fontId="5" fillId="5" borderId="2" xfId="0" applyFont="1" applyFill="1" applyBorder="1" applyAlignment="1">
      <alignment vertical="center"/>
    </xf>
    <xf numFmtId="164" fontId="5" fillId="5" borderId="2" xfId="0" applyNumberFormat="1" applyFont="1" applyFill="1" applyBorder="1" applyAlignment="1">
      <alignment vertical="center"/>
    </xf>
    <xf numFmtId="0" fontId="5" fillId="0" borderId="0" xfId="0" applyFont="1" applyAlignment="1">
      <alignment horizontal="right"/>
    </xf>
    <xf numFmtId="0" fontId="5" fillId="6" borderId="2" xfId="0" applyFont="1" applyFill="1" applyBorder="1" applyAlignment="1">
      <alignment wrapText="1"/>
    </xf>
    <xf numFmtId="0" fontId="5" fillId="6" borderId="2" xfId="0" applyFont="1" applyFill="1" applyBorder="1" applyAlignment="1">
      <alignment vertical="center"/>
    </xf>
    <xf numFmtId="0" fontId="5" fillId="6" borderId="5" xfId="0" applyFont="1" applyFill="1" applyBorder="1" applyAlignment="1">
      <alignment vertical="center"/>
    </xf>
    <xf numFmtId="0" fontId="5" fillId="6" borderId="6" xfId="0" applyFont="1" applyFill="1" applyBorder="1"/>
    <xf numFmtId="0" fontId="5" fillId="6" borderId="9" xfId="0" applyFont="1" applyFill="1" applyBorder="1" applyAlignment="1">
      <alignment vertical="center"/>
    </xf>
    <xf numFmtId="0" fontId="5" fillId="6" borderId="10" xfId="0" applyFont="1" applyFill="1" applyBorder="1"/>
    <xf numFmtId="0" fontId="5" fillId="6" borderId="7" xfId="0" applyFont="1" applyFill="1" applyBorder="1" applyAlignment="1">
      <alignment vertical="center"/>
    </xf>
    <xf numFmtId="0" fontId="5" fillId="6" borderId="8" xfId="0" applyFont="1" applyFill="1" applyBorder="1"/>
    <xf numFmtId="0" fontId="5" fillId="6" borderId="0" xfId="0" applyFont="1" applyFill="1" applyBorder="1" applyAlignment="1">
      <alignment vertical="center" wrapText="1"/>
    </xf>
    <xf numFmtId="0" fontId="5" fillId="8" borderId="0" xfId="0" applyFont="1" applyFill="1"/>
    <xf numFmtId="0" fontId="5" fillId="0" borderId="0" xfId="0" applyFont="1" applyAlignment="1">
      <alignment horizontal="center" vertical="center"/>
    </xf>
    <xf numFmtId="1" fontId="5" fillId="9" borderId="14" xfId="0" applyNumberFormat="1" applyFont="1" applyFill="1" applyBorder="1" applyAlignment="1">
      <alignment horizontal="center"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5" fillId="2" borderId="16"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17" xfId="0" applyFont="1" applyFill="1" applyBorder="1" applyAlignment="1">
      <alignment horizontal="center" vertical="center"/>
    </xf>
    <xf numFmtId="0" fontId="3" fillId="0" borderId="0" xfId="1"/>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Fill="1" applyBorder="1" applyAlignment="1">
      <alignment horizontal="center" vertical="center"/>
    </xf>
    <xf numFmtId="0" fontId="5" fillId="0" borderId="0" xfId="0" applyFont="1" applyAlignment="1">
      <alignment vertical="center"/>
    </xf>
    <xf numFmtId="0" fontId="4" fillId="5" borderId="21" xfId="0" applyFont="1" applyFill="1" applyBorder="1" applyAlignment="1">
      <alignment vertical="center" wrapText="1"/>
    </xf>
    <xf numFmtId="0" fontId="5" fillId="0" borderId="2" xfId="0" applyFont="1" applyFill="1" applyBorder="1" applyAlignment="1">
      <alignment horizontal="center" vertical="center" wrapText="1"/>
    </xf>
    <xf numFmtId="0" fontId="5" fillId="0"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164" fontId="5" fillId="2" borderId="2" xfId="0" applyNumberFormat="1" applyFont="1" applyFill="1" applyBorder="1" applyAlignment="1">
      <alignment horizontal="center" vertical="center"/>
    </xf>
    <xf numFmtId="0" fontId="10" fillId="10" borderId="2" xfId="0" applyFont="1" applyFill="1" applyBorder="1" applyAlignment="1">
      <alignment horizontal="center" vertical="center" wrapText="1"/>
    </xf>
    <xf numFmtId="0" fontId="10" fillId="10" borderId="2" xfId="0" applyFont="1" applyFill="1" applyBorder="1" applyAlignment="1">
      <alignment horizontal="center" vertical="center"/>
    </xf>
    <xf numFmtId="164" fontId="10" fillId="10" borderId="2" xfId="0" applyNumberFormat="1" applyFont="1" applyFill="1" applyBorder="1" applyAlignment="1">
      <alignment horizontal="center" vertical="center"/>
    </xf>
    <xf numFmtId="0" fontId="5" fillId="11" borderId="2" xfId="0" applyFont="1" applyFill="1" applyBorder="1" applyAlignment="1">
      <alignment horizontal="center" vertical="center" wrapText="1"/>
    </xf>
    <xf numFmtId="0" fontId="5" fillId="11" borderId="2" xfId="0" applyFont="1" applyFill="1" applyBorder="1" applyAlignment="1">
      <alignment horizontal="center" vertical="center"/>
    </xf>
    <xf numFmtId="0" fontId="4" fillId="5" borderId="3" xfId="0" applyFont="1" applyFill="1" applyBorder="1" applyAlignment="1">
      <alignment horizontal="center" vertical="center"/>
    </xf>
    <xf numFmtId="0" fontId="5" fillId="12" borderId="0" xfId="0" applyFont="1" applyFill="1" applyAlignment="1">
      <alignment horizontal="center" vertical="center"/>
    </xf>
    <xf numFmtId="166" fontId="5" fillId="0" borderId="0" xfId="0" applyNumberFormat="1" applyFont="1" applyAlignment="1">
      <alignment horizontal="center" vertical="center"/>
    </xf>
    <xf numFmtId="0" fontId="5" fillId="12" borderId="18" xfId="0" applyFont="1" applyFill="1" applyBorder="1" applyAlignment="1">
      <alignment horizontal="center" vertical="center"/>
    </xf>
    <xf numFmtId="0" fontId="5" fillId="12" borderId="19" xfId="0" applyFont="1" applyFill="1" applyBorder="1" applyAlignment="1">
      <alignment horizontal="center" vertical="center"/>
    </xf>
    <xf numFmtId="0" fontId="5" fillId="12" borderId="20" xfId="0" applyFont="1" applyFill="1" applyBorder="1" applyAlignment="1">
      <alignment horizontal="center"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66675</xdr:colOff>
      <xdr:row>23</xdr:row>
      <xdr:rowOff>85725</xdr:rowOff>
    </xdr:from>
    <xdr:to>
      <xdr:col>11</xdr:col>
      <xdr:colOff>496234</xdr:colOff>
      <xdr:row>25</xdr:row>
      <xdr:rowOff>87645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5105400" y="4152900"/>
          <a:ext cx="2867959" cy="649620"/>
        </a:xfrm>
        <a:prstGeom prst="rect">
          <a:avLst/>
        </a:prstGeom>
        <a:ln>
          <a:solidFill>
            <a:schemeClr val="tx1"/>
          </a:solidFill>
        </a:ln>
      </xdr:spPr>
    </xdr:pic>
    <xdr:clientData/>
  </xdr:twoCellAnchor>
  <xdr:twoCellAnchor editAs="oneCell">
    <xdr:from>
      <xdr:col>5</xdr:col>
      <xdr:colOff>609599</xdr:colOff>
      <xdr:row>19</xdr:row>
      <xdr:rowOff>76200</xdr:rowOff>
    </xdr:from>
    <xdr:to>
      <xdr:col>13</xdr:col>
      <xdr:colOff>0</xdr:colOff>
      <xdr:row>21</xdr:row>
      <xdr:rowOff>85725</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429124" y="3152775"/>
          <a:ext cx="4267201" cy="485775"/>
        </a:xfrm>
        <a:prstGeom prst="rect">
          <a:avLst/>
        </a:prstGeom>
        <a:solidFill>
          <a:schemeClr val="bg1"/>
        </a:solidFill>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533400</xdr:colOff>
      <xdr:row>10</xdr:row>
      <xdr:rowOff>83821</xdr:rowOff>
    </xdr:from>
    <xdr:to>
      <xdr:col>7</xdr:col>
      <xdr:colOff>467659</xdr:colOff>
      <xdr:row>14</xdr:row>
      <xdr:rowOff>57166</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837329" y="1903656"/>
          <a:ext cx="2935942" cy="5857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oecd-ilibrary.org/docserver/download/6114031e.pdf?expires=1443185279&amp;id=id&amp;accname=oid023441&amp;checksum=1766D4F27D2D417D7F85331F54BB5810" TargetMode="External"/><Relationship Id="rId1" Type="http://schemas.openxmlformats.org/officeDocument/2006/relationships/hyperlink" Target="http://www.bloomberg.com/energy"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7"/>
  <sheetViews>
    <sheetView workbookViewId="0">
      <selection activeCell="I18" sqref="I18"/>
    </sheetView>
  </sheetViews>
  <sheetFormatPr defaultRowHeight="15" x14ac:dyDescent="0.25"/>
  <cols>
    <col min="1" max="1" width="20.5703125" bestFit="1" customWidth="1"/>
    <col min="3" max="3" width="20.5703125" bestFit="1" customWidth="1"/>
  </cols>
  <sheetData>
    <row r="1" spans="1:3" x14ac:dyDescent="0.25">
      <c r="A1" t="s">
        <v>139</v>
      </c>
    </row>
    <row r="3" spans="1:3" x14ac:dyDescent="0.25">
      <c r="A3" t="s">
        <v>61</v>
      </c>
      <c r="C3" t="s">
        <v>61</v>
      </c>
    </row>
    <row r="4" spans="1:3" x14ac:dyDescent="0.25">
      <c r="A4" t="s">
        <v>74</v>
      </c>
      <c r="C4" t="s">
        <v>74</v>
      </c>
    </row>
    <row r="5" spans="1:3" x14ac:dyDescent="0.25">
      <c r="A5" t="s">
        <v>75</v>
      </c>
      <c r="C5" t="s">
        <v>75</v>
      </c>
    </row>
    <row r="6" spans="1:3" x14ac:dyDescent="0.25">
      <c r="A6" t="s">
        <v>76</v>
      </c>
      <c r="C6" t="s">
        <v>76</v>
      </c>
    </row>
    <row r="7" spans="1:3" x14ac:dyDescent="0.25">
      <c r="A7" t="s">
        <v>62</v>
      </c>
      <c r="C7" t="s">
        <v>62</v>
      </c>
    </row>
    <row r="8" spans="1:3" x14ac:dyDescent="0.25">
      <c r="A8" t="s">
        <v>77</v>
      </c>
      <c r="C8" t="s">
        <v>77</v>
      </c>
    </row>
    <row r="9" spans="1:3" x14ac:dyDescent="0.25">
      <c r="A9" t="s">
        <v>63</v>
      </c>
      <c r="C9" t="s">
        <v>63</v>
      </c>
    </row>
    <row r="10" spans="1:3" x14ac:dyDescent="0.25">
      <c r="A10" t="s">
        <v>90</v>
      </c>
      <c r="C10" t="s">
        <v>90</v>
      </c>
    </row>
    <row r="11" spans="1:3" x14ac:dyDescent="0.25">
      <c r="A11" t="s">
        <v>45</v>
      </c>
      <c r="C11" t="s">
        <v>45</v>
      </c>
    </row>
    <row r="12" spans="1:3" x14ac:dyDescent="0.25">
      <c r="A12" t="s">
        <v>46</v>
      </c>
      <c r="C12" t="s">
        <v>46</v>
      </c>
    </row>
    <row r="13" spans="1:3" x14ac:dyDescent="0.25">
      <c r="A13" t="s">
        <v>47</v>
      </c>
      <c r="C13" t="s">
        <v>47</v>
      </c>
    </row>
    <row r="14" spans="1:3" x14ac:dyDescent="0.25">
      <c r="A14" t="s">
        <v>48</v>
      </c>
      <c r="C14" t="s">
        <v>48</v>
      </c>
    </row>
    <row r="15" spans="1:3" x14ac:dyDescent="0.25">
      <c r="A15" t="s">
        <v>49</v>
      </c>
      <c r="C15" t="s">
        <v>49</v>
      </c>
    </row>
    <row r="16" spans="1:3" x14ac:dyDescent="0.25">
      <c r="A16" t="s">
        <v>78</v>
      </c>
      <c r="C16" t="s">
        <v>78</v>
      </c>
    </row>
    <row r="17" spans="1:3" x14ac:dyDescent="0.25">
      <c r="A17" t="s">
        <v>50</v>
      </c>
      <c r="C17" t="s">
        <v>50</v>
      </c>
    </row>
    <row r="18" spans="1:3" x14ac:dyDescent="0.25">
      <c r="A18" t="s">
        <v>80</v>
      </c>
      <c r="C18" t="s">
        <v>80</v>
      </c>
    </row>
    <row r="19" spans="1:3" x14ac:dyDescent="0.25">
      <c r="A19" t="s">
        <v>64</v>
      </c>
      <c r="C19" t="s">
        <v>64</v>
      </c>
    </row>
    <row r="20" spans="1:3" x14ac:dyDescent="0.25">
      <c r="A20" t="s">
        <v>65</v>
      </c>
      <c r="C20" t="s">
        <v>65</v>
      </c>
    </row>
    <row r="21" spans="1:3" x14ac:dyDescent="0.25">
      <c r="A21" t="s">
        <v>66</v>
      </c>
      <c r="C21" t="s">
        <v>66</v>
      </c>
    </row>
    <row r="22" spans="1:3" x14ac:dyDescent="0.25">
      <c r="A22" t="s">
        <v>51</v>
      </c>
      <c r="C22" t="s">
        <v>51</v>
      </c>
    </row>
    <row r="23" spans="1:3" x14ac:dyDescent="0.25">
      <c r="A23" t="s">
        <v>81</v>
      </c>
      <c r="C23" t="s">
        <v>81</v>
      </c>
    </row>
    <row r="24" spans="1:3" x14ac:dyDescent="0.25">
      <c r="A24" t="s">
        <v>82</v>
      </c>
      <c r="C24" t="s">
        <v>82</v>
      </c>
    </row>
    <row r="26" spans="1:3" x14ac:dyDescent="0.25">
      <c r="A26" t="s">
        <v>52</v>
      </c>
      <c r="C26" t="s">
        <v>52</v>
      </c>
    </row>
    <row r="27" spans="1:3" x14ac:dyDescent="0.25">
      <c r="A27" t="s">
        <v>53</v>
      </c>
      <c r="C27" t="s">
        <v>53</v>
      </c>
    </row>
    <row r="28" spans="1:3" x14ac:dyDescent="0.25">
      <c r="A28" t="s">
        <v>83</v>
      </c>
      <c r="C28" t="s">
        <v>83</v>
      </c>
    </row>
    <row r="29" spans="1:3" x14ac:dyDescent="0.25">
      <c r="A29" t="s">
        <v>67</v>
      </c>
      <c r="C29" t="s">
        <v>67</v>
      </c>
    </row>
    <row r="30" spans="1:3" x14ac:dyDescent="0.25">
      <c r="A30" t="s">
        <v>68</v>
      </c>
      <c r="C30" t="s">
        <v>68</v>
      </c>
    </row>
    <row r="31" spans="1:3" x14ac:dyDescent="0.25">
      <c r="A31" t="s">
        <v>54</v>
      </c>
      <c r="C31" t="s">
        <v>54</v>
      </c>
    </row>
    <row r="32" spans="1:3" x14ac:dyDescent="0.25">
      <c r="A32" t="s">
        <v>89</v>
      </c>
      <c r="C32" t="s">
        <v>89</v>
      </c>
    </row>
    <row r="33" spans="1:3" x14ac:dyDescent="0.25">
      <c r="A33" t="s">
        <v>55</v>
      </c>
      <c r="C33" t="s">
        <v>55</v>
      </c>
    </row>
    <row r="34" spans="1:3" x14ac:dyDescent="0.25">
      <c r="A34" t="s">
        <v>84</v>
      </c>
      <c r="C34" t="s">
        <v>84</v>
      </c>
    </row>
    <row r="35" spans="1:3" x14ac:dyDescent="0.25">
      <c r="A35" t="s">
        <v>85</v>
      </c>
      <c r="C35" t="s">
        <v>85</v>
      </c>
    </row>
    <row r="36" spans="1:3" x14ac:dyDescent="0.25">
      <c r="A36" t="s">
        <v>86</v>
      </c>
      <c r="C36" t="s">
        <v>86</v>
      </c>
    </row>
    <row r="37" spans="1:3" x14ac:dyDescent="0.25">
      <c r="A37" t="s">
        <v>56</v>
      </c>
      <c r="C37" t="s">
        <v>56</v>
      </c>
    </row>
    <row r="38" spans="1:3" x14ac:dyDescent="0.25">
      <c r="A38" t="s">
        <v>87</v>
      </c>
      <c r="C38" t="s">
        <v>87</v>
      </c>
    </row>
    <row r="39" spans="1:3" x14ac:dyDescent="0.25">
      <c r="A39" t="s">
        <v>69</v>
      </c>
      <c r="C39" t="s">
        <v>69</v>
      </c>
    </row>
    <row r="40" spans="1:3" x14ac:dyDescent="0.25">
      <c r="A40" t="s">
        <v>70</v>
      </c>
      <c r="C40" t="s">
        <v>70</v>
      </c>
    </row>
    <row r="41" spans="1:3" x14ac:dyDescent="0.25">
      <c r="A41" t="s">
        <v>57</v>
      </c>
      <c r="C41" t="s">
        <v>57</v>
      </c>
    </row>
    <row r="42" spans="1:3" x14ac:dyDescent="0.25">
      <c r="A42" t="s">
        <v>71</v>
      </c>
      <c r="C42" t="s">
        <v>71</v>
      </c>
    </row>
    <row r="43" spans="1:3" x14ac:dyDescent="0.25">
      <c r="A43" t="s">
        <v>141</v>
      </c>
    </row>
    <row r="44" spans="1:3" x14ac:dyDescent="0.25">
      <c r="A44" t="s">
        <v>58</v>
      </c>
      <c r="C44" t="s">
        <v>58</v>
      </c>
    </row>
    <row r="45" spans="1:3" x14ac:dyDescent="0.25">
      <c r="A45" t="s">
        <v>59</v>
      </c>
      <c r="C45" t="s">
        <v>59</v>
      </c>
    </row>
    <row r="47" spans="1:3" x14ac:dyDescent="0.25">
      <c r="A47" t="s">
        <v>140</v>
      </c>
      <c r="C47" t="s">
        <v>142</v>
      </c>
    </row>
  </sheetData>
  <sortState xmlns:xlrd2="http://schemas.microsoft.com/office/spreadsheetml/2017/richdata2" ref="C3:C44">
    <sortCondition ref="C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3"/>
  <sheetViews>
    <sheetView tabSelected="1" topLeftCell="A12" zoomScale="145" zoomScaleNormal="145" workbookViewId="0">
      <selection activeCell="E24" sqref="E24"/>
    </sheetView>
  </sheetViews>
  <sheetFormatPr defaultRowHeight="12.75" x14ac:dyDescent="0.25"/>
  <cols>
    <col min="1" max="1" width="23.28515625" style="44" customWidth="1"/>
    <col min="2" max="2" width="12.7109375" style="44" customWidth="1"/>
    <col min="3" max="3" width="9.42578125" style="44" bestFit="1" customWidth="1"/>
    <col min="4" max="4" width="10.140625" style="44" bestFit="1" customWidth="1"/>
    <col min="5" max="5" width="10.42578125" style="44" bestFit="1" customWidth="1"/>
    <col min="6" max="7" width="9.140625" style="44"/>
    <col min="8" max="8" width="9.140625" style="44" customWidth="1"/>
    <col min="9" max="16384" width="9.140625" style="44"/>
  </cols>
  <sheetData>
    <row r="1" spans="1:3" x14ac:dyDescent="0.25">
      <c r="A1" s="76" t="s">
        <v>160</v>
      </c>
      <c r="B1" s="77"/>
      <c r="C1" s="78"/>
    </row>
    <row r="2" spans="1:3" x14ac:dyDescent="0.25">
      <c r="A2" s="45" t="s">
        <v>155</v>
      </c>
      <c r="B2" s="46">
        <v>44.23</v>
      </c>
      <c r="C2" s="47" t="s">
        <v>156</v>
      </c>
    </row>
    <row r="3" spans="1:3" x14ac:dyDescent="0.25">
      <c r="A3" s="45" t="s">
        <v>157</v>
      </c>
      <c r="B3" s="46">
        <v>158.9873</v>
      </c>
      <c r="C3" s="47"/>
    </row>
    <row r="4" spans="1:3" x14ac:dyDescent="0.25">
      <c r="A4" s="45" t="s">
        <v>155</v>
      </c>
      <c r="B4" s="46">
        <f>B2/B3</f>
        <v>0.27819832150115131</v>
      </c>
      <c r="C4" s="47" t="s">
        <v>158</v>
      </c>
    </row>
    <row r="5" spans="1:3" x14ac:dyDescent="0.25">
      <c r="A5" s="48" t="s">
        <v>159</v>
      </c>
      <c r="B5" s="49">
        <f>B4*1.15</f>
        <v>0.31992806972632398</v>
      </c>
      <c r="C5" s="50" t="s">
        <v>158</v>
      </c>
    </row>
    <row r="7" spans="1:3" x14ac:dyDescent="0.25">
      <c r="A7" s="76" t="s">
        <v>161</v>
      </c>
      <c r="B7" s="77"/>
      <c r="C7" s="78"/>
    </row>
    <row r="8" spans="1:3" x14ac:dyDescent="0.25">
      <c r="A8" s="45" t="s">
        <v>155</v>
      </c>
      <c r="B8" s="46">
        <v>96</v>
      </c>
      <c r="C8" s="47" t="s">
        <v>156</v>
      </c>
    </row>
    <row r="9" spans="1:3" x14ac:dyDescent="0.25">
      <c r="A9" s="45" t="s">
        <v>157</v>
      </c>
      <c r="B9" s="46">
        <v>158.9873</v>
      </c>
      <c r="C9" s="47"/>
    </row>
    <row r="10" spans="1:3" x14ac:dyDescent="0.25">
      <c r="A10" s="45" t="s">
        <v>155</v>
      </c>
      <c r="B10" s="46">
        <f>B8/B9</f>
        <v>0.60382181469840668</v>
      </c>
      <c r="C10" s="47" t="s">
        <v>158</v>
      </c>
    </row>
    <row r="11" spans="1:3" x14ac:dyDescent="0.25">
      <c r="A11" s="48" t="s">
        <v>159</v>
      </c>
      <c r="B11" s="49">
        <f>B10*1.15</f>
        <v>0.69439508690316765</v>
      </c>
      <c r="C11" s="50" t="s">
        <v>158</v>
      </c>
    </row>
    <row r="13" spans="1:3" x14ac:dyDescent="0.25">
      <c r="A13" s="76" t="s">
        <v>162</v>
      </c>
      <c r="B13" s="77"/>
      <c r="C13" s="78"/>
    </row>
    <row r="14" spans="1:3" x14ac:dyDescent="0.25">
      <c r="A14" s="45" t="s">
        <v>155</v>
      </c>
      <c r="B14" s="46">
        <v>115</v>
      </c>
      <c r="C14" s="47" t="s">
        <v>156</v>
      </c>
    </row>
    <row r="15" spans="1:3" x14ac:dyDescent="0.25">
      <c r="A15" s="45" t="s">
        <v>157</v>
      </c>
      <c r="B15" s="46">
        <v>158.9873</v>
      </c>
      <c r="C15" s="47"/>
    </row>
    <row r="16" spans="1:3" x14ac:dyDescent="0.25">
      <c r="A16" s="45" t="s">
        <v>155</v>
      </c>
      <c r="B16" s="46">
        <f>B14/B15</f>
        <v>0.72332821552413307</v>
      </c>
      <c r="C16" s="47" t="s">
        <v>158</v>
      </c>
    </row>
    <row r="17" spans="1:13" x14ac:dyDescent="0.25">
      <c r="A17" s="48" t="s">
        <v>159</v>
      </c>
      <c r="B17" s="49">
        <f>B16*1.15</f>
        <v>0.83182744785275298</v>
      </c>
      <c r="C17" s="50" t="s">
        <v>158</v>
      </c>
    </row>
    <row r="19" spans="1:13" x14ac:dyDescent="0.25">
      <c r="F19" s="55"/>
      <c r="G19" s="70" t="s">
        <v>164</v>
      </c>
      <c r="H19" s="71"/>
      <c r="I19" s="71"/>
      <c r="J19" s="71"/>
      <c r="K19" s="71"/>
      <c r="L19" s="71"/>
      <c r="M19" s="72"/>
    </row>
    <row r="21" spans="1:13" ht="24.75" customHeight="1" x14ac:dyDescent="0.25">
      <c r="A21" s="52" t="s">
        <v>107</v>
      </c>
      <c r="B21" s="53" t="s">
        <v>108</v>
      </c>
      <c r="C21" s="53" t="s">
        <v>126</v>
      </c>
      <c r="D21" s="53" t="s">
        <v>110</v>
      </c>
      <c r="E21" s="54" t="s">
        <v>123</v>
      </c>
    </row>
    <row r="22" spans="1:13" ht="38.25" x14ac:dyDescent="0.25">
      <c r="A22" s="62" t="s">
        <v>102</v>
      </c>
      <c r="B22" s="63" t="s">
        <v>165</v>
      </c>
      <c r="C22" s="64">
        <f>(C23+2*C23*C27*C28/C29)*(1/(C24*C25))+C26</f>
        <v>0.12517410510147664</v>
      </c>
      <c r="D22" s="63" t="s">
        <v>125</v>
      </c>
      <c r="E22" s="63" t="s">
        <v>127</v>
      </c>
    </row>
    <row r="23" spans="1:13" ht="14.25" x14ac:dyDescent="0.25">
      <c r="A23" s="59" t="s">
        <v>128</v>
      </c>
      <c r="B23" s="60" t="s">
        <v>150</v>
      </c>
      <c r="C23" s="61">
        <f>B5</f>
        <v>0.31992806972632398</v>
      </c>
      <c r="D23" s="60" t="s">
        <v>98</v>
      </c>
      <c r="E23" s="60" t="s">
        <v>122</v>
      </c>
      <c r="G23" s="70" t="s">
        <v>163</v>
      </c>
      <c r="H23" s="71"/>
      <c r="I23" s="71"/>
      <c r="J23" s="71"/>
      <c r="K23" s="71"/>
      <c r="L23" s="71"/>
      <c r="M23" s="72"/>
    </row>
    <row r="24" spans="1:13" ht="25.5" x14ac:dyDescent="0.25">
      <c r="A24" s="57" t="s">
        <v>104</v>
      </c>
      <c r="B24" s="58" t="s">
        <v>103</v>
      </c>
      <c r="C24" s="58">
        <v>0.3</v>
      </c>
      <c r="D24" s="58" t="s">
        <v>121</v>
      </c>
      <c r="E24" s="58" t="s">
        <v>124</v>
      </c>
    </row>
    <row r="25" spans="1:13" ht="25.5" x14ac:dyDescent="0.25">
      <c r="A25" s="57" t="s">
        <v>105</v>
      </c>
      <c r="B25" s="58" t="s">
        <v>152</v>
      </c>
      <c r="C25" s="58">
        <v>10</v>
      </c>
      <c r="D25" s="58" t="s">
        <v>120</v>
      </c>
      <c r="E25" s="58" t="s">
        <v>124</v>
      </c>
    </row>
    <row r="26" spans="1:13" ht="25.5" x14ac:dyDescent="0.25">
      <c r="A26" s="57" t="s">
        <v>106</v>
      </c>
      <c r="B26" s="58" t="s">
        <v>153</v>
      </c>
      <c r="C26" s="58">
        <v>0.01</v>
      </c>
      <c r="D26" s="58" t="s">
        <v>154</v>
      </c>
      <c r="E26" s="58" t="s">
        <v>124</v>
      </c>
    </row>
    <row r="27" spans="1:13" x14ac:dyDescent="0.25">
      <c r="A27" s="57" t="s">
        <v>112</v>
      </c>
      <c r="B27" s="58" t="s">
        <v>111</v>
      </c>
      <c r="C27" s="58">
        <v>12</v>
      </c>
      <c r="D27" s="58" t="s">
        <v>113</v>
      </c>
      <c r="E27" s="58" t="s">
        <v>124</v>
      </c>
      <c r="G27" s="70" t="s">
        <v>167</v>
      </c>
      <c r="H27" s="71"/>
      <c r="I27" s="71"/>
      <c r="J27" s="71"/>
      <c r="K27" s="71"/>
      <c r="L27" s="71"/>
      <c r="M27" s="72"/>
    </row>
    <row r="28" spans="1:13" x14ac:dyDescent="0.25">
      <c r="A28" s="65" t="s">
        <v>115</v>
      </c>
      <c r="B28" s="66" t="s">
        <v>114</v>
      </c>
      <c r="C28" s="66">
        <v>1</v>
      </c>
      <c r="D28" s="66" t="s">
        <v>116</v>
      </c>
      <c r="E28" s="66" t="s">
        <v>122</v>
      </c>
    </row>
    <row r="29" spans="1:13" ht="25.5" x14ac:dyDescent="0.25">
      <c r="A29" s="57" t="s">
        <v>119</v>
      </c>
      <c r="B29" s="58" t="s">
        <v>117</v>
      </c>
      <c r="C29" s="58">
        <v>300</v>
      </c>
      <c r="D29" s="58" t="s">
        <v>118</v>
      </c>
      <c r="E29" s="58" t="s">
        <v>124</v>
      </c>
      <c r="H29" s="73" t="s">
        <v>166</v>
      </c>
      <c r="I29" s="74"/>
      <c r="J29" s="74"/>
      <c r="K29" s="75"/>
    </row>
    <row r="31" spans="1:13" x14ac:dyDescent="0.25">
      <c r="A31" s="68" t="s">
        <v>170</v>
      </c>
      <c r="B31" s="69">
        <f>2*(C23*C27*C28/C29)*(1/C25)</f>
        <v>2.5594245578105918E-3</v>
      </c>
    </row>
    <row r="32" spans="1:13" x14ac:dyDescent="0.25">
      <c r="A32" s="68" t="s">
        <v>168</v>
      </c>
      <c r="B32" s="44">
        <f>2*(B11*C27*C28/C29)*(1/C25)</f>
        <v>5.5551606952253425E-3</v>
      </c>
      <c r="D32" s="44">
        <v>2.4303828041610867E-3</v>
      </c>
    </row>
    <row r="33" spans="1:2" x14ac:dyDescent="0.25">
      <c r="A33" s="68" t="s">
        <v>169</v>
      </c>
      <c r="B33" s="69">
        <f>2*(B17*C27*C28/C29)*(1/C25)</f>
        <v>6.6546195828220247E-3</v>
      </c>
    </row>
  </sheetData>
  <mergeCells count="7">
    <mergeCell ref="G27:M27"/>
    <mergeCell ref="H29:K29"/>
    <mergeCell ref="A1:C1"/>
    <mergeCell ref="A7:C7"/>
    <mergeCell ref="A13:C13"/>
    <mergeCell ref="G19:M19"/>
    <mergeCell ref="G23:M2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R29"/>
  <sheetViews>
    <sheetView zoomScaleNormal="100" workbookViewId="0">
      <selection activeCell="H20" sqref="H20"/>
    </sheetView>
  </sheetViews>
  <sheetFormatPr defaultRowHeight="12.75" x14ac:dyDescent="0.2"/>
  <cols>
    <col min="1" max="1" width="8.5703125" style="5" customWidth="1"/>
    <col min="2" max="2" width="20.7109375" style="5" customWidth="1"/>
    <col min="3" max="3" width="9.140625" style="5" customWidth="1"/>
    <col min="4" max="4" width="9.140625" style="5"/>
    <col min="5" max="5" width="21.42578125" style="5" customWidth="1"/>
    <col min="6" max="6" width="13.42578125" style="5" bestFit="1" customWidth="1"/>
    <col min="7" max="7" width="9.140625" style="5"/>
    <col min="8" max="8" width="23.140625" style="5" customWidth="1"/>
    <col min="9" max="9" width="28.140625" style="5" bestFit="1" customWidth="1"/>
    <col min="10" max="10" width="9.140625" style="5"/>
    <col min="11" max="11" width="19.140625" style="5" customWidth="1"/>
    <col min="12" max="12" width="23.85546875" style="5" bestFit="1" customWidth="1"/>
    <col min="13" max="13" width="12.42578125" style="5" bestFit="1" customWidth="1"/>
    <col min="14" max="14" width="20.5703125" style="5" bestFit="1" customWidth="1"/>
    <col min="15" max="15" width="24.42578125" style="5" bestFit="1" customWidth="1"/>
    <col min="16" max="16384" width="9.140625" style="5"/>
  </cols>
  <sheetData>
    <row r="1" spans="2:16" x14ac:dyDescent="0.2">
      <c r="B1" s="4" t="s">
        <v>94</v>
      </c>
    </row>
    <row r="2" spans="2:16" ht="15" x14ac:dyDescent="0.25">
      <c r="E2" s="51" t="s">
        <v>133</v>
      </c>
    </row>
    <row r="3" spans="2:16" ht="15" x14ac:dyDescent="0.25">
      <c r="B3" s="51" t="s">
        <v>95</v>
      </c>
      <c r="E3" s="6" t="s">
        <v>131</v>
      </c>
      <c r="H3" s="6" t="s">
        <v>132</v>
      </c>
    </row>
    <row r="4" spans="2:16" x14ac:dyDescent="0.2">
      <c r="B4" s="5" t="s">
        <v>97</v>
      </c>
      <c r="C4" s="5">
        <v>158.9873</v>
      </c>
      <c r="E4" s="7">
        <f>B7+(100-B7)*15/25</f>
        <v>77.692000000000007</v>
      </c>
      <c r="H4" s="7">
        <f>B7+(132-B7)*15/25</f>
        <v>96.891999999999996</v>
      </c>
    </row>
    <row r="5" spans="2:16" ht="13.5" thickBot="1" x14ac:dyDescent="0.25">
      <c r="B5" s="8" t="s">
        <v>100</v>
      </c>
      <c r="C5" s="8"/>
      <c r="E5" s="6" t="s">
        <v>131</v>
      </c>
      <c r="H5" s="6" t="s">
        <v>132</v>
      </c>
    </row>
    <row r="6" spans="2:16" x14ac:dyDescent="0.2">
      <c r="B6" s="9" t="s">
        <v>96</v>
      </c>
      <c r="C6" s="10" t="s">
        <v>98</v>
      </c>
      <c r="E6" s="9" t="s">
        <v>96</v>
      </c>
      <c r="F6" s="10" t="s">
        <v>98</v>
      </c>
      <c r="H6" s="9" t="s">
        <v>96</v>
      </c>
      <c r="I6" s="10" t="s">
        <v>98</v>
      </c>
    </row>
    <row r="7" spans="2:16" ht="13.5" thickBot="1" x14ac:dyDescent="0.25">
      <c r="B7" s="11">
        <v>44.23</v>
      </c>
      <c r="C7" s="12">
        <f>B7/C4</f>
        <v>0.27819832150115131</v>
      </c>
      <c r="E7" s="11">
        <f>B7+(100-B7)*15/25</f>
        <v>77.692000000000007</v>
      </c>
      <c r="F7" s="13">
        <f>E7/$C$4</f>
        <v>0.48866796278696478</v>
      </c>
      <c r="H7" s="14">
        <f>B7+(132-B7)*15/25</f>
        <v>96.891999999999996</v>
      </c>
      <c r="I7" s="13">
        <f>H7/$C$4</f>
        <v>0.60943232572664607</v>
      </c>
      <c r="L7" s="5">
        <f>C13*1.756</f>
        <v>0.56179369043942495</v>
      </c>
      <c r="M7" s="5">
        <f>(M13-C13)/C13</f>
        <v>0.75654533122315215</v>
      </c>
    </row>
    <row r="8" spans="2:16" x14ac:dyDescent="0.2">
      <c r="B8" s="15" t="s">
        <v>101</v>
      </c>
    </row>
    <row r="9" spans="2:16" x14ac:dyDescent="0.2">
      <c r="B9" s="8" t="s">
        <v>96</v>
      </c>
      <c r="C9" s="8" t="s">
        <v>98</v>
      </c>
    </row>
    <row r="10" spans="2:16" ht="13.5" thickBot="1" x14ac:dyDescent="0.25">
      <c r="E10" s="16" t="s">
        <v>109</v>
      </c>
    </row>
    <row r="11" spans="2:16" x14ac:dyDescent="0.2">
      <c r="B11" s="17" t="s">
        <v>99</v>
      </c>
      <c r="L11" s="18" t="s">
        <v>131</v>
      </c>
      <c r="M11" s="10"/>
      <c r="O11" s="18" t="s">
        <v>132</v>
      </c>
      <c r="P11" s="10"/>
    </row>
    <row r="12" spans="2:16" ht="14.25" x14ac:dyDescent="0.25">
      <c r="B12" s="5" t="s">
        <v>150</v>
      </c>
      <c r="C12" s="5" t="s">
        <v>98</v>
      </c>
      <c r="L12" s="19" t="s">
        <v>150</v>
      </c>
      <c r="M12" s="20" t="s">
        <v>98</v>
      </c>
      <c r="O12" s="19" t="s">
        <v>150</v>
      </c>
      <c r="P12" s="20" t="s">
        <v>98</v>
      </c>
    </row>
    <row r="13" spans="2:16" ht="13.5" thickBot="1" x14ac:dyDescent="0.25">
      <c r="C13" s="5">
        <f>1.15*C7</f>
        <v>0.31992806972632398</v>
      </c>
      <c r="L13" s="11"/>
      <c r="M13" s="12">
        <f>1.15*F7</f>
        <v>0.56196815720500948</v>
      </c>
      <c r="O13" s="11"/>
      <c r="P13" s="12">
        <f>1.15*I7</f>
        <v>0.70084717458564294</v>
      </c>
    </row>
    <row r="16" spans="2:16" ht="13.5" thickBot="1" x14ac:dyDescent="0.25">
      <c r="B16" s="21" t="s">
        <v>107</v>
      </c>
      <c r="C16" s="21" t="s">
        <v>108</v>
      </c>
      <c r="D16" s="21" t="s">
        <v>126</v>
      </c>
      <c r="E16" s="21" t="s">
        <v>110</v>
      </c>
      <c r="F16" s="22" t="s">
        <v>123</v>
      </c>
    </row>
    <row r="17" spans="2:18" ht="33.75" customHeight="1" thickBot="1" x14ac:dyDescent="0.25">
      <c r="B17" s="23" t="s">
        <v>102</v>
      </c>
      <c r="C17" s="24" t="s">
        <v>151</v>
      </c>
      <c r="D17" s="25">
        <f>(D18+2*D18*D22*D23/D24)*(1/(D19*D20))+D21</f>
        <v>4.9599999999999998E-2</v>
      </c>
      <c r="E17" s="24" t="s">
        <v>125</v>
      </c>
      <c r="F17" s="24" t="s">
        <v>127</v>
      </c>
      <c r="H17" s="56" t="s">
        <v>129</v>
      </c>
      <c r="I17" s="67" t="s">
        <v>130</v>
      </c>
      <c r="J17" s="26"/>
      <c r="K17" s="27"/>
      <c r="N17" s="28" t="s">
        <v>143</v>
      </c>
      <c r="O17" s="29" t="s">
        <v>134</v>
      </c>
    </row>
    <row r="18" spans="2:18" ht="15" thickBot="1" x14ac:dyDescent="0.25">
      <c r="B18" s="30" t="s">
        <v>128</v>
      </c>
      <c r="C18" s="31" t="s">
        <v>150</v>
      </c>
      <c r="D18" s="32">
        <v>0.11</v>
      </c>
      <c r="E18" s="31" t="s">
        <v>98</v>
      </c>
      <c r="F18" s="31" t="s">
        <v>122</v>
      </c>
      <c r="I18" s="33">
        <f>C13/3</f>
        <v>0.10664268990877467</v>
      </c>
      <c r="J18" s="33">
        <f>P13/3</f>
        <v>0.23361572486188098</v>
      </c>
    </row>
    <row r="19" spans="2:18" ht="25.5" x14ac:dyDescent="0.2">
      <c r="B19" s="34" t="s">
        <v>104</v>
      </c>
      <c r="C19" s="35" t="s">
        <v>103</v>
      </c>
      <c r="D19" s="35">
        <v>0.3</v>
      </c>
      <c r="E19" s="35" t="s">
        <v>121</v>
      </c>
      <c r="F19" s="35" t="s">
        <v>124</v>
      </c>
      <c r="I19" s="33" t="s">
        <v>148</v>
      </c>
      <c r="J19" s="33" t="s">
        <v>149</v>
      </c>
      <c r="N19" s="36" t="s">
        <v>137</v>
      </c>
      <c r="O19" s="37"/>
      <c r="Q19" s="36" t="s">
        <v>138</v>
      </c>
      <c r="R19" s="37"/>
    </row>
    <row r="20" spans="2:18" ht="25.5" x14ac:dyDescent="0.2">
      <c r="B20" s="34" t="s">
        <v>105</v>
      </c>
      <c r="C20" s="35" t="s">
        <v>152</v>
      </c>
      <c r="D20" s="35">
        <v>10</v>
      </c>
      <c r="E20" s="35" t="s">
        <v>120</v>
      </c>
      <c r="F20" s="35" t="s">
        <v>124</v>
      </c>
      <c r="N20" s="38" t="s">
        <v>136</v>
      </c>
      <c r="O20" s="39">
        <f>C13/3*0.08</f>
        <v>8.531415192701973E-3</v>
      </c>
      <c r="Q20" s="38" t="s">
        <v>136</v>
      </c>
      <c r="R20" s="39">
        <f>P13/3*0.08</f>
        <v>1.8689257988950478E-2</v>
      </c>
    </row>
    <row r="21" spans="2:18" ht="26.25" thickBot="1" x14ac:dyDescent="0.25">
      <c r="B21" s="34" t="s">
        <v>106</v>
      </c>
      <c r="C21" s="35" t="s">
        <v>153</v>
      </c>
      <c r="D21" s="35">
        <v>0.01</v>
      </c>
      <c r="E21" s="35" t="s">
        <v>154</v>
      </c>
      <c r="F21" s="35" t="s">
        <v>124</v>
      </c>
      <c r="I21" s="5">
        <f>2*C13*D22/(D24*D20)</f>
        <v>2.5594245578105918E-3</v>
      </c>
      <c r="J21" s="5">
        <v>2.5594245578105901E-3</v>
      </c>
      <c r="N21" s="40" t="s">
        <v>135</v>
      </c>
      <c r="O21" s="41">
        <f>C13/3+0.01</f>
        <v>0.11664268990877466</v>
      </c>
      <c r="Q21" s="40" t="s">
        <v>135</v>
      </c>
      <c r="R21" s="41">
        <f>P13/3+0.01</f>
        <v>0.24361572486188099</v>
      </c>
    </row>
    <row r="22" spans="2:18" x14ac:dyDescent="0.2">
      <c r="B22" s="34" t="s">
        <v>112</v>
      </c>
      <c r="C22" s="35" t="s">
        <v>111</v>
      </c>
      <c r="D22" s="35">
        <v>12</v>
      </c>
      <c r="E22" s="35" t="s">
        <v>113</v>
      </c>
      <c r="F22" s="35" t="s">
        <v>124</v>
      </c>
      <c r="I22" s="5">
        <f>2*P13*D22/(D24*D20)</f>
        <v>5.6067773966851442E-3</v>
      </c>
      <c r="J22" s="5">
        <v>5.6067773966851442E-3</v>
      </c>
      <c r="O22" s="5">
        <f>O21+O20*0.1982</f>
        <v>0.11833361639996819</v>
      </c>
    </row>
    <row r="23" spans="2:18" x14ac:dyDescent="0.2">
      <c r="B23" s="30" t="s">
        <v>115</v>
      </c>
      <c r="C23" s="31" t="s">
        <v>114</v>
      </c>
      <c r="D23" s="31">
        <v>1</v>
      </c>
      <c r="E23" s="31" t="s">
        <v>116</v>
      </c>
      <c r="F23" s="31" t="s">
        <v>122</v>
      </c>
    </row>
    <row r="24" spans="2:18" ht="25.5" x14ac:dyDescent="0.2">
      <c r="B24" s="34" t="s">
        <v>119</v>
      </c>
      <c r="C24" s="35" t="s">
        <v>117</v>
      </c>
      <c r="D24" s="35">
        <v>300</v>
      </c>
      <c r="E24" s="35" t="s">
        <v>118</v>
      </c>
      <c r="F24" s="35" t="s">
        <v>124</v>
      </c>
      <c r="N24" s="42" t="s">
        <v>144</v>
      </c>
    </row>
    <row r="26" spans="2:18" x14ac:dyDescent="0.2">
      <c r="N26" s="5">
        <f>(2*D22/D24)</f>
        <v>0.08</v>
      </c>
      <c r="O26" s="5" t="s">
        <v>145</v>
      </c>
    </row>
    <row r="27" spans="2:18" x14ac:dyDescent="0.2">
      <c r="O27" s="5" t="s">
        <v>146</v>
      </c>
    </row>
    <row r="28" spans="2:18" x14ac:dyDescent="0.2">
      <c r="N28" s="43" t="s">
        <v>147</v>
      </c>
    </row>
    <row r="29" spans="2:18" x14ac:dyDescent="0.2">
      <c r="N29" s="5">
        <v>0.01</v>
      </c>
    </row>
  </sheetData>
  <hyperlinks>
    <hyperlink ref="B3" r:id="rId1" xr:uid="{00000000-0004-0000-0200-000000000000}"/>
    <hyperlink ref="E2" r:id="rId2" xr:uid="{00000000-0004-0000-0200-000001000000}"/>
  </hyperlinks>
  <pageMargins left="0.7" right="0.7" top="0.75" bottom="0.75" header="0.3" footer="0.3"/>
  <pageSetup paperSize="9" orientation="portrait" verticalDpi="0"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50"/>
  <sheetViews>
    <sheetView workbookViewId="0">
      <selection activeCell="L28" sqref="L28"/>
    </sheetView>
  </sheetViews>
  <sheetFormatPr defaultRowHeight="15" x14ac:dyDescent="0.25"/>
  <cols>
    <col min="1" max="1" width="22.42578125" bestFit="1" customWidth="1"/>
    <col min="5" max="5" width="22.7109375" bestFit="1" customWidth="1"/>
    <col min="6" max="6" width="12" bestFit="1" customWidth="1"/>
    <col min="7" max="7" width="20.140625" customWidth="1"/>
    <col min="8" max="8" width="13.42578125" bestFit="1" customWidth="1"/>
    <col min="12" max="12" width="20.5703125" bestFit="1" customWidth="1"/>
  </cols>
  <sheetData>
    <row r="1" spans="1:13" x14ac:dyDescent="0.25">
      <c r="A1" t="s">
        <v>91</v>
      </c>
    </row>
    <row r="2" spans="1:13" x14ac:dyDescent="0.25">
      <c r="E2" s="2" t="s">
        <v>44</v>
      </c>
      <c r="F2" s="2" t="s">
        <v>60</v>
      </c>
      <c r="G2" s="2" t="s">
        <v>73</v>
      </c>
      <c r="H2" s="2" t="s">
        <v>88</v>
      </c>
    </row>
    <row r="4" spans="1:13" x14ac:dyDescent="0.25">
      <c r="A4" s="1" t="s">
        <v>0</v>
      </c>
    </row>
    <row r="5" spans="1:13" x14ac:dyDescent="0.25">
      <c r="A5" s="1" t="s">
        <v>1</v>
      </c>
      <c r="E5" t="s">
        <v>45</v>
      </c>
      <c r="F5" t="s">
        <v>61</v>
      </c>
      <c r="G5" t="s">
        <v>74</v>
      </c>
      <c r="H5" t="s">
        <v>89</v>
      </c>
      <c r="L5" t="s">
        <v>61</v>
      </c>
      <c r="M5" t="s">
        <v>0</v>
      </c>
    </row>
    <row r="6" spans="1:13" x14ac:dyDescent="0.25">
      <c r="A6" s="1" t="s">
        <v>2</v>
      </c>
      <c r="E6" t="s">
        <v>46</v>
      </c>
      <c r="F6" t="s">
        <v>62</v>
      </c>
      <c r="G6" t="s">
        <v>75</v>
      </c>
      <c r="H6" t="s">
        <v>90</v>
      </c>
      <c r="L6" t="s">
        <v>74</v>
      </c>
      <c r="M6" t="s">
        <v>1</v>
      </c>
    </row>
    <row r="7" spans="1:13" x14ac:dyDescent="0.25">
      <c r="A7" s="1" t="s">
        <v>3</v>
      </c>
      <c r="E7" t="s">
        <v>47</v>
      </c>
      <c r="F7" t="s">
        <v>63</v>
      </c>
      <c r="G7" t="s">
        <v>76</v>
      </c>
      <c r="L7" t="s">
        <v>75</v>
      </c>
      <c r="M7" t="s">
        <v>2</v>
      </c>
    </row>
    <row r="8" spans="1:13" x14ac:dyDescent="0.25">
      <c r="A8" s="1" t="s">
        <v>4</v>
      </c>
      <c r="E8" t="s">
        <v>48</v>
      </c>
      <c r="F8" t="s">
        <v>64</v>
      </c>
      <c r="G8" t="s">
        <v>77</v>
      </c>
      <c r="L8" t="s">
        <v>76</v>
      </c>
      <c r="M8" t="s">
        <v>3</v>
      </c>
    </row>
    <row r="9" spans="1:13" x14ac:dyDescent="0.25">
      <c r="A9" s="1" t="s">
        <v>5</v>
      </c>
      <c r="E9" t="s">
        <v>49</v>
      </c>
      <c r="F9" t="s">
        <v>65</v>
      </c>
      <c r="G9" t="s">
        <v>78</v>
      </c>
      <c r="L9" t="s">
        <v>62</v>
      </c>
      <c r="M9" t="s">
        <v>4</v>
      </c>
    </row>
    <row r="10" spans="1:13" x14ac:dyDescent="0.25">
      <c r="A10" s="1" t="s">
        <v>6</v>
      </c>
      <c r="E10" t="s">
        <v>50</v>
      </c>
      <c r="F10" t="s">
        <v>66</v>
      </c>
      <c r="G10" t="s">
        <v>79</v>
      </c>
      <c r="L10" t="s">
        <v>77</v>
      </c>
      <c r="M10" t="s">
        <v>5</v>
      </c>
    </row>
    <row r="11" spans="1:13" x14ac:dyDescent="0.25">
      <c r="A11" s="1" t="s">
        <v>7</v>
      </c>
      <c r="E11" t="s">
        <v>51</v>
      </c>
      <c r="F11" t="s">
        <v>67</v>
      </c>
      <c r="G11" t="s">
        <v>80</v>
      </c>
      <c r="L11" t="s">
        <v>63</v>
      </c>
      <c r="M11" t="s">
        <v>6</v>
      </c>
    </row>
    <row r="12" spans="1:13" x14ac:dyDescent="0.25">
      <c r="A12" s="1" t="s">
        <v>8</v>
      </c>
      <c r="E12" t="s">
        <v>52</v>
      </c>
      <c r="F12" t="s">
        <v>68</v>
      </c>
      <c r="G12" t="s">
        <v>81</v>
      </c>
      <c r="L12" t="s">
        <v>90</v>
      </c>
      <c r="M12" t="s">
        <v>7</v>
      </c>
    </row>
    <row r="13" spans="1:13" x14ac:dyDescent="0.25">
      <c r="A13" s="1" t="s">
        <v>9</v>
      </c>
      <c r="E13" t="s">
        <v>53</v>
      </c>
      <c r="F13" t="s">
        <v>69</v>
      </c>
      <c r="G13" t="s">
        <v>82</v>
      </c>
      <c r="L13" t="s">
        <v>45</v>
      </c>
      <c r="M13" t="s">
        <v>8</v>
      </c>
    </row>
    <row r="14" spans="1:13" x14ac:dyDescent="0.25">
      <c r="A14" s="1" t="s">
        <v>10</v>
      </c>
      <c r="E14" t="s">
        <v>54</v>
      </c>
      <c r="F14" t="s">
        <v>70</v>
      </c>
      <c r="G14" t="s">
        <v>83</v>
      </c>
      <c r="L14" t="s">
        <v>46</v>
      </c>
      <c r="M14" t="s">
        <v>9</v>
      </c>
    </row>
    <row r="15" spans="1:13" x14ac:dyDescent="0.25">
      <c r="A15" s="1" t="s">
        <v>11</v>
      </c>
      <c r="E15" t="s">
        <v>55</v>
      </c>
      <c r="F15" t="s">
        <v>71</v>
      </c>
      <c r="G15" t="s">
        <v>84</v>
      </c>
      <c r="L15" t="s">
        <v>47</v>
      </c>
      <c r="M15" t="s">
        <v>10</v>
      </c>
    </row>
    <row r="16" spans="1:13" x14ac:dyDescent="0.25">
      <c r="A16" s="1" t="s">
        <v>12</v>
      </c>
      <c r="E16" t="s">
        <v>56</v>
      </c>
      <c r="F16" t="s">
        <v>72</v>
      </c>
      <c r="G16" t="s">
        <v>85</v>
      </c>
      <c r="L16" t="s">
        <v>48</v>
      </c>
      <c r="M16" t="s">
        <v>11</v>
      </c>
    </row>
    <row r="17" spans="1:13" x14ac:dyDescent="0.25">
      <c r="A17" s="1" t="s">
        <v>13</v>
      </c>
      <c r="E17" t="s">
        <v>57</v>
      </c>
      <c r="G17" t="s">
        <v>86</v>
      </c>
      <c r="L17" t="s">
        <v>49</v>
      </c>
      <c r="M17" t="s">
        <v>12</v>
      </c>
    </row>
    <row r="18" spans="1:13" x14ac:dyDescent="0.25">
      <c r="A18" s="1" t="s">
        <v>14</v>
      </c>
      <c r="E18" t="s">
        <v>58</v>
      </c>
      <c r="G18" t="s">
        <v>87</v>
      </c>
      <c r="L18" t="s">
        <v>78</v>
      </c>
      <c r="M18" t="s">
        <v>13</v>
      </c>
    </row>
    <row r="19" spans="1:13" x14ac:dyDescent="0.25">
      <c r="A19" s="1" t="s">
        <v>15</v>
      </c>
      <c r="E19" t="s">
        <v>59</v>
      </c>
      <c r="G19" t="s">
        <v>92</v>
      </c>
      <c r="L19" t="s">
        <v>50</v>
      </c>
      <c r="M19" t="s">
        <v>14</v>
      </c>
    </row>
    <row r="20" spans="1:13" x14ac:dyDescent="0.25">
      <c r="A20" s="1" t="s">
        <v>16</v>
      </c>
      <c r="L20" t="s">
        <v>80</v>
      </c>
      <c r="M20" t="s">
        <v>15</v>
      </c>
    </row>
    <row r="21" spans="1:13" x14ac:dyDescent="0.25">
      <c r="A21" s="1" t="s">
        <v>17</v>
      </c>
      <c r="L21" t="s">
        <v>64</v>
      </c>
      <c r="M21" t="s">
        <v>16</v>
      </c>
    </row>
    <row r="22" spans="1:13" x14ac:dyDescent="0.25">
      <c r="A22" s="1" t="s">
        <v>18</v>
      </c>
      <c r="M22" s="3" t="s">
        <v>17</v>
      </c>
    </row>
    <row r="23" spans="1:13" x14ac:dyDescent="0.25">
      <c r="A23" s="1" t="s">
        <v>19</v>
      </c>
      <c r="L23" t="s">
        <v>65</v>
      </c>
      <c r="M23" t="s">
        <v>18</v>
      </c>
    </row>
    <row r="24" spans="1:13" x14ac:dyDescent="0.25">
      <c r="A24" s="1" t="s">
        <v>20</v>
      </c>
      <c r="L24" t="s">
        <v>66</v>
      </c>
      <c r="M24" t="s">
        <v>19</v>
      </c>
    </row>
    <row r="25" spans="1:13" x14ac:dyDescent="0.25">
      <c r="A25" s="1" t="s">
        <v>21</v>
      </c>
      <c r="L25" t="s">
        <v>51</v>
      </c>
      <c r="M25" t="s">
        <v>20</v>
      </c>
    </row>
    <row r="26" spans="1:13" x14ac:dyDescent="0.25">
      <c r="A26" s="1" t="s">
        <v>22</v>
      </c>
      <c r="L26" t="s">
        <v>81</v>
      </c>
      <c r="M26" t="s">
        <v>21</v>
      </c>
    </row>
    <row r="27" spans="1:13" x14ac:dyDescent="0.25">
      <c r="A27" s="1" t="s">
        <v>23</v>
      </c>
      <c r="L27" t="s">
        <v>82</v>
      </c>
      <c r="M27" t="s">
        <v>22</v>
      </c>
    </row>
    <row r="28" spans="1:13" x14ac:dyDescent="0.25">
      <c r="A28" s="1" t="s">
        <v>24</v>
      </c>
      <c r="L28" t="s">
        <v>92</v>
      </c>
      <c r="M28" t="s">
        <v>23</v>
      </c>
    </row>
    <row r="29" spans="1:13" x14ac:dyDescent="0.25">
      <c r="A29" s="1" t="s">
        <v>25</v>
      </c>
      <c r="L29" t="s">
        <v>52</v>
      </c>
      <c r="M29" t="s">
        <v>24</v>
      </c>
    </row>
    <row r="30" spans="1:13" x14ac:dyDescent="0.25">
      <c r="A30" s="1" t="s">
        <v>26</v>
      </c>
      <c r="L30" t="s">
        <v>53</v>
      </c>
      <c r="M30" t="s">
        <v>25</v>
      </c>
    </row>
    <row r="31" spans="1:13" x14ac:dyDescent="0.25">
      <c r="A31" s="1" t="s">
        <v>27</v>
      </c>
      <c r="L31" t="s">
        <v>83</v>
      </c>
      <c r="M31" t="s">
        <v>26</v>
      </c>
    </row>
    <row r="32" spans="1:13" x14ac:dyDescent="0.25">
      <c r="A32" s="1" t="s">
        <v>28</v>
      </c>
      <c r="L32" t="s">
        <v>67</v>
      </c>
      <c r="M32" t="s">
        <v>27</v>
      </c>
    </row>
    <row r="33" spans="1:13" x14ac:dyDescent="0.25">
      <c r="A33" s="1" t="s">
        <v>29</v>
      </c>
      <c r="L33" t="s">
        <v>68</v>
      </c>
      <c r="M33" t="s">
        <v>28</v>
      </c>
    </row>
    <row r="34" spans="1:13" x14ac:dyDescent="0.25">
      <c r="A34" s="1" t="s">
        <v>30</v>
      </c>
      <c r="L34" t="s">
        <v>54</v>
      </c>
      <c r="M34" t="s">
        <v>29</v>
      </c>
    </row>
    <row r="35" spans="1:13" x14ac:dyDescent="0.25">
      <c r="A35" s="1" t="s">
        <v>31</v>
      </c>
      <c r="L35" t="s">
        <v>89</v>
      </c>
      <c r="M35" t="s">
        <v>30</v>
      </c>
    </row>
    <row r="36" spans="1:13" x14ac:dyDescent="0.25">
      <c r="A36" s="1" t="s">
        <v>32</v>
      </c>
      <c r="L36" t="s">
        <v>55</v>
      </c>
      <c r="M36" t="s">
        <v>31</v>
      </c>
    </row>
    <row r="37" spans="1:13" x14ac:dyDescent="0.25">
      <c r="A37" s="1" t="s">
        <v>33</v>
      </c>
      <c r="L37" t="s">
        <v>84</v>
      </c>
      <c r="M37" t="s">
        <v>32</v>
      </c>
    </row>
    <row r="38" spans="1:13" x14ac:dyDescent="0.25">
      <c r="A38" s="1" t="s">
        <v>34</v>
      </c>
      <c r="L38" t="s">
        <v>85</v>
      </c>
      <c r="M38" t="s">
        <v>33</v>
      </c>
    </row>
    <row r="39" spans="1:13" x14ac:dyDescent="0.25">
      <c r="A39" s="1" t="s">
        <v>35</v>
      </c>
      <c r="L39" t="s">
        <v>86</v>
      </c>
      <c r="M39" t="s">
        <v>34</v>
      </c>
    </row>
    <row r="40" spans="1:13" x14ac:dyDescent="0.25">
      <c r="A40" s="1" t="s">
        <v>36</v>
      </c>
      <c r="L40" t="s">
        <v>56</v>
      </c>
      <c r="M40" t="s">
        <v>35</v>
      </c>
    </row>
    <row r="41" spans="1:13" x14ac:dyDescent="0.25">
      <c r="A41" s="1" t="s">
        <v>37</v>
      </c>
      <c r="L41" t="s">
        <v>87</v>
      </c>
      <c r="M41" t="s">
        <v>36</v>
      </c>
    </row>
    <row r="42" spans="1:13" x14ac:dyDescent="0.25">
      <c r="A42" s="1" t="s">
        <v>38</v>
      </c>
      <c r="L42" t="s">
        <v>69</v>
      </c>
      <c r="M42" t="s">
        <v>37</v>
      </c>
    </row>
    <row r="43" spans="1:13" x14ac:dyDescent="0.25">
      <c r="A43" s="1" t="s">
        <v>39</v>
      </c>
      <c r="L43" t="s">
        <v>70</v>
      </c>
      <c r="M43" t="s">
        <v>38</v>
      </c>
    </row>
    <row r="44" spans="1:13" x14ac:dyDescent="0.25">
      <c r="A44" s="1" t="s">
        <v>40</v>
      </c>
      <c r="L44" t="s">
        <v>57</v>
      </c>
      <c r="M44" t="s">
        <v>39</v>
      </c>
    </row>
    <row r="45" spans="1:13" x14ac:dyDescent="0.25">
      <c r="A45" s="1" t="s">
        <v>41</v>
      </c>
      <c r="L45" t="s">
        <v>71</v>
      </c>
      <c r="M45" t="s">
        <v>40</v>
      </c>
    </row>
    <row r="46" spans="1:13" x14ac:dyDescent="0.25">
      <c r="A46" s="1" t="s">
        <v>42</v>
      </c>
      <c r="K46" t="s">
        <v>93</v>
      </c>
      <c r="L46" t="s">
        <v>79</v>
      </c>
      <c r="M46" t="s">
        <v>41</v>
      </c>
    </row>
    <row r="47" spans="1:13" x14ac:dyDescent="0.25">
      <c r="A47" s="1" t="s">
        <v>43</v>
      </c>
      <c r="L47" t="s">
        <v>58</v>
      </c>
      <c r="M47" t="s">
        <v>42</v>
      </c>
    </row>
    <row r="48" spans="1:13" x14ac:dyDescent="0.25">
      <c r="L48" t="s">
        <v>59</v>
      </c>
      <c r="M48" t="s">
        <v>43</v>
      </c>
    </row>
    <row r="50" spans="12:12" x14ac:dyDescent="0.25">
      <c r="L50" t="s">
        <v>72</v>
      </c>
    </row>
  </sheetData>
  <sortState xmlns:xlrd2="http://schemas.microsoft.com/office/spreadsheetml/2017/richdata2" ref="L5:L48">
    <sortCondition ref="L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Description</vt:lpstr>
      <vt:lpstr>Diesel Price</vt:lpstr>
      <vt:lpstr>Oil_Diesel price</vt:lpstr>
      <vt:lpstr>Landlocked countries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2020-12-21T21:24:31Z</dcterms:modified>
</cp:coreProperties>
</file>