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uonge\Documents\Reference\OpenStudio_workshop\git\os_workshop\OS_exercises\openstudio-short\"/>
    </mc:Choice>
  </mc:AlternateContent>
  <xr:revisionPtr revIDLastSave="0" documentId="13_ncr:1_{C2D3D65E-FD2A-4BA5-A7A0-E8518E812510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BE" sheetId="1" r:id="rId1"/>
    <sheet name="gains" sheetId="2" r:id="rId2"/>
    <sheet name="DHW" sheetId="3" r:id="rId3"/>
    <sheet name="HV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F20" i="2"/>
  <c r="F9" i="2" l="1"/>
  <c r="F12" i="2"/>
  <c r="B12" i="2"/>
  <c r="F11" i="2"/>
  <c r="F10" i="2"/>
  <c r="F33" i="1" l="1"/>
  <c r="E33" i="1"/>
  <c r="D33" i="1"/>
  <c r="G33" i="1" s="1"/>
  <c r="F32" i="1"/>
  <c r="E32" i="1"/>
  <c r="D32" i="1"/>
  <c r="G32" i="1" s="1"/>
  <c r="F31" i="1"/>
  <c r="E31" i="1"/>
  <c r="D31" i="1"/>
  <c r="G31" i="1" s="1"/>
  <c r="H30" i="1" s="1"/>
  <c r="I30" i="1" s="1"/>
  <c r="G30" i="1"/>
  <c r="F30" i="1"/>
  <c r="E30" i="1"/>
  <c r="D30" i="1"/>
  <c r="B25" i="1" l="1"/>
  <c r="C25" i="1"/>
  <c r="E28" i="1"/>
  <c r="F28" i="1"/>
  <c r="E29" i="1"/>
  <c r="F29" i="1"/>
  <c r="D28" i="1"/>
  <c r="G28" i="1" s="1"/>
  <c r="D29" i="1"/>
  <c r="G29" i="1" s="1"/>
  <c r="H28" i="1" l="1"/>
  <c r="I28" i="1" s="1"/>
  <c r="E26" i="1" l="1"/>
  <c r="F26" i="1"/>
  <c r="E27" i="1"/>
  <c r="E25" i="1" s="1"/>
  <c r="F27" i="1"/>
  <c r="F25" i="1" s="1"/>
  <c r="D27" i="1"/>
  <c r="D26" i="1"/>
  <c r="G26" i="1" s="1"/>
  <c r="E23" i="1"/>
  <c r="F23" i="1"/>
  <c r="E24" i="1"/>
  <c r="F24" i="1"/>
  <c r="D24" i="1"/>
  <c r="G24" i="1" s="1"/>
  <c r="D23" i="1"/>
  <c r="G23" i="1" s="1"/>
  <c r="G22" i="1"/>
  <c r="G20" i="1"/>
  <c r="E21" i="1"/>
  <c r="F21" i="1"/>
  <c r="F20" i="1"/>
  <c r="E20" i="1"/>
  <c r="D20" i="1"/>
  <c r="D21" i="1"/>
  <c r="C21" i="1"/>
  <c r="D25" i="1" l="1"/>
  <c r="G25" i="1" s="1"/>
  <c r="G27" i="1"/>
  <c r="G21" i="1"/>
  <c r="H21" i="1" s="1"/>
  <c r="I21" i="1" s="1"/>
  <c r="H25" i="1" l="1"/>
  <c r="I25" i="1" s="1"/>
</calcChain>
</file>

<file path=xl/sharedStrings.xml><?xml version="1.0" encoding="utf-8"?>
<sst xmlns="http://schemas.openxmlformats.org/spreadsheetml/2006/main" count="164" uniqueCount="128">
  <si>
    <t>XPS board</t>
  </si>
  <si>
    <t>OSB</t>
  </si>
  <si>
    <t>Batt insulation</t>
  </si>
  <si>
    <t>Gypsum</t>
  </si>
  <si>
    <t>Plywood</t>
  </si>
  <si>
    <t>High weight concrete</t>
  </si>
  <si>
    <t>Rigid insulation</t>
  </si>
  <si>
    <t>Thermal conductivity [W/(m.K)]</t>
  </si>
  <si>
    <t>Density [kg/m3]</t>
  </si>
  <si>
    <t>Specific heat [J/kg.K)]</t>
  </si>
  <si>
    <t>Material</t>
  </si>
  <si>
    <t>Construction</t>
  </si>
  <si>
    <t>Thickness [m]</t>
  </si>
  <si>
    <t>blu_siding</t>
  </si>
  <si>
    <t>blu_air_gap</t>
  </si>
  <si>
    <t>blu_batt_insulation</t>
  </si>
  <si>
    <t>blu_gypsum</t>
  </si>
  <si>
    <t>RSI = L/k [m2K/W]</t>
  </si>
  <si>
    <t>Reference</t>
  </si>
  <si>
    <t>ASHRAE Fundamentals</t>
  </si>
  <si>
    <t>Energy Simulation in Building Design (2nd ed.).</t>
  </si>
  <si>
    <t>N/A</t>
  </si>
  <si>
    <t>Construction layers</t>
  </si>
  <si>
    <t>blu_wall</t>
  </si>
  <si>
    <t>Ceiling_air_gap</t>
  </si>
  <si>
    <t>Wall_air_gap</t>
  </si>
  <si>
    <t>Siding</t>
  </si>
  <si>
    <t>Laminate flooring</t>
  </si>
  <si>
    <t>grd_floor_laminate</t>
  </si>
  <si>
    <t>grd_floor_hw_concrete</t>
  </si>
  <si>
    <t>grd_floor_osb</t>
  </si>
  <si>
    <t>grd_floor_xps</t>
  </si>
  <si>
    <t>grd_floor</t>
  </si>
  <si>
    <t>attic_flr_gypsum</t>
  </si>
  <si>
    <t>attic_flr</t>
  </si>
  <si>
    <t>attic_flr_batt_insulation</t>
  </si>
  <si>
    <t>Overall U-value [W/m2K]</t>
  </si>
  <si>
    <t>Overall RSI [W/m2K]</t>
  </si>
  <si>
    <t>roof</t>
  </si>
  <si>
    <t>roof_siding</t>
  </si>
  <si>
    <t>dull metal surface</t>
  </si>
  <si>
    <t>brick masonary</t>
  </si>
  <si>
    <t>maple</t>
  </si>
  <si>
    <t>window</t>
  </si>
  <si>
    <t>roof_plywood</t>
  </si>
  <si>
    <t>Infiltration</t>
  </si>
  <si>
    <t>Blower door results</t>
  </si>
  <si>
    <t>Lighting gains</t>
  </si>
  <si>
    <t>zone</t>
  </si>
  <si>
    <t>Lighting power [W]</t>
  </si>
  <si>
    <t>f_radiant</t>
  </si>
  <si>
    <t>f_visible</t>
  </si>
  <si>
    <t>f_return air</t>
  </si>
  <si>
    <t>1st_storey</t>
  </si>
  <si>
    <t>2nd_storey</t>
  </si>
  <si>
    <t>plug load/process load gains</t>
  </si>
  <si>
    <t>Load</t>
  </si>
  <si>
    <t>Nominal or Max Power [W]</t>
  </si>
  <si>
    <t>f_latent</t>
  </si>
  <si>
    <t>f_lost</t>
  </si>
  <si>
    <t>f_sensible</t>
  </si>
  <si>
    <t>ref.</t>
  </si>
  <si>
    <t>LBL + ASHRAE chp18 Table 5C (range 3 elements on)</t>
  </si>
  <si>
    <t>LBL</t>
  </si>
  <si>
    <t>Kitchen product</t>
  </si>
  <si>
    <t>Electric unhooded stove</t>
  </si>
  <si>
    <t>Fridge</t>
  </si>
  <si>
    <t>people</t>
  </si>
  <si>
    <t>Max number of people</t>
  </si>
  <si>
    <t>Type of activity</t>
  </si>
  <si>
    <t>activity level per person [W/person]</t>
  </si>
  <si>
    <t>start</t>
  </si>
  <si>
    <t>end</t>
  </si>
  <si>
    <t>seated, quiet</t>
  </si>
  <si>
    <t>EnergyPlus Input Output Document - Table 1.25</t>
  </si>
  <si>
    <t>walking about</t>
  </si>
  <si>
    <t>sleeping</t>
  </si>
  <si>
    <t>Dining products</t>
  </si>
  <si>
    <t>Plug load draw schedule</t>
  </si>
  <si>
    <t>Zone &amp; device</t>
  </si>
  <si>
    <t>Nominal/Max Power [W]</t>
  </si>
  <si>
    <t>Draw [W]</t>
  </si>
  <si>
    <t>schedule fraction</t>
  </si>
  <si>
    <t>1st_storey_lights</t>
  </si>
  <si>
    <t>2nd_storey_lights</t>
  </si>
  <si>
    <t>1st_storey_kitchen_prod</t>
  </si>
  <si>
    <t>1st_storey_stove</t>
  </si>
  <si>
    <t>1st_storey_dining_products</t>
  </si>
  <si>
    <t>1st_storey_fridge</t>
  </si>
  <si>
    <t>97.2*</t>
  </si>
  <si>
    <t>cyclical - constant</t>
  </si>
  <si>
    <t>Peak flow</t>
  </si>
  <si>
    <t>UA-factor</t>
  </si>
  <si>
    <t>Efficiency</t>
  </si>
  <si>
    <t>Location</t>
  </si>
  <si>
    <t>Recovery duration</t>
  </si>
  <si>
    <t>Value</t>
  </si>
  <si>
    <t>Units</t>
  </si>
  <si>
    <t>Parameter</t>
  </si>
  <si>
    <t>m3/s</t>
  </si>
  <si>
    <t>W/k</t>
  </si>
  <si>
    <t>first_floor</t>
  </si>
  <si>
    <t>hours</t>
  </si>
  <si>
    <t>Fuel</t>
  </si>
  <si>
    <t>Electricity</t>
  </si>
  <si>
    <t>Air conditioner</t>
  </si>
  <si>
    <t>Condensing furnace</t>
  </si>
  <si>
    <t>Cooling System</t>
  </si>
  <si>
    <t>Heating System</t>
  </si>
  <si>
    <t>ERV</t>
  </si>
  <si>
    <t>Conditioned zones</t>
  </si>
  <si>
    <t>first_floor &amp; second_floor</t>
  </si>
  <si>
    <t>Cooling Setpoint</t>
  </si>
  <si>
    <t>Heating Setpoint</t>
  </si>
  <si>
    <t>21C</t>
  </si>
  <si>
    <t>24C</t>
  </si>
  <si>
    <t>Performance parameter</t>
  </si>
  <si>
    <t>COP 3</t>
  </si>
  <si>
    <t>AFUE 96%</t>
  </si>
  <si>
    <t>50% effectiveness</t>
  </si>
  <si>
    <t>Fan System</t>
  </si>
  <si>
    <t>Constant Volume Fan</t>
  </si>
  <si>
    <t>Component</t>
  </si>
  <si>
    <t>HVAC system/parameter</t>
  </si>
  <si>
    <t>Rotary ERV</t>
  </si>
  <si>
    <t>DHW system</t>
  </si>
  <si>
    <t>water_load_fraction</t>
  </si>
  <si>
    <t>DHW load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</si>
</sst>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46" fontId="0" fillId="0" borderId="12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8" xfId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6" xfId="0" applyNumberFormat="1" applyBorder="1"/>
    <xf numFmtId="20" fontId="0" fillId="0" borderId="6" xfId="0" applyNumberFormat="1" applyBorder="1"/>
    <xf numFmtId="46" fontId="0" fillId="0" borderId="6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es-documentation.lbl.gov/calculation-methodology/calculation-of-energy-consumption/heating-and-cooling-calculation/internal-g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7"/>
  <sheetViews>
    <sheetView topLeftCell="A13" workbookViewId="0">
      <selection activeCell="B37" sqref="B37"/>
    </sheetView>
  </sheetViews>
  <sheetFormatPr defaultRowHeight="15" x14ac:dyDescent="0.25"/>
  <cols>
    <col min="1" max="1" width="18.5703125" bestFit="1" customWidth="1"/>
    <col min="2" max="2" width="28" bestFit="1" customWidth="1"/>
    <col min="3" max="4" width="29.7109375" bestFit="1" customWidth="1"/>
    <col min="5" max="6" width="20.42578125" bestFit="1" customWidth="1"/>
    <col min="7" max="7" width="43.42578125" bestFit="1" customWidth="1"/>
    <col min="8" max="8" width="19.28515625" bestFit="1" customWidth="1"/>
    <col min="9" max="9" width="23.5703125" bestFit="1" customWidth="1"/>
  </cols>
  <sheetData>
    <row r="3" spans="2:7" x14ac:dyDescent="0.25">
      <c r="B3" t="s">
        <v>10</v>
      </c>
      <c r="C3" t="s">
        <v>7</v>
      </c>
      <c r="D3" t="s">
        <v>8</v>
      </c>
      <c r="E3" t="s">
        <v>9</v>
      </c>
      <c r="F3" t="s">
        <v>17</v>
      </c>
      <c r="G3" t="s">
        <v>18</v>
      </c>
    </row>
    <row r="4" spans="2:7" x14ac:dyDescent="0.25">
      <c r="B4" t="s">
        <v>0</v>
      </c>
      <c r="C4">
        <v>2.8000000000000001E-2</v>
      </c>
      <c r="D4">
        <v>40</v>
      </c>
      <c r="E4">
        <v>1500</v>
      </c>
      <c r="G4" t="s">
        <v>19</v>
      </c>
    </row>
    <row r="5" spans="2:7" x14ac:dyDescent="0.25">
      <c r="B5" t="s">
        <v>1</v>
      </c>
      <c r="C5">
        <v>0.10199999999999999</v>
      </c>
      <c r="D5">
        <v>650</v>
      </c>
      <c r="E5">
        <v>1880</v>
      </c>
      <c r="G5" t="s">
        <v>19</v>
      </c>
    </row>
    <row r="6" spans="2:7" x14ac:dyDescent="0.25">
      <c r="B6" t="s">
        <v>2</v>
      </c>
      <c r="C6">
        <v>0.05</v>
      </c>
      <c r="D6">
        <v>19</v>
      </c>
      <c r="E6">
        <v>960</v>
      </c>
      <c r="G6" t="s">
        <v>19</v>
      </c>
    </row>
    <row r="7" spans="2:7" x14ac:dyDescent="0.25">
      <c r="B7" t="s">
        <v>3</v>
      </c>
      <c r="C7">
        <v>0.159</v>
      </c>
      <c r="D7">
        <v>800</v>
      </c>
      <c r="E7">
        <v>1090</v>
      </c>
      <c r="G7" t="s">
        <v>19</v>
      </c>
    </row>
    <row r="8" spans="2:7" x14ac:dyDescent="0.25">
      <c r="B8" t="s">
        <v>4</v>
      </c>
      <c r="C8">
        <v>0.115</v>
      </c>
      <c r="D8">
        <v>544</v>
      </c>
      <c r="E8">
        <v>121</v>
      </c>
      <c r="G8" t="s">
        <v>19</v>
      </c>
    </row>
    <row r="9" spans="2:7" x14ac:dyDescent="0.25">
      <c r="B9" t="s">
        <v>5</v>
      </c>
      <c r="C9">
        <v>1.95</v>
      </c>
      <c r="D9">
        <v>2240</v>
      </c>
      <c r="E9">
        <v>900</v>
      </c>
      <c r="G9" t="s">
        <v>19</v>
      </c>
    </row>
    <row r="10" spans="2:7" x14ac:dyDescent="0.25">
      <c r="B10" t="s">
        <v>26</v>
      </c>
      <c r="C10">
        <v>0.16</v>
      </c>
      <c r="D10">
        <v>1380</v>
      </c>
      <c r="E10">
        <v>1000</v>
      </c>
      <c r="G10" t="s">
        <v>20</v>
      </c>
    </row>
    <row r="11" spans="2:7" x14ac:dyDescent="0.25">
      <c r="B11" t="s">
        <v>6</v>
      </c>
      <c r="C11">
        <v>0.03</v>
      </c>
      <c r="D11">
        <v>43</v>
      </c>
      <c r="E11">
        <v>1210</v>
      </c>
      <c r="G11" t="s">
        <v>19</v>
      </c>
    </row>
    <row r="12" spans="2:7" x14ac:dyDescent="0.25">
      <c r="B12" t="s">
        <v>25</v>
      </c>
      <c r="F12">
        <v>0.15</v>
      </c>
      <c r="G12" t="s">
        <v>19</v>
      </c>
    </row>
    <row r="13" spans="2:7" x14ac:dyDescent="0.25">
      <c r="B13" t="s">
        <v>24</v>
      </c>
      <c r="F13">
        <v>0.18</v>
      </c>
      <c r="G13" t="s">
        <v>19</v>
      </c>
    </row>
    <row r="14" spans="2:7" x14ac:dyDescent="0.25">
      <c r="B14" t="s">
        <v>27</v>
      </c>
      <c r="C14">
        <v>0.158</v>
      </c>
      <c r="D14">
        <v>608</v>
      </c>
      <c r="E14">
        <v>1630</v>
      </c>
      <c r="G14" t="s">
        <v>19</v>
      </c>
    </row>
    <row r="15" spans="2:7" x14ac:dyDescent="0.25">
      <c r="B15" t="s">
        <v>40</v>
      </c>
      <c r="C15">
        <v>45.28</v>
      </c>
      <c r="D15">
        <v>7824</v>
      </c>
      <c r="E15">
        <v>500</v>
      </c>
      <c r="G15" t="s">
        <v>19</v>
      </c>
    </row>
    <row r="16" spans="2:7" x14ac:dyDescent="0.25">
      <c r="B16" t="s">
        <v>41</v>
      </c>
      <c r="C16">
        <v>0.81</v>
      </c>
      <c r="D16">
        <v>1920</v>
      </c>
      <c r="E16">
        <v>800</v>
      </c>
      <c r="G16" t="s">
        <v>19</v>
      </c>
    </row>
    <row r="17" spans="1:9" x14ac:dyDescent="0.25">
      <c r="B17" t="s">
        <v>42</v>
      </c>
      <c r="C17">
        <v>0.16</v>
      </c>
      <c r="D17">
        <v>635</v>
      </c>
      <c r="E17">
        <v>1630</v>
      </c>
    </row>
    <row r="19" spans="1:9" ht="23.25" x14ac:dyDescent="0.35">
      <c r="A19" s="56" t="s">
        <v>11</v>
      </c>
      <c r="B19" s="56"/>
      <c r="C19" s="56"/>
      <c r="D19" s="56"/>
      <c r="E19" s="56"/>
      <c r="F19" s="56"/>
      <c r="G19" s="56"/>
      <c r="H19" s="56"/>
      <c r="I19" s="56"/>
    </row>
    <row r="20" spans="1:9" x14ac:dyDescent="0.25">
      <c r="A20" t="s">
        <v>11</v>
      </c>
      <c r="B20" t="s">
        <v>22</v>
      </c>
      <c r="C20" t="s">
        <v>12</v>
      </c>
      <c r="D20" t="str">
        <f>C3</f>
        <v>Thermal conductivity [W/(m.K)]</v>
      </c>
      <c r="E20" t="str">
        <f>D3</f>
        <v>Density [kg/m3]</v>
      </c>
      <c r="F20" t="str">
        <f>E3</f>
        <v>Specific heat [J/kg.K)]</v>
      </c>
      <c r="G20" t="str">
        <f>F3</f>
        <v>RSI = L/k [m2K/W]</v>
      </c>
      <c r="H20" t="s">
        <v>37</v>
      </c>
      <c r="I20" t="s">
        <v>36</v>
      </c>
    </row>
    <row r="21" spans="1:9" x14ac:dyDescent="0.25">
      <c r="A21" s="61" t="s">
        <v>23</v>
      </c>
      <c r="B21" s="1" t="s">
        <v>13</v>
      </c>
      <c r="C21" s="1">
        <f>17.6/1000</f>
        <v>1.7600000000000001E-2</v>
      </c>
      <c r="D21" s="1">
        <f>C10</f>
        <v>0.16</v>
      </c>
      <c r="E21" s="1">
        <f>D10</f>
        <v>1380</v>
      </c>
      <c r="F21" s="1">
        <f>E10</f>
        <v>1000</v>
      </c>
      <c r="G21" s="9">
        <f>C21/D21</f>
        <v>0.11</v>
      </c>
      <c r="H21" s="64">
        <f>SUM(G21:G24)</f>
        <v>5.3398742138364774</v>
      </c>
      <c r="I21" s="64">
        <f>1/H21</f>
        <v>0.18727032884198627</v>
      </c>
    </row>
    <row r="22" spans="1:9" x14ac:dyDescent="0.25">
      <c r="A22" s="62"/>
      <c r="B22" s="2" t="s">
        <v>14</v>
      </c>
      <c r="C22" s="2" t="s">
        <v>21</v>
      </c>
      <c r="D22" s="2" t="s">
        <v>21</v>
      </c>
      <c r="E22" s="2" t="s">
        <v>21</v>
      </c>
      <c r="F22" s="2" t="s">
        <v>21</v>
      </c>
      <c r="G22" s="10">
        <f>F12</f>
        <v>0.15</v>
      </c>
      <c r="H22" s="64"/>
      <c r="I22" s="64"/>
    </row>
    <row r="23" spans="1:9" x14ac:dyDescent="0.25">
      <c r="A23" s="62"/>
      <c r="B23" s="2" t="s">
        <v>15</v>
      </c>
      <c r="C23" s="2">
        <v>0.25</v>
      </c>
      <c r="D23" s="2">
        <f t="shared" ref="D23:F24" si="0">C6</f>
        <v>0.05</v>
      </c>
      <c r="E23" s="2">
        <f t="shared" si="0"/>
        <v>19</v>
      </c>
      <c r="F23" s="2">
        <f t="shared" si="0"/>
        <v>960</v>
      </c>
      <c r="G23" s="10">
        <f t="shared" ref="G23:G24" si="1">C23/D23</f>
        <v>5</v>
      </c>
      <c r="H23" s="64"/>
      <c r="I23" s="64"/>
    </row>
    <row r="24" spans="1:9" x14ac:dyDescent="0.25">
      <c r="A24" s="62"/>
      <c r="B24" s="2" t="s">
        <v>16</v>
      </c>
      <c r="C24" s="2">
        <v>1.2699999999999999E-2</v>
      </c>
      <c r="D24" s="2">
        <f t="shared" si="0"/>
        <v>0.159</v>
      </c>
      <c r="E24" s="2">
        <f t="shared" si="0"/>
        <v>800</v>
      </c>
      <c r="F24" s="2">
        <f t="shared" si="0"/>
        <v>1090</v>
      </c>
      <c r="G24" s="10">
        <f t="shared" si="1"/>
        <v>7.9874213836477984E-2</v>
      </c>
      <c r="H24" s="64"/>
      <c r="I24" s="64"/>
    </row>
    <row r="25" spans="1:9" x14ac:dyDescent="0.25">
      <c r="A25" s="61" t="s">
        <v>34</v>
      </c>
      <c r="B25" s="1" t="str">
        <f>B27</f>
        <v>attic_flr_gypsum</v>
      </c>
      <c r="C25" s="1">
        <f t="shared" ref="C25:F25" si="2">C27</f>
        <v>1.2699999999999999E-2</v>
      </c>
      <c r="D25" s="1">
        <f t="shared" si="2"/>
        <v>0.159</v>
      </c>
      <c r="E25" s="1">
        <f t="shared" si="2"/>
        <v>800</v>
      </c>
      <c r="F25" s="1">
        <f t="shared" si="2"/>
        <v>1090</v>
      </c>
      <c r="G25" s="9">
        <f t="shared" ref="G25:G27" si="3">C25/D25</f>
        <v>7.9874213836477984E-2</v>
      </c>
      <c r="H25" s="64">
        <f>SUM(G25:G27)</f>
        <v>9.3997484276729555</v>
      </c>
      <c r="I25" s="64">
        <f>1/H25</f>
        <v>0.10638582592870142</v>
      </c>
    </row>
    <row r="26" spans="1:9" x14ac:dyDescent="0.25">
      <c r="A26" s="62"/>
      <c r="B26" s="2" t="s">
        <v>35</v>
      </c>
      <c r="C26" s="2">
        <v>0.46200000000000002</v>
      </c>
      <c r="D26" s="4">
        <f t="shared" ref="D26:F27" si="4">C6</f>
        <v>0.05</v>
      </c>
      <c r="E26" s="4">
        <f t="shared" si="4"/>
        <v>19</v>
      </c>
      <c r="F26" s="4">
        <f t="shared" si="4"/>
        <v>960</v>
      </c>
      <c r="G26" s="10">
        <f t="shared" si="3"/>
        <v>9.24</v>
      </c>
      <c r="H26" s="64"/>
      <c r="I26" s="64"/>
    </row>
    <row r="27" spans="1:9" x14ac:dyDescent="0.25">
      <c r="A27" s="63"/>
      <c r="B27" s="3" t="s">
        <v>33</v>
      </c>
      <c r="C27" s="3">
        <v>1.2699999999999999E-2</v>
      </c>
      <c r="D27" s="3">
        <f t="shared" si="4"/>
        <v>0.159</v>
      </c>
      <c r="E27" s="3">
        <f t="shared" si="4"/>
        <v>800</v>
      </c>
      <c r="F27" s="3">
        <f t="shared" si="4"/>
        <v>1090</v>
      </c>
      <c r="G27" s="11">
        <f t="shared" si="3"/>
        <v>7.9874213836477984E-2</v>
      </c>
      <c r="H27" s="64"/>
      <c r="I27" s="64"/>
    </row>
    <row r="28" spans="1:9" x14ac:dyDescent="0.25">
      <c r="A28" s="61" t="s">
        <v>38</v>
      </c>
      <c r="B28" s="5" t="s">
        <v>39</v>
      </c>
      <c r="C28" s="5">
        <v>1.7600000000000001E-2</v>
      </c>
      <c r="D28" s="1">
        <f>C10</f>
        <v>0.16</v>
      </c>
      <c r="E28" s="1">
        <f>D10</f>
        <v>1380</v>
      </c>
      <c r="F28" s="1">
        <f>E10</f>
        <v>1000</v>
      </c>
      <c r="G28" s="5">
        <f t="shared" ref="G28:G33" si="5">C28/D28</f>
        <v>0.11</v>
      </c>
      <c r="H28" s="57">
        <f>SUM(G28:G29)</f>
        <v>0.22043478260869565</v>
      </c>
      <c r="I28" s="59">
        <f>1/H28</f>
        <v>4.5364891518737673</v>
      </c>
    </row>
    <row r="29" spans="1:9" x14ac:dyDescent="0.25">
      <c r="A29" s="63"/>
      <c r="B29" s="12" t="s">
        <v>44</v>
      </c>
      <c r="C29" s="12">
        <v>1.2699999999999999E-2</v>
      </c>
      <c r="D29" s="3">
        <f t="shared" ref="D29:F30" si="6">C8</f>
        <v>0.115</v>
      </c>
      <c r="E29" s="3">
        <f t="shared" si="6"/>
        <v>544</v>
      </c>
      <c r="F29" s="3">
        <f t="shared" si="6"/>
        <v>121</v>
      </c>
      <c r="G29" s="12">
        <f t="shared" si="5"/>
        <v>0.11043478260869564</v>
      </c>
      <c r="H29" s="58"/>
      <c r="I29" s="60"/>
    </row>
    <row r="30" spans="1:9" x14ac:dyDescent="0.25">
      <c r="A30" s="62" t="s">
        <v>32</v>
      </c>
      <c r="B30" t="s">
        <v>29</v>
      </c>
      <c r="C30">
        <v>0.1</v>
      </c>
      <c r="D30">
        <f t="shared" si="6"/>
        <v>1.95</v>
      </c>
      <c r="E30">
        <f t="shared" si="6"/>
        <v>2240</v>
      </c>
      <c r="F30">
        <f t="shared" si="6"/>
        <v>900</v>
      </c>
      <c r="G30" s="21">
        <f t="shared" si="5"/>
        <v>5.1282051282051287E-2</v>
      </c>
      <c r="H30" s="64">
        <f>SUM(G30:G33)</f>
        <v>3.1337200897885933</v>
      </c>
      <c r="I30" s="64">
        <f>1/H30</f>
        <v>0.31910954754975002</v>
      </c>
    </row>
    <row r="31" spans="1:9" x14ac:dyDescent="0.25">
      <c r="A31" s="62"/>
      <c r="B31" t="s">
        <v>31</v>
      </c>
      <c r="C31">
        <v>0.05</v>
      </c>
      <c r="D31">
        <f t="shared" ref="D31:F32" si="7">C4</f>
        <v>2.8000000000000001E-2</v>
      </c>
      <c r="E31">
        <f t="shared" si="7"/>
        <v>40</v>
      </c>
      <c r="F31">
        <f t="shared" si="7"/>
        <v>1500</v>
      </c>
      <c r="G31" s="21">
        <f t="shared" si="5"/>
        <v>1.7857142857142858</v>
      </c>
      <c r="H31" s="64"/>
      <c r="I31" s="64"/>
    </row>
    <row r="32" spans="1:9" x14ac:dyDescent="0.25">
      <c r="A32" s="62"/>
      <c r="B32" t="s">
        <v>30</v>
      </c>
      <c r="C32">
        <v>0.12</v>
      </c>
      <c r="D32">
        <f t="shared" si="7"/>
        <v>0.10199999999999999</v>
      </c>
      <c r="E32">
        <f t="shared" si="7"/>
        <v>650</v>
      </c>
      <c r="F32">
        <f t="shared" si="7"/>
        <v>1880</v>
      </c>
      <c r="G32" s="21">
        <f t="shared" si="5"/>
        <v>1.1764705882352942</v>
      </c>
      <c r="H32" s="64"/>
      <c r="I32" s="64"/>
    </row>
    <row r="33" spans="1:9" x14ac:dyDescent="0.25">
      <c r="A33" s="62"/>
      <c r="B33" t="s">
        <v>28</v>
      </c>
      <c r="C33">
        <v>1.9E-2</v>
      </c>
      <c r="D33">
        <f>C14</f>
        <v>0.158</v>
      </c>
      <c r="E33">
        <f>D14</f>
        <v>608</v>
      </c>
      <c r="F33">
        <f>E14</f>
        <v>1630</v>
      </c>
      <c r="G33" s="21">
        <f t="shared" si="5"/>
        <v>0.12025316455696203</v>
      </c>
      <c r="H33" s="64"/>
      <c r="I33" s="64"/>
    </row>
    <row r="34" spans="1:9" x14ac:dyDescent="0.25">
      <c r="A34" s="20" t="s">
        <v>43</v>
      </c>
      <c r="B34" s="14"/>
      <c r="C34" s="14"/>
      <c r="D34" s="14"/>
      <c r="E34" s="14"/>
      <c r="F34" s="14"/>
      <c r="G34" s="14"/>
      <c r="H34" s="16"/>
      <c r="I34" s="15">
        <v>0.83</v>
      </c>
    </row>
    <row r="35" spans="1:9" ht="18" customHeight="1" x14ac:dyDescent="0.25"/>
    <row r="36" spans="1:9" ht="23.25" x14ac:dyDescent="0.35">
      <c r="A36" s="56" t="s">
        <v>45</v>
      </c>
      <c r="B36" s="56"/>
      <c r="C36" s="56"/>
      <c r="D36" s="56"/>
      <c r="E36" s="56"/>
      <c r="F36" s="56"/>
      <c r="G36" s="56"/>
      <c r="H36" s="56"/>
      <c r="I36" s="56"/>
    </row>
    <row r="37" spans="1:9" x14ac:dyDescent="0.25">
      <c r="A37" t="s">
        <v>46</v>
      </c>
    </row>
  </sheetData>
  <mergeCells count="14">
    <mergeCell ref="A36:I36"/>
    <mergeCell ref="A28:A29"/>
    <mergeCell ref="A30:A33"/>
    <mergeCell ref="H30:H33"/>
    <mergeCell ref="I30:I33"/>
    <mergeCell ref="A19:I19"/>
    <mergeCell ref="H28:H29"/>
    <mergeCell ref="I28:I29"/>
    <mergeCell ref="A21:A24"/>
    <mergeCell ref="A25:A27"/>
    <mergeCell ref="H21:H24"/>
    <mergeCell ref="I21:I24"/>
    <mergeCell ref="H25:H27"/>
    <mergeCell ref="I25:I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2822-F742-4C76-96A1-B0967C95B862}">
  <dimension ref="A1:G37"/>
  <sheetViews>
    <sheetView workbookViewId="0">
      <selection activeCell="F25" sqref="F25"/>
    </sheetView>
  </sheetViews>
  <sheetFormatPr defaultRowHeight="15" x14ac:dyDescent="0.25"/>
  <cols>
    <col min="1" max="1" width="22.85546875" bestFit="1" customWidth="1"/>
    <col min="2" max="2" width="25.28515625" bestFit="1" customWidth="1"/>
    <col min="3" max="3" width="14.5703125" bestFit="1" customWidth="1"/>
    <col min="4" max="4" width="33.85546875" bestFit="1" customWidth="1"/>
    <col min="5" max="5" width="11" bestFit="1" customWidth="1"/>
    <col min="6" max="6" width="16.42578125" bestFit="1" customWidth="1"/>
    <col min="7" max="7" width="47.28515625" bestFit="1" customWidth="1"/>
    <col min="9" max="9" width="26" bestFit="1" customWidth="1"/>
    <col min="10" max="10" width="23.42578125" bestFit="1" customWidth="1"/>
    <col min="11" max="11" width="9.28515625" bestFit="1" customWidth="1"/>
    <col min="13" max="13" width="8.140625" bestFit="1" customWidth="1"/>
    <col min="14" max="14" width="16.42578125" bestFit="1" customWidth="1"/>
  </cols>
  <sheetData>
    <row r="1" spans="1:7" x14ac:dyDescent="0.25">
      <c r="A1" s="65" t="s">
        <v>47</v>
      </c>
      <c r="B1" s="65"/>
      <c r="C1" s="65"/>
      <c r="D1" s="65"/>
      <c r="E1" s="65"/>
    </row>
    <row r="2" spans="1:7" x14ac:dyDescent="0.25">
      <c r="A2" s="6" t="s">
        <v>48</v>
      </c>
      <c r="B2" s="1" t="s">
        <v>49</v>
      </c>
      <c r="C2" s="1" t="s">
        <v>50</v>
      </c>
      <c r="D2" s="1" t="s">
        <v>51</v>
      </c>
      <c r="E2" s="23" t="s">
        <v>52</v>
      </c>
    </row>
    <row r="3" spans="1:7" x14ac:dyDescent="0.25">
      <c r="A3" s="7" t="s">
        <v>53</v>
      </c>
      <c r="B3" s="2">
        <v>105</v>
      </c>
      <c r="C3" s="2">
        <v>0.5</v>
      </c>
      <c r="D3" s="2">
        <v>0.2</v>
      </c>
      <c r="E3" s="24">
        <v>0</v>
      </c>
    </row>
    <row r="4" spans="1:7" x14ac:dyDescent="0.25">
      <c r="A4" s="8" t="s">
        <v>54</v>
      </c>
      <c r="B4" s="3">
        <v>105</v>
      </c>
      <c r="C4" s="3">
        <v>0.5</v>
      </c>
      <c r="D4" s="3">
        <v>0.2</v>
      </c>
      <c r="E4" s="25">
        <v>0</v>
      </c>
    </row>
    <row r="5" spans="1:7" x14ac:dyDescent="0.25">
      <c r="A5" s="2"/>
      <c r="B5" s="2"/>
      <c r="C5" s="2"/>
      <c r="D5" s="2"/>
      <c r="E5" s="2"/>
    </row>
    <row r="7" spans="1:7" x14ac:dyDescent="0.25">
      <c r="A7" s="66" t="s">
        <v>55</v>
      </c>
      <c r="B7" s="67"/>
      <c r="C7" s="67"/>
      <c r="D7" s="67"/>
      <c r="E7" s="67"/>
      <c r="F7" s="67"/>
      <c r="G7" s="68"/>
    </row>
    <row r="8" spans="1:7" x14ac:dyDescent="0.25">
      <c r="A8" s="13" t="s">
        <v>56</v>
      </c>
      <c r="B8" s="14" t="s">
        <v>57</v>
      </c>
      <c r="C8" s="14" t="s">
        <v>50</v>
      </c>
      <c r="D8" s="14" t="s">
        <v>58</v>
      </c>
      <c r="E8" s="14" t="s">
        <v>59</v>
      </c>
      <c r="F8" s="14" t="s">
        <v>60</v>
      </c>
      <c r="G8" s="15" t="s">
        <v>61</v>
      </c>
    </row>
    <row r="9" spans="1:7" x14ac:dyDescent="0.25">
      <c r="A9" s="17" t="s">
        <v>77</v>
      </c>
      <c r="B9" s="29">
        <v>288</v>
      </c>
      <c r="C9" s="29">
        <v>0.1</v>
      </c>
      <c r="D9" s="29">
        <v>0.46</v>
      </c>
      <c r="E9" s="29">
        <v>0</v>
      </c>
      <c r="F9" s="29">
        <f t="shared" ref="F9:F12" si="0">1-SUM(C9:E9)</f>
        <v>0.43999999999999995</v>
      </c>
      <c r="G9" s="23"/>
    </row>
    <row r="10" spans="1:7" x14ac:dyDescent="0.25">
      <c r="A10" s="18" t="s">
        <v>64</v>
      </c>
      <c r="B10" s="35">
        <v>570</v>
      </c>
      <c r="C10" s="35">
        <v>0</v>
      </c>
      <c r="D10" s="35">
        <v>0.3</v>
      </c>
      <c r="E10" s="35">
        <v>0</v>
      </c>
      <c r="F10" s="35">
        <f t="shared" si="0"/>
        <v>0.7</v>
      </c>
      <c r="G10" s="24"/>
    </row>
    <row r="11" spans="1:7" x14ac:dyDescent="0.25">
      <c r="A11" s="18" t="s">
        <v>65</v>
      </c>
      <c r="B11" s="35">
        <v>1000</v>
      </c>
      <c r="C11" s="35"/>
      <c r="D11" s="35"/>
      <c r="E11" s="35"/>
      <c r="F11" s="35">
        <f t="shared" si="0"/>
        <v>1</v>
      </c>
      <c r="G11" s="24" t="s">
        <v>62</v>
      </c>
    </row>
    <row r="12" spans="1:7" x14ac:dyDescent="0.25">
      <c r="A12" s="19" t="s">
        <v>66</v>
      </c>
      <c r="B12" s="26">
        <f>388.8*0.25</f>
        <v>97.2</v>
      </c>
      <c r="C12" s="26"/>
      <c r="D12" s="26"/>
      <c r="E12" s="26"/>
      <c r="F12" s="26">
        <f t="shared" si="0"/>
        <v>1</v>
      </c>
      <c r="G12" s="36" t="s">
        <v>63</v>
      </c>
    </row>
    <row r="14" spans="1:7" ht="15.75" thickBot="1" x14ac:dyDescent="0.3"/>
    <row r="15" spans="1:7" ht="15.75" thickBot="1" x14ac:dyDescent="0.3">
      <c r="A15" s="72" t="s">
        <v>78</v>
      </c>
      <c r="B15" s="73"/>
      <c r="C15" s="73"/>
      <c r="D15" s="73"/>
      <c r="E15" s="73"/>
      <c r="F15" s="74"/>
    </row>
    <row r="16" spans="1:7" ht="15.75" thickBot="1" x14ac:dyDescent="0.3">
      <c r="A16" s="37" t="s">
        <v>79</v>
      </c>
      <c r="B16" s="38" t="s">
        <v>80</v>
      </c>
      <c r="C16" s="38" t="s">
        <v>81</v>
      </c>
      <c r="D16" s="38" t="s">
        <v>71</v>
      </c>
      <c r="E16" s="38" t="s">
        <v>72</v>
      </c>
      <c r="F16" s="39" t="s">
        <v>82</v>
      </c>
    </row>
    <row r="17" spans="1:7" x14ac:dyDescent="0.25">
      <c r="A17" s="72" t="s">
        <v>83</v>
      </c>
      <c r="B17" s="73">
        <v>105</v>
      </c>
      <c r="C17" s="40">
        <v>105</v>
      </c>
      <c r="D17" s="41">
        <v>0.29166666666666669</v>
      </c>
      <c r="E17" s="41">
        <v>0.33333333333333331</v>
      </c>
      <c r="F17" s="51">
        <v>1</v>
      </c>
    </row>
    <row r="18" spans="1:7" ht="15.75" thickBot="1" x14ac:dyDescent="0.3">
      <c r="A18" s="75"/>
      <c r="B18" s="76"/>
      <c r="C18" s="42">
        <v>105</v>
      </c>
      <c r="D18" s="43">
        <v>0.70833333333333337</v>
      </c>
      <c r="E18" s="43">
        <v>0.95833333333333337</v>
      </c>
      <c r="F18" s="52">
        <v>1</v>
      </c>
    </row>
    <row r="19" spans="1:7" x14ac:dyDescent="0.25">
      <c r="A19" s="77" t="s">
        <v>84</v>
      </c>
      <c r="B19" s="73">
        <v>105</v>
      </c>
      <c r="C19" s="44">
        <v>105</v>
      </c>
      <c r="D19" s="45">
        <v>0.29166666666666669</v>
      </c>
      <c r="E19" s="45">
        <v>0.33333333333333331</v>
      </c>
      <c r="F19" s="53">
        <v>1</v>
      </c>
    </row>
    <row r="20" spans="1:7" ht="15.75" thickBot="1" x14ac:dyDescent="0.3">
      <c r="A20" s="77"/>
      <c r="B20" s="76"/>
      <c r="C20" s="44">
        <v>70</v>
      </c>
      <c r="D20" s="45">
        <v>0.75</v>
      </c>
      <c r="E20" s="46">
        <v>0.95833333333333337</v>
      </c>
      <c r="F20" s="54">
        <f>70/105</f>
        <v>0.66666666666666663</v>
      </c>
    </row>
    <row r="21" spans="1:7" x14ac:dyDescent="0.25">
      <c r="A21" s="72" t="s">
        <v>85</v>
      </c>
      <c r="B21" s="73">
        <v>570</v>
      </c>
      <c r="C21" s="40">
        <v>570</v>
      </c>
      <c r="D21" s="41">
        <v>0.29166666666666669</v>
      </c>
      <c r="E21" s="41">
        <v>0.2986111111111111</v>
      </c>
      <c r="F21" s="51">
        <v>1</v>
      </c>
    </row>
    <row r="22" spans="1:7" ht="15.75" thickBot="1" x14ac:dyDescent="0.3">
      <c r="A22" s="75"/>
      <c r="B22" s="76"/>
      <c r="C22" s="42">
        <v>570</v>
      </c>
      <c r="D22" s="43">
        <v>0.72916666666666663</v>
      </c>
      <c r="E22" s="43">
        <v>0.73958333333333337</v>
      </c>
      <c r="F22" s="52">
        <v>1</v>
      </c>
    </row>
    <row r="23" spans="1:7" x14ac:dyDescent="0.25">
      <c r="A23" s="77" t="s">
        <v>86</v>
      </c>
      <c r="B23" s="73">
        <v>1000</v>
      </c>
      <c r="C23" s="44">
        <f>0.95*1000</f>
        <v>950</v>
      </c>
      <c r="D23" s="45">
        <v>0.3125</v>
      </c>
      <c r="E23" s="45">
        <v>0.32291666666666669</v>
      </c>
      <c r="F23" s="53">
        <v>0.95</v>
      </c>
    </row>
    <row r="24" spans="1:7" ht="15.75" thickBot="1" x14ac:dyDescent="0.3">
      <c r="A24" s="77"/>
      <c r="B24" s="76"/>
      <c r="C24" s="44">
        <f>0.95*1000</f>
        <v>950</v>
      </c>
      <c r="D24" s="45">
        <v>0.72916666666666663</v>
      </c>
      <c r="E24" s="45">
        <v>0.73958333333333337</v>
      </c>
      <c r="F24" s="53">
        <v>0</v>
      </c>
    </row>
    <row r="25" spans="1:7" ht="15.75" thickBot="1" x14ac:dyDescent="0.3">
      <c r="A25" s="37" t="s">
        <v>87</v>
      </c>
      <c r="B25" s="38">
        <v>288</v>
      </c>
      <c r="C25" s="38">
        <v>288</v>
      </c>
      <c r="D25" s="47">
        <v>0.75</v>
      </c>
      <c r="E25" s="47">
        <v>0.83333333333333337</v>
      </c>
      <c r="F25" s="55">
        <v>1</v>
      </c>
    </row>
    <row r="26" spans="1:7" ht="15.75" thickBot="1" x14ac:dyDescent="0.3">
      <c r="A26" s="48" t="s">
        <v>88</v>
      </c>
      <c r="B26" s="42" t="s">
        <v>89</v>
      </c>
      <c r="C26" s="42"/>
      <c r="D26" s="42" t="s">
        <v>90</v>
      </c>
      <c r="E26" s="42"/>
      <c r="F26" s="52">
        <v>1</v>
      </c>
    </row>
    <row r="27" spans="1:7" x14ac:dyDescent="0.25">
      <c r="A27" s="49"/>
      <c r="B27" s="49"/>
      <c r="C27" s="49"/>
      <c r="D27" s="49"/>
      <c r="E27" s="49"/>
      <c r="F27" s="50"/>
    </row>
    <row r="28" spans="1:7" x14ac:dyDescent="0.25">
      <c r="A28" s="49"/>
      <c r="B28" s="49"/>
      <c r="C28" s="49"/>
      <c r="D28" s="49"/>
      <c r="E28" s="49"/>
      <c r="F28" s="50"/>
    </row>
    <row r="29" spans="1:7" x14ac:dyDescent="0.25">
      <c r="A29" s="66" t="s">
        <v>67</v>
      </c>
      <c r="B29" s="67"/>
      <c r="C29" s="67"/>
      <c r="D29" s="67"/>
      <c r="E29" s="67"/>
      <c r="F29" s="67"/>
      <c r="G29" s="68"/>
    </row>
    <row r="30" spans="1:7" x14ac:dyDescent="0.25">
      <c r="A30" s="13" t="s">
        <v>48</v>
      </c>
      <c r="B30" s="14" t="s">
        <v>68</v>
      </c>
      <c r="C30" s="14" t="s">
        <v>69</v>
      </c>
      <c r="D30" s="14" t="s">
        <v>70</v>
      </c>
      <c r="E30" s="14" t="s">
        <v>71</v>
      </c>
      <c r="F30" s="15" t="s">
        <v>72</v>
      </c>
      <c r="G30" s="15" t="s">
        <v>61</v>
      </c>
    </row>
    <row r="31" spans="1:7" x14ac:dyDescent="0.25">
      <c r="A31" s="18" t="s">
        <v>53</v>
      </c>
      <c r="B31" s="22">
        <v>4</v>
      </c>
      <c r="C31" s="22" t="s">
        <v>73</v>
      </c>
      <c r="D31">
        <v>108</v>
      </c>
      <c r="E31" s="27">
        <v>0.29166666666666669</v>
      </c>
      <c r="F31" s="28">
        <v>0.33333333333333331</v>
      </c>
      <c r="G31" s="69" t="s">
        <v>74</v>
      </c>
    </row>
    <row r="32" spans="1:7" x14ac:dyDescent="0.25">
      <c r="A32" s="18" t="s">
        <v>53</v>
      </c>
      <c r="B32" s="22">
        <v>2</v>
      </c>
      <c r="C32" s="22" t="s">
        <v>75</v>
      </c>
      <c r="D32">
        <v>180</v>
      </c>
      <c r="E32" s="27">
        <v>0.6875</v>
      </c>
      <c r="F32" s="28">
        <v>0.72916666666666663</v>
      </c>
      <c r="G32" s="70"/>
    </row>
    <row r="33" spans="1:7" x14ac:dyDescent="0.25">
      <c r="A33" s="18" t="s">
        <v>53</v>
      </c>
      <c r="B33" s="22">
        <v>4</v>
      </c>
      <c r="C33" s="22" t="s">
        <v>75</v>
      </c>
      <c r="D33">
        <v>180</v>
      </c>
      <c r="E33" s="27">
        <v>0.72916666666666663</v>
      </c>
      <c r="F33" s="28">
        <v>0.91666666666666663</v>
      </c>
      <c r="G33" s="70"/>
    </row>
    <row r="34" spans="1:7" x14ac:dyDescent="0.25">
      <c r="A34" s="18" t="s">
        <v>53</v>
      </c>
      <c r="B34" s="22">
        <v>2</v>
      </c>
      <c r="C34" s="22" t="s">
        <v>75</v>
      </c>
      <c r="D34">
        <v>180</v>
      </c>
      <c r="E34" s="27">
        <v>0.91666666666666663</v>
      </c>
      <c r="F34" s="28">
        <v>0.95833333333333337</v>
      </c>
      <c r="G34" s="70"/>
    </row>
    <row r="35" spans="1:7" x14ac:dyDescent="0.25">
      <c r="A35" s="17" t="s">
        <v>54</v>
      </c>
      <c r="B35" s="29">
        <v>4</v>
      </c>
      <c r="C35" s="29" t="s">
        <v>76</v>
      </c>
      <c r="D35" s="1">
        <v>72</v>
      </c>
      <c r="E35" s="30">
        <v>0</v>
      </c>
      <c r="F35" s="31">
        <v>0.29166666666666669</v>
      </c>
      <c r="G35" s="70"/>
    </row>
    <row r="36" spans="1:7" x14ac:dyDescent="0.25">
      <c r="A36" s="18" t="s">
        <v>54</v>
      </c>
      <c r="B36" s="22">
        <v>2</v>
      </c>
      <c r="C36" s="22" t="s">
        <v>76</v>
      </c>
      <c r="D36">
        <v>72</v>
      </c>
      <c r="E36" s="27">
        <v>0.91666666666666663</v>
      </c>
      <c r="F36" s="32">
        <v>0.95833333333333337</v>
      </c>
      <c r="G36" s="70"/>
    </row>
    <row r="37" spans="1:7" x14ac:dyDescent="0.25">
      <c r="A37" s="19" t="s">
        <v>54</v>
      </c>
      <c r="B37" s="26">
        <v>4</v>
      </c>
      <c r="C37" s="26" t="s">
        <v>76</v>
      </c>
      <c r="D37" s="3">
        <v>72</v>
      </c>
      <c r="E37" s="33">
        <v>0.95833333333333337</v>
      </c>
      <c r="F37" s="34">
        <v>1</v>
      </c>
      <c r="G37" s="71"/>
    </row>
  </sheetData>
  <mergeCells count="13">
    <mergeCell ref="A1:E1"/>
    <mergeCell ref="A29:G29"/>
    <mergeCell ref="G31:G37"/>
    <mergeCell ref="A7:G7"/>
    <mergeCell ref="A15:F15"/>
    <mergeCell ref="A17:A18"/>
    <mergeCell ref="B17:B18"/>
    <mergeCell ref="A19:A20"/>
    <mergeCell ref="B19:B20"/>
    <mergeCell ref="A21:A22"/>
    <mergeCell ref="B21:B22"/>
    <mergeCell ref="A23:A24"/>
    <mergeCell ref="B23:B24"/>
  </mergeCells>
  <hyperlinks>
    <hyperlink ref="G12" r:id="rId1" xr:uid="{9F7FCD69-C7D4-4AAF-BC64-2D90DCA10C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77B4-9464-4009-9E47-F66B17F055E7}">
  <dimension ref="B2:H32"/>
  <sheetViews>
    <sheetView workbookViewId="0">
      <selection activeCell="H24" sqref="H24"/>
    </sheetView>
  </sheetViews>
  <sheetFormatPr defaultRowHeight="15" x14ac:dyDescent="0.25"/>
  <cols>
    <col min="2" max="2" width="17.42578125" bestFit="1" customWidth="1"/>
    <col min="3" max="3" width="9.85546875" bestFit="1" customWidth="1"/>
    <col min="7" max="7" width="8.140625" bestFit="1" customWidth="1"/>
    <col min="8" max="8" width="19.140625" bestFit="1" customWidth="1"/>
  </cols>
  <sheetData>
    <row r="2" spans="2:8" x14ac:dyDescent="0.25">
      <c r="B2" s="65" t="s">
        <v>125</v>
      </c>
      <c r="C2" s="65"/>
      <c r="D2" s="65"/>
      <c r="F2" s="65" t="s">
        <v>127</v>
      </c>
      <c r="G2" s="65"/>
      <c r="H2" s="65"/>
    </row>
    <row r="3" spans="2:8" x14ac:dyDescent="0.25">
      <c r="B3" s="16" t="s">
        <v>98</v>
      </c>
      <c r="C3" s="16" t="s">
        <v>96</v>
      </c>
      <c r="D3" s="16" t="s">
        <v>97</v>
      </c>
      <c r="F3" s="16" t="s">
        <v>71</v>
      </c>
      <c r="G3" s="16" t="s">
        <v>72</v>
      </c>
      <c r="H3" s="16" t="s">
        <v>126</v>
      </c>
    </row>
    <row r="4" spans="2:8" x14ac:dyDescent="0.25">
      <c r="B4" s="16" t="s">
        <v>103</v>
      </c>
      <c r="C4" s="16" t="s">
        <v>104</v>
      </c>
      <c r="D4" s="16"/>
      <c r="F4" s="79">
        <v>0.28472222222222221</v>
      </c>
      <c r="G4" s="79">
        <v>0.28819444444444448</v>
      </c>
      <c r="H4" s="16">
        <v>0.57999999999999996</v>
      </c>
    </row>
    <row r="5" spans="2:8" x14ac:dyDescent="0.25">
      <c r="B5" s="16" t="s">
        <v>91</v>
      </c>
      <c r="C5" s="16">
        <v>8.2999999999999998E-5</v>
      </c>
      <c r="D5" s="16" t="s">
        <v>99</v>
      </c>
      <c r="F5" s="79">
        <v>0.28819444444444448</v>
      </c>
      <c r="G5" s="79">
        <v>0.29166666666666669</v>
      </c>
      <c r="H5" s="16">
        <v>0.72</v>
      </c>
    </row>
    <row r="6" spans="2:8" x14ac:dyDescent="0.25">
      <c r="B6" s="16" t="s">
        <v>92</v>
      </c>
      <c r="C6" s="16">
        <v>1.3</v>
      </c>
      <c r="D6" s="16" t="s">
        <v>100</v>
      </c>
      <c r="F6" s="79">
        <v>0.29166666666666669</v>
      </c>
      <c r="G6" s="79">
        <v>0.2951388888888889</v>
      </c>
      <c r="H6" s="16">
        <v>0.72499999999999998</v>
      </c>
    </row>
    <row r="7" spans="2:8" x14ac:dyDescent="0.25">
      <c r="B7" s="16" t="s">
        <v>93</v>
      </c>
      <c r="C7" s="78">
        <v>1</v>
      </c>
      <c r="D7" s="16"/>
      <c r="F7" s="79">
        <v>0.2951388888888889</v>
      </c>
      <c r="G7" s="79">
        <v>0.32291666666666669</v>
      </c>
      <c r="H7" s="16">
        <v>0</v>
      </c>
    </row>
    <row r="8" spans="2:8" x14ac:dyDescent="0.25">
      <c r="B8" s="16" t="s">
        <v>94</v>
      </c>
      <c r="C8" s="16" t="s">
        <v>101</v>
      </c>
      <c r="D8" s="16"/>
      <c r="F8" s="79">
        <v>0.32291666666666669</v>
      </c>
      <c r="G8" s="79">
        <v>0.3263888888888889</v>
      </c>
      <c r="H8" s="16">
        <v>0.65</v>
      </c>
    </row>
    <row r="9" spans="2:8" x14ac:dyDescent="0.25">
      <c r="B9" s="16" t="s">
        <v>95</v>
      </c>
      <c r="C9" s="16">
        <v>2</v>
      </c>
      <c r="D9" s="16" t="s">
        <v>102</v>
      </c>
      <c r="F9" s="79">
        <v>0.3263888888888889</v>
      </c>
      <c r="G9" s="79">
        <v>0.3298611111111111</v>
      </c>
      <c r="H9" s="16">
        <v>0.74</v>
      </c>
    </row>
    <row r="10" spans="2:8" x14ac:dyDescent="0.25">
      <c r="F10" s="79">
        <v>0.3298611111111111</v>
      </c>
      <c r="G10" s="79">
        <v>0.33333333333333331</v>
      </c>
      <c r="H10" s="16">
        <v>0.08</v>
      </c>
    </row>
    <row r="11" spans="2:8" x14ac:dyDescent="0.25">
      <c r="F11" s="79">
        <v>0.33333333333333331</v>
      </c>
      <c r="G11" s="79">
        <v>0.77083333333333337</v>
      </c>
      <c r="H11" s="16">
        <v>0</v>
      </c>
    </row>
    <row r="12" spans="2:8" x14ac:dyDescent="0.25">
      <c r="F12" s="79">
        <v>0.77083333333333337</v>
      </c>
      <c r="G12" s="79">
        <v>0.77430555555555547</v>
      </c>
      <c r="H12" s="16">
        <v>0.67</v>
      </c>
    </row>
    <row r="13" spans="2:8" x14ac:dyDescent="0.25">
      <c r="F13" s="79">
        <v>0.77430555555555547</v>
      </c>
      <c r="G13" s="79">
        <v>0.77777777777777779</v>
      </c>
      <c r="H13" s="16">
        <v>0.74</v>
      </c>
    </row>
    <row r="14" spans="2:8" x14ac:dyDescent="0.25">
      <c r="F14" s="79">
        <v>0.77777777777777779</v>
      </c>
      <c r="G14" s="79">
        <v>0.78125</v>
      </c>
      <c r="H14" s="16">
        <v>0.24</v>
      </c>
    </row>
    <row r="15" spans="2:8" x14ac:dyDescent="0.25">
      <c r="F15" s="79">
        <v>0.78125</v>
      </c>
      <c r="G15" s="79">
        <v>0.79166666666666663</v>
      </c>
      <c r="H15" s="16">
        <v>0</v>
      </c>
    </row>
    <row r="16" spans="2:8" x14ac:dyDescent="0.25">
      <c r="F16" s="79">
        <v>0.79166666666666663</v>
      </c>
      <c r="G16" s="79">
        <v>0.79513888888888884</v>
      </c>
      <c r="H16" s="16">
        <v>0.4</v>
      </c>
    </row>
    <row r="17" spans="6:8" x14ac:dyDescent="0.25">
      <c r="F17" s="79">
        <v>0.79513888888888884</v>
      </c>
      <c r="G17" s="79">
        <v>0.79861111111111116</v>
      </c>
      <c r="H17" s="16">
        <v>0.09</v>
      </c>
    </row>
    <row r="18" spans="6:8" x14ac:dyDescent="0.25">
      <c r="F18" s="79">
        <v>0.79861111111111116</v>
      </c>
      <c r="G18" s="79">
        <v>0.80902777777777779</v>
      </c>
      <c r="H18" s="16">
        <v>0</v>
      </c>
    </row>
    <row r="19" spans="6:8" x14ac:dyDescent="0.25">
      <c r="F19" s="79">
        <v>0.80902777777777779</v>
      </c>
      <c r="G19" s="79">
        <v>0.8125</v>
      </c>
      <c r="H19" s="16">
        <v>0</v>
      </c>
    </row>
    <row r="20" spans="6:8" x14ac:dyDescent="0.25">
      <c r="F20" s="79">
        <v>0.8125</v>
      </c>
      <c r="G20" s="79">
        <v>0.81597222222222221</v>
      </c>
      <c r="H20" s="16">
        <v>2.5000000000000001E-2</v>
      </c>
    </row>
    <row r="21" spans="6:8" x14ac:dyDescent="0.25">
      <c r="F21" s="79">
        <v>0.81597222222222221</v>
      </c>
      <c r="G21" s="79">
        <v>0.81944444444444453</v>
      </c>
      <c r="H21" s="16">
        <v>0</v>
      </c>
    </row>
    <row r="22" spans="6:8" x14ac:dyDescent="0.25">
      <c r="F22" s="79">
        <v>0.81944444444444453</v>
      </c>
      <c r="G22" s="79">
        <v>0.83333333333333337</v>
      </c>
      <c r="H22" s="16">
        <v>0</v>
      </c>
    </row>
    <row r="23" spans="6:8" x14ac:dyDescent="0.25">
      <c r="F23" s="79">
        <v>0.83333333333333337</v>
      </c>
      <c r="G23" s="79">
        <v>0.83680555555555547</v>
      </c>
      <c r="H23" s="16">
        <v>0.21</v>
      </c>
    </row>
    <row r="24" spans="6:8" x14ac:dyDescent="0.25">
      <c r="F24" s="79">
        <v>0.83680555555555547</v>
      </c>
      <c r="G24" s="79">
        <v>0.86458333333333337</v>
      </c>
      <c r="H24" s="16">
        <v>0</v>
      </c>
    </row>
    <row r="25" spans="6:8" x14ac:dyDescent="0.25">
      <c r="F25" s="79">
        <v>0.86458333333333337</v>
      </c>
      <c r="G25" s="79">
        <v>0.86805555555555547</v>
      </c>
      <c r="H25" s="16">
        <v>0.21</v>
      </c>
    </row>
    <row r="26" spans="6:8" x14ac:dyDescent="0.25">
      <c r="F26" s="79">
        <v>0.86805555555555547</v>
      </c>
      <c r="G26" s="79">
        <v>0.875</v>
      </c>
      <c r="H26" s="16">
        <v>0.08</v>
      </c>
    </row>
    <row r="27" spans="6:8" x14ac:dyDescent="0.25">
      <c r="F27" s="79">
        <v>0.875</v>
      </c>
      <c r="G27" s="79">
        <v>0.87847222222222221</v>
      </c>
      <c r="H27" s="16">
        <v>0</v>
      </c>
    </row>
    <row r="28" spans="6:8" x14ac:dyDescent="0.25">
      <c r="F28" s="79">
        <v>0.87847222222222221</v>
      </c>
      <c r="G28" s="79">
        <v>0.88194444444444453</v>
      </c>
      <c r="H28" s="16">
        <v>1</v>
      </c>
    </row>
    <row r="29" spans="6:8" x14ac:dyDescent="0.25">
      <c r="F29" s="79">
        <v>0.88194444444444453</v>
      </c>
      <c r="G29" s="79">
        <v>0.9375</v>
      </c>
      <c r="H29" s="16">
        <v>0</v>
      </c>
    </row>
    <row r="30" spans="6:8" x14ac:dyDescent="0.25">
      <c r="F30" s="79">
        <v>0.9375</v>
      </c>
      <c r="G30" s="79">
        <v>0.94097222222222221</v>
      </c>
      <c r="H30" s="16">
        <v>0.63</v>
      </c>
    </row>
    <row r="31" spans="6:8" x14ac:dyDescent="0.25">
      <c r="F31" s="79">
        <v>0.94097222222222221</v>
      </c>
      <c r="G31" s="79">
        <v>0.94791666666666663</v>
      </c>
      <c r="H31" s="16">
        <v>0.73</v>
      </c>
    </row>
    <row r="32" spans="6:8" x14ac:dyDescent="0.25">
      <c r="F32" s="79">
        <v>0.94791666666666663</v>
      </c>
      <c r="G32" s="80">
        <v>1</v>
      </c>
      <c r="H32" s="16">
        <v>0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BFAB-6257-4B0F-A03C-5C54BAFB6B00}">
  <dimension ref="B2:D9"/>
  <sheetViews>
    <sheetView tabSelected="1" workbookViewId="0">
      <selection activeCell="D10" sqref="D10"/>
    </sheetView>
  </sheetViews>
  <sheetFormatPr defaultRowHeight="15" x14ac:dyDescent="0.25"/>
  <cols>
    <col min="2" max="2" width="23.28515625" bestFit="1" customWidth="1"/>
    <col min="3" max="3" width="24.140625" bestFit="1" customWidth="1"/>
    <col min="4" max="4" width="22.5703125" bestFit="1" customWidth="1"/>
  </cols>
  <sheetData>
    <row r="2" spans="2:4" x14ac:dyDescent="0.25">
      <c r="B2" t="s">
        <v>123</v>
      </c>
      <c r="C2" t="s">
        <v>122</v>
      </c>
      <c r="D2" t="s">
        <v>116</v>
      </c>
    </row>
    <row r="3" spans="2:4" x14ac:dyDescent="0.25">
      <c r="B3" t="s">
        <v>120</v>
      </c>
      <c r="C3" t="s">
        <v>121</v>
      </c>
    </row>
    <row r="4" spans="2:4" x14ac:dyDescent="0.25">
      <c r="B4" t="s">
        <v>107</v>
      </c>
      <c r="C4" t="s">
        <v>105</v>
      </c>
      <c r="D4" t="s">
        <v>117</v>
      </c>
    </row>
    <row r="5" spans="2:4" x14ac:dyDescent="0.25">
      <c r="B5" t="s">
        <v>108</v>
      </c>
      <c r="C5" t="s">
        <v>106</v>
      </c>
      <c r="D5" t="s">
        <v>118</v>
      </c>
    </row>
    <row r="6" spans="2:4" x14ac:dyDescent="0.25">
      <c r="B6" t="s">
        <v>109</v>
      </c>
      <c r="C6" t="s">
        <v>124</v>
      </c>
      <c r="D6" t="s">
        <v>119</v>
      </c>
    </row>
    <row r="7" spans="2:4" x14ac:dyDescent="0.25">
      <c r="B7" t="s">
        <v>110</v>
      </c>
      <c r="C7" t="s">
        <v>111</v>
      </c>
      <c r="D7" t="s">
        <v>21</v>
      </c>
    </row>
    <row r="8" spans="2:4" x14ac:dyDescent="0.25">
      <c r="B8" t="s">
        <v>113</v>
      </c>
      <c r="C8" t="s">
        <v>114</v>
      </c>
      <c r="D8" t="s">
        <v>21</v>
      </c>
    </row>
    <row r="9" spans="2:4" x14ac:dyDescent="0.25">
      <c r="B9" t="s">
        <v>112</v>
      </c>
      <c r="C9" t="s">
        <v>115</v>
      </c>
      <c r="D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</vt:lpstr>
      <vt:lpstr>gains</vt:lpstr>
      <vt:lpstr>DHW</vt:lpstr>
      <vt:lpstr>HVAC</vt:lpstr>
    </vt:vector>
  </TitlesOfParts>
  <Company>NRC-CNRC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2023-02-03T21:46:17Z</dcterms:created>
  <dcterms:modified xsi:type="dcterms:W3CDTF">2023-10-25T18:51:17Z</dcterms:modified>
</cp:coreProperties>
</file>