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886E84F6-BF13-F340-A882-D3AEC35C52D7}" xr6:coauthVersionLast="43" xr6:coauthVersionMax="43" xr10:uidLastSave="{00000000-0000-0000-0000-000000000000}"/>
  <bookViews>
    <workbookView xWindow="0" yWindow="0" windowWidth="38400" windowHeight="20180" activeTab="1" xr2:uid="{54B929DF-F207-4D70-AA38-DA1517BF04FA}"/>
  </bookViews>
  <sheets>
    <sheet name="Sheet1" sheetId="3" r:id="rId1"/>
    <sheet name="Data" sheetId="2" r:id="rId2"/>
  </sheets>
  <definedNames>
    <definedName name="ExternalData_1" localSheetId="0" hidden="1">Sheet1!$A$1:$E$21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3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22" i="2"/>
  <c r="N23" i="2"/>
  <c r="N24" i="2"/>
  <c r="N25" i="2"/>
  <c r="N26" i="2"/>
  <c r="N27" i="2"/>
  <c r="N28" i="2"/>
  <c r="N29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3" i="2"/>
  <c r="M16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K19" i="3"/>
  <c r="K22" i="3"/>
  <c r="K23" i="3"/>
  <c r="L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BD61B-DB70-421F-933D-AA9798388593}" keepAlive="1" name="Query - tabula-ProductionOfXyloseFromMerantiWoodSawdust" description="Connection to the 'tabula-ProductionOfXyloseFromMerantiWoodSawdust' query in the workbook." type="5" refreshedVersion="6" background="1" saveData="1">
    <dbPr connection="Provider=Microsoft.Mashup.OleDb.1;Data Source=$Workbook$;Location=tabula-ProductionOfXyloseFromMerantiWoodSawdust;Extended Properties=&quot;&quot;" command="SELECT * FROM [tabula-ProductionOfXyloseFromMerantiWoodSawdust]"/>
  </connection>
</connections>
</file>

<file path=xl/sharedStrings.xml><?xml version="1.0" encoding="utf-8"?>
<sst xmlns="http://schemas.openxmlformats.org/spreadsheetml/2006/main" count="172" uniqueCount="57">
  <si>
    <t>Reactor Conditions</t>
  </si>
  <si>
    <t>Temperature (deg C)</t>
  </si>
  <si>
    <t>Arbinose</t>
  </si>
  <si>
    <t>Galactose</t>
  </si>
  <si>
    <t>Xylose</t>
  </si>
  <si>
    <t>Mannose</t>
  </si>
  <si>
    <t>Glucose</t>
  </si>
  <si>
    <t>Furfural</t>
  </si>
  <si>
    <t>Hydroxymethylfurfural</t>
  </si>
  <si>
    <t>LiquidSolidRatio</t>
  </si>
  <si>
    <t>Initial Acid Concentration (mol proton/L)</t>
  </si>
  <si>
    <t>Concentration of species in liquids phase (g species/L)</t>
  </si>
  <si>
    <t>Feed Mass (g)</t>
  </si>
  <si>
    <t>Arabinose</t>
  </si>
  <si>
    <t>Total Operating Time (min)</t>
  </si>
  <si>
    <t>Isothermal Time (min)</t>
  </si>
  <si>
    <t>Heating Time (min)</t>
  </si>
  <si>
    <t>Minimum Ramp Temp (deg/min)</t>
  </si>
  <si>
    <t>Rhammose</t>
  </si>
  <si>
    <t>Particle Size, smallest dimension if available (mm)</t>
  </si>
  <si>
    <t>Initial Solids Composition (wt% of feed dry basis)</t>
  </si>
  <si>
    <t>Moisture Content of Feed Wood (%)</t>
  </si>
  <si>
    <t>T (Â°C)</t>
  </si>
  <si>
    <t>AC (%)</t>
  </si>
  <si>
    <t>C (min)</t>
  </si>
  <si>
    <t>Y1 (%)</t>
  </si>
  <si>
    <t>Y2 (g/g)</t>
  </si>
  <si>
    <t xml:space="preserve">Xylan </t>
  </si>
  <si>
    <t>Feed</t>
  </si>
  <si>
    <t>LSR</t>
  </si>
  <si>
    <t>Particle Size (mm)</t>
  </si>
  <si>
    <t>Moisture Content</t>
  </si>
  <si>
    <t>(Varies</t>
  </si>
  <si>
    <t>Calculating Heating Rate</t>
  </si>
  <si>
    <t>Power(W)</t>
  </si>
  <si>
    <t>LSR1</t>
  </si>
  <si>
    <t>LSR2</t>
  </si>
  <si>
    <t>Mass Water (kg)</t>
  </si>
  <si>
    <t>Efficiency</t>
  </si>
  <si>
    <t>C (J/kg)</t>
  </si>
  <si>
    <t>Heat Rate (C/s)</t>
  </si>
  <si>
    <t>Heat Rate (C/min)</t>
  </si>
  <si>
    <t xml:space="preserve">Mass </t>
  </si>
  <si>
    <t>Acid Conc</t>
  </si>
  <si>
    <t>Xy</t>
  </si>
  <si>
    <t>Acid Concentratio</t>
  </si>
  <si>
    <t>MW Sulfuric Acid</t>
  </si>
  <si>
    <t>Desnity of water</t>
  </si>
  <si>
    <t>Normality</t>
  </si>
  <si>
    <t>Acid Concentration</t>
  </si>
  <si>
    <t>Xy2</t>
  </si>
  <si>
    <t>Monomer</t>
  </si>
  <si>
    <t>Acid</t>
  </si>
  <si>
    <t>sulfuric</t>
  </si>
  <si>
    <t>Acetyl</t>
  </si>
  <si>
    <t>Wood</t>
  </si>
  <si>
    <t>eucalyptus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</si>
</sst>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8AF623-E1DD-4233-9885-E4B8D01B5336}" autoFormatId="16" applyNumberFormats="0" applyBorderFormats="0" applyFontFormats="0" applyPatternFormats="0" applyAlignmentFormats="0" applyWidthHeightFormats="0">
  <queryTableRefresh nextId="13" unboundColumnsRight="3">
    <queryTableFields count="8">
      <queryTableField id="5" name="T (Â°C)" tableColumnId="5"/>
      <queryTableField id="6" name="AC (%)" tableColumnId="6"/>
      <queryTableField id="7" name="C (min)" tableColumnId="7"/>
      <queryTableField id="8" name="Y1 (%)" tableColumnId="8"/>
      <queryTableField id="9" name="Y2 (g/g)" tableColumnId="9"/>
      <queryTableField id="10" dataBound="0" tableColumnId="1"/>
      <queryTableField id="11" dataBound="0" tableColumnId="2"/>
      <queryTableField id="12" dataBound="0" tableColumnId="3"/>
    </queryTableFields>
    <queryTableDeletedFields count="4">
      <deletedField name="Column1"/>
      <deletedField name="A"/>
      <deletedField name="B"/>
      <deletedField name="C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F3D4A6-7849-4C25-B2BC-93BCFE912D53}" name="tabula_ProductionOfXyloseFromMerantiWoodSawdust" displayName="tabula_ProductionOfXyloseFromMerantiWoodSawdust" ref="A1:H21" tableType="queryTable" totalsRowShown="0">
  <autoFilter ref="A1:H21" xr:uid="{331779C6-91F6-4C33-9D15-DEE40A53D641}"/>
  <tableColumns count="8">
    <tableColumn id="5" xr3:uid="{FDCC91BB-8D75-4F0C-9C1C-A58661F4979B}" uniqueName="5" name="T (Â°C)" queryTableFieldId="5"/>
    <tableColumn id="6" xr3:uid="{5C7D787C-EBB3-413E-BEF5-B6605A737E98}" uniqueName="6" name="AC (%)" queryTableFieldId="6"/>
    <tableColumn id="7" xr3:uid="{06804169-E56A-42C1-865D-513AA0854314}" uniqueName="7" name="C (min)" queryTableFieldId="7"/>
    <tableColumn id="8" xr3:uid="{88845191-8935-4495-8890-042317E7AF80}" uniqueName="8" name="Y1 (%)" queryTableFieldId="8"/>
    <tableColumn id="9" xr3:uid="{22CDACDC-EE54-419D-A1EA-0EB38E9D9BB6}" uniqueName="9" name="Y2 (g/g)" queryTableFieldId="9"/>
    <tableColumn id="1" xr3:uid="{025F2A84-7B0D-4AB7-8685-DB6016B5C696}" uniqueName="1" name="Acid Conc" queryTableFieldId="10" dataDxfId="1">
      <calculatedColumnFormula>tabula_ProductionOfXyloseFromMerantiWoodSawdust[[#This Row],[AC (%)]]/100*$P$18/$P$17*$P$19</calculatedColumnFormula>
    </tableColumn>
    <tableColumn id="2" xr3:uid="{B27F3012-51B5-4621-9445-FFAB8B2AF1F6}" uniqueName="2" name="Xy" queryTableFieldId="11" dataDxfId="0">
      <calculatedColumnFormula>(tabula_ProductionOfXyloseFromMerantiWoodSawdust[[#This Row],[Y1 (%)]]/100)*1000*($L$3/1000)/$K$17</calculatedColumnFormula>
    </tableColumn>
    <tableColumn id="3" xr3:uid="{6891AEAE-234C-423C-826E-D515C25995D2}" uniqueName="3" name="Xy2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2210-6ECF-4C40-BFB5-71472B9332EB}">
  <dimension ref="A1:P28"/>
  <sheetViews>
    <sheetView workbookViewId="0">
      <selection activeCell="M16" sqref="M16"/>
    </sheetView>
  </sheetViews>
  <sheetFormatPr baseColWidth="10" defaultColWidth="8.83203125" defaultRowHeight="15" x14ac:dyDescent="0.2"/>
  <cols>
    <col min="1" max="1" width="8.83203125" bestFit="1" customWidth="1"/>
    <col min="2" max="2" width="8.5" bestFit="1" customWidth="1"/>
    <col min="3" max="3" width="9" bestFit="1" customWidth="1"/>
    <col min="4" max="4" width="8.33203125" bestFit="1" customWidth="1"/>
    <col min="5" max="5" width="9.5" bestFit="1" customWidth="1"/>
    <col min="10" max="10" width="22.1640625" customWidth="1"/>
  </cols>
  <sheetData>
    <row r="1" spans="1:16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43</v>
      </c>
      <c r="G1" t="s">
        <v>44</v>
      </c>
      <c r="H1" t="s">
        <v>50</v>
      </c>
      <c r="J1" t="s">
        <v>28</v>
      </c>
      <c r="N1" t="s">
        <v>29</v>
      </c>
      <c r="O1">
        <v>8</v>
      </c>
      <c r="P1" t="s">
        <v>32</v>
      </c>
    </row>
    <row r="2" spans="1:16" x14ac:dyDescent="0.2">
      <c r="A2">
        <v>127</v>
      </c>
      <c r="B2">
        <v>5</v>
      </c>
      <c r="C2">
        <v>80</v>
      </c>
      <c r="D2">
        <v>58.84</v>
      </c>
      <c r="E2">
        <v>2.2799999999999998</v>
      </c>
      <c r="F2">
        <f>tabula_ProductionOfXyloseFromMerantiWoodSawdust[[#This Row],[AC (%)]]/100*$P$18/$P$17*$P$19</f>
        <v>1.0130788479267341</v>
      </c>
      <c r="G2">
        <f>(tabula_ProductionOfXyloseFromMerantiWoodSawdust[[#This Row],[Y1 (%)]]/100)*1000*($L$3/1000)/$K$17</f>
        <v>7.3550000000000013</v>
      </c>
      <c r="J2" t="s">
        <v>27</v>
      </c>
      <c r="K2">
        <v>29.22</v>
      </c>
      <c r="L2">
        <f>K2/0.88</f>
        <v>33.204545454545453</v>
      </c>
      <c r="N2" t="s">
        <v>30</v>
      </c>
      <c r="O2">
        <v>0.5</v>
      </c>
    </row>
    <row r="3" spans="1:16" x14ac:dyDescent="0.2">
      <c r="A3">
        <v>125</v>
      </c>
      <c r="B3">
        <v>4</v>
      </c>
      <c r="C3">
        <v>60</v>
      </c>
      <c r="D3">
        <v>92.05</v>
      </c>
      <c r="E3">
        <v>3.72</v>
      </c>
      <c r="F3">
        <f>tabula_ProductionOfXyloseFromMerantiWoodSawdust[[#This Row],[AC (%)]]/100*$P$18/$P$17*$P$19</f>
        <v>0.81046307834138731</v>
      </c>
      <c r="G3">
        <f>(tabula_ProductionOfXyloseFromMerantiWoodSawdust[[#This Row],[Y1 (%)]]/100)*1000*($L$3/1000)/$K$17</f>
        <v>11.506250000000001</v>
      </c>
      <c r="L3">
        <v>100</v>
      </c>
      <c r="N3" t="s">
        <v>31</v>
      </c>
      <c r="O3">
        <v>0</v>
      </c>
    </row>
    <row r="4" spans="1:16" x14ac:dyDescent="0.2">
      <c r="A4">
        <v>127</v>
      </c>
      <c r="B4">
        <v>5</v>
      </c>
      <c r="C4">
        <v>40</v>
      </c>
      <c r="D4">
        <v>84.24</v>
      </c>
      <c r="E4">
        <v>3.48</v>
      </c>
      <c r="F4">
        <f>tabula_ProductionOfXyloseFromMerantiWoodSawdust[[#This Row],[AC (%)]]/100*$P$18/$P$17*$P$19</f>
        <v>1.0130788479267341</v>
      </c>
      <c r="G4">
        <f>(tabula_ProductionOfXyloseFromMerantiWoodSawdust[[#This Row],[Y1 (%)]]/100)*1000*($L$3/1000)/$K$17</f>
        <v>10.530000000000001</v>
      </c>
    </row>
    <row r="5" spans="1:16" x14ac:dyDescent="0.2">
      <c r="A5">
        <v>125</v>
      </c>
      <c r="B5">
        <v>4</v>
      </c>
      <c r="C5">
        <v>60</v>
      </c>
      <c r="D5">
        <v>86.41</v>
      </c>
      <c r="E5">
        <v>3.82</v>
      </c>
      <c r="F5">
        <f>tabula_ProductionOfXyloseFromMerantiWoodSawdust[[#This Row],[AC (%)]]/100*$P$18/$P$17*$P$19</f>
        <v>0.81046307834138731</v>
      </c>
      <c r="G5">
        <f>(tabula_ProductionOfXyloseFromMerantiWoodSawdust[[#This Row],[Y1 (%)]]/100)*1000*($L$3/1000)/$K$17</f>
        <v>10.801250000000001</v>
      </c>
    </row>
    <row r="6" spans="1:16" x14ac:dyDescent="0.2">
      <c r="A6">
        <v>127</v>
      </c>
      <c r="B6">
        <v>3</v>
      </c>
      <c r="C6">
        <v>80</v>
      </c>
      <c r="D6">
        <v>63.08</v>
      </c>
      <c r="E6">
        <v>3.64</v>
      </c>
      <c r="F6">
        <f>tabula_ProductionOfXyloseFromMerantiWoodSawdust[[#This Row],[AC (%)]]/100*$P$18/$P$17*$P$19</f>
        <v>0.60784730875604043</v>
      </c>
      <c r="G6">
        <f>(tabula_ProductionOfXyloseFromMerantiWoodSawdust[[#This Row],[Y1 (%)]]/100)*1000*($L$3/1000)/$K$17</f>
        <v>7.8850000000000016</v>
      </c>
    </row>
    <row r="7" spans="1:16" x14ac:dyDescent="0.2">
      <c r="A7">
        <v>125</v>
      </c>
      <c r="B7">
        <v>4</v>
      </c>
      <c r="C7">
        <v>60</v>
      </c>
      <c r="D7">
        <v>87.81</v>
      </c>
      <c r="E7">
        <v>3.81</v>
      </c>
      <c r="F7">
        <f>tabula_ProductionOfXyloseFromMerantiWoodSawdust[[#This Row],[AC (%)]]/100*$P$18/$P$17*$P$19</f>
        <v>0.81046307834138731</v>
      </c>
      <c r="G7">
        <f>(tabula_ProductionOfXyloseFromMerantiWoodSawdust[[#This Row],[Y1 (%)]]/100)*1000*($L$3/1000)/$K$17</f>
        <v>10.97625</v>
      </c>
    </row>
    <row r="8" spans="1:16" x14ac:dyDescent="0.2">
      <c r="A8">
        <v>125</v>
      </c>
      <c r="B8">
        <v>4</v>
      </c>
      <c r="C8">
        <v>60</v>
      </c>
      <c r="D8">
        <v>86.27</v>
      </c>
      <c r="E8">
        <v>4</v>
      </c>
      <c r="F8">
        <f>tabula_ProductionOfXyloseFromMerantiWoodSawdust[[#This Row],[AC (%)]]/100*$P$18/$P$17*$P$19</f>
        <v>0.81046307834138731</v>
      </c>
      <c r="G8">
        <f>(tabula_ProductionOfXyloseFromMerantiWoodSawdust[[#This Row],[Y1 (%)]]/100)*1000*($L$3/1000)/$K$17</f>
        <v>10.78375</v>
      </c>
    </row>
    <row r="9" spans="1:16" x14ac:dyDescent="0.2">
      <c r="A9">
        <v>125</v>
      </c>
      <c r="B9">
        <v>2</v>
      </c>
      <c r="C9">
        <v>60</v>
      </c>
      <c r="D9">
        <v>70.650000000000006</v>
      </c>
      <c r="E9">
        <v>4.38</v>
      </c>
      <c r="F9">
        <f>tabula_ProductionOfXyloseFromMerantiWoodSawdust[[#This Row],[AC (%)]]/100*$P$18/$P$17*$P$19</f>
        <v>0.40523153917069366</v>
      </c>
      <c r="G9">
        <f>(tabula_ProductionOfXyloseFromMerantiWoodSawdust[[#This Row],[Y1 (%)]]/100)*1000*($L$3/1000)/$K$17</f>
        <v>8.8312500000000007</v>
      </c>
    </row>
    <row r="10" spans="1:16" x14ac:dyDescent="0.2">
      <c r="A10">
        <v>121</v>
      </c>
      <c r="B10">
        <v>4</v>
      </c>
      <c r="C10">
        <v>60</v>
      </c>
      <c r="D10">
        <v>76.959999999999994</v>
      </c>
      <c r="E10">
        <v>5.44</v>
      </c>
      <c r="F10">
        <f>tabula_ProductionOfXyloseFromMerantiWoodSawdust[[#This Row],[AC (%)]]/100*$P$18/$P$17*$P$19</f>
        <v>0.81046307834138731</v>
      </c>
      <c r="G10">
        <f>(tabula_ProductionOfXyloseFromMerantiWoodSawdust[[#This Row],[Y1 (%)]]/100)*1000*($L$3/1000)/$K$17</f>
        <v>9.6199999999999992</v>
      </c>
    </row>
    <row r="11" spans="1:16" x14ac:dyDescent="0.2">
      <c r="A11">
        <v>125</v>
      </c>
      <c r="B11">
        <v>4</v>
      </c>
      <c r="C11">
        <v>100</v>
      </c>
      <c r="D11">
        <v>63.04</v>
      </c>
      <c r="E11">
        <v>2.84</v>
      </c>
      <c r="F11">
        <f>tabula_ProductionOfXyloseFromMerantiWoodSawdust[[#This Row],[AC (%)]]/100*$P$18/$P$17*$P$19</f>
        <v>0.81046307834138731</v>
      </c>
      <c r="G11">
        <f>(tabula_ProductionOfXyloseFromMerantiWoodSawdust[[#This Row],[Y1 (%)]]/100)*1000*($L$3/1000)/$K$17</f>
        <v>7.88</v>
      </c>
    </row>
    <row r="12" spans="1:16" x14ac:dyDescent="0.2">
      <c r="A12">
        <v>123</v>
      </c>
      <c r="B12">
        <v>5</v>
      </c>
      <c r="C12">
        <v>40</v>
      </c>
      <c r="D12">
        <v>78.31</v>
      </c>
      <c r="E12">
        <v>4.93</v>
      </c>
      <c r="F12">
        <f>tabula_ProductionOfXyloseFromMerantiWoodSawdust[[#This Row],[AC (%)]]/100*$P$18/$P$17*$P$19</f>
        <v>1.0130788479267341</v>
      </c>
      <c r="G12">
        <f>(tabula_ProductionOfXyloseFromMerantiWoodSawdust[[#This Row],[Y1 (%)]]/100)*1000*($L$3/1000)/$K$17</f>
        <v>9.7887500000000003</v>
      </c>
    </row>
    <row r="13" spans="1:16" x14ac:dyDescent="0.2">
      <c r="A13">
        <v>125</v>
      </c>
      <c r="B13">
        <v>4</v>
      </c>
      <c r="C13">
        <v>20</v>
      </c>
      <c r="D13">
        <v>37.590000000000003</v>
      </c>
      <c r="E13">
        <v>4.67</v>
      </c>
      <c r="F13">
        <f>tabula_ProductionOfXyloseFromMerantiWoodSawdust[[#This Row],[AC (%)]]/100*$P$18/$P$17*$P$19</f>
        <v>0.81046307834138731</v>
      </c>
      <c r="G13">
        <f>(tabula_ProductionOfXyloseFromMerantiWoodSawdust[[#This Row],[Y1 (%)]]/100)*1000*($L$3/1000)/$K$17</f>
        <v>4.6987500000000004</v>
      </c>
    </row>
    <row r="14" spans="1:16" x14ac:dyDescent="0.2">
      <c r="A14">
        <v>129</v>
      </c>
      <c r="B14">
        <v>4</v>
      </c>
      <c r="C14">
        <v>60</v>
      </c>
      <c r="D14">
        <v>60.96</v>
      </c>
      <c r="E14">
        <v>2.93</v>
      </c>
      <c r="F14">
        <f>tabula_ProductionOfXyloseFromMerantiWoodSawdust[[#This Row],[AC (%)]]/100*$P$18/$P$17*$P$19</f>
        <v>0.81046307834138731</v>
      </c>
      <c r="G14">
        <f>(tabula_ProductionOfXyloseFromMerantiWoodSawdust[[#This Row],[Y1 (%)]]/100)*1000*($L$3/1000)/$K$17</f>
        <v>7.620000000000001</v>
      </c>
    </row>
    <row r="15" spans="1:16" x14ac:dyDescent="0.2">
      <c r="A15">
        <v>123</v>
      </c>
      <c r="B15">
        <v>3</v>
      </c>
      <c r="C15">
        <v>40</v>
      </c>
      <c r="D15">
        <v>41.64</v>
      </c>
      <c r="E15">
        <v>4.71</v>
      </c>
      <c r="F15">
        <f>tabula_ProductionOfXyloseFromMerantiWoodSawdust[[#This Row],[AC (%)]]/100*$P$18/$P$17*$P$19</f>
        <v>0.60784730875604043</v>
      </c>
      <c r="G15">
        <f>(tabula_ProductionOfXyloseFromMerantiWoodSawdust[[#This Row],[Y1 (%)]]/100)*1000*($L$3/1000)/$K$17</f>
        <v>5.2050000000000001</v>
      </c>
      <c r="J15" t="s">
        <v>33</v>
      </c>
      <c r="M15" t="s">
        <v>42</v>
      </c>
    </row>
    <row r="16" spans="1:16" x14ac:dyDescent="0.2">
      <c r="A16">
        <v>127</v>
      </c>
      <c r="B16">
        <v>3</v>
      </c>
      <c r="C16">
        <v>40</v>
      </c>
      <c r="D16">
        <v>54.27</v>
      </c>
      <c r="E16">
        <v>4.3499999999999996</v>
      </c>
      <c r="F16">
        <f>tabula_ProductionOfXyloseFromMerantiWoodSawdust[[#This Row],[AC (%)]]/100*$P$18/$P$17*$P$19</f>
        <v>0.60784730875604043</v>
      </c>
      <c r="G16">
        <f>(tabula_ProductionOfXyloseFromMerantiWoodSawdust[[#This Row],[Y1 (%)]]/100)*1000*($L$3/1000)/$K$17</f>
        <v>6.7837500000000013</v>
      </c>
      <c r="J16" t="s">
        <v>34</v>
      </c>
      <c r="K16">
        <v>2000</v>
      </c>
      <c r="M16">
        <f>250/(K17+1)</f>
        <v>27.777777777777779</v>
      </c>
      <c r="O16" t="s">
        <v>45</v>
      </c>
    </row>
    <row r="17" spans="1:16" x14ac:dyDescent="0.2">
      <c r="A17">
        <v>123</v>
      </c>
      <c r="B17">
        <v>3</v>
      </c>
      <c r="C17">
        <v>80</v>
      </c>
      <c r="D17">
        <v>87.18</v>
      </c>
      <c r="E17">
        <v>4.84</v>
      </c>
      <c r="F17">
        <f>tabula_ProductionOfXyloseFromMerantiWoodSawdust[[#This Row],[AC (%)]]/100*$P$18/$P$17*$P$19</f>
        <v>0.60784730875604043</v>
      </c>
      <c r="G17">
        <f>(tabula_ProductionOfXyloseFromMerantiWoodSawdust[[#This Row],[Y1 (%)]]/100)*1000*($L$3/1000)/$K$17</f>
        <v>10.897500000000001</v>
      </c>
      <c r="J17" t="s">
        <v>35</v>
      </c>
      <c r="K17">
        <v>8</v>
      </c>
      <c r="O17" t="s">
        <v>46</v>
      </c>
      <c r="P17">
        <v>98.709000000000003</v>
      </c>
    </row>
    <row r="18" spans="1:16" x14ac:dyDescent="0.2">
      <c r="A18">
        <v>125</v>
      </c>
      <c r="B18">
        <v>4</v>
      </c>
      <c r="C18">
        <v>60</v>
      </c>
      <c r="D18">
        <v>83.04</v>
      </c>
      <c r="E18">
        <v>3.76</v>
      </c>
      <c r="F18">
        <f>tabula_ProductionOfXyloseFromMerantiWoodSawdust[[#This Row],[AC (%)]]/100*$P$18/$P$17*$P$19</f>
        <v>0.81046307834138731</v>
      </c>
      <c r="G18">
        <f>(tabula_ProductionOfXyloseFromMerantiWoodSawdust[[#This Row],[Y1 (%)]]/100)*1000*($L$3/1000)/$K$17</f>
        <v>10.38</v>
      </c>
      <c r="J18" t="s">
        <v>36</v>
      </c>
      <c r="O18" t="s">
        <v>47</v>
      </c>
      <c r="P18">
        <v>1000</v>
      </c>
    </row>
    <row r="19" spans="1:16" x14ac:dyDescent="0.2">
      <c r="A19">
        <v>125</v>
      </c>
      <c r="B19">
        <v>6</v>
      </c>
      <c r="C19">
        <v>60</v>
      </c>
      <c r="D19">
        <v>78.989999999999995</v>
      </c>
      <c r="E19">
        <v>2.7</v>
      </c>
      <c r="F19">
        <f>tabula_ProductionOfXyloseFromMerantiWoodSawdust[[#This Row],[AC (%)]]/100*$P$18/$P$17*$P$19</f>
        <v>1.2156946175120809</v>
      </c>
      <c r="G19">
        <f>(tabula_ProductionOfXyloseFromMerantiWoodSawdust[[#This Row],[Y1 (%)]]/100)*1000*($L$3/1000)/$K$17</f>
        <v>9.8737500000000011</v>
      </c>
      <c r="J19" t="s">
        <v>37</v>
      </c>
      <c r="K19">
        <f>0.25*(K17/(K17+1))</f>
        <v>0.22222222222222221</v>
      </c>
      <c r="O19" t="s">
        <v>48</v>
      </c>
      <c r="P19">
        <v>2</v>
      </c>
    </row>
    <row r="20" spans="1:16" x14ac:dyDescent="0.2">
      <c r="A20">
        <v>123</v>
      </c>
      <c r="B20">
        <v>5</v>
      </c>
      <c r="C20">
        <v>80</v>
      </c>
      <c r="D20">
        <v>90.22</v>
      </c>
      <c r="E20">
        <v>3.75</v>
      </c>
      <c r="F20">
        <f>tabula_ProductionOfXyloseFromMerantiWoodSawdust[[#This Row],[AC (%)]]/100*$P$18/$P$17*$P$19</f>
        <v>1.0130788479267341</v>
      </c>
      <c r="G20">
        <f>(tabula_ProductionOfXyloseFromMerantiWoodSawdust[[#This Row],[Y1 (%)]]/100)*1000*($L$3/1000)/$K$17</f>
        <v>11.277500000000002</v>
      </c>
      <c r="J20" t="s">
        <v>38</v>
      </c>
      <c r="K20">
        <v>0.8</v>
      </c>
    </row>
    <row r="21" spans="1:16" x14ac:dyDescent="0.2">
      <c r="A21">
        <v>125</v>
      </c>
      <c r="B21">
        <v>4</v>
      </c>
      <c r="C21">
        <v>60</v>
      </c>
      <c r="D21">
        <v>81.400000000000006</v>
      </c>
      <c r="E21">
        <v>3.71</v>
      </c>
      <c r="F21">
        <f>tabula_ProductionOfXyloseFromMerantiWoodSawdust[[#This Row],[AC (%)]]/100*$P$18/$P$17*$P$19</f>
        <v>0.81046307834138731</v>
      </c>
      <c r="G21">
        <f>(tabula_ProductionOfXyloseFromMerantiWoodSawdust[[#This Row],[Y1 (%)]]/100)*1000*($L$3/1000)/$K$17</f>
        <v>10.175000000000001</v>
      </c>
      <c r="J21" t="s">
        <v>39</v>
      </c>
      <c r="K21">
        <v>4186</v>
      </c>
    </row>
    <row r="22" spans="1:16" x14ac:dyDescent="0.2">
      <c r="J22" t="s">
        <v>40</v>
      </c>
      <c r="K22">
        <f>K16*K20/K21/K19</f>
        <v>1.7200191113234593</v>
      </c>
      <c r="O22" t="s">
        <v>49</v>
      </c>
    </row>
    <row r="23" spans="1:16" x14ac:dyDescent="0.2">
      <c r="J23" t="s">
        <v>41</v>
      </c>
      <c r="K23">
        <f>K22*60</f>
        <v>103.20114667940756</v>
      </c>
      <c r="O23">
        <v>2</v>
      </c>
    </row>
    <row r="24" spans="1:16" x14ac:dyDescent="0.2">
      <c r="O24">
        <v>4</v>
      </c>
    </row>
    <row r="25" spans="1:16" x14ac:dyDescent="0.2">
      <c r="O25">
        <v>6</v>
      </c>
    </row>
    <row r="26" spans="1:16" x14ac:dyDescent="0.2">
      <c r="O26">
        <v>8</v>
      </c>
    </row>
    <row r="27" spans="1:16" x14ac:dyDescent="0.2">
      <c r="O27">
        <v>10</v>
      </c>
    </row>
    <row r="28" spans="1:16" x14ac:dyDescent="0.2">
      <c r="O28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2E32-40F7-465A-A291-2D1D4B006490}">
  <dimension ref="A1:AB58"/>
  <sheetViews>
    <sheetView tabSelected="1" zoomScaleNormal="192" workbookViewId="0">
      <selection activeCell="AB3" sqref="AB3:AB58"/>
    </sheetView>
  </sheetViews>
  <sheetFormatPr baseColWidth="10" defaultColWidth="8.83203125" defaultRowHeight="15" x14ac:dyDescent="0.2"/>
  <cols>
    <col min="10" max="10" width="11.83203125" bestFit="1" customWidth="1"/>
  </cols>
  <sheetData>
    <row r="1" spans="1:28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 t="s">
        <v>20</v>
      </c>
      <c r="L1" s="2"/>
      <c r="M1" s="2"/>
      <c r="N1" s="2"/>
      <c r="O1" s="2"/>
      <c r="P1" s="2"/>
      <c r="Q1" s="2" t="s">
        <v>11</v>
      </c>
      <c r="R1" s="2"/>
      <c r="S1" s="2"/>
      <c r="T1" s="2"/>
      <c r="U1" s="2"/>
      <c r="V1" s="2"/>
      <c r="W1" s="2"/>
      <c r="X1" s="2"/>
    </row>
    <row r="2" spans="1:28" x14ac:dyDescent="0.2">
      <c r="A2" t="s">
        <v>14</v>
      </c>
      <c r="B2" t="s">
        <v>1</v>
      </c>
      <c r="C2" t="s">
        <v>9</v>
      </c>
      <c r="D2" t="s">
        <v>10</v>
      </c>
      <c r="E2" t="s">
        <v>19</v>
      </c>
      <c r="F2" t="s">
        <v>12</v>
      </c>
      <c r="G2" t="s">
        <v>21</v>
      </c>
      <c r="H2" t="s">
        <v>15</v>
      </c>
      <c r="I2" t="s">
        <v>16</v>
      </c>
      <c r="J2" t="s">
        <v>17</v>
      </c>
      <c r="K2" t="s">
        <v>13</v>
      </c>
      <c r="L2" t="s">
        <v>3</v>
      </c>
      <c r="M2" t="s">
        <v>6</v>
      </c>
      <c r="N2" t="s">
        <v>4</v>
      </c>
      <c r="O2" t="s">
        <v>5</v>
      </c>
      <c r="P2" t="s">
        <v>18</v>
      </c>
      <c r="Q2" t="s">
        <v>2</v>
      </c>
      <c r="R2" t="s">
        <v>3</v>
      </c>
      <c r="S2" t="s">
        <v>6</v>
      </c>
      <c r="T2" t="s">
        <v>4</v>
      </c>
      <c r="U2" t="s">
        <v>5</v>
      </c>
      <c r="V2" t="s">
        <v>18</v>
      </c>
      <c r="W2" t="s">
        <v>7</v>
      </c>
      <c r="X2" t="s">
        <v>8</v>
      </c>
      <c r="Y2" t="s">
        <v>51</v>
      </c>
      <c r="Z2" t="s">
        <v>52</v>
      </c>
      <c r="AA2" t="s">
        <v>54</v>
      </c>
      <c r="AB2" t="s">
        <v>55</v>
      </c>
    </row>
    <row r="3" spans="1:28" x14ac:dyDescent="0.2">
      <c r="A3" s="1">
        <v>14</v>
      </c>
      <c r="B3">
        <v>175</v>
      </c>
      <c r="C3" s="1">
        <v>10</v>
      </c>
      <c r="D3">
        <v>7.6468968892423467E-2</v>
      </c>
      <c r="E3">
        <v>1</v>
      </c>
      <c r="H3">
        <v>2</v>
      </c>
      <c r="I3">
        <v>12</v>
      </c>
      <c r="J3">
        <f>(B3-25)/I3</f>
        <v>12.5</v>
      </c>
      <c r="N3">
        <f>16.5/0.88</f>
        <v>18.75</v>
      </c>
      <c r="R3" s="1"/>
      <c r="S3" s="1"/>
      <c r="T3" s="1">
        <v>5.9219109138463999</v>
      </c>
      <c r="Z3" t="s">
        <v>53</v>
      </c>
      <c r="AB3" t="s">
        <v>56</v>
      </c>
    </row>
    <row r="4" spans="1:28" x14ac:dyDescent="0.2">
      <c r="A4" s="1">
        <v>14</v>
      </c>
      <c r="B4">
        <v>175</v>
      </c>
      <c r="C4" s="1">
        <v>10</v>
      </c>
      <c r="D4">
        <v>7.6468968892423467E-2</v>
      </c>
      <c r="E4">
        <v>1</v>
      </c>
      <c r="H4">
        <v>5</v>
      </c>
      <c r="I4">
        <v>12</v>
      </c>
      <c r="J4">
        <f t="shared" ref="J4:J58" si="0">(B4-25)/I4</f>
        <v>12.5</v>
      </c>
      <c r="N4">
        <f t="shared" ref="N4:N58" si="1">16.5/0.88</f>
        <v>18.75</v>
      </c>
      <c r="R4" s="1"/>
      <c r="S4" s="1"/>
      <c r="T4" s="1">
        <v>6.2969406356503095</v>
      </c>
      <c r="Z4" t="s">
        <v>53</v>
      </c>
      <c r="AB4" t="s">
        <v>56</v>
      </c>
    </row>
    <row r="5" spans="1:28" x14ac:dyDescent="0.2">
      <c r="A5" s="1">
        <v>14</v>
      </c>
      <c r="B5">
        <v>175</v>
      </c>
      <c r="C5" s="1">
        <v>10</v>
      </c>
      <c r="D5">
        <v>7.6468968892423467E-2</v>
      </c>
      <c r="E5">
        <v>1</v>
      </c>
      <c r="H5">
        <v>2</v>
      </c>
      <c r="I5">
        <v>12</v>
      </c>
      <c r="J5">
        <f t="shared" si="0"/>
        <v>12.5</v>
      </c>
      <c r="N5">
        <f t="shared" si="1"/>
        <v>18.75</v>
      </c>
      <c r="R5" s="1"/>
      <c r="S5" s="1"/>
      <c r="T5" s="1">
        <v>5.6844931441705597</v>
      </c>
      <c r="Z5" t="s">
        <v>53</v>
      </c>
      <c r="AB5" t="s">
        <v>56</v>
      </c>
    </row>
    <row r="6" spans="1:28" x14ac:dyDescent="0.2">
      <c r="A6" s="1">
        <v>14</v>
      </c>
      <c r="B6">
        <v>175</v>
      </c>
      <c r="C6" s="1">
        <v>10</v>
      </c>
      <c r="D6">
        <v>7.6468968892423467E-2</v>
      </c>
      <c r="E6">
        <v>1</v>
      </c>
      <c r="H6">
        <v>7</v>
      </c>
      <c r="I6">
        <v>12</v>
      </c>
      <c r="J6">
        <f t="shared" si="0"/>
        <v>12.5</v>
      </c>
      <c r="N6">
        <f t="shared" si="1"/>
        <v>18.75</v>
      </c>
      <c r="R6" s="1"/>
      <c r="S6" s="1"/>
      <c r="T6" s="1">
        <v>4.6276749623523799</v>
      </c>
      <c r="Z6" t="s">
        <v>53</v>
      </c>
      <c r="AB6" t="s">
        <v>56</v>
      </c>
    </row>
    <row r="7" spans="1:28" x14ac:dyDescent="0.2">
      <c r="A7" s="1">
        <v>17</v>
      </c>
      <c r="B7">
        <v>195</v>
      </c>
      <c r="C7" s="1">
        <v>10</v>
      </c>
      <c r="D7">
        <v>7.6468968892423467E-2</v>
      </c>
      <c r="E7">
        <v>1</v>
      </c>
      <c r="H7">
        <v>2</v>
      </c>
      <c r="I7">
        <v>12</v>
      </c>
      <c r="J7">
        <f t="shared" si="0"/>
        <v>14.166666666666666</v>
      </c>
      <c r="N7">
        <f t="shared" si="1"/>
        <v>18.75</v>
      </c>
      <c r="R7" s="1"/>
      <c r="S7" s="1"/>
      <c r="T7" s="1">
        <v>9.7449373860664199</v>
      </c>
      <c r="Z7" t="s">
        <v>53</v>
      </c>
      <c r="AB7" t="s">
        <v>56</v>
      </c>
    </row>
    <row r="8" spans="1:28" x14ac:dyDescent="0.2">
      <c r="A8" s="1">
        <v>17</v>
      </c>
      <c r="B8">
        <v>185</v>
      </c>
      <c r="C8" s="1">
        <v>10</v>
      </c>
      <c r="D8">
        <v>7.6468968892423467E-2</v>
      </c>
      <c r="E8">
        <v>1</v>
      </c>
      <c r="H8">
        <v>5</v>
      </c>
      <c r="I8">
        <v>12</v>
      </c>
      <c r="J8">
        <f t="shared" si="0"/>
        <v>13.333333333333334</v>
      </c>
      <c r="N8">
        <f t="shared" si="1"/>
        <v>18.75</v>
      </c>
      <c r="R8" s="1"/>
      <c r="S8" s="1"/>
      <c r="T8" s="1">
        <v>12.574512562415801</v>
      </c>
      <c r="Z8" t="s">
        <v>53</v>
      </c>
      <c r="AB8" t="s">
        <v>56</v>
      </c>
    </row>
    <row r="9" spans="1:28" x14ac:dyDescent="0.2">
      <c r="A9" s="1">
        <v>17</v>
      </c>
      <c r="B9">
        <v>195</v>
      </c>
      <c r="C9" s="1">
        <v>10</v>
      </c>
      <c r="D9">
        <v>7.6468968892423467E-2</v>
      </c>
      <c r="E9">
        <v>1</v>
      </c>
      <c r="H9">
        <v>7</v>
      </c>
      <c r="I9">
        <v>12</v>
      </c>
      <c r="J9">
        <f t="shared" si="0"/>
        <v>14.166666666666666</v>
      </c>
      <c r="N9">
        <f t="shared" si="1"/>
        <v>18.75</v>
      </c>
      <c r="R9" s="1"/>
      <c r="S9" s="1"/>
      <c r="T9" s="1">
        <v>9.7797416184513004</v>
      </c>
      <c r="Z9" t="s">
        <v>53</v>
      </c>
      <c r="AB9" t="s">
        <v>56</v>
      </c>
    </row>
    <row r="10" spans="1:28" x14ac:dyDescent="0.2">
      <c r="A10" s="1">
        <v>17</v>
      </c>
      <c r="B10">
        <v>195</v>
      </c>
      <c r="C10" s="1">
        <v>10</v>
      </c>
      <c r="D10">
        <v>7.6468968892423467E-2</v>
      </c>
      <c r="E10">
        <v>1</v>
      </c>
      <c r="H10">
        <v>5</v>
      </c>
      <c r="I10">
        <v>12</v>
      </c>
      <c r="J10">
        <f t="shared" si="0"/>
        <v>14.166666666666666</v>
      </c>
      <c r="N10">
        <f t="shared" si="1"/>
        <v>18.75</v>
      </c>
      <c r="R10" s="1"/>
      <c r="S10" s="1"/>
      <c r="T10" s="1">
        <v>11.2459776492035</v>
      </c>
      <c r="Z10" t="s">
        <v>53</v>
      </c>
      <c r="AB10" t="s">
        <v>56</v>
      </c>
    </row>
    <row r="11" spans="1:28" x14ac:dyDescent="0.2">
      <c r="A11" s="1">
        <v>17</v>
      </c>
      <c r="B11">
        <v>185</v>
      </c>
      <c r="C11" s="1">
        <v>10</v>
      </c>
      <c r="D11">
        <v>7.6468968892423467E-2</v>
      </c>
      <c r="E11">
        <v>1</v>
      </c>
      <c r="H11">
        <v>7</v>
      </c>
      <c r="I11">
        <v>12</v>
      </c>
      <c r="J11">
        <f t="shared" si="0"/>
        <v>13.333333333333334</v>
      </c>
      <c r="N11">
        <f t="shared" si="1"/>
        <v>18.75</v>
      </c>
      <c r="R11" s="1"/>
      <c r="S11" s="1"/>
      <c r="T11" s="1">
        <v>11.58709479274</v>
      </c>
      <c r="Z11" t="s">
        <v>53</v>
      </c>
      <c r="AB11" t="s">
        <v>56</v>
      </c>
    </row>
    <row r="12" spans="1:28" x14ac:dyDescent="0.2">
      <c r="A12" s="1">
        <v>17</v>
      </c>
      <c r="B12">
        <v>175</v>
      </c>
      <c r="C12" s="1">
        <v>10</v>
      </c>
      <c r="D12">
        <v>7.6468968892423467E-2</v>
      </c>
      <c r="E12">
        <v>1</v>
      </c>
      <c r="H12">
        <v>2</v>
      </c>
      <c r="I12">
        <v>12</v>
      </c>
      <c r="J12">
        <f t="shared" si="0"/>
        <v>12.5</v>
      </c>
      <c r="N12">
        <f t="shared" si="1"/>
        <v>18.75</v>
      </c>
      <c r="R12" s="1"/>
      <c r="S12" s="1"/>
      <c r="T12" s="1">
        <v>10.428449710707799</v>
      </c>
      <c r="Z12" t="s">
        <v>53</v>
      </c>
      <c r="AB12" t="s">
        <v>56</v>
      </c>
    </row>
    <row r="13" spans="1:28" x14ac:dyDescent="0.2">
      <c r="A13" s="1">
        <v>17</v>
      </c>
      <c r="B13">
        <v>175</v>
      </c>
      <c r="C13" s="1">
        <v>10</v>
      </c>
      <c r="D13">
        <v>7.6468968892423467E-2</v>
      </c>
      <c r="E13">
        <v>1</v>
      </c>
      <c r="H13">
        <v>5</v>
      </c>
      <c r="I13">
        <v>12</v>
      </c>
      <c r="J13">
        <f t="shared" si="0"/>
        <v>12.5</v>
      </c>
      <c r="N13">
        <f t="shared" si="1"/>
        <v>18.75</v>
      </c>
      <c r="R13" s="1"/>
      <c r="S13" s="1"/>
      <c r="T13" s="1">
        <v>11.1105056669573</v>
      </c>
      <c r="Z13" t="s">
        <v>53</v>
      </c>
      <c r="AB13" t="s">
        <v>56</v>
      </c>
    </row>
    <row r="14" spans="1:28" x14ac:dyDescent="0.2">
      <c r="A14" s="1">
        <v>14</v>
      </c>
      <c r="B14">
        <v>185</v>
      </c>
      <c r="C14" s="1">
        <v>10</v>
      </c>
      <c r="D14">
        <v>7.6468968892423467E-2</v>
      </c>
      <c r="E14">
        <v>1</v>
      </c>
      <c r="H14">
        <v>2</v>
      </c>
      <c r="I14">
        <v>12</v>
      </c>
      <c r="J14">
        <f t="shared" si="0"/>
        <v>13.333333333333334</v>
      </c>
      <c r="N14">
        <f t="shared" si="1"/>
        <v>18.75</v>
      </c>
      <c r="R14" s="1"/>
      <c r="S14" s="1"/>
      <c r="T14" s="1">
        <v>13.395131568518702</v>
      </c>
      <c r="Z14" t="s">
        <v>53</v>
      </c>
      <c r="AB14" t="s">
        <v>56</v>
      </c>
    </row>
    <row r="15" spans="1:28" x14ac:dyDescent="0.2">
      <c r="A15" s="1">
        <v>14</v>
      </c>
      <c r="B15">
        <v>185</v>
      </c>
      <c r="C15" s="1">
        <v>10</v>
      </c>
      <c r="D15">
        <v>7.6468968892423467E-2</v>
      </c>
      <c r="E15">
        <v>1</v>
      </c>
      <c r="H15">
        <v>2</v>
      </c>
      <c r="I15">
        <v>12</v>
      </c>
      <c r="J15">
        <f t="shared" si="0"/>
        <v>13.333333333333334</v>
      </c>
      <c r="N15">
        <f t="shared" si="1"/>
        <v>18.75</v>
      </c>
      <c r="R15" s="1"/>
      <c r="S15" s="1"/>
      <c r="T15" s="1">
        <v>14.214413093445401</v>
      </c>
      <c r="Z15" t="s">
        <v>53</v>
      </c>
      <c r="AB15" t="s">
        <v>56</v>
      </c>
    </row>
    <row r="16" spans="1:28" x14ac:dyDescent="0.2">
      <c r="A16" s="1">
        <v>14</v>
      </c>
      <c r="B16">
        <v>185</v>
      </c>
      <c r="C16" s="1">
        <v>10</v>
      </c>
      <c r="D16">
        <v>7.6468968892423467E-2</v>
      </c>
      <c r="E16">
        <v>1</v>
      </c>
      <c r="H16">
        <v>7</v>
      </c>
      <c r="I16">
        <v>12</v>
      </c>
      <c r="J16">
        <f t="shared" si="0"/>
        <v>13.333333333333334</v>
      </c>
      <c r="N16">
        <f t="shared" si="1"/>
        <v>18.75</v>
      </c>
      <c r="R16" s="1"/>
      <c r="S16" s="1"/>
      <c r="T16" s="1">
        <v>14.079030276610899</v>
      </c>
      <c r="Z16" t="s">
        <v>53</v>
      </c>
      <c r="AB16" t="s">
        <v>56</v>
      </c>
    </row>
    <row r="17" spans="1:28" x14ac:dyDescent="0.2">
      <c r="A17" s="1">
        <v>14</v>
      </c>
      <c r="B17">
        <v>185</v>
      </c>
      <c r="C17" s="1">
        <v>10</v>
      </c>
      <c r="D17">
        <v>7.6468968892423467E-2</v>
      </c>
      <c r="E17">
        <v>1</v>
      </c>
      <c r="H17">
        <v>2</v>
      </c>
      <c r="I17">
        <v>12</v>
      </c>
      <c r="J17">
        <f t="shared" si="0"/>
        <v>13.333333333333334</v>
      </c>
      <c r="N17">
        <f t="shared" si="1"/>
        <v>18.75</v>
      </c>
      <c r="R17" s="1"/>
      <c r="S17" s="1"/>
      <c r="T17" s="1">
        <v>14.999960370928099</v>
      </c>
      <c r="Z17" t="s">
        <v>53</v>
      </c>
      <c r="AB17" t="s">
        <v>56</v>
      </c>
    </row>
    <row r="18" spans="1:28" x14ac:dyDescent="0.2">
      <c r="A18" s="1">
        <v>14</v>
      </c>
      <c r="B18">
        <v>185</v>
      </c>
      <c r="C18" s="1">
        <v>10</v>
      </c>
      <c r="D18">
        <v>7.6468968892423467E-2</v>
      </c>
      <c r="E18">
        <v>1</v>
      </c>
      <c r="H18">
        <v>2</v>
      </c>
      <c r="I18">
        <v>12</v>
      </c>
      <c r="J18">
        <f t="shared" si="0"/>
        <v>13.333333333333334</v>
      </c>
      <c r="N18">
        <f t="shared" si="1"/>
        <v>18.75</v>
      </c>
      <c r="R18" s="1"/>
      <c r="S18" s="1"/>
      <c r="T18" s="1">
        <v>13.739815328525001</v>
      </c>
      <c r="Z18" t="s">
        <v>53</v>
      </c>
      <c r="AB18" t="s">
        <v>56</v>
      </c>
    </row>
    <row r="19" spans="1:28" x14ac:dyDescent="0.2">
      <c r="A19" s="1">
        <v>19</v>
      </c>
      <c r="B19">
        <v>175</v>
      </c>
      <c r="C19" s="1">
        <v>10</v>
      </c>
      <c r="D19">
        <v>7.6468968892423467E-2</v>
      </c>
      <c r="E19">
        <v>1</v>
      </c>
      <c r="H19">
        <v>5</v>
      </c>
      <c r="I19">
        <v>12</v>
      </c>
      <c r="J19">
        <f t="shared" si="0"/>
        <v>12.5</v>
      </c>
      <c r="N19">
        <f t="shared" si="1"/>
        <v>18.75</v>
      </c>
      <c r="R19" s="1"/>
      <c r="S19" s="1"/>
      <c r="T19" s="1">
        <v>13.570341602599701</v>
      </c>
      <c r="Z19" t="s">
        <v>53</v>
      </c>
      <c r="AB19" t="s">
        <v>56</v>
      </c>
    </row>
    <row r="20" spans="1:28" x14ac:dyDescent="0.2">
      <c r="A20" s="1">
        <v>19</v>
      </c>
      <c r="B20">
        <v>175</v>
      </c>
      <c r="C20" s="1">
        <v>10</v>
      </c>
      <c r="D20">
        <v>7.6468968892423467E-2</v>
      </c>
      <c r="E20">
        <v>1</v>
      </c>
      <c r="H20">
        <v>5</v>
      </c>
      <c r="I20">
        <v>12</v>
      </c>
      <c r="J20">
        <f t="shared" si="0"/>
        <v>12.5</v>
      </c>
      <c r="N20">
        <f t="shared" si="1"/>
        <v>18.75</v>
      </c>
      <c r="R20" s="1"/>
      <c r="S20" s="1"/>
      <c r="T20" s="1">
        <v>15.822154632638501</v>
      </c>
      <c r="Z20" t="s">
        <v>53</v>
      </c>
      <c r="AB20" t="s">
        <v>56</v>
      </c>
    </row>
    <row r="21" spans="1:28" x14ac:dyDescent="0.2">
      <c r="A21" s="1">
        <v>19</v>
      </c>
      <c r="B21">
        <v>175</v>
      </c>
      <c r="C21" s="1">
        <v>10</v>
      </c>
      <c r="D21">
        <v>7.6468968892423467E-2</v>
      </c>
      <c r="E21">
        <v>1</v>
      </c>
      <c r="H21">
        <v>7</v>
      </c>
      <c r="I21">
        <v>12</v>
      </c>
      <c r="J21">
        <f t="shared" si="0"/>
        <v>12.5</v>
      </c>
      <c r="N21">
        <f t="shared" si="1"/>
        <v>18.75</v>
      </c>
      <c r="R21" s="1"/>
      <c r="S21" s="1"/>
      <c r="T21" s="1">
        <v>14.560939605294399</v>
      </c>
      <c r="Z21" t="s">
        <v>53</v>
      </c>
      <c r="AB21" t="s">
        <v>56</v>
      </c>
    </row>
    <row r="22" spans="1:28" x14ac:dyDescent="0.2">
      <c r="A22" s="1">
        <v>19</v>
      </c>
      <c r="B22">
        <v>175</v>
      </c>
      <c r="C22" s="1">
        <v>10</v>
      </c>
      <c r="D22">
        <v>7.6468968892423467E-2</v>
      </c>
      <c r="E22">
        <v>1</v>
      </c>
      <c r="H22">
        <v>7</v>
      </c>
      <c r="I22">
        <v>12</v>
      </c>
      <c r="J22">
        <f t="shared" si="0"/>
        <v>12.5</v>
      </c>
      <c r="N22">
        <f>16.5/0.88</f>
        <v>18.75</v>
      </c>
      <c r="R22" s="1"/>
      <c r="S22" s="1"/>
      <c r="T22" s="1">
        <v>14.6634798288024</v>
      </c>
      <c r="Z22" t="s">
        <v>53</v>
      </c>
      <c r="AB22" t="s">
        <v>56</v>
      </c>
    </row>
    <row r="23" spans="1:28" x14ac:dyDescent="0.2">
      <c r="A23" s="1">
        <v>14</v>
      </c>
      <c r="B23">
        <v>185</v>
      </c>
      <c r="C23" s="1">
        <v>10</v>
      </c>
      <c r="D23">
        <v>7.6468968892423467E-2</v>
      </c>
      <c r="E23">
        <v>1</v>
      </c>
      <c r="H23">
        <v>5</v>
      </c>
      <c r="I23">
        <v>12</v>
      </c>
      <c r="J23">
        <f t="shared" si="0"/>
        <v>13.333333333333334</v>
      </c>
      <c r="N23">
        <f t="shared" si="1"/>
        <v>18.75</v>
      </c>
      <c r="R23" s="1"/>
      <c r="S23" s="1"/>
      <c r="T23" s="1">
        <v>15.7544780851232</v>
      </c>
      <c r="Z23" t="s">
        <v>53</v>
      </c>
      <c r="AB23" t="s">
        <v>56</v>
      </c>
    </row>
    <row r="24" spans="1:28" x14ac:dyDescent="0.2">
      <c r="A24" s="1">
        <v>14</v>
      </c>
      <c r="B24">
        <v>185</v>
      </c>
      <c r="C24" s="1">
        <v>10</v>
      </c>
      <c r="D24">
        <v>7.6468968892423467E-2</v>
      </c>
      <c r="E24">
        <v>1</v>
      </c>
      <c r="H24">
        <v>5</v>
      </c>
      <c r="I24">
        <v>12</v>
      </c>
      <c r="J24">
        <f t="shared" si="0"/>
        <v>13.333333333333334</v>
      </c>
      <c r="N24">
        <f t="shared" si="1"/>
        <v>18.75</v>
      </c>
      <c r="R24" s="1"/>
      <c r="S24" s="1"/>
      <c r="T24" s="1">
        <v>14.6982840611873</v>
      </c>
      <c r="Z24" t="s">
        <v>53</v>
      </c>
      <c r="AB24" t="s">
        <v>56</v>
      </c>
    </row>
    <row r="25" spans="1:28" x14ac:dyDescent="0.2">
      <c r="A25" s="1">
        <v>14</v>
      </c>
      <c r="B25">
        <v>185</v>
      </c>
      <c r="C25" s="1">
        <v>10</v>
      </c>
      <c r="D25">
        <v>7.6468968892423467E-2</v>
      </c>
      <c r="E25">
        <v>1</v>
      </c>
      <c r="H25">
        <v>7</v>
      </c>
      <c r="I25">
        <v>12</v>
      </c>
      <c r="J25">
        <f t="shared" si="0"/>
        <v>13.333333333333334</v>
      </c>
      <c r="N25">
        <f t="shared" si="1"/>
        <v>18.75</v>
      </c>
      <c r="R25" s="1"/>
      <c r="S25" s="1"/>
      <c r="T25" s="1">
        <v>16.266792819212199</v>
      </c>
      <c r="Z25" t="s">
        <v>53</v>
      </c>
      <c r="AB25" t="s">
        <v>56</v>
      </c>
    </row>
    <row r="26" spans="1:28" x14ac:dyDescent="0.2">
      <c r="A26" s="1">
        <v>14</v>
      </c>
      <c r="B26">
        <v>185</v>
      </c>
      <c r="C26" s="1">
        <v>10</v>
      </c>
      <c r="D26">
        <v>7.6468968892423467E-2</v>
      </c>
      <c r="E26">
        <v>1</v>
      </c>
      <c r="H26">
        <v>2</v>
      </c>
      <c r="I26">
        <v>12</v>
      </c>
      <c r="J26">
        <f t="shared" si="0"/>
        <v>13.333333333333334</v>
      </c>
      <c r="N26">
        <f t="shared" si="1"/>
        <v>18.75</v>
      </c>
      <c r="R26" s="1"/>
      <c r="S26" s="1"/>
      <c r="T26" s="1">
        <v>15.074205437108699</v>
      </c>
      <c r="Z26" t="s">
        <v>53</v>
      </c>
      <c r="AB26" t="s">
        <v>56</v>
      </c>
    </row>
    <row r="27" spans="1:28" x14ac:dyDescent="0.2">
      <c r="A27" s="1">
        <v>17</v>
      </c>
      <c r="B27">
        <v>185</v>
      </c>
      <c r="C27" s="1">
        <v>10</v>
      </c>
      <c r="D27">
        <v>7.6468968892423467E-2</v>
      </c>
      <c r="E27">
        <v>1</v>
      </c>
      <c r="H27">
        <v>7</v>
      </c>
      <c r="I27">
        <v>12</v>
      </c>
      <c r="J27">
        <f t="shared" si="0"/>
        <v>13.333333333333334</v>
      </c>
      <c r="N27">
        <f t="shared" si="1"/>
        <v>18.75</v>
      </c>
      <c r="R27" s="1"/>
      <c r="S27" s="1"/>
      <c r="T27" s="1">
        <v>15.040352302449099</v>
      </c>
      <c r="Z27" t="s">
        <v>53</v>
      </c>
      <c r="AB27" t="s">
        <v>56</v>
      </c>
    </row>
    <row r="28" spans="1:28" x14ac:dyDescent="0.2">
      <c r="A28" s="1">
        <v>17</v>
      </c>
      <c r="B28">
        <v>185</v>
      </c>
      <c r="C28" s="1">
        <v>10</v>
      </c>
      <c r="D28">
        <v>7.6468968892423467E-2</v>
      </c>
      <c r="E28">
        <v>1</v>
      </c>
      <c r="H28">
        <v>5</v>
      </c>
      <c r="I28">
        <v>12</v>
      </c>
      <c r="J28">
        <f t="shared" si="0"/>
        <v>13.333333333333334</v>
      </c>
      <c r="N28">
        <f t="shared" si="1"/>
        <v>18.75</v>
      </c>
      <c r="R28" s="1"/>
      <c r="S28" s="1"/>
      <c r="T28" s="1">
        <v>16.1999187604026</v>
      </c>
      <c r="Z28" t="s">
        <v>53</v>
      </c>
      <c r="AB28" t="s">
        <v>56</v>
      </c>
    </row>
    <row r="29" spans="1:28" x14ac:dyDescent="0.2">
      <c r="A29" s="1">
        <v>17</v>
      </c>
      <c r="B29">
        <v>185</v>
      </c>
      <c r="C29" s="1">
        <v>10</v>
      </c>
      <c r="D29">
        <v>7.6468968892423467E-2</v>
      </c>
      <c r="E29">
        <v>1</v>
      </c>
      <c r="H29">
        <v>7</v>
      </c>
      <c r="I29">
        <v>12</v>
      </c>
      <c r="J29">
        <f t="shared" si="0"/>
        <v>13.333333333333334</v>
      </c>
      <c r="N29">
        <f t="shared" si="1"/>
        <v>18.75</v>
      </c>
      <c r="R29" s="1"/>
      <c r="S29" s="1"/>
      <c r="T29" s="1">
        <v>15.791570896409601</v>
      </c>
      <c r="Z29" t="s">
        <v>53</v>
      </c>
      <c r="AB29" t="s">
        <v>56</v>
      </c>
    </row>
    <row r="30" spans="1:28" x14ac:dyDescent="0.2">
      <c r="A30" s="1">
        <v>17</v>
      </c>
      <c r="B30">
        <v>185</v>
      </c>
      <c r="C30" s="1">
        <v>10</v>
      </c>
      <c r="D30">
        <v>7.6468968892423467E-2</v>
      </c>
      <c r="E30">
        <v>1</v>
      </c>
      <c r="H30">
        <v>7</v>
      </c>
      <c r="I30">
        <v>12</v>
      </c>
      <c r="J30">
        <f t="shared" si="0"/>
        <v>13.333333333333334</v>
      </c>
      <c r="N30">
        <f t="shared" si="1"/>
        <v>18.75</v>
      </c>
      <c r="R30" s="1"/>
      <c r="S30" s="1"/>
      <c r="T30" s="1">
        <v>16.2011076325592</v>
      </c>
      <c r="Z30" t="s">
        <v>53</v>
      </c>
      <c r="AB30" t="s">
        <v>56</v>
      </c>
    </row>
    <row r="31" spans="1:28" x14ac:dyDescent="0.2">
      <c r="A31" s="1">
        <v>17</v>
      </c>
      <c r="B31">
        <v>185</v>
      </c>
      <c r="C31" s="1">
        <v>10</v>
      </c>
      <c r="D31">
        <v>7.6468968892423467E-2</v>
      </c>
      <c r="E31">
        <v>1</v>
      </c>
      <c r="H31">
        <v>7</v>
      </c>
      <c r="I31">
        <v>12</v>
      </c>
      <c r="J31">
        <f t="shared" si="0"/>
        <v>13.333333333333334</v>
      </c>
      <c r="N31">
        <f t="shared" si="1"/>
        <v>18.75</v>
      </c>
      <c r="R31" s="1"/>
      <c r="S31" s="1"/>
      <c r="T31" s="1">
        <v>15.1447352777998</v>
      </c>
      <c r="Z31" t="s">
        <v>53</v>
      </c>
      <c r="AB31" t="s">
        <v>56</v>
      </c>
    </row>
    <row r="32" spans="1:28" x14ac:dyDescent="0.2">
      <c r="A32" s="1">
        <v>17</v>
      </c>
      <c r="B32">
        <v>175</v>
      </c>
      <c r="C32" s="1">
        <v>10</v>
      </c>
      <c r="D32">
        <v>7.6468968892423467E-2</v>
      </c>
      <c r="E32">
        <v>1</v>
      </c>
      <c r="H32">
        <v>7</v>
      </c>
      <c r="I32">
        <v>12</v>
      </c>
      <c r="J32">
        <f t="shared" si="0"/>
        <v>12.5</v>
      </c>
      <c r="N32">
        <f t="shared" si="1"/>
        <v>18.75</v>
      </c>
      <c r="R32" s="1"/>
      <c r="S32" s="1"/>
      <c r="T32" s="1">
        <v>14.940665372117</v>
      </c>
      <c r="Z32" t="s">
        <v>53</v>
      </c>
      <c r="AB32" t="s">
        <v>56</v>
      </c>
    </row>
    <row r="33" spans="1:28" x14ac:dyDescent="0.2">
      <c r="A33" s="1">
        <v>17</v>
      </c>
      <c r="B33">
        <v>175</v>
      </c>
      <c r="C33" s="1">
        <v>10</v>
      </c>
      <c r="D33">
        <v>7.6468968892423467E-2</v>
      </c>
      <c r="E33">
        <v>1</v>
      </c>
      <c r="H33">
        <v>7</v>
      </c>
      <c r="I33">
        <v>12</v>
      </c>
      <c r="J33">
        <f t="shared" si="0"/>
        <v>12.5</v>
      </c>
      <c r="N33">
        <f t="shared" si="1"/>
        <v>18.75</v>
      </c>
      <c r="R33" s="1"/>
      <c r="S33" s="1"/>
      <c r="T33" s="1">
        <v>14.667938099389701</v>
      </c>
      <c r="Z33" t="s">
        <v>53</v>
      </c>
      <c r="AB33" t="s">
        <v>56</v>
      </c>
    </row>
    <row r="34" spans="1:28" x14ac:dyDescent="0.2">
      <c r="A34" s="1">
        <v>17</v>
      </c>
      <c r="B34">
        <v>175</v>
      </c>
      <c r="C34" s="1">
        <v>10</v>
      </c>
      <c r="D34">
        <v>7.6468968892423467E-2</v>
      </c>
      <c r="E34">
        <v>1</v>
      </c>
      <c r="H34">
        <v>7</v>
      </c>
      <c r="I34">
        <v>12</v>
      </c>
      <c r="J34">
        <f t="shared" si="0"/>
        <v>12.5</v>
      </c>
      <c r="N34">
        <f t="shared" si="1"/>
        <v>18.75</v>
      </c>
      <c r="R34" s="1"/>
      <c r="S34" s="1"/>
      <c r="T34" s="1">
        <v>15.145448601093801</v>
      </c>
      <c r="Z34" t="s">
        <v>53</v>
      </c>
      <c r="AB34" t="s">
        <v>56</v>
      </c>
    </row>
    <row r="35" spans="1:28" x14ac:dyDescent="0.2">
      <c r="A35" s="1">
        <v>17</v>
      </c>
      <c r="B35">
        <v>175</v>
      </c>
      <c r="C35" s="1">
        <v>10</v>
      </c>
      <c r="D35">
        <v>7.6468968892423467E-2</v>
      </c>
      <c r="E35">
        <v>1</v>
      </c>
      <c r="H35">
        <v>7</v>
      </c>
      <c r="I35">
        <v>12</v>
      </c>
      <c r="J35">
        <f t="shared" si="0"/>
        <v>12.5</v>
      </c>
      <c r="N35">
        <f t="shared" si="1"/>
        <v>18.75</v>
      </c>
      <c r="R35" s="1"/>
      <c r="S35" s="1"/>
      <c r="T35" s="1">
        <v>15.4537231513038</v>
      </c>
      <c r="Z35" t="s">
        <v>53</v>
      </c>
      <c r="AB35" t="s">
        <v>56</v>
      </c>
    </row>
    <row r="36" spans="1:28" x14ac:dyDescent="0.2">
      <c r="A36" s="1">
        <v>19</v>
      </c>
      <c r="B36">
        <v>185</v>
      </c>
      <c r="C36" s="1">
        <v>10</v>
      </c>
      <c r="D36">
        <v>7.6468968892423467E-2</v>
      </c>
      <c r="E36">
        <v>1</v>
      </c>
      <c r="H36">
        <v>7</v>
      </c>
      <c r="I36">
        <v>12</v>
      </c>
      <c r="J36">
        <f t="shared" si="0"/>
        <v>13.333333333333334</v>
      </c>
      <c r="N36">
        <f t="shared" si="1"/>
        <v>18.75</v>
      </c>
      <c r="R36" s="1"/>
      <c r="S36" s="1"/>
      <c r="T36" s="1">
        <v>15.079436474597799</v>
      </c>
      <c r="Z36" t="s">
        <v>53</v>
      </c>
      <c r="AB36" t="s">
        <v>56</v>
      </c>
    </row>
    <row r="37" spans="1:28" x14ac:dyDescent="0.2">
      <c r="A37" s="1">
        <v>19</v>
      </c>
      <c r="B37">
        <v>185</v>
      </c>
      <c r="C37" s="1">
        <v>10</v>
      </c>
      <c r="D37">
        <v>7.6468968892423467E-2</v>
      </c>
      <c r="E37">
        <v>1</v>
      </c>
      <c r="H37">
        <v>7</v>
      </c>
      <c r="I37">
        <v>12</v>
      </c>
      <c r="J37">
        <f t="shared" si="0"/>
        <v>13.333333333333334</v>
      </c>
      <c r="N37">
        <f t="shared" si="1"/>
        <v>18.75</v>
      </c>
      <c r="R37" s="1"/>
      <c r="S37" s="1"/>
      <c r="T37" s="1">
        <v>15.4548823016565</v>
      </c>
      <c r="Z37" t="s">
        <v>53</v>
      </c>
      <c r="AB37" t="s">
        <v>56</v>
      </c>
    </row>
    <row r="38" spans="1:28" x14ac:dyDescent="0.2">
      <c r="A38" s="1">
        <v>19</v>
      </c>
      <c r="B38">
        <v>175</v>
      </c>
      <c r="C38" s="1">
        <v>10</v>
      </c>
      <c r="D38">
        <v>7.6468968892423467E-2</v>
      </c>
      <c r="E38">
        <v>1</v>
      </c>
      <c r="H38">
        <v>7</v>
      </c>
      <c r="I38">
        <v>12</v>
      </c>
      <c r="J38">
        <f t="shared" si="0"/>
        <v>12.5</v>
      </c>
      <c r="N38">
        <f t="shared" si="1"/>
        <v>18.75</v>
      </c>
      <c r="R38" s="1"/>
      <c r="S38" s="1"/>
      <c r="T38" s="1">
        <v>15.6939942141555</v>
      </c>
      <c r="Z38" t="s">
        <v>53</v>
      </c>
      <c r="AB38" t="s">
        <v>56</v>
      </c>
    </row>
    <row r="39" spans="1:28" x14ac:dyDescent="0.2">
      <c r="A39" s="1">
        <v>19</v>
      </c>
      <c r="B39">
        <v>175</v>
      </c>
      <c r="C39" s="1">
        <v>10</v>
      </c>
      <c r="D39">
        <v>7.6468968892423467E-2</v>
      </c>
      <c r="E39">
        <v>1</v>
      </c>
      <c r="H39">
        <v>7</v>
      </c>
      <c r="I39">
        <v>12</v>
      </c>
      <c r="J39">
        <f t="shared" si="0"/>
        <v>12.5</v>
      </c>
      <c r="N39">
        <f t="shared" si="1"/>
        <v>18.75</v>
      </c>
      <c r="R39" s="1"/>
      <c r="S39" s="1"/>
      <c r="T39" s="1">
        <v>14.705595624950499</v>
      </c>
      <c r="Z39" t="s">
        <v>53</v>
      </c>
      <c r="AB39" t="s">
        <v>56</v>
      </c>
    </row>
    <row r="40" spans="1:28" x14ac:dyDescent="0.2">
      <c r="A40" s="1">
        <v>19</v>
      </c>
      <c r="B40">
        <v>175</v>
      </c>
      <c r="C40" s="1">
        <v>10</v>
      </c>
      <c r="D40">
        <v>7.6468968892423467E-2</v>
      </c>
      <c r="E40">
        <v>1</v>
      </c>
      <c r="H40">
        <v>7</v>
      </c>
      <c r="I40">
        <v>12</v>
      </c>
      <c r="J40">
        <f t="shared" si="0"/>
        <v>12.5</v>
      </c>
      <c r="N40">
        <f t="shared" si="1"/>
        <v>18.75</v>
      </c>
      <c r="R40" s="1"/>
      <c r="S40" s="1"/>
      <c r="T40" s="1">
        <v>14.364537925021802</v>
      </c>
      <c r="Z40" t="s">
        <v>53</v>
      </c>
      <c r="AB40" t="s">
        <v>56</v>
      </c>
    </row>
    <row r="41" spans="1:28" x14ac:dyDescent="0.2">
      <c r="A41" s="1">
        <v>19</v>
      </c>
      <c r="B41">
        <v>175</v>
      </c>
      <c r="C41" s="1">
        <v>10</v>
      </c>
      <c r="D41">
        <v>7.6468968892423467E-2</v>
      </c>
      <c r="E41">
        <v>1</v>
      </c>
      <c r="H41">
        <v>7</v>
      </c>
      <c r="I41">
        <v>12</v>
      </c>
      <c r="J41">
        <f t="shared" si="0"/>
        <v>12.5</v>
      </c>
      <c r="N41">
        <f t="shared" si="1"/>
        <v>18.75</v>
      </c>
      <c r="R41" s="1"/>
      <c r="S41" s="1"/>
      <c r="T41" s="1">
        <v>14.330655068558301</v>
      </c>
      <c r="Z41" t="s">
        <v>53</v>
      </c>
      <c r="AB41" t="s">
        <v>56</v>
      </c>
    </row>
    <row r="42" spans="1:28" x14ac:dyDescent="0.2">
      <c r="A42" s="1">
        <v>17</v>
      </c>
      <c r="B42">
        <v>195</v>
      </c>
      <c r="C42" s="1">
        <v>10</v>
      </c>
      <c r="D42">
        <v>7.6468968892423467E-2</v>
      </c>
      <c r="E42">
        <v>1</v>
      </c>
      <c r="H42">
        <v>7</v>
      </c>
      <c r="I42">
        <v>12</v>
      </c>
      <c r="J42">
        <f t="shared" si="0"/>
        <v>14.166666666666666</v>
      </c>
      <c r="N42">
        <f t="shared" si="1"/>
        <v>18.75</v>
      </c>
      <c r="R42" s="1"/>
      <c r="S42" s="1"/>
      <c r="T42" s="1">
        <v>15.387740746611701</v>
      </c>
      <c r="Z42" t="s">
        <v>53</v>
      </c>
      <c r="AB42" t="s">
        <v>56</v>
      </c>
    </row>
    <row r="43" spans="1:28" x14ac:dyDescent="0.2">
      <c r="A43" s="1">
        <v>17</v>
      </c>
      <c r="B43">
        <v>195</v>
      </c>
      <c r="C43" s="1">
        <v>10</v>
      </c>
      <c r="D43">
        <v>7.6468968892423467E-2</v>
      </c>
      <c r="E43">
        <v>1</v>
      </c>
      <c r="H43">
        <v>7</v>
      </c>
      <c r="I43">
        <v>12</v>
      </c>
      <c r="J43">
        <f t="shared" si="0"/>
        <v>14.166666666666666</v>
      </c>
      <c r="N43">
        <f t="shared" si="1"/>
        <v>18.75</v>
      </c>
      <c r="R43" s="1"/>
      <c r="S43" s="1"/>
      <c r="T43" s="1">
        <v>15.967434810176702</v>
      </c>
      <c r="Z43" t="s">
        <v>53</v>
      </c>
      <c r="AB43" t="s">
        <v>56</v>
      </c>
    </row>
    <row r="44" spans="1:28" x14ac:dyDescent="0.2">
      <c r="A44" s="1">
        <v>17</v>
      </c>
      <c r="B44">
        <v>185</v>
      </c>
      <c r="C44" s="1">
        <v>10</v>
      </c>
      <c r="D44">
        <v>7.6468968892423467E-2</v>
      </c>
      <c r="E44">
        <v>1</v>
      </c>
      <c r="H44">
        <v>7</v>
      </c>
      <c r="I44">
        <v>12</v>
      </c>
      <c r="J44">
        <f t="shared" si="0"/>
        <v>13.333333333333334</v>
      </c>
      <c r="N44">
        <f t="shared" si="1"/>
        <v>18.75</v>
      </c>
      <c r="R44" s="1"/>
      <c r="S44" s="1"/>
      <c r="T44" s="1">
        <v>15.355225093128301</v>
      </c>
      <c r="Z44" t="s">
        <v>53</v>
      </c>
      <c r="AB44" t="s">
        <v>56</v>
      </c>
    </row>
    <row r="45" spans="1:28" x14ac:dyDescent="0.2">
      <c r="A45" s="1">
        <v>17</v>
      </c>
      <c r="B45">
        <v>185</v>
      </c>
      <c r="C45" s="1">
        <v>10</v>
      </c>
      <c r="D45">
        <v>7.6468968892423467E-2</v>
      </c>
      <c r="E45">
        <v>1</v>
      </c>
      <c r="H45">
        <v>7</v>
      </c>
      <c r="I45">
        <v>12</v>
      </c>
      <c r="J45">
        <f t="shared" si="0"/>
        <v>13.333333333333334</v>
      </c>
      <c r="N45">
        <f t="shared" si="1"/>
        <v>18.75</v>
      </c>
      <c r="R45" s="1"/>
      <c r="S45" s="1"/>
      <c r="T45" s="1">
        <v>16.1736446857415</v>
      </c>
      <c r="Z45" t="s">
        <v>53</v>
      </c>
      <c r="AB45" t="s">
        <v>56</v>
      </c>
    </row>
    <row r="46" spans="1:28" x14ac:dyDescent="0.2">
      <c r="A46" s="1">
        <v>17</v>
      </c>
      <c r="B46">
        <v>185</v>
      </c>
      <c r="C46" s="1">
        <v>10</v>
      </c>
      <c r="D46">
        <v>7.6468968892423467E-2</v>
      </c>
      <c r="E46">
        <v>1</v>
      </c>
      <c r="H46">
        <v>7</v>
      </c>
      <c r="I46">
        <v>12</v>
      </c>
      <c r="J46">
        <f t="shared" si="0"/>
        <v>13.333333333333334</v>
      </c>
      <c r="N46">
        <f t="shared" si="1"/>
        <v>18.75</v>
      </c>
      <c r="R46" s="1"/>
      <c r="S46" s="1"/>
      <c r="T46" s="1">
        <v>16.0031901402869</v>
      </c>
      <c r="Z46" t="s">
        <v>53</v>
      </c>
      <c r="AB46" t="s">
        <v>56</v>
      </c>
    </row>
    <row r="47" spans="1:28" x14ac:dyDescent="0.2">
      <c r="A47" s="1">
        <v>19</v>
      </c>
      <c r="B47">
        <v>185</v>
      </c>
      <c r="C47" s="1">
        <v>10</v>
      </c>
      <c r="D47">
        <v>7.6468968892423467E-2</v>
      </c>
      <c r="E47">
        <v>1</v>
      </c>
      <c r="H47">
        <v>7</v>
      </c>
      <c r="I47">
        <v>12</v>
      </c>
      <c r="J47">
        <f t="shared" si="0"/>
        <v>13.333333333333334</v>
      </c>
      <c r="N47">
        <f t="shared" si="1"/>
        <v>18.75</v>
      </c>
      <c r="R47" s="1"/>
      <c r="S47" s="1"/>
      <c r="T47" s="1">
        <v>12.3931203931204</v>
      </c>
      <c r="Z47" t="s">
        <v>53</v>
      </c>
      <c r="AB47" t="s">
        <v>56</v>
      </c>
    </row>
    <row r="48" spans="1:28" x14ac:dyDescent="0.2">
      <c r="A48" s="1">
        <v>14</v>
      </c>
      <c r="B48">
        <v>195</v>
      </c>
      <c r="C48" s="1">
        <v>10</v>
      </c>
      <c r="D48">
        <v>7.6468968892423467E-2</v>
      </c>
      <c r="E48">
        <v>1</v>
      </c>
      <c r="H48">
        <v>7</v>
      </c>
      <c r="I48">
        <v>12</v>
      </c>
      <c r="J48">
        <f t="shared" si="0"/>
        <v>14.166666666666666</v>
      </c>
      <c r="N48">
        <f t="shared" si="1"/>
        <v>18.75</v>
      </c>
      <c r="R48" s="1"/>
      <c r="S48" s="1"/>
      <c r="T48" s="1">
        <v>12.188574938574899</v>
      </c>
      <c r="Z48" t="s">
        <v>53</v>
      </c>
      <c r="AB48" t="s">
        <v>56</v>
      </c>
    </row>
    <row r="49" spans="1:28" x14ac:dyDescent="0.2">
      <c r="A49" s="1">
        <v>19</v>
      </c>
      <c r="B49">
        <v>185</v>
      </c>
      <c r="C49" s="1">
        <v>10</v>
      </c>
      <c r="D49">
        <v>7.6468968892423467E-2</v>
      </c>
      <c r="E49">
        <v>1</v>
      </c>
      <c r="H49">
        <v>7</v>
      </c>
      <c r="I49">
        <v>12</v>
      </c>
      <c r="J49">
        <f t="shared" si="0"/>
        <v>13.333333333333334</v>
      </c>
      <c r="N49">
        <f t="shared" si="1"/>
        <v>18.75</v>
      </c>
      <c r="R49" s="1"/>
      <c r="S49" s="1"/>
      <c r="T49" s="1">
        <v>11.199968296742501</v>
      </c>
      <c r="Z49" t="s">
        <v>53</v>
      </c>
      <c r="AB49" t="s">
        <v>56</v>
      </c>
    </row>
    <row r="50" spans="1:28" x14ac:dyDescent="0.2">
      <c r="A50" s="1">
        <v>14</v>
      </c>
      <c r="B50">
        <v>195</v>
      </c>
      <c r="C50" s="1">
        <v>10</v>
      </c>
      <c r="D50">
        <v>7.6468968892423467E-2</v>
      </c>
      <c r="E50">
        <v>1</v>
      </c>
      <c r="H50">
        <v>7</v>
      </c>
      <c r="I50">
        <v>12</v>
      </c>
      <c r="J50">
        <f t="shared" si="0"/>
        <v>14.166666666666666</v>
      </c>
      <c r="N50">
        <f t="shared" si="1"/>
        <v>18.75</v>
      </c>
      <c r="R50" s="1"/>
      <c r="S50" s="1"/>
      <c r="T50" s="1">
        <v>10.007024252992</v>
      </c>
      <c r="Z50" t="s">
        <v>53</v>
      </c>
      <c r="AB50" t="s">
        <v>56</v>
      </c>
    </row>
    <row r="51" spans="1:28" x14ac:dyDescent="0.2">
      <c r="A51" s="1">
        <v>19</v>
      </c>
      <c r="B51">
        <v>185</v>
      </c>
      <c r="C51" s="1">
        <v>10</v>
      </c>
      <c r="D51">
        <v>7.6468968892423467E-2</v>
      </c>
      <c r="E51">
        <v>1</v>
      </c>
      <c r="H51">
        <v>7</v>
      </c>
      <c r="I51">
        <v>12</v>
      </c>
      <c r="J51">
        <f t="shared" si="0"/>
        <v>13.333333333333334</v>
      </c>
      <c r="N51">
        <f t="shared" si="1"/>
        <v>18.75</v>
      </c>
      <c r="R51" s="1"/>
      <c r="S51" s="1"/>
      <c r="T51" s="1">
        <v>13.110010303558701</v>
      </c>
      <c r="Z51" t="s">
        <v>53</v>
      </c>
      <c r="AB51" t="s">
        <v>56</v>
      </c>
    </row>
    <row r="52" spans="1:28" x14ac:dyDescent="0.2">
      <c r="A52" s="1">
        <v>14</v>
      </c>
      <c r="B52">
        <v>195</v>
      </c>
      <c r="C52" s="1">
        <v>10</v>
      </c>
      <c r="D52">
        <v>7.6468968892423467E-2</v>
      </c>
      <c r="E52">
        <v>1</v>
      </c>
      <c r="H52">
        <v>7</v>
      </c>
      <c r="I52">
        <v>12</v>
      </c>
      <c r="J52">
        <f t="shared" si="0"/>
        <v>14.166666666666666</v>
      </c>
      <c r="N52">
        <f t="shared" si="1"/>
        <v>18.75</v>
      </c>
      <c r="R52" s="1"/>
      <c r="S52" s="1"/>
      <c r="T52" s="1">
        <v>10.689615201712</v>
      </c>
      <c r="Z52" t="s">
        <v>53</v>
      </c>
      <c r="AB52" t="s">
        <v>56</v>
      </c>
    </row>
    <row r="53" spans="1:28" x14ac:dyDescent="0.2">
      <c r="A53" s="1">
        <v>19</v>
      </c>
      <c r="B53">
        <v>195</v>
      </c>
      <c r="C53" s="1">
        <v>10</v>
      </c>
      <c r="D53">
        <v>7.6468968892423467E-2</v>
      </c>
      <c r="E53">
        <v>1</v>
      </c>
      <c r="H53">
        <v>7</v>
      </c>
      <c r="I53">
        <v>12</v>
      </c>
      <c r="J53">
        <f t="shared" si="0"/>
        <v>14.166666666666666</v>
      </c>
      <c r="N53">
        <f t="shared" si="1"/>
        <v>18.75</v>
      </c>
      <c r="R53" s="1"/>
      <c r="S53" s="1"/>
      <c r="T53" s="1">
        <v>9.2600261551874503</v>
      </c>
      <c r="Z53" t="s">
        <v>53</v>
      </c>
      <c r="AB53" t="s">
        <v>56</v>
      </c>
    </row>
    <row r="54" spans="1:28" x14ac:dyDescent="0.2">
      <c r="A54" s="1">
        <v>19</v>
      </c>
      <c r="B54">
        <v>195</v>
      </c>
      <c r="C54" s="1">
        <v>10</v>
      </c>
      <c r="D54">
        <v>7.6468968892423467E-2</v>
      </c>
      <c r="E54">
        <v>1</v>
      </c>
      <c r="H54">
        <v>7</v>
      </c>
      <c r="I54">
        <v>12</v>
      </c>
      <c r="J54">
        <f t="shared" si="0"/>
        <v>14.166666666666666</v>
      </c>
      <c r="N54">
        <f t="shared" si="1"/>
        <v>18.75</v>
      </c>
      <c r="R54" s="1"/>
      <c r="S54" s="1"/>
      <c r="T54" s="1">
        <v>8.4766782911944212</v>
      </c>
      <c r="Z54" t="s">
        <v>53</v>
      </c>
      <c r="AB54" t="s">
        <v>56</v>
      </c>
    </row>
    <row r="55" spans="1:28" x14ac:dyDescent="0.2">
      <c r="A55" s="1">
        <v>17</v>
      </c>
      <c r="B55">
        <v>195</v>
      </c>
      <c r="C55" s="1">
        <v>10</v>
      </c>
      <c r="D55">
        <v>7.6468968892423467E-2</v>
      </c>
      <c r="E55">
        <v>1</v>
      </c>
      <c r="H55">
        <v>7</v>
      </c>
      <c r="I55">
        <v>12</v>
      </c>
      <c r="J55">
        <f t="shared" si="0"/>
        <v>14.166666666666666</v>
      </c>
      <c r="N55">
        <f t="shared" si="1"/>
        <v>18.75</v>
      </c>
      <c r="R55" s="1"/>
      <c r="S55" s="1"/>
      <c r="T55" s="1">
        <v>7.8984405960212403</v>
      </c>
      <c r="Z55" t="s">
        <v>53</v>
      </c>
      <c r="AB55" t="s">
        <v>56</v>
      </c>
    </row>
    <row r="56" spans="1:28" x14ac:dyDescent="0.2">
      <c r="A56" s="1">
        <v>17</v>
      </c>
      <c r="B56">
        <v>195</v>
      </c>
      <c r="C56" s="1">
        <v>10</v>
      </c>
      <c r="D56">
        <v>7.6468968892423467E-2</v>
      </c>
      <c r="E56">
        <v>1</v>
      </c>
      <c r="H56">
        <v>7</v>
      </c>
      <c r="I56">
        <v>12</v>
      </c>
      <c r="J56">
        <f t="shared" si="0"/>
        <v>14.166666666666666</v>
      </c>
      <c r="N56">
        <f t="shared" si="1"/>
        <v>18.75</v>
      </c>
      <c r="R56" s="1"/>
      <c r="S56" s="1"/>
      <c r="T56" s="1">
        <v>6.4673654593009404</v>
      </c>
      <c r="Z56" t="s">
        <v>53</v>
      </c>
      <c r="AB56" t="s">
        <v>56</v>
      </c>
    </row>
    <row r="57" spans="1:28" x14ac:dyDescent="0.2">
      <c r="A57" s="1">
        <v>19</v>
      </c>
      <c r="B57">
        <v>195</v>
      </c>
      <c r="C57" s="1">
        <v>10</v>
      </c>
      <c r="D57">
        <v>7.6468968892423467E-2</v>
      </c>
      <c r="E57">
        <v>1</v>
      </c>
      <c r="H57">
        <v>7</v>
      </c>
      <c r="I57">
        <v>12</v>
      </c>
      <c r="J57">
        <f t="shared" si="0"/>
        <v>14.166666666666666</v>
      </c>
      <c r="N57">
        <f t="shared" si="1"/>
        <v>18.75</v>
      </c>
      <c r="R57" s="1"/>
      <c r="S57" s="1"/>
      <c r="T57" s="1">
        <v>4.5599092494253801</v>
      </c>
      <c r="Z57" t="s">
        <v>53</v>
      </c>
      <c r="AB57" t="s">
        <v>56</v>
      </c>
    </row>
    <row r="58" spans="1:28" x14ac:dyDescent="0.2">
      <c r="A58" s="1">
        <v>19</v>
      </c>
      <c r="B58">
        <v>195</v>
      </c>
      <c r="C58" s="1">
        <v>10</v>
      </c>
      <c r="D58">
        <v>7.6468968892423467E-2</v>
      </c>
      <c r="E58">
        <v>1</v>
      </c>
      <c r="H58">
        <v>7</v>
      </c>
      <c r="I58">
        <v>12</v>
      </c>
      <c r="J58">
        <f t="shared" si="0"/>
        <v>14.166666666666666</v>
      </c>
      <c r="N58">
        <f t="shared" si="1"/>
        <v>18.75</v>
      </c>
      <c r="R58" s="1"/>
      <c r="S58" s="1"/>
      <c r="T58" s="1">
        <v>6.1624197511294296</v>
      </c>
      <c r="Z58" t="s">
        <v>53</v>
      </c>
      <c r="AB58" t="s">
        <v>56</v>
      </c>
    </row>
  </sheetData>
  <mergeCells count="3">
    <mergeCell ref="A1:J1"/>
    <mergeCell ref="K1:P1"/>
    <mergeCell ref="Q1:X1"/>
  </mergeCell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U m Q +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U m Q +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k P k 6 W x C t V Y g E A A J M C A A A T A B w A R m 9 y b X V s Y X M v U 2 V j d G l v b j E u b S C i G A A o o B Q A A A A A A A A A A A A A A A A A A A A A A A A A A A C V k M 1 K A z E U h f c D f Y e Q I s x A H G l R Q c s s 6 r R F F / 4 x I y q t i 3 R y 2 w Y y i e T H W k o 3 P p H P o C 9 m 2 i l U 7 G z M J r n f S c 6 9 J w Y K y 5 V E W b W 3 O o 2 g E Z g Z 1 c B Q E 1 s 6 d o I e 3 m n F 3 E a / n T w t h D I w 0 K q 8 B k 2 l 5 Y 9 K s Y z O m T M W o w Q J s I 0 A + Z U p p w v w J D V v c U 8 V r g R p w w E X E K d K W l + Y E K f n o w c D 2 o z 6 b E 4 1 G / X U X A p F m R n 9 s 3 V c m D c c k W E P B C + 5 B Z 1 g g g l K l X C l N M k Z Q X 1 Z K M b l N G m 1 T 9 o E 3 T t l I b M L A c n u G N 8 o C S 8 R q R I 0 s e 9 e e o 2 h S 6 D M j 7 k O m N O x v 7 h V t j y s w h I 0 3 P K u E F l B B d U m s d r 9 t k x n V E 6 9 Y 7 5 4 h Z 1 d 7 v O Y i d J l N f B a N G F N f 7 J c Y h / r S t r T 4 3 h 9 a 0 X Q E n c 9 s r 5 A F t 7 t h l z s k X S P 5 C j 8 / v j 6 T K M a w x S F B z X c 4 5 L L G u G 5 t X 2 w a S F d O Q Z d C W 0 U T o + m f 6 V V 1 A i 4 r P 2 T z g 9 Q S w E C L Q A U A A I A C A B S Z D 5 O A y / y 2 a c A A A D 4 A A A A E g A A A A A A A A A A A A A A A A A A A A A A Q 2 9 u Z m l n L 1 B h Y 2 t h Z 2 U u e G 1 s U E s B A i 0 A F A A C A A g A U m Q + T g / K 6 a u k A A A A 6 Q A A A B M A A A A A A A A A A A A A A A A A 8 w A A A F t D b 2 5 0 Z W 5 0 X 1 R 5 c G V z X S 5 4 b W x Q S w E C L Q A U A A I A C A B S Z D 5 O l s Q r V W I B A A C T A g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D w A A A A A A A H M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1 b G F f U H J v Z H V j d G l v b k 9 m W H l s b 3 N l R n J v b U 1 l c m F u d G l X b 2 9 k U 2 F 3 Z H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z M F Q y M D o z N D o z N i 4 4 O T Y 3 O D M y W i I g L z 4 8 R W 5 0 c n k g V H l w Z T 0 i R m l s b E N v b H V t b l R 5 c G V z I i B W Y W x 1 Z T 0 i c 0 F 3 W U d C Z 0 1 E Q X d V R i I g L z 4 8 R W 5 0 c n k g V H l w Z T 0 i R m l s b E N v b H V t b k 5 h b W V z I i B W Y W x 1 Z T 0 i c 1 s m c X V v d D t D b 2 x 1 b W 4 x J n F 1 b 3 Q 7 L C Z x d W 9 0 O 0 E m c X V v d D s s J n F 1 b 3 Q 7 Q i Z x d W 9 0 O y w m c X V v d D t D J n F 1 b 3 Q 7 L C Z x d W 9 0 O 1 Q g K M O C w r B D K S Z x d W 9 0 O y w m c X V v d D t B Q y A o J S k m c X V v d D s s J n F 1 b 3 Q 7 Q y A o b W l u K S Z x d W 9 0 O y w m c X V v d D t Z M S A o J S k m c X V v d D s s J n F 1 b 3 Q 7 W T I g K G c v Z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g W o C 3 y 8 U K Z D e T x Y k Z 4 r g A A A A A C A A A A A A A Q Z g A A A A E A A C A A A A A K b 4 I t V C p R n J d X p m f / P l r R l v a y k 9 J h B b b s T A l j W b W t U Q A A A A A O g A A A A A I A A C A A A A B a / E U c B 6 H N V B Y e T f P I a O C e v 8 N S e i g / 3 i w y R Z O o I z P g m F A A A A A m n x a p 5 + d l K h c j d x o B A 1 N i c J w R J y Z 6 C O 4 X o 8 9 g E 2 4 h f 2 S n t W i / R 6 H U O Z D w B L a 4 4 9 h K J m E P S V D G r 4 s b O P q L B N Y X + U f 4 0 8 X 4 g h I m B F T i M W / E s 0 A A A A A V + U y m Q i u u l D i n M L A c i w T T m 6 b W + x C 9 B C 3 V l O N O I 4 I Y y h E y 1 1 b r R o n f 7 h W C Y 1 8 k b x M n 7 k B w t z O C F m z h a n O 4 T f W p < / D a t a M a s h u p > 
</file>

<file path=customXml/itemProps1.xml><?xml version="1.0" encoding="utf-8"?>
<ds:datastoreItem xmlns:ds="http://schemas.openxmlformats.org/officeDocument/2006/customXml" ds:itemID="{962C41FD-C5AD-4508-B0E1-69290768C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2019-01-12T00:14:28Z</dcterms:created>
  <dcterms:modified xsi:type="dcterms:W3CDTF">2019-07-15T16:26:43Z</dcterms:modified>
</cp:coreProperties>
</file>