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09"/>
  <workbookPr filterPrivacy="1"/>
  <xr:revisionPtr revIDLastSave="0" documentId="13_ncr:1_{407E42D9-FD0C-984D-9FF9-4C5EAA9639C3}" xr6:coauthVersionLast="43" xr6:coauthVersionMax="43" xr10:uidLastSave="{00000000-0000-0000-0000-000000000000}"/>
  <bookViews>
    <workbookView xWindow="0" yWindow="0" windowWidth="22260" windowHeight="12640" activeTab="2" xr2:uid="{00000000-000D-0000-FFFF-FFFF00000000}"/>
  </bookViews>
  <sheets>
    <sheet name="Sheet1" sheetId="1" r:id="rId1"/>
    <sheet name="Raw" sheetId="2" r:id="rId2"/>
    <sheet name="Data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32" i="2" l="1"/>
  <c r="U31" i="2"/>
  <c r="U30" i="2"/>
  <c r="U29" i="2"/>
  <c r="U28" i="2"/>
  <c r="U27" i="2"/>
  <c r="U26" i="2"/>
  <c r="U25" i="2"/>
  <c r="U24" i="2"/>
  <c r="U23" i="2"/>
  <c r="U22" i="2"/>
  <c r="U21" i="2"/>
  <c r="U20" i="2"/>
  <c r="U19" i="2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B24" i="1"/>
  <c r="C24" i="1"/>
  <c r="I4" i="2" l="1"/>
  <c r="I5" i="2"/>
  <c r="I6" i="2"/>
  <c r="I7" i="2"/>
  <c r="I8" i="2"/>
  <c r="I9" i="2"/>
  <c r="I10" i="2"/>
  <c r="I11" i="2"/>
  <c r="I12" i="2"/>
  <c r="I13" i="2"/>
  <c r="I14" i="2"/>
  <c r="I15" i="2"/>
  <c r="I16" i="2"/>
  <c r="I3" i="2"/>
  <c r="T17" i="2" l="1"/>
  <c r="T16" i="2"/>
  <c r="T15" i="2"/>
  <c r="T14" i="2"/>
  <c r="T13" i="2"/>
  <c r="T12" i="2"/>
  <c r="T11" i="2"/>
  <c r="T10" i="2"/>
  <c r="T9" i="2"/>
  <c r="T8" i="2"/>
  <c r="T6" i="2"/>
  <c r="T7" i="2"/>
  <c r="T5" i="2"/>
  <c r="T4" i="2"/>
  <c r="T3" i="2"/>
  <c r="A14" i="2"/>
  <c r="A4" i="2"/>
  <c r="A5" i="2"/>
  <c r="A17" i="2"/>
  <c r="A18" i="2"/>
  <c r="A19" i="2"/>
  <c r="A20" i="2"/>
  <c r="A21" i="2"/>
  <c r="A6" i="2"/>
  <c r="A7" i="2"/>
  <c r="A8" i="2"/>
  <c r="A9" i="2"/>
  <c r="A10" i="2"/>
  <c r="A11" i="2"/>
  <c r="A12" i="2"/>
  <c r="A13" i="2"/>
  <c r="A15" i="2"/>
  <c r="A16" i="2"/>
  <c r="A3" i="2"/>
  <c r="B34" i="1"/>
  <c r="B35" i="1"/>
  <c r="B36" i="1"/>
  <c r="B37" i="1"/>
  <c r="B38" i="1"/>
  <c r="B4" i="1" l="1"/>
  <c r="B12" i="1"/>
  <c r="O33" i="1"/>
  <c r="B25" i="1"/>
  <c r="B26" i="1"/>
  <c r="B27" i="1"/>
  <c r="B28" i="1"/>
  <c r="B29" i="1"/>
  <c r="B30" i="1"/>
  <c r="B31" i="1"/>
  <c r="B32" i="1"/>
  <c r="B33" i="1"/>
  <c r="J37" i="1"/>
  <c r="J38" i="1"/>
  <c r="J39" i="1"/>
  <c r="J40" i="1"/>
  <c r="J41" i="1"/>
  <c r="J42" i="1"/>
  <c r="J43" i="1"/>
  <c r="J36" i="1"/>
  <c r="J32" i="1"/>
  <c r="B14" i="1" l="1"/>
  <c r="B17" i="1" l="1"/>
  <c r="B18" i="1" s="1"/>
</calcChain>
</file>

<file path=xl/sharedStrings.xml><?xml version="1.0" encoding="utf-8"?>
<sst xmlns="http://schemas.openxmlformats.org/spreadsheetml/2006/main" count="119" uniqueCount="71">
  <si>
    <t>mol proton/L</t>
  </si>
  <si>
    <t>wt% of feed dry basis</t>
  </si>
  <si>
    <t>Calculating Heating Rate</t>
  </si>
  <si>
    <t>LSR1</t>
  </si>
  <si>
    <t>LSR2</t>
  </si>
  <si>
    <t>Efficiency</t>
  </si>
  <si>
    <t>J/kg C</t>
  </si>
  <si>
    <t>Heat Rate (C/min)</t>
  </si>
  <si>
    <t>Wood Species:</t>
    <phoneticPr fontId="1" type="noConversion"/>
  </si>
  <si>
    <t>Initial Acid Concentration:</t>
    <phoneticPr fontId="1" type="noConversion"/>
  </si>
  <si>
    <t>Initial Xylans Composition:</t>
    <phoneticPr fontId="1" type="noConversion"/>
  </si>
  <si>
    <t>Initial Xyloses Composition:</t>
    <phoneticPr fontId="1" type="noConversion"/>
  </si>
  <si>
    <t>Particle Size:</t>
    <phoneticPr fontId="1" type="noConversion"/>
  </si>
  <si>
    <t>mm</t>
    <phoneticPr fontId="1" type="noConversion"/>
  </si>
  <si>
    <t>LiquidSolidRatio:</t>
    <phoneticPr fontId="1" type="noConversion"/>
  </si>
  <si>
    <t>Moisture Content of Feed Wood:</t>
    <phoneticPr fontId="1" type="noConversion"/>
  </si>
  <si>
    <t>%</t>
    <phoneticPr fontId="1" type="noConversion"/>
  </si>
  <si>
    <t>Power</t>
    <phoneticPr fontId="1" type="noConversion"/>
  </si>
  <si>
    <t>W</t>
    <phoneticPr fontId="1" type="noConversion"/>
  </si>
  <si>
    <t>Reactor Volume</t>
    <phoneticPr fontId="1" type="noConversion"/>
  </si>
  <si>
    <t>L</t>
    <phoneticPr fontId="1" type="noConversion"/>
  </si>
  <si>
    <t>Mass Water</t>
    <phoneticPr fontId="1" type="noConversion"/>
  </si>
  <si>
    <t>kg</t>
    <phoneticPr fontId="1" type="noConversion"/>
  </si>
  <si>
    <t>Capacity</t>
    <phoneticPr fontId="1" type="noConversion"/>
  </si>
  <si>
    <t>Heat Rate</t>
    <phoneticPr fontId="1" type="noConversion"/>
  </si>
  <si>
    <t>C/s</t>
    <phoneticPr fontId="1" type="noConversion"/>
  </si>
  <si>
    <t>C/min</t>
    <phoneticPr fontId="1" type="noConversion"/>
  </si>
  <si>
    <t>Reactor Conditions</t>
  </si>
  <si>
    <t>Initial Solids Composition (wt% of feed dry basis)</t>
  </si>
  <si>
    <t>Concentration of species in liquids phase (g species/L)</t>
  </si>
  <si>
    <t>Total Operating Time (min)</t>
  </si>
  <si>
    <t>Temperature (deg C)</t>
  </si>
  <si>
    <t>LiquidSolidRatio</t>
  </si>
  <si>
    <t>Initial Acid Concentration (mol proton/L)</t>
  </si>
  <si>
    <t>Particle Size, smallest dimension if available (mm)</t>
  </si>
  <si>
    <t>Feed Mass (g)</t>
  </si>
  <si>
    <t>Moisture Content of Feed Wood (%)</t>
  </si>
  <si>
    <t>Isothermal Time (min)</t>
  </si>
  <si>
    <t>Heating Time (min)</t>
  </si>
  <si>
    <t>Minimum Ramp Temp (deg/min)</t>
  </si>
  <si>
    <t>Arabinose</t>
  </si>
  <si>
    <t>Galactose</t>
  </si>
  <si>
    <t>Glucose</t>
  </si>
  <si>
    <t>Xylose</t>
  </si>
  <si>
    <t>Mannose</t>
  </si>
  <si>
    <t>Rhammose</t>
  </si>
  <si>
    <t>Arbinose</t>
  </si>
  <si>
    <t>Furfural</t>
  </si>
  <si>
    <t>Hydroxymethylfurfural</t>
  </si>
  <si>
    <t>pH:</t>
    <phoneticPr fontId="1" type="noConversion"/>
  </si>
  <si>
    <t>pH conversion:</t>
    <phoneticPr fontId="1" type="noConversion"/>
  </si>
  <si>
    <t>Mesh conversion:</t>
    <phoneticPr fontId="1" type="noConversion"/>
  </si>
  <si>
    <r>
      <t>[H</t>
    </r>
    <r>
      <rPr>
        <vertAlign val="superscript"/>
        <sz val="11"/>
        <color theme="1"/>
        <rFont val="Calibri"/>
        <family val="2"/>
      </rPr>
      <t>+</t>
    </r>
    <r>
      <rPr>
        <sz val="11"/>
        <color theme="1"/>
        <rFont val="Calibri"/>
        <family val="2"/>
      </rPr>
      <t>]:</t>
    </r>
    <phoneticPr fontId="1" type="noConversion"/>
  </si>
  <si>
    <t>Acid concentration conversion:</t>
    <phoneticPr fontId="1" type="noConversion"/>
  </si>
  <si>
    <r>
      <t>[mol H</t>
    </r>
    <r>
      <rPr>
        <vertAlign val="superscript"/>
        <sz val="11"/>
        <color theme="1"/>
        <rFont val="Calibri"/>
        <family val="2"/>
      </rPr>
      <t>+</t>
    </r>
    <r>
      <rPr>
        <sz val="11"/>
        <color theme="1"/>
        <rFont val="Calibri"/>
        <family val="2"/>
      </rPr>
      <t>/L]</t>
    </r>
    <phoneticPr fontId="1" type="noConversion"/>
  </si>
  <si>
    <t>[%]</t>
    <phoneticPr fontId="1" type="noConversion"/>
  </si>
  <si>
    <t>g Xylose/g raw material to g/L conversion:</t>
    <phoneticPr fontId="1" type="noConversion"/>
  </si>
  <si>
    <t>g Xylose/g raw material</t>
  </si>
  <si>
    <t>g Xylose/L</t>
    <phoneticPr fontId="1" type="noConversion"/>
  </si>
  <si>
    <t>Average particle size calculation:</t>
    <phoneticPr fontId="1" type="noConversion"/>
  </si>
  <si>
    <t>lower limit:</t>
    <phoneticPr fontId="1" type="noConversion"/>
  </si>
  <si>
    <t>upper limit:</t>
    <phoneticPr fontId="1" type="noConversion"/>
  </si>
  <si>
    <t>Average particle size:</t>
    <phoneticPr fontId="1" type="noConversion"/>
  </si>
  <si>
    <t>Feed mass</t>
    <phoneticPr fontId="1" type="noConversion"/>
  </si>
  <si>
    <t>g</t>
    <phoneticPr fontId="1" type="noConversion"/>
  </si>
  <si>
    <t>mm</t>
    <phoneticPr fontId="1" type="noConversion"/>
  </si>
  <si>
    <t>Poplar chips from an eastern China paper mill</t>
    <phoneticPr fontId="1" type="noConversion"/>
  </si>
  <si>
    <t>mono</t>
    <phoneticPr fontId="1" type="noConversion"/>
  </si>
  <si>
    <t>Acid</t>
  </si>
  <si>
    <t>none</t>
  </si>
  <si>
    <t>Acetyl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</si>
</sst>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1"/>
      <color theme="1"/>
      <name val="Calibri"/>
      <family val="2"/>
    </font>
    <font>
      <b/>
      <sz val="14"/>
      <color theme="1"/>
      <name val="Calibri"/>
      <family val="2"/>
    </font>
    <font>
      <vertAlign val="superscript"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2" fillId="0" borderId="0" xfId="0" applyFont="1" applyBorder="1"/>
    <xf numFmtId="0" fontId="2" fillId="2" borderId="0" xfId="0" applyFont="1" applyFill="1" applyBorder="1"/>
    <xf numFmtId="0" fontId="2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left"/>
    </xf>
    <xf numFmtId="0" fontId="3" fillId="0" borderId="0" xfId="0" applyFont="1" applyBorder="1" applyAlignment="1"/>
    <xf numFmtId="0" fontId="2" fillId="2" borderId="0" xfId="0" applyFont="1" applyFill="1" applyBorder="1" applyAlignment="1">
      <alignment horizontal="center" wrapText="1"/>
    </xf>
    <xf numFmtId="0" fontId="2" fillId="2" borderId="0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 applyAlignment="1">
      <alignment horizontal="left"/>
    </xf>
    <xf numFmtId="0" fontId="2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7620</xdr:colOff>
      <xdr:row>1</xdr:row>
      <xdr:rowOff>60960</xdr:rowOff>
    </xdr:from>
    <xdr:to>
      <xdr:col>18</xdr:col>
      <xdr:colOff>388620</xdr:colOff>
      <xdr:row>26</xdr:row>
      <xdr:rowOff>129540</xdr:rowOff>
    </xdr:to>
    <xdr:pic>
      <xdr:nvPicPr>
        <xdr:cNvPr id="4" name="图片 3" descr="“mesh to mm”的图片搜索结果">
          <a:extLst>
            <a:ext uri="{FF2B5EF4-FFF2-40B4-BE49-F238E27FC236}">
              <a16:creationId xmlns:a16="http://schemas.microsoft.com/office/drawing/2014/main" id="{7D821C05-49F1-4447-9313-E37E935A5F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40040" y="236220"/>
          <a:ext cx="6477000" cy="4732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5"/>
  <sheetViews>
    <sheetView topLeftCell="A19" workbookViewId="0">
      <selection activeCell="D41" sqref="D41"/>
    </sheetView>
  </sheetViews>
  <sheetFormatPr baseColWidth="10" defaultColWidth="8.83203125" defaultRowHeight="15" x14ac:dyDescent="0.2"/>
  <cols>
    <col min="1" max="1" width="39.6640625" style="4" customWidth="1"/>
    <col min="2" max="2" width="22.6640625" style="4" customWidth="1"/>
    <col min="3" max="16384" width="8.83203125" style="4"/>
  </cols>
  <sheetData>
    <row r="1" spans="1:11" ht="19" x14ac:dyDescent="0.25">
      <c r="A1" s="4" t="s">
        <v>8</v>
      </c>
      <c r="B1" s="9" t="s">
        <v>66</v>
      </c>
      <c r="C1" s="10"/>
      <c r="D1" s="10"/>
      <c r="E1" s="10"/>
      <c r="F1" s="10"/>
      <c r="G1" s="10"/>
      <c r="H1" s="10"/>
      <c r="I1" s="12" t="s">
        <v>51</v>
      </c>
      <c r="J1" s="12"/>
      <c r="K1" s="12"/>
    </row>
    <row r="2" spans="1:11" x14ac:dyDescent="0.2">
      <c r="A2" s="4" t="s">
        <v>9</v>
      </c>
      <c r="B2" s="5">
        <v>8.5113803820237531E-6</v>
      </c>
      <c r="C2" s="4" t="s">
        <v>0</v>
      </c>
    </row>
    <row r="3" spans="1:11" x14ac:dyDescent="0.2">
      <c r="A3" s="4" t="s">
        <v>10</v>
      </c>
      <c r="B3" s="5">
        <v>14.8</v>
      </c>
      <c r="C3" s="4" t="s">
        <v>1</v>
      </c>
    </row>
    <row r="4" spans="1:11" x14ac:dyDescent="0.2">
      <c r="A4" s="4" t="s">
        <v>11</v>
      </c>
      <c r="B4" s="5">
        <f>B3/0.88</f>
        <v>16.81818181818182</v>
      </c>
      <c r="C4" s="4" t="s">
        <v>1</v>
      </c>
    </row>
    <row r="5" spans="1:11" x14ac:dyDescent="0.2">
      <c r="A5" s="4" t="s">
        <v>12</v>
      </c>
      <c r="B5" s="5">
        <v>13.375</v>
      </c>
      <c r="C5" s="4" t="s">
        <v>13</v>
      </c>
    </row>
    <row r="6" spans="1:11" x14ac:dyDescent="0.2">
      <c r="A6" s="4" t="s">
        <v>14</v>
      </c>
      <c r="B6" s="5">
        <v>5</v>
      </c>
    </row>
    <row r="7" spans="1:11" x14ac:dyDescent="0.2">
      <c r="A7" s="4" t="s">
        <v>63</v>
      </c>
      <c r="B7" s="5">
        <v>25</v>
      </c>
      <c r="C7" s="4" t="s">
        <v>64</v>
      </c>
    </row>
    <row r="8" spans="1:11" x14ac:dyDescent="0.2">
      <c r="A8" s="4" t="s">
        <v>15</v>
      </c>
      <c r="B8" s="5">
        <v>0</v>
      </c>
      <c r="C8" s="4" t="s">
        <v>16</v>
      </c>
    </row>
    <row r="9" spans="1:11" ht="19" x14ac:dyDescent="0.25">
      <c r="A9" s="11" t="s">
        <v>2</v>
      </c>
      <c r="B9" s="11"/>
    </row>
    <row r="10" spans="1:11" x14ac:dyDescent="0.2">
      <c r="A10" s="4" t="s">
        <v>17</v>
      </c>
      <c r="B10" s="5">
        <v>700</v>
      </c>
      <c r="C10" s="4" t="s">
        <v>18</v>
      </c>
    </row>
    <row r="11" spans="1:11" x14ac:dyDescent="0.2">
      <c r="A11" s="4" t="s">
        <v>19</v>
      </c>
      <c r="B11" s="5">
        <v>0.3</v>
      </c>
      <c r="C11" s="4" t="s">
        <v>20</v>
      </c>
    </row>
    <row r="12" spans="1:11" x14ac:dyDescent="0.2">
      <c r="A12" s="4" t="s">
        <v>3</v>
      </c>
      <c r="B12" s="5">
        <f>B6</f>
        <v>5</v>
      </c>
    </row>
    <row r="13" spans="1:11" x14ac:dyDescent="0.2">
      <c r="A13" s="4" t="s">
        <v>4</v>
      </c>
      <c r="B13" s="5"/>
    </row>
    <row r="14" spans="1:11" x14ac:dyDescent="0.2">
      <c r="A14" s="4" t="s">
        <v>21</v>
      </c>
      <c r="B14" s="5">
        <f>0.2*(B12/(1+B12))</f>
        <v>0.16666666666666669</v>
      </c>
      <c r="C14" s="4" t="s">
        <v>22</v>
      </c>
    </row>
    <row r="15" spans="1:11" x14ac:dyDescent="0.2">
      <c r="A15" s="4" t="s">
        <v>5</v>
      </c>
      <c r="B15" s="5">
        <v>0.8</v>
      </c>
    </row>
    <row r="16" spans="1:11" x14ac:dyDescent="0.2">
      <c r="A16" s="4" t="s">
        <v>23</v>
      </c>
      <c r="B16" s="5">
        <v>4186</v>
      </c>
      <c r="C16" s="4" t="s">
        <v>6</v>
      </c>
    </row>
    <row r="17" spans="1:17" x14ac:dyDescent="0.2">
      <c r="A17" s="4" t="s">
        <v>24</v>
      </c>
      <c r="B17" s="5">
        <f>B10*B15/B16/B14</f>
        <v>0.80267558528428085</v>
      </c>
      <c r="C17" s="4" t="s">
        <v>25</v>
      </c>
    </row>
    <row r="18" spans="1:17" x14ac:dyDescent="0.2">
      <c r="A18" s="4" t="s">
        <v>7</v>
      </c>
      <c r="B18" s="5">
        <f>B17*60</f>
        <v>48.160535117056853</v>
      </c>
      <c r="C18" s="4" t="s">
        <v>26</v>
      </c>
    </row>
    <row r="22" spans="1:17" ht="19" x14ac:dyDescent="0.25">
      <c r="A22" s="12" t="s">
        <v>56</v>
      </c>
      <c r="B22" s="12"/>
      <c r="C22" s="12"/>
    </row>
    <row r="23" spans="1:17" x14ac:dyDescent="0.2">
      <c r="A23" s="4" t="s">
        <v>57</v>
      </c>
      <c r="B23" s="4" t="s">
        <v>58</v>
      </c>
    </row>
    <row r="24" spans="1:17" x14ac:dyDescent="0.2">
      <c r="A24" s="4">
        <v>0.37634408602150499</v>
      </c>
      <c r="B24" s="5">
        <f t="shared" ref="B24:B37" si="0">A24/($B$6*100)*1000</f>
        <v>0.75268817204300997</v>
      </c>
      <c r="C24" s="4">
        <f t="shared" ref="C24:C37" si="1">A24/100*250/(250*5/1000)</f>
        <v>0.75268817204300997</v>
      </c>
    </row>
    <row r="25" spans="1:17" x14ac:dyDescent="0.2">
      <c r="A25" s="4">
        <v>0.215053763440861</v>
      </c>
      <c r="B25" s="5">
        <f t="shared" si="0"/>
        <v>0.43010752688172199</v>
      </c>
      <c r="C25" s="4">
        <f t="shared" si="1"/>
        <v>0.43010752688172199</v>
      </c>
    </row>
    <row r="26" spans="1:17" x14ac:dyDescent="0.2">
      <c r="A26" s="4">
        <v>0.13056835637481101</v>
      </c>
      <c r="B26" s="5">
        <f t="shared" si="0"/>
        <v>0.26113671274962202</v>
      </c>
      <c r="C26" s="4">
        <f t="shared" si="1"/>
        <v>0.26113671274962202</v>
      </c>
    </row>
    <row r="27" spans="1:17" x14ac:dyDescent="0.2">
      <c r="A27" s="4">
        <v>7.6804915514593106E-2</v>
      </c>
      <c r="B27" s="5">
        <f t="shared" si="0"/>
        <v>0.15360983102918621</v>
      </c>
      <c r="C27" s="4">
        <f t="shared" si="1"/>
        <v>0.15360983102918621</v>
      </c>
    </row>
    <row r="28" spans="1:17" x14ac:dyDescent="0.2">
      <c r="A28" s="4">
        <v>3.8402457757296497E-2</v>
      </c>
      <c r="B28" s="5">
        <f t="shared" si="0"/>
        <v>7.6804915514592995E-2</v>
      </c>
      <c r="C28" s="4">
        <f t="shared" si="1"/>
        <v>7.6804915514592995E-2</v>
      </c>
    </row>
    <row r="29" spans="1:17" x14ac:dyDescent="0.2">
      <c r="A29" s="4">
        <v>3.8402457757295602E-2</v>
      </c>
      <c r="B29" s="5">
        <f t="shared" si="0"/>
        <v>7.6804915514591204E-2</v>
      </c>
      <c r="C29" s="4">
        <f t="shared" si="1"/>
        <v>7.6804915514591204E-2</v>
      </c>
    </row>
    <row r="30" spans="1:17" ht="19" x14ac:dyDescent="0.25">
      <c r="A30" s="4">
        <v>3.0721966205836001E-2</v>
      </c>
      <c r="B30" s="5">
        <f t="shared" si="0"/>
        <v>6.1443932411672002E-2</v>
      </c>
      <c r="C30" s="4">
        <f t="shared" si="1"/>
        <v>6.1443932411672009E-2</v>
      </c>
      <c r="I30" s="12" t="s">
        <v>50</v>
      </c>
      <c r="J30" s="12"/>
      <c r="K30" s="12"/>
      <c r="M30" s="12" t="s">
        <v>59</v>
      </c>
      <c r="N30" s="12"/>
      <c r="O30" s="12"/>
      <c r="P30" s="12"/>
      <c r="Q30" s="12"/>
    </row>
    <row r="31" spans="1:17" x14ac:dyDescent="0.2">
      <c r="A31" s="4">
        <v>3.0721966205838599E-2</v>
      </c>
      <c r="B31" s="5">
        <f t="shared" si="0"/>
        <v>6.1443932411677192E-2</v>
      </c>
      <c r="C31" s="4">
        <f t="shared" si="1"/>
        <v>6.1443932411677192E-2</v>
      </c>
      <c r="I31" s="6" t="s">
        <v>49</v>
      </c>
      <c r="J31" s="5">
        <v>5.07</v>
      </c>
      <c r="M31" s="13" t="s">
        <v>60</v>
      </c>
      <c r="N31" s="13"/>
      <c r="O31" s="4">
        <v>0.25</v>
      </c>
      <c r="P31" s="4" t="s">
        <v>65</v>
      </c>
    </row>
    <row r="32" spans="1:17" ht="17" x14ac:dyDescent="0.2">
      <c r="A32" s="4">
        <v>3.0721966205838599E-2</v>
      </c>
      <c r="B32" s="5">
        <f t="shared" si="0"/>
        <v>6.1443932411677192E-2</v>
      </c>
      <c r="C32" s="4">
        <f t="shared" si="1"/>
        <v>6.1443932411677192E-2</v>
      </c>
      <c r="I32" s="6" t="s">
        <v>52</v>
      </c>
      <c r="J32" s="5">
        <f>10^(-J31)</f>
        <v>8.5113803820237531E-6</v>
      </c>
      <c r="M32" s="13" t="s">
        <v>61</v>
      </c>
      <c r="N32" s="13"/>
      <c r="O32" s="4">
        <v>26.5</v>
      </c>
      <c r="P32" s="4" t="s">
        <v>65</v>
      </c>
    </row>
    <row r="33" spans="1:16" x14ac:dyDescent="0.2">
      <c r="A33" s="4">
        <v>7.6804915514596603E-3</v>
      </c>
      <c r="B33" s="5">
        <f t="shared" si="0"/>
        <v>1.5360983102919322E-2</v>
      </c>
      <c r="C33" s="4">
        <f t="shared" si="1"/>
        <v>1.5360983102919321E-2</v>
      </c>
      <c r="M33" s="13" t="s">
        <v>62</v>
      </c>
      <c r="N33" s="13"/>
      <c r="O33" s="5">
        <f>(O31+O32)/2</f>
        <v>13.375</v>
      </c>
      <c r="P33" s="4" t="s">
        <v>65</v>
      </c>
    </row>
    <row r="34" spans="1:16" ht="19" x14ac:dyDescent="0.25">
      <c r="A34" s="4">
        <v>7.6804915514596603E-3</v>
      </c>
      <c r="B34" s="5">
        <f t="shared" si="0"/>
        <v>1.5360983102919322E-2</v>
      </c>
      <c r="C34" s="4">
        <f t="shared" si="1"/>
        <v>1.5360983102919321E-2</v>
      </c>
      <c r="I34" s="12" t="s">
        <v>53</v>
      </c>
      <c r="J34" s="12"/>
      <c r="K34" s="12"/>
      <c r="L34" s="12"/>
      <c r="M34" s="12"/>
      <c r="N34" s="8"/>
      <c r="O34" s="7"/>
    </row>
    <row r="35" spans="1:16" ht="17" x14ac:dyDescent="0.2">
      <c r="A35" s="4">
        <v>7.6804915514596603E-3</v>
      </c>
      <c r="B35" s="5">
        <f t="shared" si="0"/>
        <v>1.5360983102919322E-2</v>
      </c>
      <c r="C35" s="4">
        <f t="shared" si="1"/>
        <v>1.5360983102919321E-2</v>
      </c>
      <c r="I35" s="4" t="s">
        <v>55</v>
      </c>
      <c r="J35" s="4" t="s">
        <v>54</v>
      </c>
    </row>
    <row r="36" spans="1:16" x14ac:dyDescent="0.2">
      <c r="A36" s="4">
        <v>7.6804915514614401E-3</v>
      </c>
      <c r="B36" s="5">
        <f t="shared" si="0"/>
        <v>1.536098310292288E-2</v>
      </c>
      <c r="C36" s="4">
        <f t="shared" si="1"/>
        <v>1.5360983102922882E-2</v>
      </c>
      <c r="I36" s="4">
        <v>0.01</v>
      </c>
      <c r="J36" s="5">
        <f>I36/98.709*2*10</f>
        <v>2.0261576958534684E-3</v>
      </c>
    </row>
    <row r="37" spans="1:16" x14ac:dyDescent="0.2">
      <c r="A37" s="4">
        <v>7.6804915514596603E-3</v>
      </c>
      <c r="B37" s="5">
        <f t="shared" si="0"/>
        <v>1.5360983102919322E-2</v>
      </c>
      <c r="C37" s="4">
        <f t="shared" si="1"/>
        <v>1.5360983102919321E-2</v>
      </c>
      <c r="I37" s="4">
        <v>0.05</v>
      </c>
      <c r="J37" s="5">
        <f t="shared" ref="J37:J43" si="2">I37/98.709*2*10</f>
        <v>1.0130788479267343E-2</v>
      </c>
    </row>
    <row r="38" spans="1:16" x14ac:dyDescent="0.2">
      <c r="A38" s="4">
        <v>7.6804915514605502E-3</v>
      </c>
      <c r="B38" s="5">
        <f t="shared" ref="B38" si="3">A38/($B$6*100)*1000</f>
        <v>1.53609831029211E-2</v>
      </c>
      <c r="C38" s="4">
        <f t="shared" ref="C38" si="4">A38/100*250/(250*5/1000)</f>
        <v>1.53609831029211E-2</v>
      </c>
      <c r="I38" s="4">
        <v>0.1</v>
      </c>
      <c r="J38" s="5">
        <f t="shared" si="2"/>
        <v>2.0261576958534686E-2</v>
      </c>
    </row>
    <row r="39" spans="1:16" x14ac:dyDescent="0.2">
      <c r="I39" s="4">
        <v>0.5</v>
      </c>
      <c r="J39" s="5">
        <f t="shared" si="2"/>
        <v>0.10130788479267341</v>
      </c>
    </row>
    <row r="40" spans="1:16" x14ac:dyDescent="0.2">
      <c r="I40" s="4">
        <v>1</v>
      </c>
      <c r="J40" s="5">
        <f t="shared" si="2"/>
        <v>0.20261576958534683</v>
      </c>
    </row>
    <row r="41" spans="1:16" x14ac:dyDescent="0.2">
      <c r="A41" s="4">
        <v>0.37634408602150499</v>
      </c>
      <c r="B41" s="4">
        <v>4.6676495825008901</v>
      </c>
      <c r="I41" s="4">
        <v>2</v>
      </c>
      <c r="J41" s="5">
        <f t="shared" si="2"/>
        <v>0.40523153917069366</v>
      </c>
    </row>
    <row r="42" spans="1:16" x14ac:dyDescent="0.2">
      <c r="A42" s="4">
        <v>0.215053763440861</v>
      </c>
      <c r="B42" s="4">
        <v>2.84591753752369</v>
      </c>
      <c r="I42" s="4">
        <v>3</v>
      </c>
      <c r="J42" s="5">
        <f t="shared" si="2"/>
        <v>0.60784730875604054</v>
      </c>
    </row>
    <row r="43" spans="1:16" x14ac:dyDescent="0.2">
      <c r="A43" s="4">
        <v>0.13056835637481101</v>
      </c>
      <c r="B43" s="4">
        <v>1.3875121663849099</v>
      </c>
      <c r="I43" s="4">
        <v>4</v>
      </c>
      <c r="J43" s="5">
        <f t="shared" si="2"/>
        <v>0.81046307834138731</v>
      </c>
    </row>
    <row r="44" spans="1:16" x14ac:dyDescent="0.2">
      <c r="A44" s="4">
        <v>7.6804915514593106E-2</v>
      </c>
      <c r="B44" s="4">
        <v>0.76940378310537305</v>
      </c>
    </row>
    <row r="45" spans="1:16" x14ac:dyDescent="0.2">
      <c r="A45" s="4">
        <v>3.8402457757296497E-2</v>
      </c>
      <c r="B45" s="4">
        <v>0.56059019773577301</v>
      </c>
    </row>
    <row r="46" spans="1:16" x14ac:dyDescent="0.2">
      <c r="A46" s="4">
        <v>3.8402457757295602E-2</v>
      </c>
      <c r="B46" s="4">
        <v>0.36743282874852801</v>
      </c>
    </row>
    <row r="47" spans="1:16" x14ac:dyDescent="0.2">
      <c r="A47" s="4">
        <v>3.0721966205836001E-2</v>
      </c>
      <c r="B47" s="4">
        <v>0.34383644536652902</v>
      </c>
    </row>
    <row r="48" spans="1:16" x14ac:dyDescent="0.2">
      <c r="A48" s="4">
        <v>3.0721966205838599E-2</v>
      </c>
      <c r="B48" s="4">
        <v>0.32020804518211199</v>
      </c>
    </row>
    <row r="49" spans="1:2" x14ac:dyDescent="0.2">
      <c r="A49" s="4">
        <v>3.0721966205838599E-2</v>
      </c>
      <c r="B49" s="4">
        <v>0.29686779621945603</v>
      </c>
    </row>
    <row r="50" spans="1:2" x14ac:dyDescent="0.2">
      <c r="A50" s="4">
        <v>7.6804915514596603E-3</v>
      </c>
      <c r="B50" s="4">
        <v>0.18835484862455801</v>
      </c>
    </row>
    <row r="51" spans="1:2" x14ac:dyDescent="0.2">
      <c r="A51" s="4">
        <v>7.6804915514596603E-3</v>
      </c>
      <c r="B51" s="4">
        <v>0.15675426463808201</v>
      </c>
    </row>
    <row r="52" spans="1:2" x14ac:dyDescent="0.2">
      <c r="A52" s="4">
        <v>7.6804915514596603E-3</v>
      </c>
      <c r="B52" s="4">
        <v>0.12548185287638899</v>
      </c>
    </row>
    <row r="53" spans="1:2" x14ac:dyDescent="0.2">
      <c r="A53" s="4">
        <v>7.6804915514614401E-3</v>
      </c>
      <c r="B53" s="4">
        <v>0.14017756518621</v>
      </c>
    </row>
    <row r="54" spans="1:2" x14ac:dyDescent="0.2">
      <c r="A54" s="4">
        <v>7.6804915514596603E-3</v>
      </c>
      <c r="B54" s="4">
        <v>0.12409712617181499</v>
      </c>
    </row>
    <row r="55" spans="1:2" x14ac:dyDescent="0.2">
      <c r="A55" s="4">
        <v>7.6804915514605502E-3</v>
      </c>
    </row>
  </sheetData>
  <mergeCells count="10">
    <mergeCell ref="B1:H1"/>
    <mergeCell ref="A9:B9"/>
    <mergeCell ref="I1:K1"/>
    <mergeCell ref="I30:K30"/>
    <mergeCell ref="I34:M34"/>
    <mergeCell ref="A22:C22"/>
    <mergeCell ref="M30:Q30"/>
    <mergeCell ref="M31:N31"/>
    <mergeCell ref="M32:N32"/>
    <mergeCell ref="M33:N33"/>
  </mergeCells>
  <phoneticPr fontId="1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74806-0F55-4915-84D5-7507AF007EF6}">
  <dimension ref="A1:X38"/>
  <sheetViews>
    <sheetView topLeftCell="B1" workbookViewId="0">
      <selection activeCell="V14" sqref="V14"/>
    </sheetView>
  </sheetViews>
  <sheetFormatPr baseColWidth="10" defaultColWidth="8.83203125" defaultRowHeight="15" x14ac:dyDescent="0.2"/>
  <cols>
    <col min="4" max="4" width="11.6640625" bestFit="1" customWidth="1"/>
  </cols>
  <sheetData>
    <row r="1" spans="1:24" x14ac:dyDescent="0.2">
      <c r="A1" t="s">
        <v>27</v>
      </c>
      <c r="K1" t="s">
        <v>28</v>
      </c>
      <c r="Q1" t="s">
        <v>29</v>
      </c>
    </row>
    <row r="2" spans="1:24" x14ac:dyDescent="0.2">
      <c r="A2" t="s">
        <v>30</v>
      </c>
      <c r="B2" t="s">
        <v>31</v>
      </c>
      <c r="C2" t="s">
        <v>32</v>
      </c>
      <c r="D2" t="s">
        <v>33</v>
      </c>
      <c r="E2" t="s">
        <v>34</v>
      </c>
      <c r="F2" t="s">
        <v>35</v>
      </c>
      <c r="G2" t="s">
        <v>36</v>
      </c>
      <c r="H2" t="s">
        <v>37</v>
      </c>
      <c r="I2" t="s">
        <v>38</v>
      </c>
      <c r="J2" t="s">
        <v>39</v>
      </c>
      <c r="K2" t="s">
        <v>40</v>
      </c>
      <c r="L2" t="s">
        <v>41</v>
      </c>
      <c r="M2" t="s">
        <v>42</v>
      </c>
      <c r="N2" t="s">
        <v>43</v>
      </c>
      <c r="O2" t="s">
        <v>44</v>
      </c>
      <c r="P2" t="s">
        <v>45</v>
      </c>
      <c r="Q2" t="s">
        <v>46</v>
      </c>
      <c r="R2" t="s">
        <v>41</v>
      </c>
      <c r="S2" t="s">
        <v>42</v>
      </c>
      <c r="T2" t="s">
        <v>43</v>
      </c>
      <c r="U2" t="s">
        <v>44</v>
      </c>
      <c r="V2" t="s">
        <v>45</v>
      </c>
      <c r="W2" t="s">
        <v>47</v>
      </c>
      <c r="X2" t="s">
        <v>48</v>
      </c>
    </row>
    <row r="3" spans="1:24" x14ac:dyDescent="0.2">
      <c r="A3">
        <f>H3+I3</f>
        <v>35</v>
      </c>
      <c r="B3">
        <v>130</v>
      </c>
      <c r="C3">
        <v>5</v>
      </c>
      <c r="D3">
        <v>0</v>
      </c>
      <c r="E3">
        <v>13.375</v>
      </c>
      <c r="F3">
        <v>250</v>
      </c>
      <c r="G3">
        <v>0</v>
      </c>
      <c r="H3">
        <v>10</v>
      </c>
      <c r="I3">
        <f>(B3-80)/J3</f>
        <v>25</v>
      </c>
      <c r="J3">
        <v>2</v>
      </c>
      <c r="N3">
        <v>16.81818181818182</v>
      </c>
      <c r="S3">
        <v>0.75268817204300997</v>
      </c>
      <c r="T3">
        <f>S17</f>
        <v>1.53609831029211E-2</v>
      </c>
      <c r="U3">
        <v>0.24819425234363002</v>
      </c>
    </row>
    <row r="4" spans="1:24" x14ac:dyDescent="0.2">
      <c r="A4">
        <f t="shared" ref="A4:A21" si="0">H4+I4</f>
        <v>50</v>
      </c>
      <c r="B4">
        <v>120</v>
      </c>
      <c r="C4">
        <v>5</v>
      </c>
      <c r="D4">
        <v>0</v>
      </c>
      <c r="E4">
        <v>13.375</v>
      </c>
      <c r="F4">
        <v>250</v>
      </c>
      <c r="G4">
        <v>0</v>
      </c>
      <c r="H4">
        <v>30</v>
      </c>
      <c r="I4">
        <f t="shared" ref="I4:I16" si="1">(B4-80)/J4</f>
        <v>20</v>
      </c>
      <c r="J4">
        <v>2</v>
      </c>
      <c r="N4">
        <v>16.81818181818182</v>
      </c>
      <c r="S4">
        <v>0.43010752688172199</v>
      </c>
      <c r="T4">
        <f>S16</f>
        <v>1.5360983102919322E-2</v>
      </c>
      <c r="U4">
        <v>0.28035513037241999</v>
      </c>
    </row>
    <row r="5" spans="1:24" x14ac:dyDescent="0.2">
      <c r="A5">
        <f t="shared" si="0"/>
        <v>45</v>
      </c>
      <c r="B5">
        <v>130</v>
      </c>
      <c r="C5">
        <v>5</v>
      </c>
      <c r="D5">
        <v>0</v>
      </c>
      <c r="E5">
        <v>13.375</v>
      </c>
      <c r="F5">
        <v>250</v>
      </c>
      <c r="G5">
        <v>0</v>
      </c>
      <c r="H5">
        <v>20</v>
      </c>
      <c r="I5">
        <f t="shared" si="1"/>
        <v>25</v>
      </c>
      <c r="J5">
        <v>2</v>
      </c>
      <c r="N5">
        <v>16.81818181818182</v>
      </c>
      <c r="S5">
        <v>0.26113671274962202</v>
      </c>
      <c r="T5">
        <f>S15</f>
        <v>1.536098310292288E-2</v>
      </c>
      <c r="U5">
        <v>0.25096370575277799</v>
      </c>
    </row>
    <row r="6" spans="1:24" x14ac:dyDescent="0.2">
      <c r="A6">
        <f t="shared" si="0"/>
        <v>42.5</v>
      </c>
      <c r="B6">
        <v>135</v>
      </c>
      <c r="C6">
        <v>5</v>
      </c>
      <c r="D6">
        <v>0</v>
      </c>
      <c r="E6">
        <v>13.375</v>
      </c>
      <c r="F6">
        <v>250</v>
      </c>
      <c r="G6">
        <v>0</v>
      </c>
      <c r="H6">
        <v>15</v>
      </c>
      <c r="I6">
        <f t="shared" si="1"/>
        <v>27.5</v>
      </c>
      <c r="J6">
        <v>2</v>
      </c>
      <c r="N6">
        <v>16.81818181818182</v>
      </c>
      <c r="S6">
        <v>0.15360983102918621</v>
      </c>
      <c r="T6">
        <f t="shared" ref="T6:T7" si="2">S16</f>
        <v>1.5360983102919322E-2</v>
      </c>
      <c r="U6">
        <v>0.31350852927616402</v>
      </c>
    </row>
    <row r="7" spans="1:24" x14ac:dyDescent="0.2">
      <c r="A7">
        <f t="shared" si="0"/>
        <v>45</v>
      </c>
      <c r="B7">
        <v>140</v>
      </c>
      <c r="C7">
        <v>5</v>
      </c>
      <c r="D7">
        <v>0</v>
      </c>
      <c r="E7">
        <v>13.375</v>
      </c>
      <c r="F7">
        <v>250</v>
      </c>
      <c r="G7">
        <v>0</v>
      </c>
      <c r="H7">
        <v>15</v>
      </c>
      <c r="I7">
        <f t="shared" si="1"/>
        <v>30</v>
      </c>
      <c r="J7">
        <v>2</v>
      </c>
      <c r="N7">
        <v>16.81818181818182</v>
      </c>
      <c r="S7">
        <v>7.6804915514592995E-2</v>
      </c>
      <c r="T7">
        <f t="shared" si="2"/>
        <v>1.53609831029211E-2</v>
      </c>
      <c r="U7">
        <v>0.37670969724911602</v>
      </c>
    </row>
    <row r="8" spans="1:24" x14ac:dyDescent="0.2">
      <c r="A8">
        <f t="shared" si="0"/>
        <v>45</v>
      </c>
      <c r="B8">
        <v>150</v>
      </c>
      <c r="C8">
        <v>5</v>
      </c>
      <c r="D8">
        <v>0</v>
      </c>
      <c r="E8">
        <v>13.375</v>
      </c>
      <c r="F8">
        <v>250</v>
      </c>
      <c r="G8">
        <v>0</v>
      </c>
      <c r="H8">
        <v>10</v>
      </c>
      <c r="I8">
        <f t="shared" si="1"/>
        <v>35</v>
      </c>
      <c r="J8">
        <v>2</v>
      </c>
      <c r="N8">
        <v>16.81818181818182</v>
      </c>
      <c r="S8">
        <v>7.6804915514591204E-2</v>
      </c>
      <c r="T8">
        <f>S12</f>
        <v>1.5360983102919322E-2</v>
      </c>
      <c r="U8">
        <v>0.59373559243891205</v>
      </c>
    </row>
    <row r="9" spans="1:24" x14ac:dyDescent="0.2">
      <c r="A9">
        <f t="shared" si="0"/>
        <v>55</v>
      </c>
      <c r="B9">
        <v>140</v>
      </c>
      <c r="C9">
        <v>5</v>
      </c>
      <c r="D9">
        <v>0</v>
      </c>
      <c r="E9">
        <v>13.375</v>
      </c>
      <c r="F9">
        <v>250</v>
      </c>
      <c r="G9">
        <v>0</v>
      </c>
      <c r="H9">
        <v>25</v>
      </c>
      <c r="I9">
        <f t="shared" si="1"/>
        <v>30</v>
      </c>
      <c r="J9">
        <v>2</v>
      </c>
      <c r="N9">
        <v>16.81818181818182</v>
      </c>
      <c r="S9">
        <v>6.1443932411672002E-2</v>
      </c>
      <c r="T9">
        <f>S11</f>
        <v>6.1443932411677192E-2</v>
      </c>
      <c r="U9">
        <v>0.64041609036422398</v>
      </c>
    </row>
    <row r="10" spans="1:24" x14ac:dyDescent="0.2">
      <c r="A10">
        <f t="shared" si="0"/>
        <v>60</v>
      </c>
      <c r="B10">
        <v>140</v>
      </c>
      <c r="C10">
        <v>5</v>
      </c>
      <c r="D10">
        <v>0</v>
      </c>
      <c r="E10">
        <v>13.375</v>
      </c>
      <c r="F10">
        <v>250</v>
      </c>
      <c r="G10">
        <v>0</v>
      </c>
      <c r="H10">
        <v>30</v>
      </c>
      <c r="I10">
        <f t="shared" si="1"/>
        <v>30</v>
      </c>
      <c r="J10">
        <v>2</v>
      </c>
      <c r="N10">
        <v>16.81818181818182</v>
      </c>
      <c r="S10">
        <v>6.1443932411677192E-2</v>
      </c>
      <c r="T10">
        <f>S10</f>
        <v>6.1443932411677192E-2</v>
      </c>
      <c r="U10">
        <v>0.68767289073305804</v>
      </c>
    </row>
    <row r="11" spans="1:24" x14ac:dyDescent="0.2">
      <c r="A11">
        <f t="shared" si="0"/>
        <v>55</v>
      </c>
      <c r="B11">
        <v>150</v>
      </c>
      <c r="C11">
        <v>5</v>
      </c>
      <c r="D11">
        <v>0</v>
      </c>
      <c r="E11">
        <v>13.375</v>
      </c>
      <c r="F11">
        <v>250</v>
      </c>
      <c r="G11">
        <v>0</v>
      </c>
      <c r="H11">
        <v>20</v>
      </c>
      <c r="I11">
        <f t="shared" si="1"/>
        <v>35</v>
      </c>
      <c r="J11">
        <v>2</v>
      </c>
      <c r="N11">
        <v>16.81818181818182</v>
      </c>
      <c r="S11">
        <v>6.1443932411677192E-2</v>
      </c>
      <c r="T11">
        <f>S9</f>
        <v>6.1443932411672002E-2</v>
      </c>
      <c r="U11">
        <v>0.73486565749705601</v>
      </c>
    </row>
    <row r="12" spans="1:24" x14ac:dyDescent="0.2">
      <c r="A12">
        <f t="shared" si="0"/>
        <v>75</v>
      </c>
      <c r="B12">
        <v>140</v>
      </c>
      <c r="C12">
        <v>5</v>
      </c>
      <c r="D12">
        <v>0</v>
      </c>
      <c r="E12">
        <v>13.375</v>
      </c>
      <c r="F12">
        <v>250</v>
      </c>
      <c r="G12">
        <v>0</v>
      </c>
      <c r="H12">
        <v>45</v>
      </c>
      <c r="I12">
        <f t="shared" si="1"/>
        <v>30</v>
      </c>
      <c r="J12">
        <v>2</v>
      </c>
      <c r="N12">
        <v>16.81818181818182</v>
      </c>
      <c r="S12">
        <v>1.5360983102919322E-2</v>
      </c>
      <c r="T12">
        <f>S8</f>
        <v>7.6804915514591204E-2</v>
      </c>
      <c r="U12">
        <v>1.121180395471546</v>
      </c>
    </row>
    <row r="13" spans="1:24" x14ac:dyDescent="0.2">
      <c r="A13">
        <f t="shared" si="0"/>
        <v>65</v>
      </c>
      <c r="B13">
        <v>150</v>
      </c>
      <c r="C13">
        <v>5</v>
      </c>
      <c r="D13">
        <v>0</v>
      </c>
      <c r="E13">
        <v>13.375</v>
      </c>
      <c r="F13">
        <v>250</v>
      </c>
      <c r="G13">
        <v>0</v>
      </c>
      <c r="H13">
        <v>30</v>
      </c>
      <c r="I13">
        <f t="shared" si="1"/>
        <v>35</v>
      </c>
      <c r="J13">
        <v>2</v>
      </c>
      <c r="N13">
        <v>16.81818181818182</v>
      </c>
      <c r="S13">
        <v>1.5360983102919322E-2</v>
      </c>
      <c r="T13">
        <f>S7</f>
        <v>7.6804915514592995E-2</v>
      </c>
      <c r="U13">
        <v>1.5388075662107461</v>
      </c>
    </row>
    <row r="14" spans="1:24" x14ac:dyDescent="0.2">
      <c r="A14">
        <f t="shared" si="0"/>
        <v>60</v>
      </c>
      <c r="B14">
        <v>160</v>
      </c>
      <c r="C14">
        <v>5</v>
      </c>
      <c r="D14">
        <v>0</v>
      </c>
      <c r="E14">
        <v>13.375</v>
      </c>
      <c r="F14">
        <v>250</v>
      </c>
      <c r="G14">
        <v>0</v>
      </c>
      <c r="H14">
        <v>20</v>
      </c>
      <c r="I14">
        <f t="shared" si="1"/>
        <v>40</v>
      </c>
      <c r="J14">
        <v>2</v>
      </c>
      <c r="N14">
        <v>16.81818181818182</v>
      </c>
      <c r="S14">
        <v>1.5360983102919322E-2</v>
      </c>
      <c r="T14">
        <f>S6</f>
        <v>0.15360983102918621</v>
      </c>
      <c r="U14">
        <v>2.7750243327698199</v>
      </c>
    </row>
    <row r="15" spans="1:24" x14ac:dyDescent="0.2">
      <c r="A15">
        <f t="shared" si="0"/>
        <v>62.5</v>
      </c>
      <c r="B15">
        <v>165</v>
      </c>
      <c r="C15">
        <v>5</v>
      </c>
      <c r="D15">
        <v>0</v>
      </c>
      <c r="E15">
        <v>13.375</v>
      </c>
      <c r="F15">
        <v>250</v>
      </c>
      <c r="G15">
        <v>0</v>
      </c>
      <c r="H15">
        <v>20</v>
      </c>
      <c r="I15">
        <f t="shared" si="1"/>
        <v>42.5</v>
      </c>
      <c r="J15">
        <v>2</v>
      </c>
      <c r="N15">
        <v>16.81818181818182</v>
      </c>
      <c r="S15">
        <v>1.536098310292288E-2</v>
      </c>
      <c r="T15">
        <f>S5</f>
        <v>0.26113671274962202</v>
      </c>
      <c r="U15">
        <v>5.6918350750473801</v>
      </c>
    </row>
    <row r="16" spans="1:24" x14ac:dyDescent="0.2">
      <c r="A16">
        <f t="shared" si="0"/>
        <v>65</v>
      </c>
      <c r="B16">
        <v>170</v>
      </c>
      <c r="C16">
        <v>5</v>
      </c>
      <c r="D16">
        <v>0</v>
      </c>
      <c r="E16">
        <v>13.375</v>
      </c>
      <c r="F16">
        <v>250</v>
      </c>
      <c r="G16">
        <v>0</v>
      </c>
      <c r="H16">
        <v>20</v>
      </c>
      <c r="I16">
        <f t="shared" si="1"/>
        <v>45</v>
      </c>
      <c r="J16">
        <v>2</v>
      </c>
      <c r="N16">
        <v>16.81818181818182</v>
      </c>
      <c r="S16">
        <v>1.5360983102919322E-2</v>
      </c>
      <c r="T16">
        <f>S4</f>
        <v>0.43010752688172199</v>
      </c>
      <c r="U16">
        <v>9.3352991650017803</v>
      </c>
    </row>
    <row r="17" spans="1:24" x14ac:dyDescent="0.2">
      <c r="A17">
        <f t="shared" si="0"/>
        <v>0</v>
      </c>
      <c r="C17">
        <v>5</v>
      </c>
      <c r="D17">
        <v>0</v>
      </c>
      <c r="E17">
        <v>13.375</v>
      </c>
      <c r="F17">
        <v>250</v>
      </c>
      <c r="G17">
        <v>0</v>
      </c>
      <c r="J17">
        <v>2</v>
      </c>
      <c r="N17">
        <v>16.81818181818182</v>
      </c>
      <c r="S17">
        <v>1.53609831029211E-2</v>
      </c>
      <c r="T17">
        <f>S3</f>
        <v>0.75268817204300997</v>
      </c>
    </row>
    <row r="18" spans="1:24" x14ac:dyDescent="0.2">
      <c r="A18">
        <f t="shared" si="0"/>
        <v>0</v>
      </c>
      <c r="C18">
        <v>5</v>
      </c>
      <c r="D18">
        <v>0</v>
      </c>
      <c r="E18">
        <v>13.375</v>
      </c>
      <c r="F18">
        <v>250</v>
      </c>
      <c r="G18">
        <v>0</v>
      </c>
      <c r="J18">
        <v>2</v>
      </c>
      <c r="M18">
        <v>16.81818181818182</v>
      </c>
    </row>
    <row r="19" spans="1:24" s="1" customFormat="1" x14ac:dyDescent="0.2">
      <c r="A19">
        <f t="shared" si="0"/>
        <v>0</v>
      </c>
      <c r="B19"/>
      <c r="C19">
        <v>5</v>
      </c>
      <c r="D19">
        <v>0</v>
      </c>
      <c r="E19">
        <v>13.375</v>
      </c>
      <c r="F19">
        <v>250</v>
      </c>
      <c r="G19">
        <v>0</v>
      </c>
      <c r="H19"/>
      <c r="I19"/>
      <c r="J19">
        <v>2</v>
      </c>
      <c r="K19"/>
      <c r="L19"/>
      <c r="M19">
        <v>16.81818181818182</v>
      </c>
      <c r="N19"/>
      <c r="O19"/>
      <c r="P19"/>
      <c r="Q19"/>
      <c r="R19"/>
      <c r="S19"/>
      <c r="T19">
        <v>9.3352991650017803</v>
      </c>
      <c r="U19">
        <f>T32</f>
        <v>0.24819425234363002</v>
      </c>
      <c r="V19"/>
      <c r="W19"/>
      <c r="X19"/>
    </row>
    <row r="20" spans="1:24" s="2" customFormat="1" x14ac:dyDescent="0.2">
      <c r="A20">
        <f t="shared" si="0"/>
        <v>0</v>
      </c>
      <c r="B20"/>
      <c r="C20">
        <v>5</v>
      </c>
      <c r="D20">
        <v>0</v>
      </c>
      <c r="E20">
        <v>13.375</v>
      </c>
      <c r="F20">
        <v>250</v>
      </c>
      <c r="G20">
        <v>0</v>
      </c>
      <c r="H20"/>
      <c r="I20"/>
      <c r="J20">
        <v>2</v>
      </c>
      <c r="K20"/>
      <c r="L20"/>
      <c r="M20">
        <v>16.81818181818182</v>
      </c>
      <c r="N20"/>
      <c r="O20"/>
      <c r="P20"/>
      <c r="Q20"/>
      <c r="R20"/>
      <c r="S20"/>
      <c r="T20">
        <v>5.6918350750473801</v>
      </c>
      <c r="U20">
        <f>T31</f>
        <v>0.28035513037241999</v>
      </c>
      <c r="V20"/>
      <c r="W20"/>
      <c r="X20"/>
    </row>
    <row r="21" spans="1:24" s="3" customFormat="1" x14ac:dyDescent="0.2">
      <c r="A21">
        <f t="shared" si="0"/>
        <v>0</v>
      </c>
      <c r="B21"/>
      <c r="C21">
        <v>5</v>
      </c>
      <c r="D21">
        <v>0</v>
      </c>
      <c r="E21">
        <v>13.375</v>
      </c>
      <c r="F21">
        <v>250</v>
      </c>
      <c r="G21">
        <v>0</v>
      </c>
      <c r="H21"/>
      <c r="I21"/>
      <c r="J21">
        <v>2</v>
      </c>
      <c r="K21"/>
      <c r="L21"/>
      <c r="M21">
        <v>16.81818181818182</v>
      </c>
      <c r="N21"/>
      <c r="O21"/>
      <c r="P21"/>
      <c r="Q21"/>
      <c r="R21"/>
      <c r="S21"/>
      <c r="T21">
        <v>2.7750243327698199</v>
      </c>
      <c r="U21">
        <f>T30</f>
        <v>0.25096370575277799</v>
      </c>
      <c r="V21"/>
      <c r="W21"/>
      <c r="X21"/>
    </row>
    <row r="22" spans="1:24" s="1" customFormat="1" x14ac:dyDescent="0.2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>
        <v>1.5388075662107461</v>
      </c>
      <c r="U22">
        <f>T29</f>
        <v>0.31350852927616402</v>
      </c>
      <c r="V22"/>
      <c r="W22"/>
      <c r="X22"/>
    </row>
    <row r="23" spans="1:24" s="1" customFormat="1" x14ac:dyDescent="0.2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>
        <v>1.121180395471546</v>
      </c>
      <c r="U23">
        <f>T28</f>
        <v>0.37670969724911602</v>
      </c>
      <c r="V23"/>
      <c r="W23"/>
      <c r="X23"/>
    </row>
    <row r="24" spans="1:24" s="1" customFormat="1" x14ac:dyDescent="0.2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>
        <v>0.73486565749705601</v>
      </c>
      <c r="U24">
        <f>T27</f>
        <v>0.59373559243891205</v>
      </c>
      <c r="V24"/>
      <c r="W24"/>
      <c r="X24"/>
    </row>
    <row r="25" spans="1:24" s="1" customFormat="1" x14ac:dyDescent="0.2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>
        <v>0.68767289073305804</v>
      </c>
      <c r="U25">
        <f>T26</f>
        <v>0.64041609036422398</v>
      </c>
      <c r="V25"/>
      <c r="W25"/>
      <c r="X25"/>
    </row>
    <row r="26" spans="1:24" s="1" customFormat="1" x14ac:dyDescent="0.2">
      <c r="A26"/>
      <c r="B26"/>
      <c r="C26"/>
      <c r="D26"/>
      <c r="E26"/>
      <c r="F26"/>
      <c r="G26"/>
      <c r="H26"/>
      <c r="I26"/>
      <c r="J26"/>
      <c r="K26"/>
      <c r="L26"/>
      <c r="N26"/>
      <c r="O26"/>
      <c r="P26"/>
      <c r="Q26"/>
      <c r="R26"/>
      <c r="S26"/>
      <c r="T26">
        <v>0.64041609036422398</v>
      </c>
      <c r="U26">
        <f>T25</f>
        <v>0.68767289073305804</v>
      </c>
      <c r="V26"/>
      <c r="W26"/>
      <c r="X26"/>
    </row>
    <row r="27" spans="1:24" s="1" customFormat="1" x14ac:dyDescent="0.2">
      <c r="A27"/>
      <c r="B27"/>
      <c r="C27"/>
      <c r="D27"/>
      <c r="E27"/>
      <c r="F27"/>
      <c r="G27"/>
      <c r="H27"/>
      <c r="I27"/>
      <c r="J27"/>
      <c r="K27"/>
      <c r="L27"/>
      <c r="N27"/>
      <c r="O27"/>
      <c r="P27"/>
      <c r="Q27"/>
      <c r="R27"/>
      <c r="S27"/>
      <c r="T27">
        <v>0.59373559243891205</v>
      </c>
      <c r="U27">
        <f>T24</f>
        <v>0.73486565749705601</v>
      </c>
      <c r="V27"/>
      <c r="W27"/>
      <c r="X27"/>
    </row>
    <row r="28" spans="1:24" s="1" customFormat="1" x14ac:dyDescent="0.2">
      <c r="A28"/>
      <c r="B28"/>
      <c r="C28"/>
      <c r="D28"/>
      <c r="E28"/>
      <c r="F28"/>
      <c r="G28"/>
      <c r="H28"/>
      <c r="I28"/>
      <c r="J28"/>
      <c r="K28"/>
      <c r="L28"/>
      <c r="N28"/>
      <c r="O28"/>
      <c r="P28"/>
      <c r="Q28"/>
      <c r="R28"/>
      <c r="S28"/>
      <c r="T28">
        <v>0.37670969724911602</v>
      </c>
      <c r="U28">
        <f>T23</f>
        <v>1.121180395471546</v>
      </c>
      <c r="V28"/>
      <c r="W28"/>
      <c r="X28"/>
    </row>
    <row r="29" spans="1:24" s="2" customFormat="1" x14ac:dyDescent="0.2">
      <c r="A29"/>
      <c r="B29"/>
      <c r="C29"/>
      <c r="D29"/>
      <c r="E29"/>
      <c r="F29"/>
      <c r="G29"/>
      <c r="H29"/>
      <c r="I29"/>
      <c r="J29"/>
      <c r="K29"/>
      <c r="L29"/>
      <c r="N29"/>
      <c r="O29"/>
      <c r="P29"/>
      <c r="Q29"/>
      <c r="R29"/>
      <c r="S29"/>
      <c r="T29">
        <v>0.31350852927616402</v>
      </c>
      <c r="U29">
        <f>T22</f>
        <v>1.5388075662107461</v>
      </c>
      <c r="V29"/>
      <c r="W29"/>
      <c r="X29"/>
    </row>
    <row r="30" spans="1:24" s="3" customFormat="1" x14ac:dyDescent="0.2">
      <c r="A30"/>
      <c r="B30"/>
      <c r="C30"/>
      <c r="D30"/>
      <c r="E30"/>
      <c r="F30"/>
      <c r="G30"/>
      <c r="H30"/>
      <c r="I30"/>
      <c r="J30"/>
      <c r="K30"/>
      <c r="L30"/>
      <c r="N30"/>
      <c r="O30"/>
      <c r="P30"/>
      <c r="Q30"/>
      <c r="R30"/>
      <c r="S30"/>
      <c r="T30">
        <v>0.25096370575277799</v>
      </c>
      <c r="U30">
        <f>T21</f>
        <v>2.7750243327698199</v>
      </c>
      <c r="V30"/>
      <c r="W30"/>
      <c r="X30"/>
    </row>
    <row r="31" spans="1:24" s="1" customFormat="1" x14ac:dyDescent="0.2">
      <c r="A31"/>
      <c r="B31"/>
      <c r="C31"/>
      <c r="D31"/>
      <c r="E31"/>
      <c r="F31"/>
      <c r="G31"/>
      <c r="H31"/>
      <c r="I31"/>
      <c r="J31"/>
      <c r="K31"/>
      <c r="L31"/>
      <c r="N31"/>
      <c r="O31"/>
      <c r="P31"/>
      <c r="Q31"/>
      <c r="R31"/>
      <c r="S31"/>
      <c r="T31">
        <v>0.28035513037241999</v>
      </c>
      <c r="U31">
        <f>T20</f>
        <v>5.6918350750473801</v>
      </c>
      <c r="V31"/>
      <c r="W31"/>
      <c r="X31"/>
    </row>
    <row r="32" spans="1:24" s="1" customFormat="1" x14ac:dyDescent="0.2">
      <c r="A32"/>
      <c r="B32"/>
      <c r="C32"/>
      <c r="D32"/>
      <c r="E32"/>
      <c r="F32"/>
      <c r="G32"/>
      <c r="H32"/>
      <c r="I32"/>
      <c r="J32"/>
      <c r="K32"/>
      <c r="L32"/>
      <c r="N32"/>
      <c r="O32"/>
      <c r="P32"/>
      <c r="Q32"/>
      <c r="R32"/>
      <c r="S32"/>
      <c r="T32">
        <v>0.24819425234363002</v>
      </c>
      <c r="U32">
        <f>T19</f>
        <v>9.3352991650017803</v>
      </c>
      <c r="V32"/>
      <c r="W32"/>
      <c r="X32"/>
    </row>
    <row r="33" spans="1:24" s="1" customFormat="1" x14ac:dyDescent="0.2">
      <c r="A33"/>
      <c r="B33"/>
      <c r="C33"/>
      <c r="D33"/>
      <c r="E33"/>
      <c r="F33"/>
      <c r="G33"/>
      <c r="H33"/>
      <c r="I33"/>
      <c r="J33"/>
      <c r="K33"/>
      <c r="L33"/>
      <c r="N33"/>
      <c r="O33"/>
      <c r="P33"/>
      <c r="Q33"/>
      <c r="R33"/>
      <c r="S33"/>
      <c r="T33"/>
      <c r="U33"/>
      <c r="V33"/>
      <c r="W33"/>
      <c r="X33"/>
    </row>
    <row r="34" spans="1:24" s="1" customFormat="1" x14ac:dyDescent="0.2">
      <c r="A34"/>
      <c r="B34"/>
      <c r="C34"/>
      <c r="D34"/>
      <c r="E34"/>
      <c r="F34"/>
      <c r="G34"/>
      <c r="H34"/>
      <c r="I34"/>
      <c r="J34"/>
      <c r="K34"/>
      <c r="L34"/>
      <c r="N34"/>
      <c r="O34"/>
      <c r="P34"/>
      <c r="Q34"/>
      <c r="R34"/>
      <c r="S34"/>
      <c r="T34"/>
      <c r="U34"/>
      <c r="V34"/>
      <c r="W34"/>
      <c r="X34"/>
    </row>
    <row r="35" spans="1:24" s="1" customFormat="1" x14ac:dyDescent="0.2">
      <c r="A35"/>
      <c r="B35"/>
      <c r="C35"/>
      <c r="D35"/>
      <c r="E35"/>
      <c r="F35"/>
      <c r="G35"/>
      <c r="H35"/>
      <c r="I35"/>
      <c r="J35"/>
      <c r="K35"/>
      <c r="L35"/>
      <c r="N35"/>
      <c r="O35"/>
      <c r="P35"/>
      <c r="Q35"/>
      <c r="R35"/>
      <c r="S35"/>
      <c r="T35"/>
      <c r="U35"/>
      <c r="V35"/>
      <c r="W35"/>
      <c r="X35"/>
    </row>
    <row r="36" spans="1:24" s="1" customFormat="1" x14ac:dyDescent="0.2">
      <c r="A36"/>
      <c r="B36"/>
      <c r="C36"/>
      <c r="D36"/>
      <c r="E36"/>
      <c r="F36"/>
      <c r="G36"/>
      <c r="H36"/>
      <c r="I36"/>
      <c r="J36"/>
      <c r="K36"/>
      <c r="L36"/>
      <c r="N36"/>
      <c r="O36"/>
      <c r="P36"/>
      <c r="Q36"/>
      <c r="R36"/>
      <c r="S36"/>
      <c r="T36"/>
      <c r="U36"/>
      <c r="V36"/>
      <c r="W36"/>
      <c r="X36"/>
    </row>
    <row r="37" spans="1:24" s="1" customFormat="1" x14ac:dyDescent="0.2">
      <c r="A37"/>
      <c r="B37"/>
      <c r="C37"/>
      <c r="D37"/>
      <c r="E37"/>
      <c r="F37"/>
      <c r="G37"/>
      <c r="H37"/>
      <c r="I37"/>
      <c r="J37"/>
      <c r="K37"/>
      <c r="L37"/>
      <c r="N37"/>
      <c r="O37"/>
      <c r="P37"/>
      <c r="Q37"/>
      <c r="R37"/>
      <c r="S37"/>
      <c r="T37"/>
      <c r="U37"/>
      <c r="V37"/>
      <c r="W37"/>
      <c r="X37"/>
    </row>
    <row r="38" spans="1:24" s="2" customFormat="1" x14ac:dyDescent="0.2">
      <c r="A38"/>
      <c r="B38"/>
      <c r="C38"/>
      <c r="D38"/>
      <c r="E38"/>
      <c r="F38"/>
      <c r="G38"/>
      <c r="H38"/>
      <c r="I38"/>
      <c r="J38"/>
      <c r="K38"/>
      <c r="L38"/>
      <c r="N38"/>
      <c r="O38"/>
      <c r="P38"/>
      <c r="Q38"/>
      <c r="R38"/>
      <c r="S38"/>
      <c r="T38"/>
      <c r="U38"/>
      <c r="V38"/>
      <c r="W38"/>
      <c r="X38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FDDB0-64D9-428A-B667-8EAE0E841A52}">
  <dimension ref="A1:AA16"/>
  <sheetViews>
    <sheetView tabSelected="1" topLeftCell="L1" workbookViewId="0">
      <selection activeCell="AA3" sqref="AA3:AA16"/>
    </sheetView>
  </sheetViews>
  <sheetFormatPr baseColWidth="10" defaultColWidth="8.83203125" defaultRowHeight="15" x14ac:dyDescent="0.2"/>
  <cols>
    <col min="24" max="24" width="21.33203125" customWidth="1"/>
  </cols>
  <sheetData>
    <row r="1" spans="1:27" x14ac:dyDescent="0.2">
      <c r="A1" t="s">
        <v>27</v>
      </c>
      <c r="K1" t="s">
        <v>28</v>
      </c>
      <c r="Q1" t="s">
        <v>29</v>
      </c>
    </row>
    <row r="2" spans="1:27" x14ac:dyDescent="0.2">
      <c r="A2" t="s">
        <v>30</v>
      </c>
      <c r="B2" t="s">
        <v>31</v>
      </c>
      <c r="C2" t="s">
        <v>32</v>
      </c>
      <c r="D2" t="s">
        <v>33</v>
      </c>
      <c r="E2" t="s">
        <v>34</v>
      </c>
      <c r="F2" t="s">
        <v>35</v>
      </c>
      <c r="G2" t="s">
        <v>36</v>
      </c>
      <c r="H2" t="s">
        <v>37</v>
      </c>
      <c r="I2" t="s">
        <v>38</v>
      </c>
      <c r="J2" t="s">
        <v>39</v>
      </c>
      <c r="K2" t="s">
        <v>40</v>
      </c>
      <c r="L2" t="s">
        <v>41</v>
      </c>
      <c r="M2" t="s">
        <v>42</v>
      </c>
      <c r="N2" t="s">
        <v>43</v>
      </c>
      <c r="O2" t="s">
        <v>44</v>
      </c>
      <c r="P2" t="s">
        <v>45</v>
      </c>
      <c r="Q2" t="s">
        <v>46</v>
      </c>
      <c r="R2" t="s">
        <v>41</v>
      </c>
      <c r="S2" t="s">
        <v>42</v>
      </c>
      <c r="T2" t="s">
        <v>43</v>
      </c>
      <c r="U2" t="s">
        <v>44</v>
      </c>
      <c r="V2" t="s">
        <v>45</v>
      </c>
      <c r="W2" t="s">
        <v>47</v>
      </c>
      <c r="X2" t="s">
        <v>48</v>
      </c>
      <c r="Y2" t="s">
        <v>67</v>
      </c>
      <c r="Z2" t="s">
        <v>68</v>
      </c>
      <c r="AA2" t="s">
        <v>70</v>
      </c>
    </row>
    <row r="3" spans="1:27" x14ac:dyDescent="0.2">
      <c r="A3">
        <v>35</v>
      </c>
      <c r="B3">
        <v>130</v>
      </c>
      <c r="C3">
        <v>5</v>
      </c>
      <c r="D3">
        <v>0</v>
      </c>
      <c r="E3">
        <v>13.375</v>
      </c>
      <c r="F3">
        <v>250</v>
      </c>
      <c r="G3">
        <v>0</v>
      </c>
      <c r="H3">
        <v>10</v>
      </c>
      <c r="I3">
        <v>25</v>
      </c>
      <c r="J3">
        <v>2</v>
      </c>
      <c r="N3">
        <v>16.81818181818182</v>
      </c>
      <c r="T3">
        <v>0.29739990622068074</v>
      </c>
      <c r="Y3">
        <v>1.5360983102919322E-2</v>
      </c>
      <c r="Z3" t="s">
        <v>69</v>
      </c>
      <c r="AA3">
        <v>5.17</v>
      </c>
    </row>
    <row r="4" spans="1:27" x14ac:dyDescent="0.2">
      <c r="A4">
        <v>50</v>
      </c>
      <c r="B4">
        <v>120</v>
      </c>
      <c r="C4">
        <v>5</v>
      </c>
      <c r="D4">
        <v>0</v>
      </c>
      <c r="E4">
        <v>13.375</v>
      </c>
      <c r="F4">
        <v>250</v>
      </c>
      <c r="G4">
        <v>0</v>
      </c>
      <c r="H4">
        <v>30</v>
      </c>
      <c r="I4">
        <v>20</v>
      </c>
      <c r="J4">
        <v>2</v>
      </c>
      <c r="N4">
        <v>16.81818181818182</v>
      </c>
      <c r="T4">
        <v>0.33394635852612742</v>
      </c>
      <c r="Y4">
        <v>1.536098310292288E-2</v>
      </c>
      <c r="Z4" t="s">
        <v>69</v>
      </c>
      <c r="AA4">
        <v>5.17</v>
      </c>
    </row>
    <row r="5" spans="1:27" x14ac:dyDescent="0.2">
      <c r="A5">
        <v>45</v>
      </c>
      <c r="B5">
        <v>130</v>
      </c>
      <c r="C5">
        <v>5</v>
      </c>
      <c r="D5">
        <v>0</v>
      </c>
      <c r="E5">
        <v>13.375</v>
      </c>
      <c r="F5">
        <v>250</v>
      </c>
      <c r="G5">
        <v>0</v>
      </c>
      <c r="H5">
        <v>20</v>
      </c>
      <c r="I5">
        <v>25</v>
      </c>
      <c r="J5">
        <v>2</v>
      </c>
      <c r="N5">
        <v>16.81818181818182</v>
      </c>
      <c r="T5">
        <v>0.30054701236743975</v>
      </c>
      <c r="Y5">
        <v>1.5360983102919322E-2</v>
      </c>
      <c r="Z5" t="s">
        <v>69</v>
      </c>
      <c r="AA5">
        <v>5.17</v>
      </c>
    </row>
    <row r="6" spans="1:27" x14ac:dyDescent="0.2">
      <c r="A6">
        <v>42.5</v>
      </c>
      <c r="B6">
        <v>135</v>
      </c>
      <c r="C6">
        <v>5</v>
      </c>
      <c r="D6">
        <v>0</v>
      </c>
      <c r="E6">
        <v>13.375</v>
      </c>
      <c r="F6">
        <v>250</v>
      </c>
      <c r="G6">
        <v>0</v>
      </c>
      <c r="H6">
        <v>15</v>
      </c>
      <c r="I6">
        <v>27.5</v>
      </c>
      <c r="J6">
        <v>2</v>
      </c>
      <c r="N6">
        <v>16.81818181818182</v>
      </c>
      <c r="T6">
        <v>0.3716206754621984</v>
      </c>
      <c r="Y6">
        <v>1.53609831029211E-2</v>
      </c>
      <c r="Z6" t="s">
        <v>69</v>
      </c>
      <c r="AA6">
        <v>5.17</v>
      </c>
    </row>
    <row r="7" spans="1:27" x14ac:dyDescent="0.2">
      <c r="A7">
        <v>45</v>
      </c>
      <c r="B7">
        <v>140</v>
      </c>
      <c r="C7">
        <v>5</v>
      </c>
      <c r="D7">
        <v>0</v>
      </c>
      <c r="E7">
        <v>13.375</v>
      </c>
      <c r="F7">
        <v>250</v>
      </c>
      <c r="G7">
        <v>0</v>
      </c>
      <c r="H7">
        <v>15</v>
      </c>
      <c r="I7">
        <v>30</v>
      </c>
      <c r="J7">
        <v>2</v>
      </c>
      <c r="N7">
        <v>16.81818181818182</v>
      </c>
      <c r="T7">
        <v>0.44344018452236933</v>
      </c>
      <c r="Y7">
        <v>1.5360983102919322E-2</v>
      </c>
      <c r="Z7" t="s">
        <v>69</v>
      </c>
      <c r="AA7">
        <v>5.17</v>
      </c>
    </row>
    <row r="8" spans="1:27" x14ac:dyDescent="0.2">
      <c r="A8">
        <v>45</v>
      </c>
      <c r="B8">
        <v>150</v>
      </c>
      <c r="C8">
        <v>5</v>
      </c>
      <c r="D8">
        <v>0</v>
      </c>
      <c r="E8">
        <v>13.375</v>
      </c>
      <c r="F8">
        <v>250</v>
      </c>
      <c r="G8">
        <v>0</v>
      </c>
      <c r="H8">
        <v>10</v>
      </c>
      <c r="I8">
        <v>35</v>
      </c>
      <c r="J8">
        <v>2</v>
      </c>
      <c r="N8">
        <v>16.81818181818182</v>
      </c>
      <c r="T8">
        <v>0.73614346927407726</v>
      </c>
      <c r="Y8">
        <v>6.1443932411677192E-2</v>
      </c>
      <c r="Z8" t="s">
        <v>69</v>
      </c>
      <c r="AA8">
        <v>5.17</v>
      </c>
    </row>
    <row r="9" spans="1:27" x14ac:dyDescent="0.2">
      <c r="A9">
        <v>55</v>
      </c>
      <c r="B9">
        <v>140</v>
      </c>
      <c r="C9">
        <v>5</v>
      </c>
      <c r="D9">
        <v>0</v>
      </c>
      <c r="E9">
        <v>13.375</v>
      </c>
      <c r="F9">
        <v>250</v>
      </c>
      <c r="G9">
        <v>0</v>
      </c>
      <c r="H9">
        <v>25</v>
      </c>
      <c r="I9">
        <v>30</v>
      </c>
      <c r="J9">
        <v>2</v>
      </c>
      <c r="N9">
        <v>16.81818181818182</v>
      </c>
      <c r="T9">
        <v>0.78918948964374991</v>
      </c>
      <c r="Y9">
        <v>6.1443932411677192E-2</v>
      </c>
      <c r="Z9" t="s">
        <v>69</v>
      </c>
      <c r="AA9">
        <v>5.17</v>
      </c>
    </row>
    <row r="10" spans="1:27" x14ac:dyDescent="0.2">
      <c r="A10">
        <v>60</v>
      </c>
      <c r="B10">
        <v>140</v>
      </c>
      <c r="C10">
        <v>5</v>
      </c>
      <c r="D10">
        <v>0</v>
      </c>
      <c r="E10">
        <v>13.375</v>
      </c>
      <c r="F10">
        <v>250</v>
      </c>
      <c r="G10">
        <v>0</v>
      </c>
      <c r="H10">
        <v>30</v>
      </c>
      <c r="I10">
        <v>30</v>
      </c>
      <c r="J10">
        <v>2</v>
      </c>
      <c r="N10">
        <v>16.81818181818182</v>
      </c>
      <c r="T10">
        <v>0.84289039915378339</v>
      </c>
      <c r="Y10">
        <v>6.1443932411672002E-2</v>
      </c>
      <c r="Z10" t="s">
        <v>69</v>
      </c>
      <c r="AA10">
        <v>5.17</v>
      </c>
    </row>
    <row r="11" spans="1:27" x14ac:dyDescent="0.2">
      <c r="A11">
        <v>55</v>
      </c>
      <c r="B11">
        <v>150</v>
      </c>
      <c r="C11">
        <v>5</v>
      </c>
      <c r="D11">
        <v>0</v>
      </c>
      <c r="E11">
        <v>13.375</v>
      </c>
      <c r="F11">
        <v>250</v>
      </c>
      <c r="G11">
        <v>0</v>
      </c>
      <c r="H11">
        <v>20</v>
      </c>
      <c r="I11">
        <v>35</v>
      </c>
      <c r="J11">
        <v>2</v>
      </c>
      <c r="N11">
        <v>16.81818181818182</v>
      </c>
      <c r="T11">
        <v>0.91187952630670033</v>
      </c>
      <c r="Y11">
        <v>7.6804915514591204E-2</v>
      </c>
      <c r="Z11" t="s">
        <v>69</v>
      </c>
      <c r="AA11">
        <v>5.17</v>
      </c>
    </row>
    <row r="12" spans="1:27" x14ac:dyDescent="0.2">
      <c r="A12">
        <v>75</v>
      </c>
      <c r="B12">
        <v>140</v>
      </c>
      <c r="C12">
        <v>5</v>
      </c>
      <c r="D12">
        <v>0</v>
      </c>
      <c r="E12">
        <v>13.375</v>
      </c>
      <c r="F12">
        <v>250</v>
      </c>
      <c r="G12">
        <v>0</v>
      </c>
      <c r="H12">
        <v>45</v>
      </c>
      <c r="I12">
        <v>30</v>
      </c>
      <c r="J12">
        <v>2</v>
      </c>
      <c r="N12">
        <v>16.81818181818182</v>
      </c>
      <c r="T12">
        <v>1.3508735467322588</v>
      </c>
      <c r="Y12">
        <v>7.6804915514592995E-2</v>
      </c>
      <c r="Z12" t="s">
        <v>69</v>
      </c>
      <c r="AA12">
        <v>5.17</v>
      </c>
    </row>
    <row r="13" spans="1:27" x14ac:dyDescent="0.2">
      <c r="A13">
        <v>65</v>
      </c>
      <c r="B13">
        <v>150</v>
      </c>
      <c r="C13">
        <v>5</v>
      </c>
      <c r="D13">
        <v>0</v>
      </c>
      <c r="E13">
        <v>13.375</v>
      </c>
      <c r="F13">
        <v>250</v>
      </c>
      <c r="G13">
        <v>0</v>
      </c>
      <c r="H13">
        <v>30</v>
      </c>
      <c r="I13">
        <v>35</v>
      </c>
      <c r="J13">
        <v>2</v>
      </c>
      <c r="N13">
        <v>16.81818181818182</v>
      </c>
      <c r="T13">
        <v>1.9022547926323068</v>
      </c>
      <c r="Y13">
        <v>0.15360983102918621</v>
      </c>
      <c r="Z13" t="s">
        <v>69</v>
      </c>
      <c r="AA13">
        <v>5.17</v>
      </c>
    </row>
    <row r="14" spans="1:27" x14ac:dyDescent="0.2">
      <c r="A14">
        <v>60</v>
      </c>
      <c r="B14">
        <v>160</v>
      </c>
      <c r="C14">
        <v>5</v>
      </c>
      <c r="D14">
        <v>0</v>
      </c>
      <c r="E14">
        <v>13.375</v>
      </c>
      <c r="F14">
        <v>250</v>
      </c>
      <c r="G14">
        <v>0</v>
      </c>
      <c r="H14">
        <v>20</v>
      </c>
      <c r="I14">
        <v>40</v>
      </c>
      <c r="J14">
        <v>2</v>
      </c>
      <c r="N14">
        <v>16.81818181818182</v>
      </c>
      <c r="T14">
        <v>3.414573454533508</v>
      </c>
      <c r="Y14">
        <v>0.26113671274962202</v>
      </c>
      <c r="Z14" t="s">
        <v>69</v>
      </c>
      <c r="AA14">
        <v>5.17</v>
      </c>
    </row>
    <row r="15" spans="1:27" x14ac:dyDescent="0.2">
      <c r="A15">
        <v>62.5</v>
      </c>
      <c r="B15">
        <v>165</v>
      </c>
      <c r="C15">
        <v>5</v>
      </c>
      <c r="D15">
        <v>0</v>
      </c>
      <c r="E15">
        <v>13.375</v>
      </c>
      <c r="F15">
        <v>250</v>
      </c>
      <c r="G15">
        <v>0</v>
      </c>
      <c r="H15">
        <v>20</v>
      </c>
      <c r="I15">
        <v>42.5</v>
      </c>
      <c r="J15">
        <v>2</v>
      </c>
      <c r="N15">
        <v>16.81818181818182</v>
      </c>
      <c r="T15">
        <v>6.8981019303446534</v>
      </c>
      <c r="Y15">
        <v>0.43010752688172199</v>
      </c>
      <c r="Z15" t="s">
        <v>69</v>
      </c>
      <c r="AA15">
        <v>5.17</v>
      </c>
    </row>
    <row r="16" spans="1:27" x14ac:dyDescent="0.2">
      <c r="A16">
        <v>65</v>
      </c>
      <c r="B16">
        <v>170</v>
      </c>
      <c r="C16">
        <v>5</v>
      </c>
      <c r="D16">
        <v>0</v>
      </c>
      <c r="E16">
        <v>13.375</v>
      </c>
      <c r="F16">
        <v>250</v>
      </c>
      <c r="G16">
        <v>0</v>
      </c>
      <c r="H16">
        <v>20</v>
      </c>
      <c r="I16">
        <v>45</v>
      </c>
      <c r="J16">
        <v>2</v>
      </c>
      <c r="N16">
        <v>16.81818181818182</v>
      </c>
      <c r="T16">
        <v>11.360982677726851</v>
      </c>
      <c r="Y16">
        <v>0.75268817204300997</v>
      </c>
      <c r="Z16" t="s">
        <v>69</v>
      </c>
      <c r="AA16">
        <v>5.17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Raw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2019-07-09T22:20:15Z</dcterms:modified>
</cp:coreProperties>
</file>