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gif" Extension="gi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2640" windowWidth="2226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Raw" sheetId="2" state="visible" r:id="rId2"/>
    <sheet xmlns:r="http://schemas.openxmlformats.org/officeDocument/2006/relationships" name="Dat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family val="2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  <vertAlign val="superscript"/>
    </font>
  </fonts>
  <fills count="3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borderId="0" fillId="0" fontId="0" numFmtId="0"/>
  </cellStyleXfs>
  <cellXfs count="15">
    <xf borderId="0" fillId="0" fontId="0" numFmtId="0" pivotButton="0" quotePrefix="0" xfId="0"/>
    <xf borderId="0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0" fontId="2" numFmtId="0" pivotButton="0" quotePrefix="0" xfId="0"/>
    <xf borderId="0" fillId="2" fontId="2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/>
    </xf>
    <xf borderId="0" fillId="0" fontId="3" numFmtId="0" pivotButton="0" quotePrefix="0" xfId="0"/>
    <xf borderId="0" fillId="0" fontId="0" numFmtId="9" pivotButton="0" quotePrefix="0" xfId="0"/>
    <xf applyAlignment="1" borderId="0" fillId="2" fontId="2" numFmtId="0" pivotButton="0" quotePrefix="0" xfId="0">
      <alignment horizontal="center" wrapText="1"/>
    </xf>
    <xf applyAlignment="1" borderId="0" fillId="2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gi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8</col>
      <colOff>7620</colOff>
      <row>1</row>
      <rowOff>60960</rowOff>
    </from>
    <to>
      <col>18</col>
      <colOff>388620</colOff>
      <row>26</row>
      <rowOff>129540</rowOff>
    </to>
    <pic>
      <nvPicPr>
        <cNvPr descr="“mesh to mm”的图片搜索结果" id="4" name="图片 3"/>
        <cNvPicPr>
          <a:picLocks xmlns:a="http://schemas.openxmlformats.org/drawingml/2006/main" noChangeArrowheads="1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40040" y="236220"/>
          <a:ext cx="6477000" cy="47320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6"/>
  <sheetViews>
    <sheetView workbookViewId="0">
      <selection activeCell="B6" sqref="B6"/>
    </sheetView>
  </sheetViews>
  <sheetFormatPr baseColWidth="10" defaultColWidth="8.83203125" defaultRowHeight="15"/>
  <cols>
    <col customWidth="1" max="1" min="1" style="4" width="39.6640625"/>
    <col customWidth="1" max="2" min="2" style="4" width="22.6640625"/>
    <col customWidth="1" max="16384" min="3" style="4" width="8.83203125"/>
  </cols>
  <sheetData>
    <row customHeight="1" ht="19" r="1" s="1">
      <c r="A1" s="4" t="inlineStr">
        <is>
          <t>Wood Species:</t>
        </is>
      </c>
      <c r="B1" s="10" t="inlineStr">
        <is>
          <t>Hammer-milled mixed hardwood pin chips</t>
        </is>
      </c>
      <c r="I1" s="13" t="inlineStr">
        <is>
          <t>Mesh conversion:</t>
        </is>
      </c>
    </row>
    <row r="2">
      <c r="A2" s="4" t="inlineStr">
        <is>
          <t>Initial Acid Concentration:</t>
        </is>
      </c>
      <c r="B2" s="5" t="n">
        <v>0</v>
      </c>
      <c r="C2" s="4" t="inlineStr">
        <is>
          <t>mol proton/L</t>
        </is>
      </c>
    </row>
    <row r="3">
      <c r="A3" s="4" t="inlineStr">
        <is>
          <t>Initial Xylans Composition:</t>
        </is>
      </c>
      <c r="B3" s="5" t="n">
        <v>17</v>
      </c>
      <c r="C3" s="4" t="inlineStr">
        <is>
          <t>wt% of feed dry basis</t>
        </is>
      </c>
    </row>
    <row r="4">
      <c r="A4" s="4" t="inlineStr">
        <is>
          <t>Initial Xyloses Composition:</t>
        </is>
      </c>
      <c r="B4" s="5">
        <f>B3/0.88</f>
        <v/>
      </c>
      <c r="C4" s="4" t="inlineStr">
        <is>
          <t>wt% of feed dry basis</t>
        </is>
      </c>
    </row>
    <row r="5">
      <c r="A5" s="4" t="inlineStr">
        <is>
          <t>Particle Size:</t>
        </is>
      </c>
      <c r="B5" s="5" t="n">
        <v>2</v>
      </c>
      <c r="C5" s="4" t="inlineStr">
        <is>
          <t>mm</t>
        </is>
      </c>
    </row>
    <row r="6">
      <c r="A6" s="4" t="inlineStr">
        <is>
          <t>LiquidSolidRatio:</t>
        </is>
      </c>
      <c r="B6" s="5">
        <f>1/0.15</f>
        <v/>
      </c>
    </row>
    <row r="7">
      <c r="A7" s="4" t="inlineStr">
        <is>
          <t>Feed mass</t>
        </is>
      </c>
      <c r="B7" s="5" t="n">
        <v>25</v>
      </c>
      <c r="C7" s="4" t="inlineStr">
        <is>
          <t>g</t>
        </is>
      </c>
    </row>
    <row r="8">
      <c r="A8" s="4" t="inlineStr">
        <is>
          <t>Moisture Content of Feed Wood:</t>
        </is>
      </c>
      <c r="B8" s="5">
        <f>100-40-17-2.7-31-2-2</f>
        <v/>
      </c>
      <c r="C8" s="4" t="inlineStr">
        <is>
          <t>%</t>
        </is>
      </c>
    </row>
    <row customHeight="1" ht="19" r="9" s="1">
      <c r="A9" s="12" t="inlineStr">
        <is>
          <t>Calculating Heating Rate</t>
        </is>
      </c>
    </row>
    <row r="10">
      <c r="A10" s="4" t="inlineStr">
        <is>
          <t>Power</t>
        </is>
      </c>
      <c r="B10" s="5" t="n">
        <v>700</v>
      </c>
      <c r="C10" s="4" t="inlineStr">
        <is>
          <t>W</t>
        </is>
      </c>
    </row>
    <row r="11">
      <c r="A11" s="4" t="inlineStr">
        <is>
          <t>Reactor Volume</t>
        </is>
      </c>
      <c r="B11" s="5" t="n">
        <v>0.3</v>
      </c>
      <c r="C11" s="4" t="inlineStr">
        <is>
          <t>L</t>
        </is>
      </c>
    </row>
    <row r="12">
      <c r="A12" s="4" t="inlineStr">
        <is>
          <t>LSR1</t>
        </is>
      </c>
      <c r="B12" s="5">
        <f>B6</f>
        <v/>
      </c>
    </row>
    <row r="13">
      <c r="A13" s="4" t="inlineStr">
        <is>
          <t>LSR2</t>
        </is>
      </c>
      <c r="B13" s="5" t="n"/>
    </row>
    <row r="14">
      <c r="A14" s="4" t="inlineStr">
        <is>
          <t>Mass Water</t>
        </is>
      </c>
      <c r="B14" s="5">
        <f>0.2*(B12/(1+B12))</f>
        <v/>
      </c>
      <c r="C14" s="4" t="inlineStr">
        <is>
          <t>kg</t>
        </is>
      </c>
    </row>
    <row r="15">
      <c r="A15" s="4" t="inlineStr">
        <is>
          <t>Efficiency</t>
        </is>
      </c>
      <c r="B15" s="5" t="n">
        <v>0.8</v>
      </c>
    </row>
    <row r="16">
      <c r="A16" s="4" t="inlineStr">
        <is>
          <t>Capacity</t>
        </is>
      </c>
      <c r="B16" s="5" t="n">
        <v>4186</v>
      </c>
      <c r="C16" s="4" t="inlineStr">
        <is>
          <t>J/kg C</t>
        </is>
      </c>
    </row>
    <row r="17">
      <c r="A17" s="4" t="inlineStr">
        <is>
          <t>Heat Rate</t>
        </is>
      </c>
      <c r="B17" s="5">
        <f>B10*B15/B16/B14</f>
        <v/>
      </c>
      <c r="C17" s="4" t="inlineStr">
        <is>
          <t>C/s</t>
        </is>
      </c>
    </row>
    <row r="18">
      <c r="A18" s="4" t="inlineStr">
        <is>
          <t>Heat Rate (C/min)</t>
        </is>
      </c>
      <c r="B18" s="5">
        <f>B17*60</f>
        <v/>
      </c>
      <c r="C18" s="4" t="inlineStr">
        <is>
          <t>C/min</t>
        </is>
      </c>
    </row>
    <row customHeight="1" ht="19" r="22" s="1">
      <c r="A22" s="13" t="inlineStr">
        <is>
          <t>g Xylose/g raw material to g/L conversion:</t>
        </is>
      </c>
    </row>
    <row r="23">
      <c r="A23" s="4" t="inlineStr">
        <is>
          <t>g Xylose/g raw material</t>
        </is>
      </c>
      <c r="B23" s="4" t="inlineStr">
        <is>
          <t>g Xylose/L</t>
        </is>
      </c>
    </row>
    <row r="24">
      <c r="A24" s="4" t="n">
        <v>0.6</v>
      </c>
      <c r="B24" s="5">
        <f>A24/($B$6*100)*1000</f>
        <v/>
      </c>
    </row>
    <row r="25">
      <c r="A25" s="4" t="n">
        <v>0.6</v>
      </c>
      <c r="B25" s="5">
        <f>A25/($B$6*100)*1000</f>
        <v/>
      </c>
    </row>
    <row r="26">
      <c r="A26" s="4" t="n">
        <v>0.6</v>
      </c>
      <c r="B26" s="5">
        <f>A26/($B$6*100)*1000</f>
        <v/>
      </c>
    </row>
    <row r="27">
      <c r="A27" s="4" t="n">
        <v>0.6</v>
      </c>
      <c r="B27" s="5">
        <f>A27/($B$6*100)*1000</f>
        <v/>
      </c>
    </row>
    <row r="28">
      <c r="A28" s="4" t="n">
        <v>0.6</v>
      </c>
      <c r="B28" s="5">
        <f>A28/($B$6*100)*1000</f>
        <v/>
      </c>
    </row>
    <row r="29">
      <c r="A29" s="4" t="n">
        <v>0.6</v>
      </c>
      <c r="B29" s="5">
        <f>A29/($B$6*100)*1000</f>
        <v/>
      </c>
    </row>
    <row customHeight="1" ht="19" r="30" s="1">
      <c r="A30" s="4" t="n">
        <v>0.6</v>
      </c>
      <c r="B30" s="5">
        <f>A30/($B$6*100)*1000</f>
        <v/>
      </c>
      <c r="I30" s="13" t="inlineStr">
        <is>
          <t>pH conversion:</t>
        </is>
      </c>
      <c r="M30" s="13" t="inlineStr">
        <is>
          <t>Average particle size calculation:</t>
        </is>
      </c>
    </row>
    <row r="31">
      <c r="A31" s="4" t="n">
        <v>0.6</v>
      </c>
      <c r="B31" s="5">
        <f>A31/($B$6*100)*1000</f>
        <v/>
      </c>
      <c r="I31" s="6" t="inlineStr">
        <is>
          <t>pH:</t>
        </is>
      </c>
      <c r="J31" s="5" t="n">
        <v>5.07</v>
      </c>
      <c r="M31" s="14" t="inlineStr">
        <is>
          <t>lower limit:</t>
        </is>
      </c>
      <c r="O31" s="4" t="n">
        <v>0.177</v>
      </c>
      <c r="P31" s="4" t="inlineStr">
        <is>
          <t>mm</t>
        </is>
      </c>
    </row>
    <row customHeight="1" ht="17" r="32" s="1">
      <c r="A32" s="4" t="n">
        <v>0.6</v>
      </c>
      <c r="B32" s="5">
        <f>A32/($B$6*100)*1000</f>
        <v/>
      </c>
      <c r="I32" s="6" t="inlineStr">
        <is>
          <t>[H+]:</t>
        </is>
      </c>
      <c r="J32" s="5">
        <f>10^(-J31)</f>
        <v/>
      </c>
      <c r="M32" s="14" t="inlineStr">
        <is>
          <t>upper limit:</t>
        </is>
      </c>
      <c r="O32" s="4" t="n">
        <v>0.841</v>
      </c>
      <c r="P32" s="4" t="inlineStr">
        <is>
          <t>mm</t>
        </is>
      </c>
    </row>
    <row r="33">
      <c r="A33" s="4" t="n">
        <v>0.6</v>
      </c>
      <c r="B33" s="5">
        <f>A33/($B$6*100)*1000</f>
        <v/>
      </c>
      <c r="M33" s="14" t="inlineStr">
        <is>
          <t>Average particle size:</t>
        </is>
      </c>
      <c r="O33" s="5">
        <f>(O31+O32)/2</f>
        <v/>
      </c>
      <c r="P33" s="4" t="inlineStr">
        <is>
          <t>mm</t>
        </is>
      </c>
    </row>
    <row customHeight="1" ht="19" r="34" s="1">
      <c r="I34" s="13" t="inlineStr">
        <is>
          <t>Acid concentration conversion:</t>
        </is>
      </c>
      <c r="N34" s="8" t="n"/>
      <c r="O34" s="13" t="n"/>
    </row>
    <row customHeight="1" ht="17" r="35" s="1">
      <c r="A35" s="4" t="n">
        <v>5</v>
      </c>
      <c r="B35" s="4">
        <f>A35*60</f>
        <v/>
      </c>
      <c r="I35" s="4" t="inlineStr">
        <is>
          <t>[%]</t>
        </is>
      </c>
      <c r="J35" s="4" t="inlineStr">
        <is>
          <t>[mol H+/L]</t>
        </is>
      </c>
    </row>
    <row r="36">
      <c r="A36" s="4" t="n">
        <v>1.25</v>
      </c>
      <c r="B36" s="4">
        <f>A36*60</f>
        <v/>
      </c>
      <c r="I36" s="4" t="n">
        <v>0.01</v>
      </c>
      <c r="J36" s="5">
        <f>I36/98.709*2*10</f>
        <v/>
      </c>
    </row>
    <row r="37">
      <c r="A37" s="4" t="n">
        <v>0.33</v>
      </c>
      <c r="B37" s="4">
        <f>A37*60</f>
        <v/>
      </c>
      <c r="I37" s="4" t="n">
        <v>0.05</v>
      </c>
      <c r="J37" s="5">
        <f>I37/98.709*2*10</f>
        <v/>
      </c>
    </row>
    <row r="38">
      <c r="A38" s="4" t="n">
        <v>0.083</v>
      </c>
      <c r="B38" s="4">
        <f>A38*60</f>
        <v/>
      </c>
      <c r="I38" s="4" t="n">
        <v>0.1</v>
      </c>
      <c r="J38" s="5">
        <f>I38/98.709*2*10</f>
        <v/>
      </c>
    </row>
    <row r="39">
      <c r="A39" s="4" t="n">
        <v>9.5</v>
      </c>
      <c r="B39" s="4">
        <f>A39*60</f>
        <v/>
      </c>
      <c r="I39" s="4" t="n">
        <v>0.5</v>
      </c>
      <c r="J39" s="5">
        <f>I39/98.709*2*10</f>
        <v/>
      </c>
    </row>
    <row r="40">
      <c r="A40" s="4" t="n">
        <v>2.5</v>
      </c>
      <c r="B40" s="4">
        <f>A40*60</f>
        <v/>
      </c>
      <c r="I40" s="4" t="n">
        <v>1</v>
      </c>
      <c r="J40" s="5">
        <f>I40/98.709*2*10</f>
        <v/>
      </c>
    </row>
    <row r="41">
      <c r="A41" s="4" t="n">
        <v>0.65</v>
      </c>
      <c r="B41" s="4">
        <f>A41*60</f>
        <v/>
      </c>
      <c r="I41" s="4" t="n">
        <v>2</v>
      </c>
      <c r="J41" s="5">
        <f>I41/98.709*2*10</f>
        <v/>
      </c>
    </row>
    <row r="42">
      <c r="A42" s="4" t="n">
        <v>0.17</v>
      </c>
      <c r="B42" s="4">
        <f>A42*60</f>
        <v/>
      </c>
      <c r="I42" s="4" t="n">
        <v>3</v>
      </c>
      <c r="J42" s="5">
        <f>I42/98.709*2*10</f>
        <v/>
      </c>
    </row>
    <row r="43">
      <c r="A43" s="4" t="n">
        <v>19</v>
      </c>
      <c r="B43" s="4">
        <f>A43*60</f>
        <v/>
      </c>
      <c r="I43" s="4" t="n">
        <v>4</v>
      </c>
      <c r="J43" s="5">
        <f>I43/98.709*2*10</f>
        <v/>
      </c>
    </row>
    <row r="44">
      <c r="A44" s="4" t="n">
        <v>5</v>
      </c>
      <c r="B44" s="4">
        <f>A44*60</f>
        <v/>
      </c>
    </row>
    <row r="45">
      <c r="A45" s="4" t="n">
        <v>1.3</v>
      </c>
      <c r="B45" s="4">
        <f>A45*60</f>
        <v/>
      </c>
    </row>
    <row r="46">
      <c r="A46" s="4" t="n">
        <v>0.33</v>
      </c>
      <c r="B46" s="4">
        <f>A46*60</f>
        <v/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ageMargins bottom="0.75" footer="0.3" header="0.3" left="0.7" right="0.7" top="0.75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57"/>
  <sheetViews>
    <sheetView workbookViewId="0">
      <selection activeCell="K32" sqref="K32"/>
    </sheetView>
  </sheetViews>
  <sheetFormatPr baseColWidth="10" defaultColWidth="8.83203125" defaultRowHeight="15"/>
  <cols>
    <col bestFit="1" customWidth="1" max="4" min="4" style="1" width="11.6640625"/>
    <col bestFit="1" customWidth="1" max="9" min="9" style="1" width="9.1640625"/>
  </cols>
  <sheetData>
    <row r="1">
      <c r="A1" t="inlineStr">
        <is>
          <t>Reactor Conditions</t>
        </is>
      </c>
      <c r="K1" t="inlineStr">
        <is>
          <t>Initial Solids Composition (wt% of feed dry basis)</t>
        </is>
      </c>
      <c r="Q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Initial Acid Concentration (mol proton/L)</t>
        </is>
      </c>
      <c r="E2" t="inlineStr">
        <is>
          <t>Particle Size, smallest dimension if available (mm)</t>
        </is>
      </c>
      <c r="F2" t="inlineStr">
        <is>
          <t>Feed Mass (g)</t>
        </is>
      </c>
      <c r="G2" t="inlineStr">
        <is>
          <t>Moisture Content of Feed Wood (%)</t>
        </is>
      </c>
      <c r="H2" t="inlineStr">
        <is>
          <t>Isothermal Time (min)</t>
        </is>
      </c>
      <c r="I2" t="inlineStr">
        <is>
          <t>Heating Time (min)</t>
        </is>
      </c>
      <c r="J2" t="inlineStr">
        <is>
          <t>Minimum Ramp Temp (deg/min)</t>
        </is>
      </c>
      <c r="K2" t="inlineStr">
        <is>
          <t>Arabinose</t>
        </is>
      </c>
      <c r="L2" t="inlineStr">
        <is>
          <t>Galactose</t>
        </is>
      </c>
      <c r="M2" t="inlineStr">
        <is>
          <t>Glucose</t>
        </is>
      </c>
      <c r="N2" t="inlineStr">
        <is>
          <t>Xylose</t>
        </is>
      </c>
      <c r="O2" t="inlineStr">
        <is>
          <t>Mannose</t>
        </is>
      </c>
      <c r="P2" t="inlineStr">
        <is>
          <t>Rhammose</t>
        </is>
      </c>
      <c r="Q2" t="inlineStr">
        <is>
          <t>Arbinose</t>
        </is>
      </c>
      <c r="R2" t="inlineStr">
        <is>
          <t>Galactose</t>
        </is>
      </c>
      <c r="S2" t="inlineStr">
        <is>
          <t>Glucose</t>
        </is>
      </c>
      <c r="T2" t="inlineStr">
        <is>
          <t>Xylose</t>
        </is>
      </c>
      <c r="U2" t="inlineStr">
        <is>
          <t>Mannose</t>
        </is>
      </c>
      <c r="V2" t="inlineStr">
        <is>
          <t>Rhammose</t>
        </is>
      </c>
      <c r="W2" t="inlineStr">
        <is>
          <t>Furfural</t>
        </is>
      </c>
      <c r="X2" t="inlineStr">
        <is>
          <t>Hydroxymethylfurfural</t>
        </is>
      </c>
    </row>
    <row r="3">
      <c r="A3">
        <f>H3+I3</f>
        <v/>
      </c>
      <c r="B3" t="n">
        <v>140</v>
      </c>
      <c r="C3" t="n">
        <v>5.66666666666667</v>
      </c>
      <c r="D3" t="n">
        <v>0</v>
      </c>
      <c r="E3" t="n">
        <v>2</v>
      </c>
      <c r="F3" t="n">
        <v>5.055</v>
      </c>
      <c r="G3" t="n">
        <v>5.299999999999997</v>
      </c>
      <c r="H3" t="n">
        <v>300</v>
      </c>
      <c r="I3" t="n">
        <v>15</v>
      </c>
      <c r="J3">
        <f>(B3-140)/I3</f>
        <v/>
      </c>
      <c r="N3" t="n">
        <v>19.31818181818182</v>
      </c>
      <c r="T3" t="n">
        <v>1.349998007441852</v>
      </c>
      <c r="U3" t="n">
        <v>15.6</v>
      </c>
    </row>
    <row r="4">
      <c r="A4">
        <f>H4+I4</f>
        <v/>
      </c>
      <c r="B4" t="n">
        <v>160</v>
      </c>
      <c r="C4" t="n">
        <v>5.66666666666667</v>
      </c>
      <c r="D4" t="n">
        <v>0</v>
      </c>
      <c r="E4" t="n">
        <v>2</v>
      </c>
      <c r="F4" t="n">
        <v>5.055</v>
      </c>
      <c r="G4" t="n">
        <v>5.299999999999997</v>
      </c>
      <c r="H4" t="n">
        <v>75</v>
      </c>
      <c r="I4" t="n">
        <v>15</v>
      </c>
      <c r="J4">
        <f>(B4-140)/I4</f>
        <v/>
      </c>
      <c r="N4" t="n">
        <v>19.31818181818182</v>
      </c>
      <c r="T4" t="n">
        <v>1.349944872557489</v>
      </c>
      <c r="U4" t="n">
        <v>14.99999999999997</v>
      </c>
    </row>
    <row r="5">
      <c r="A5">
        <f>H5+I5</f>
        <v/>
      </c>
      <c r="B5" t="n">
        <v>180</v>
      </c>
      <c r="C5" t="n">
        <v>5.66666666666667</v>
      </c>
      <c r="D5" t="n">
        <v>0</v>
      </c>
      <c r="E5" t="n">
        <v>2</v>
      </c>
      <c r="F5" t="n">
        <v>5.055</v>
      </c>
      <c r="G5" t="n">
        <v>5.299999999999997</v>
      </c>
      <c r="H5" t="n">
        <v>19.8</v>
      </c>
      <c r="I5" t="n">
        <v>15</v>
      </c>
      <c r="J5">
        <f>(B5-140)/I5</f>
        <v/>
      </c>
      <c r="N5" t="n">
        <v>19.31818181818182</v>
      </c>
      <c r="T5" t="n">
        <v>1.749997417054259</v>
      </c>
      <c r="U5" t="n">
        <v>16.15000000000002</v>
      </c>
    </row>
    <row r="6">
      <c r="A6">
        <f>H6+I6</f>
        <v/>
      </c>
      <c r="B6" t="n">
        <v>200</v>
      </c>
      <c r="C6" t="n">
        <v>5.66666666666667</v>
      </c>
      <c r="D6" t="n">
        <v>0</v>
      </c>
      <c r="E6" t="n">
        <v>2</v>
      </c>
      <c r="F6" t="n">
        <v>5.055</v>
      </c>
      <c r="G6" t="n">
        <v>5.299999999999997</v>
      </c>
      <c r="H6" t="n">
        <v>4.98</v>
      </c>
      <c r="I6" t="n">
        <v>15</v>
      </c>
      <c r="J6">
        <f>(B6-140)/I6</f>
        <v/>
      </c>
      <c r="N6" t="n">
        <v>19.31818181818182</v>
      </c>
      <c r="T6" t="n">
        <v>1.849944134572982</v>
      </c>
      <c r="U6" t="n">
        <v>19.45005302226936</v>
      </c>
    </row>
    <row r="7">
      <c r="A7">
        <f>H7+I7</f>
        <v/>
      </c>
      <c r="B7" t="n">
        <v>140</v>
      </c>
      <c r="C7" t="n">
        <v>5.66666666666667</v>
      </c>
      <c r="D7" t="n">
        <v>0</v>
      </c>
      <c r="E7" t="n">
        <v>2</v>
      </c>
      <c r="F7" t="n">
        <v>5.055</v>
      </c>
      <c r="G7" t="n">
        <v>5.299999999999997</v>
      </c>
      <c r="H7" t="n">
        <v>570</v>
      </c>
      <c r="I7" t="n">
        <v>15</v>
      </c>
      <c r="J7">
        <f>(B7-140)/I7</f>
        <v/>
      </c>
      <c r="N7" t="n">
        <v>19.31818181818182</v>
      </c>
      <c r="T7" t="n">
        <v>4.049994022325492</v>
      </c>
      <c r="U7" t="n">
        <v>14.20000000000002</v>
      </c>
    </row>
    <row r="8">
      <c r="A8">
        <f>H8+I8</f>
        <v/>
      </c>
      <c r="B8" t="n">
        <v>160</v>
      </c>
      <c r="C8" t="n">
        <v>5.66666666666667</v>
      </c>
      <c r="D8" t="n">
        <v>0</v>
      </c>
      <c r="E8" t="n">
        <v>2</v>
      </c>
      <c r="F8" t="n">
        <v>5.055</v>
      </c>
      <c r="G8" t="n">
        <v>5.299999999999997</v>
      </c>
      <c r="H8" t="n">
        <v>150</v>
      </c>
      <c r="I8" t="n">
        <v>15</v>
      </c>
      <c r="J8">
        <f>(B8-140)/I8</f>
        <v/>
      </c>
      <c r="N8" t="n">
        <v>19.31818181818182</v>
      </c>
      <c r="T8" t="n">
        <v>3.799994391317787</v>
      </c>
      <c r="U8" t="n">
        <v>15.9</v>
      </c>
    </row>
    <row r="9">
      <c r="A9">
        <f>H9+I9</f>
        <v/>
      </c>
      <c r="B9" t="n">
        <v>180</v>
      </c>
      <c r="C9" t="n">
        <v>5.66666666666667</v>
      </c>
      <c r="D9" t="n">
        <v>0</v>
      </c>
      <c r="E9" t="n">
        <v>2</v>
      </c>
      <c r="F9" t="n">
        <v>5.055</v>
      </c>
      <c r="G9" t="n">
        <v>5.299999999999997</v>
      </c>
      <c r="H9" t="n">
        <v>39</v>
      </c>
      <c r="I9" t="n">
        <v>15</v>
      </c>
      <c r="J9">
        <f>(B9-140)/I9</f>
        <v/>
      </c>
      <c r="N9" t="n">
        <v>19.31818181818182</v>
      </c>
      <c r="T9" t="n">
        <v>4.149993874728633</v>
      </c>
      <c r="U9" t="n">
        <v>16.40000000000001</v>
      </c>
    </row>
    <row r="10">
      <c r="A10">
        <f>H10+I10</f>
        <v/>
      </c>
      <c r="B10" t="n">
        <v>200</v>
      </c>
      <c r="C10" t="n">
        <v>5.66666666666667</v>
      </c>
      <c r="D10" t="n">
        <v>0</v>
      </c>
      <c r="E10" t="n">
        <v>2</v>
      </c>
      <c r="F10" t="n">
        <v>5.055</v>
      </c>
      <c r="G10" t="n">
        <v>5.299999999999997</v>
      </c>
      <c r="H10" t="n">
        <v>10.2</v>
      </c>
      <c r="I10" t="n">
        <v>15</v>
      </c>
      <c r="J10">
        <f>(B10-140)/I10</f>
        <v/>
      </c>
      <c r="N10" t="n">
        <v>19.31818181818182</v>
      </c>
      <c r="T10" t="n">
        <v>3.79999439131767</v>
      </c>
      <c r="U10" t="n">
        <v>18.82078472958642</v>
      </c>
    </row>
    <row r="11">
      <c r="A11">
        <f>H11+I11</f>
        <v/>
      </c>
      <c r="B11" t="n">
        <v>140</v>
      </c>
      <c r="C11" t="n">
        <v>5.66666666666667</v>
      </c>
      <c r="D11" t="n">
        <v>0</v>
      </c>
      <c r="E11" t="n">
        <v>2</v>
      </c>
      <c r="F11" t="n">
        <v>5.055</v>
      </c>
      <c r="G11" t="n">
        <v>5.299999999999997</v>
      </c>
      <c r="H11" t="n">
        <v>1140</v>
      </c>
      <c r="I11" t="n">
        <v>15</v>
      </c>
      <c r="J11">
        <f>(B11-140)/I11</f>
        <v/>
      </c>
      <c r="N11" t="n">
        <v>19.31818181818182</v>
      </c>
      <c r="T11" t="n">
        <v>8.599987306666348</v>
      </c>
      <c r="U11" t="n">
        <v>10.05005302226934</v>
      </c>
    </row>
    <row r="12">
      <c r="A12">
        <f>H12+I12</f>
        <v/>
      </c>
      <c r="B12" t="n">
        <v>160</v>
      </c>
      <c r="C12" t="n">
        <v>5.66666666666667</v>
      </c>
      <c r="D12" t="n">
        <v>0</v>
      </c>
      <c r="E12" t="n">
        <v>2</v>
      </c>
      <c r="F12" t="n">
        <v>5.055</v>
      </c>
      <c r="G12" t="n">
        <v>5.299999999999997</v>
      </c>
      <c r="H12" t="n">
        <v>300</v>
      </c>
      <c r="I12" t="n">
        <v>15</v>
      </c>
      <c r="J12">
        <f>(B12-140)/I12</f>
        <v/>
      </c>
      <c r="N12" t="n">
        <v>19.31818181818182</v>
      </c>
      <c r="T12" t="n">
        <v>11.29998332154993</v>
      </c>
      <c r="U12" t="n">
        <v>7.899999999999991</v>
      </c>
    </row>
    <row r="13">
      <c r="A13">
        <f>H13+I13</f>
        <v/>
      </c>
      <c r="B13" t="n">
        <v>180</v>
      </c>
      <c r="C13" t="n">
        <v>5.66666666666667</v>
      </c>
      <c r="D13" t="n">
        <v>0</v>
      </c>
      <c r="E13" t="n">
        <v>2</v>
      </c>
      <c r="F13" t="n">
        <v>5.055</v>
      </c>
      <c r="G13" t="n">
        <v>5.299999999999997</v>
      </c>
      <c r="H13" t="n">
        <v>78</v>
      </c>
      <c r="I13" t="n">
        <v>15</v>
      </c>
      <c r="J13">
        <f>(B13-140)/I13</f>
        <v/>
      </c>
      <c r="N13" t="n">
        <v>19.31818181818182</v>
      </c>
      <c r="T13" t="n">
        <v>10.89998391193752</v>
      </c>
      <c r="U13" t="n">
        <v>6.979109225874871</v>
      </c>
    </row>
    <row r="14">
      <c r="A14">
        <f>H14+I14</f>
        <v/>
      </c>
      <c r="B14" t="n">
        <v>200</v>
      </c>
      <c r="C14" t="n">
        <v>5.66666666666667</v>
      </c>
      <c r="D14" t="n">
        <v>0</v>
      </c>
      <c r="E14" t="n">
        <v>2</v>
      </c>
      <c r="F14" t="n">
        <v>5.055</v>
      </c>
      <c r="G14" t="n">
        <v>5.299999999999997</v>
      </c>
      <c r="H14" t="n">
        <v>19.8</v>
      </c>
      <c r="I14" t="n">
        <v>15</v>
      </c>
      <c r="J14">
        <f>(B14-140)/I14</f>
        <v/>
      </c>
      <c r="N14" t="n">
        <v>19.31818181818182</v>
      </c>
      <c r="T14" t="n">
        <v>6.74999003720901</v>
      </c>
      <c r="U14" t="n">
        <v>8.331866383881209</v>
      </c>
    </row>
    <row r="19">
      <c r="D19">
        <f>F3</f>
        <v/>
      </c>
      <c r="E19" s="9" t="n">
        <v>0.17</v>
      </c>
      <c r="F19">
        <f>D19*0.17</f>
        <v/>
      </c>
    </row>
    <row customFormat="1" r="20" s="2"/>
    <row customFormat="1" r="21" s="3">
      <c r="A21" t="n">
        <v>95.4952540216465</v>
      </c>
      <c r="D21" t="n">
        <v>90.995260663507</v>
      </c>
      <c r="F21">
        <f>A21-D21</f>
        <v/>
      </c>
      <c r="G21">
        <f>$F$19*F21/100</f>
        <v/>
      </c>
      <c r="H21">
        <f>G21/0.0337</f>
        <v/>
      </c>
      <c r="I21">
        <f>G21/0.028645</f>
        <v/>
      </c>
      <c r="J21">
        <f>F21/100*1000/$C$3*17/100</f>
        <v/>
      </c>
    </row>
    <row r="22" s="1">
      <c r="A22" t="n">
        <v>89.6525421352253</v>
      </c>
      <c r="D22" t="n">
        <v>85.15272589336701</v>
      </c>
      <c r="F22">
        <f>A22-D22</f>
        <v/>
      </c>
      <c r="G22">
        <f>$F$19*F22/100</f>
        <v/>
      </c>
      <c r="H22">
        <f>G22/0.0337</f>
        <v/>
      </c>
      <c r="I22">
        <f>G22/0.028645</f>
        <v/>
      </c>
      <c r="J22">
        <f>F22/100*1000/$C$3*17/100</f>
        <v/>
      </c>
    </row>
    <row r="23" s="1">
      <c r="A23" t="n">
        <v>96.1433224948009</v>
      </c>
      <c r="D23" t="n">
        <v>90.3099977712867</v>
      </c>
      <c r="F23">
        <f>A23-D23</f>
        <v/>
      </c>
      <c r="G23">
        <f>$F$19*F23/100</f>
        <v/>
      </c>
      <c r="H23">
        <f>G23/0.0337</f>
        <v/>
      </c>
      <c r="I23">
        <f>G23/0.028645</f>
        <v/>
      </c>
      <c r="J23">
        <f>F23/100*1000/$C$3*17/100</f>
        <v/>
      </c>
    </row>
    <row r="24" s="1">
      <c r="A24" t="n">
        <v>97.134110972206</v>
      </c>
      <c r="D24" t="n">
        <v>90.9676305236294</v>
      </c>
      <c r="F24">
        <f>A24-D24</f>
        <v/>
      </c>
      <c r="G24">
        <f>$F$19*F24/100</f>
        <v/>
      </c>
      <c r="H24">
        <f>G24/0.0337</f>
        <v/>
      </c>
      <c r="I24">
        <f>G24/0.028645</f>
        <v/>
      </c>
      <c r="J24">
        <f>F24/100*1000/$C$3*17/100</f>
        <v/>
      </c>
    </row>
    <row r="25" s="1">
      <c r="A25" t="n">
        <v>90.6249105193787</v>
      </c>
      <c r="D25" t="n">
        <v>77.1249304449604</v>
      </c>
      <c r="F25">
        <f>A25-D25</f>
        <v/>
      </c>
      <c r="G25">
        <f>$F$19*F25/100</f>
        <v/>
      </c>
      <c r="H25">
        <f>G25/0.0337</f>
        <v/>
      </c>
      <c r="I25">
        <f>G25/0.028645</f>
        <v/>
      </c>
      <c r="J25">
        <f>F25/100*1000/$C$3*17/100</f>
        <v/>
      </c>
    </row>
    <row r="26" s="1">
      <c r="A26" t="n">
        <v>92.28218756318989</v>
      </c>
      <c r="D26" t="n">
        <v>79.6155395921306</v>
      </c>
      <c r="F26">
        <f>A26-D26</f>
        <v/>
      </c>
      <c r="G26">
        <f>$F$19*F26/100</f>
        <v/>
      </c>
      <c r="H26">
        <f>G26/0.0337</f>
        <v/>
      </c>
      <c r="I26">
        <f>G26/0.028645</f>
        <v/>
      </c>
      <c r="J26">
        <f>F26/100*1000/$C$3*17/100</f>
        <v/>
      </c>
    </row>
    <row r="27" s="1">
      <c r="A27" t="n">
        <v>92.6063103579077</v>
      </c>
      <c r="D27" t="n">
        <v>78.77299744214559</v>
      </c>
      <c r="F27">
        <f>A27-D27</f>
        <v/>
      </c>
      <c r="G27">
        <f>$F$19*F27/100</f>
        <v/>
      </c>
      <c r="H27">
        <f>G27/0.0337</f>
        <v/>
      </c>
      <c r="I27">
        <f>G27/0.028645</f>
        <v/>
      </c>
      <c r="J27">
        <f>F27/100*1000/$C$3*17/100</f>
        <v/>
      </c>
    </row>
    <row r="28" s="1">
      <c r="A28" t="n">
        <v>75.2636154451301</v>
      </c>
      <c r="D28" t="n">
        <v>62.5969674740712</v>
      </c>
      <c r="F28">
        <f>A28-D28</f>
        <v/>
      </c>
      <c r="G28">
        <f>$F$19*F28/100</f>
        <v/>
      </c>
      <c r="H28">
        <f>G28/0.0337</f>
        <v/>
      </c>
      <c r="I28">
        <f>G28/0.028645</f>
        <v/>
      </c>
      <c r="J28">
        <f>F28/100*1000/$C$3*17/100</f>
        <v/>
      </c>
    </row>
    <row customFormat="1" r="29" s="2">
      <c r="A29" t="n">
        <v>87.25456480315739</v>
      </c>
      <c r="D29" t="n">
        <v>58.5879404476029</v>
      </c>
      <c r="F29">
        <f>A29-D29</f>
        <v/>
      </c>
      <c r="G29">
        <f>$F$19*F29/100</f>
        <v/>
      </c>
      <c r="H29">
        <f>G29/0.0337</f>
        <v/>
      </c>
      <c r="I29">
        <f>G29/0.028645</f>
        <v/>
      </c>
      <c r="J29">
        <f>F29/100*1000/$C$3*17/100</f>
        <v/>
      </c>
    </row>
    <row customFormat="1" r="30" s="3">
      <c r="A30" t="n">
        <v>84.4120256051104</v>
      </c>
      <c r="D30" t="n">
        <v>46.7454145332773</v>
      </c>
      <c r="F30">
        <f>A30-D30</f>
        <v/>
      </c>
      <c r="G30">
        <f>$F$19*F30/100</f>
        <v/>
      </c>
      <c r="H30">
        <f>G30/0.0337</f>
        <v/>
      </c>
      <c r="I30">
        <f>G30/0.028645</f>
        <v/>
      </c>
      <c r="J30">
        <f>F30/100*1000/$C$3*17/100</f>
        <v/>
      </c>
    </row>
    <row r="31" s="1">
      <c r="A31" t="n">
        <v>59.4026753414285</v>
      </c>
      <c r="D31" t="n">
        <v>23.0693956349701</v>
      </c>
      <c r="F31">
        <f>A31-D31</f>
        <v/>
      </c>
      <c r="G31">
        <f>$F$19*F31/100</f>
        <v/>
      </c>
      <c r="H31">
        <f>G31/0.0337</f>
        <v/>
      </c>
      <c r="I31">
        <f>G31/0.028645</f>
        <v/>
      </c>
      <c r="J31">
        <f>F31/100*1000/$C$3*17/100</f>
        <v/>
      </c>
    </row>
    <row r="32" s="1">
      <c r="A32" t="n">
        <v>50.0601457371801</v>
      </c>
      <c r="D32" t="n">
        <v>27.5601789464834</v>
      </c>
      <c r="F32">
        <f>A32-D32</f>
        <v/>
      </c>
      <c r="G32">
        <f>$F$19*F32/100</f>
        <v/>
      </c>
      <c r="H32">
        <f>G32/0.0337</f>
        <v/>
      </c>
      <c r="I32">
        <f>G32/0.028645</f>
        <v/>
      </c>
      <c r="J32">
        <f>F32/100*1000/$C$3*17/100</f>
        <v/>
      </c>
    </row>
    <row r="33" s="1">
      <c r="J33">
        <f>F33/100*1000/$C$3*17/100</f>
        <v/>
      </c>
    </row>
    <row r="34" s="1">
      <c r="J34">
        <f>F34/100*1000/$C$3*17/100</f>
        <v/>
      </c>
    </row>
    <row r="35" s="1">
      <c r="A35" t="n">
        <v>91.0047720042417</v>
      </c>
      <c r="D35" t="n">
        <v>39.0047720042417</v>
      </c>
      <c r="F35">
        <f>A35-D35</f>
        <v/>
      </c>
      <c r="G35">
        <f>$F$19*F35/100</f>
        <v/>
      </c>
      <c r="I35">
        <f>G35/0.028645</f>
        <v/>
      </c>
      <c r="J35">
        <f>F35/100*1000/$C$3*17/100</f>
        <v/>
      </c>
    </row>
    <row r="36" s="1">
      <c r="A36" t="n">
        <v>85.1804524566984</v>
      </c>
      <c r="D36" t="n">
        <v>35.1804524566985</v>
      </c>
      <c r="F36">
        <f>A36-D36</f>
        <v/>
      </c>
      <c r="G36">
        <f>$F$19*F36/100</f>
        <v/>
      </c>
      <c r="I36">
        <f>G36/0.028645</f>
        <v/>
      </c>
      <c r="J36">
        <f>F36/100*1000/$C$3*17/100</f>
        <v/>
      </c>
    </row>
    <row r="37" s="1">
      <c r="A37" t="n">
        <v>90.52315305761751</v>
      </c>
      <c r="D37" t="n">
        <v>36.6898197242841</v>
      </c>
      <c r="F37">
        <f>A37-D37</f>
        <v/>
      </c>
      <c r="G37">
        <f>$F$19*F37/100</f>
        <v/>
      </c>
      <c r="I37">
        <f>G37/0.028645</f>
        <v/>
      </c>
      <c r="J37">
        <f>F37/100*1000/$C$3*17/100</f>
        <v/>
      </c>
    </row>
    <row customFormat="1" r="38" s="2">
      <c r="A38" t="n">
        <v>91.03234358430539</v>
      </c>
      <c r="D38" t="n">
        <v>26.1988335100742</v>
      </c>
      <c r="F38">
        <f>A38-D38</f>
        <v/>
      </c>
      <c r="G38">
        <f>$F$19*F38/100</f>
        <v/>
      </c>
      <c r="I38">
        <f>G38/0.028645</f>
        <v/>
      </c>
      <c r="J38">
        <f>F38/100*1000/$C$3*17/100</f>
        <v/>
      </c>
    </row>
    <row r="39">
      <c r="A39" t="n">
        <v>77.0415341109933</v>
      </c>
      <c r="D39" t="n">
        <v>29.7082007776599</v>
      </c>
      <c r="F39">
        <f>A39-D39</f>
        <v/>
      </c>
      <c r="G39">
        <f>$F$19*F39/100</f>
        <v/>
      </c>
      <c r="I39">
        <f>G39/0.028645</f>
        <v/>
      </c>
      <c r="J39">
        <f>F39/100*1000/$C$3*17/100</f>
        <v/>
      </c>
    </row>
    <row r="40">
      <c r="A40" t="n">
        <v>79.7175680452456</v>
      </c>
      <c r="D40" t="n">
        <v>26.7175680452456</v>
      </c>
      <c r="F40">
        <f>A40-D40</f>
        <v/>
      </c>
      <c r="G40">
        <f>$F$19*F40/100</f>
        <v/>
      </c>
      <c r="I40">
        <f>G40/0.028645</f>
        <v/>
      </c>
      <c r="J40">
        <f>F40/100*1000/$C$3*17/100</f>
        <v/>
      </c>
    </row>
    <row r="41">
      <c r="A41" t="n">
        <v>78.8934252386002</v>
      </c>
      <c r="D41" t="n">
        <v>24.2267585719335</v>
      </c>
      <c r="F41">
        <f>A41-D41</f>
        <v/>
      </c>
      <c r="G41">
        <f>$F$19*F41/100</f>
        <v/>
      </c>
      <c r="I41">
        <f>G41/0.028645</f>
        <v/>
      </c>
      <c r="J41">
        <f>F41/100*1000/$C$3*17/100</f>
        <v/>
      </c>
    </row>
    <row r="42">
      <c r="A42" t="n">
        <v>62.7359490986214</v>
      </c>
      <c r="D42" t="n">
        <v>0</v>
      </c>
      <c r="F42">
        <f>A42-D42</f>
        <v/>
      </c>
      <c r="G42">
        <f>$F$19*F42/100</f>
        <v/>
      </c>
      <c r="I42">
        <f>G42/0.028645</f>
        <v/>
      </c>
      <c r="J42">
        <f>F42/100*1000/$C$3*17/100</f>
        <v/>
      </c>
    </row>
    <row r="43">
      <c r="A43" t="n">
        <v>58.5786496995404</v>
      </c>
      <c r="D43" t="n">
        <v>25.0784729586426</v>
      </c>
      <c r="F43">
        <f>A43-D43</f>
        <v/>
      </c>
      <c r="G43">
        <f>$F$19*F43/100</f>
        <v/>
      </c>
      <c r="I43">
        <f>G43/0.028645</f>
        <v/>
      </c>
      <c r="J43">
        <f>F43/100*1000/$C$3*17/100</f>
        <v/>
      </c>
    </row>
    <row r="44">
      <c r="A44" t="n">
        <v>46.9211735595616</v>
      </c>
      <c r="D44" t="n">
        <v>20.5878402262283</v>
      </c>
      <c r="F44">
        <f>A44-D44</f>
        <v/>
      </c>
      <c r="G44">
        <f>$F$19*F44/100</f>
        <v/>
      </c>
      <c r="I44">
        <f>G44/0.028645</f>
        <v/>
      </c>
      <c r="J44">
        <f>F44/100*1000/$C$3*17/100</f>
        <v/>
      </c>
    </row>
    <row r="45">
      <c r="A45" t="n">
        <v>23.2636974195829</v>
      </c>
      <c r="D45" t="n">
        <v>0</v>
      </c>
      <c r="F45">
        <f>A45-D45</f>
        <v/>
      </c>
      <c r="G45">
        <f>$F$19*F45/100</f>
        <v/>
      </c>
      <c r="I45">
        <f>G45/0.028645</f>
        <v/>
      </c>
      <c r="J45">
        <f>F45/100*1000/$C$3*17/100</f>
        <v/>
      </c>
    </row>
    <row r="46">
      <c r="A46" t="n">
        <v>27.7728879462707</v>
      </c>
      <c r="D46" t="n">
        <v>0</v>
      </c>
      <c r="F46">
        <f>A46-D46</f>
        <v/>
      </c>
      <c r="G46">
        <f>$F$19*F46/100</f>
        <v/>
      </c>
      <c r="I46">
        <f>G46/0.028645</f>
        <v/>
      </c>
      <c r="J46">
        <f>F46/100*1000/$C$3*17/100</f>
        <v/>
      </c>
    </row>
    <row r="56">
      <c r="D56" t="inlineStr">
        <is>
          <t>0, 0.09703075291622554</t>
        </is>
      </c>
    </row>
    <row r="57">
      <c r="D57" t="inlineStr">
        <is>
          <t>0, 0.1063980205019277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I1" workbookViewId="0">
      <selection activeCell="Z3" sqref="Z3:Z14"/>
    </sheetView>
  </sheetViews>
  <sheetFormatPr baseColWidth="10" defaultColWidth="8.83203125" defaultRowHeight="15"/>
  <cols>
    <col customWidth="1" max="24" min="24" style="1" width="21"/>
  </cols>
  <sheetData>
    <row r="1">
      <c r="A1" t="inlineStr">
        <is>
          <t>Reactor Conditions</t>
        </is>
      </c>
      <c r="L1" t="inlineStr">
        <is>
          <t>Initial Solids Composition (wt% of feed dry basis)</t>
        </is>
      </c>
      <c r="R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</t>
        </is>
      </c>
    </row>
    <row r="3">
      <c r="A3" t="n">
        <v>315</v>
      </c>
      <c r="B3" t="n">
        <v>140</v>
      </c>
      <c r="C3" t="n">
        <v>5.66666666666667</v>
      </c>
      <c r="D3" t="inlineStr">
        <is>
          <t>none</t>
        </is>
      </c>
      <c r="E3" t="n">
        <v>0</v>
      </c>
      <c r="F3" t="n">
        <v>2</v>
      </c>
      <c r="G3" t="n">
        <v>5.055</v>
      </c>
      <c r="H3" t="n">
        <v>5.299999999999997</v>
      </c>
      <c r="I3" t="n">
        <v>300</v>
      </c>
      <c r="J3" t="n">
        <v>15</v>
      </c>
      <c r="K3" t="n">
        <v>0</v>
      </c>
      <c r="O3" t="n">
        <v>19.31818181818182</v>
      </c>
      <c r="U3" t="n">
        <v>19.07727073471458</v>
      </c>
      <c r="Z3" t="n">
        <v>1.349998007441852</v>
      </c>
    </row>
    <row r="4">
      <c r="A4" t="n">
        <v>90</v>
      </c>
      <c r="B4" t="n">
        <v>160</v>
      </c>
      <c r="C4" t="n">
        <v>5.66666666666667</v>
      </c>
      <c r="D4" t="inlineStr">
        <is>
          <t>none</t>
        </is>
      </c>
      <c r="E4" t="n">
        <v>0</v>
      </c>
      <c r="F4" t="n">
        <v>2</v>
      </c>
      <c r="G4" t="n">
        <v>5.055</v>
      </c>
      <c r="H4" t="n">
        <v>5.299999999999997</v>
      </c>
      <c r="I4" t="n">
        <v>75</v>
      </c>
      <c r="J4" t="n">
        <v>15</v>
      </c>
      <c r="K4" t="n">
        <v>1.333333333333333</v>
      </c>
      <c r="O4" t="n">
        <v>19.31818181818182</v>
      </c>
      <c r="U4" t="n">
        <v>18.395399418012</v>
      </c>
      <c r="Z4" t="n">
        <v>1.349944872557489</v>
      </c>
    </row>
    <row r="5">
      <c r="A5" t="n">
        <v>34.8</v>
      </c>
      <c r="B5" t="n">
        <v>180</v>
      </c>
      <c r="C5" t="n">
        <v>5.66666666666667</v>
      </c>
      <c r="D5" t="inlineStr">
        <is>
          <t>none</t>
        </is>
      </c>
      <c r="E5" t="n">
        <v>0</v>
      </c>
      <c r="F5" t="n">
        <v>2</v>
      </c>
      <c r="G5" t="n">
        <v>5.055</v>
      </c>
      <c r="H5" t="n">
        <v>5.299999999999997</v>
      </c>
      <c r="I5" t="n">
        <v>19.8</v>
      </c>
      <c r="J5" t="n">
        <v>15</v>
      </c>
      <c r="K5" t="n">
        <v>2.666666666666667</v>
      </c>
      <c r="O5" t="n">
        <v>19.31818181818182</v>
      </c>
      <c r="U5" t="n">
        <v>20.10227014432702</v>
      </c>
      <c r="Z5" t="n">
        <v>1.749997417054259</v>
      </c>
    </row>
    <row r="6">
      <c r="A6" t="n">
        <v>19.98</v>
      </c>
      <c r="B6" t="n">
        <v>200</v>
      </c>
      <c r="C6" t="n">
        <v>5.66666666666667</v>
      </c>
      <c r="D6" t="inlineStr">
        <is>
          <t>none</t>
        </is>
      </c>
      <c r="E6" t="n">
        <v>0</v>
      </c>
      <c r="F6" t="n">
        <v>2</v>
      </c>
      <c r="G6" t="n">
        <v>5.055</v>
      </c>
      <c r="H6" t="n">
        <v>5.299999999999997</v>
      </c>
      <c r="I6" t="n">
        <v>4.98</v>
      </c>
      <c r="J6" t="n">
        <v>15</v>
      </c>
      <c r="K6" t="n">
        <v>4</v>
      </c>
      <c r="O6" t="n">
        <v>19.31818181818182</v>
      </c>
      <c r="U6" t="n">
        <v>23.95227711442453</v>
      </c>
      <c r="Z6" t="n">
        <v>1.849944134572982</v>
      </c>
    </row>
    <row r="7">
      <c r="A7" t="n">
        <v>585</v>
      </c>
      <c r="B7" t="n">
        <v>140</v>
      </c>
      <c r="C7" t="n">
        <v>5.66666666666667</v>
      </c>
      <c r="D7" t="inlineStr">
        <is>
          <t>none</t>
        </is>
      </c>
      <c r="E7" t="n">
        <v>0</v>
      </c>
      <c r="F7" t="n">
        <v>2</v>
      </c>
      <c r="G7" t="n">
        <v>5.055</v>
      </c>
      <c r="H7" t="n">
        <v>5.299999999999997</v>
      </c>
      <c r="I7" t="n">
        <v>570</v>
      </c>
      <c r="J7" t="n">
        <v>15</v>
      </c>
      <c r="K7" t="n">
        <v>0</v>
      </c>
      <c r="O7" t="n">
        <v>19.31818181818182</v>
      </c>
      <c r="U7" t="n">
        <v>20.18635765868915</v>
      </c>
      <c r="Z7" t="n">
        <v>4.049994022325492</v>
      </c>
    </row>
    <row r="8">
      <c r="A8" t="n">
        <v>165</v>
      </c>
      <c r="B8" t="n">
        <v>160</v>
      </c>
      <c r="C8" t="n">
        <v>5.66666666666667</v>
      </c>
      <c r="D8" t="inlineStr">
        <is>
          <t>none</t>
        </is>
      </c>
      <c r="E8" t="n">
        <v>0</v>
      </c>
      <c r="F8" t="n">
        <v>2</v>
      </c>
      <c r="G8" t="n">
        <v>5.055</v>
      </c>
      <c r="H8" t="n">
        <v>5.299999999999997</v>
      </c>
      <c r="I8" t="n">
        <v>150</v>
      </c>
      <c r="J8" t="n">
        <v>15</v>
      </c>
      <c r="K8" t="n">
        <v>1.333333333333333</v>
      </c>
      <c r="O8" t="n">
        <v>19.31818181818182</v>
      </c>
      <c r="U8" t="n">
        <v>21.86817620949961</v>
      </c>
      <c r="Z8" t="n">
        <v>3.799994391317787</v>
      </c>
    </row>
    <row r="9">
      <c r="A9" t="n">
        <v>54</v>
      </c>
      <c r="B9" t="n">
        <v>180</v>
      </c>
      <c r="C9" t="n">
        <v>5.66666666666667</v>
      </c>
      <c r="D9" t="inlineStr">
        <is>
          <t>none</t>
        </is>
      </c>
      <c r="E9" t="n">
        <v>0</v>
      </c>
      <c r="F9" t="n">
        <v>2</v>
      </c>
      <c r="G9" t="n">
        <v>5.055</v>
      </c>
      <c r="H9" t="n">
        <v>5.299999999999997</v>
      </c>
      <c r="I9" t="n">
        <v>39</v>
      </c>
      <c r="J9" t="n">
        <v>15</v>
      </c>
      <c r="K9" t="n">
        <v>2.666666666666667</v>
      </c>
      <c r="O9" t="n">
        <v>19.31818181818182</v>
      </c>
      <c r="U9" t="n">
        <v>22.78635751109228</v>
      </c>
      <c r="Z9" t="n">
        <v>4.149993874728633</v>
      </c>
    </row>
    <row r="10">
      <c r="A10" t="n">
        <v>25.2</v>
      </c>
      <c r="B10" t="n">
        <v>200</v>
      </c>
      <c r="C10" t="n">
        <v>5.66666666666667</v>
      </c>
      <c r="D10" t="inlineStr">
        <is>
          <t>none</t>
        </is>
      </c>
      <c r="E10" t="n">
        <v>0</v>
      </c>
      <c r="F10" t="n">
        <v>2</v>
      </c>
      <c r="G10" t="n">
        <v>5.055</v>
      </c>
      <c r="H10" t="n">
        <v>5.299999999999997</v>
      </c>
      <c r="I10" t="n">
        <v>10.2</v>
      </c>
      <c r="J10" t="n">
        <v>15</v>
      </c>
      <c r="K10" t="n">
        <v>4</v>
      </c>
      <c r="O10" t="n">
        <v>19.31818181818182</v>
      </c>
      <c r="U10" t="n">
        <v>25.1872497658477</v>
      </c>
      <c r="Z10" t="n">
        <v>3.79999439131767</v>
      </c>
    </row>
    <row r="11">
      <c r="A11" t="n">
        <v>1155</v>
      </c>
      <c r="B11" t="n">
        <v>140</v>
      </c>
      <c r="C11" t="n">
        <v>5.66666666666667</v>
      </c>
      <c r="D11" t="inlineStr">
        <is>
          <t>none</t>
        </is>
      </c>
      <c r="E11" t="n">
        <v>0</v>
      </c>
      <c r="F11" t="n">
        <v>2</v>
      </c>
      <c r="G11" t="n">
        <v>5.055</v>
      </c>
      <c r="H11" t="n">
        <v>5.299999999999997</v>
      </c>
      <c r="I11" t="n">
        <v>1140</v>
      </c>
      <c r="J11" t="n">
        <v>15</v>
      </c>
      <c r="K11" t="n">
        <v>0</v>
      </c>
      <c r="O11" t="n">
        <v>19.31818181818182</v>
      </c>
      <c r="U11" t="n">
        <v>20.02050210469969</v>
      </c>
      <c r="Z11" t="n">
        <v>8.599987306666348</v>
      </c>
    </row>
    <row r="12">
      <c r="A12" t="n">
        <v>315</v>
      </c>
      <c r="B12" t="n">
        <v>160</v>
      </c>
      <c r="C12" t="n">
        <v>5.66666666666667</v>
      </c>
      <c r="D12" t="inlineStr">
        <is>
          <t>none</t>
        </is>
      </c>
      <c r="E12" t="n">
        <v>0</v>
      </c>
      <c r="F12" t="n">
        <v>2</v>
      </c>
      <c r="G12" t="n">
        <v>5.055</v>
      </c>
      <c r="H12" t="n">
        <v>5.299999999999997</v>
      </c>
      <c r="I12" t="n">
        <v>300</v>
      </c>
      <c r="J12" t="n">
        <v>15</v>
      </c>
      <c r="K12" t="n">
        <v>1.333333333333333</v>
      </c>
      <c r="O12" t="n">
        <v>19.31818181818182</v>
      </c>
      <c r="U12" t="n">
        <v>20.27725604882265</v>
      </c>
      <c r="Z12" t="n">
        <v>11.29998332154993</v>
      </c>
    </row>
    <row r="13">
      <c r="A13" t="n">
        <v>93</v>
      </c>
      <c r="B13" t="n">
        <v>180</v>
      </c>
      <c r="C13" t="n">
        <v>5.66666666666667</v>
      </c>
      <c r="D13" t="inlineStr">
        <is>
          <t>none</t>
        </is>
      </c>
      <c r="E13" t="n">
        <v>0</v>
      </c>
      <c r="F13" t="n">
        <v>2</v>
      </c>
      <c r="G13" t="n">
        <v>5.055</v>
      </c>
      <c r="H13" t="n">
        <v>5.299999999999997</v>
      </c>
      <c r="I13" t="n">
        <v>78</v>
      </c>
      <c r="J13" t="n">
        <v>15</v>
      </c>
      <c r="K13" t="n">
        <v>2.666666666666667</v>
      </c>
      <c r="O13" t="n">
        <v>19.31818181818182</v>
      </c>
      <c r="U13" t="n">
        <v>18.83078985043169</v>
      </c>
      <c r="Z13" t="n">
        <v>10.89998391193752</v>
      </c>
    </row>
    <row r="14">
      <c r="A14" t="n">
        <v>34.8</v>
      </c>
      <c r="B14" t="n">
        <v>200</v>
      </c>
      <c r="C14" t="n">
        <v>5.66666666666667</v>
      </c>
      <c r="D14" t="inlineStr">
        <is>
          <t>none</t>
        </is>
      </c>
      <c r="E14" t="n">
        <v>0</v>
      </c>
      <c r="F14" t="n">
        <v>2</v>
      </c>
      <c r="G14" t="n">
        <v>5.055</v>
      </c>
      <c r="H14" t="n">
        <v>5.299999999999997</v>
      </c>
      <c r="I14" t="n">
        <v>19.8</v>
      </c>
      <c r="J14" t="n">
        <v>15</v>
      </c>
      <c r="K14" t="n">
        <v>4</v>
      </c>
      <c r="O14" t="n">
        <v>19.31818181818182</v>
      </c>
      <c r="U14" t="n">
        <v>16.2180200188922</v>
      </c>
      <c r="Z14" t="n">
        <v>6.74999003720901</v>
      </c>
    </row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2019-07-08T17:14:46Z</dcterms:modified>
</cp:coreProperties>
</file>