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77842A27-28D9-5346-ABEA-87F41B9A8F9B}" xr6:coauthVersionLast="43" xr6:coauthVersionMax="43" xr10:uidLastSave="{00000000-0000-0000-0000-000000000000}"/>
  <bookViews>
    <workbookView xWindow="0" yWindow="0" windowWidth="25600" windowHeight="15200" activeTab="1" xr2:uid="{ECFB2659-01C8-4C9B-9FE3-687B3BA3DFC8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 l="1"/>
  <c r="F6" i="2"/>
  <c r="M45" i="1" l="1"/>
  <c r="N45" i="1"/>
  <c r="O45" i="1"/>
  <c r="P45" i="1"/>
  <c r="Q45" i="1"/>
  <c r="L45" i="1" s="1"/>
  <c r="M46" i="1"/>
  <c r="N46" i="1"/>
  <c r="O46" i="1"/>
  <c r="P46" i="1"/>
  <c r="Q46" i="1"/>
  <c r="L46" i="1"/>
  <c r="F36" i="1"/>
  <c r="F32" i="1"/>
  <c r="F33" i="1"/>
  <c r="F34" i="1"/>
  <c r="F31" i="1"/>
  <c r="G31" i="1" s="1"/>
  <c r="G32" i="1"/>
  <c r="G33" i="1"/>
  <c r="G34" i="1"/>
  <c r="G36" i="1"/>
  <c r="O23" i="1"/>
  <c r="P23" i="1"/>
  <c r="Q23" i="1"/>
  <c r="R23" i="1"/>
  <c r="S23" i="1"/>
  <c r="O24" i="1"/>
  <c r="P24" i="1"/>
  <c r="Q24" i="1"/>
  <c r="R24" i="1"/>
  <c r="S24" i="1"/>
  <c r="O25" i="1"/>
  <c r="P25" i="1"/>
  <c r="Q25" i="1"/>
  <c r="R25" i="1"/>
  <c r="S25" i="1"/>
  <c r="P22" i="1"/>
  <c r="Q22" i="1"/>
  <c r="R22" i="1"/>
  <c r="S22" i="1"/>
  <c r="O22" i="1"/>
  <c r="H31" i="1"/>
  <c r="G45" i="1"/>
  <c r="G46" i="1"/>
  <c r="G44" i="1"/>
</calcChain>
</file>

<file path=xl/sharedStrings.xml><?xml version="1.0" encoding="utf-8"?>
<sst xmlns="http://schemas.openxmlformats.org/spreadsheetml/2006/main" count="106" uniqueCount="56">
  <si>
    <t>6.70</t>
  </si>
  <si>
    <t>Other</t>
  </si>
  <si>
    <t>Total</t>
  </si>
  <si>
    <t>21.15</t>
  </si>
  <si>
    <t>Xylose</t>
  </si>
  <si>
    <t>5.48</t>
  </si>
  <si>
    <t>Mannose</t>
  </si>
  <si>
    <t>9.13</t>
  </si>
  <si>
    <t>Cellobiose</t>
  </si>
  <si>
    <t>18.27</t>
  </si>
  <si>
    <t>Glucose</t>
  </si>
  <si>
    <t>Birch, Acid</t>
  </si>
  <si>
    <t>SW Acid</t>
  </si>
  <si>
    <t>Birch Water</t>
  </si>
  <si>
    <t>SW Water</t>
  </si>
  <si>
    <t>1.5% sulfuric Acid</t>
  </si>
  <si>
    <t>Concentrations in hydrolyzate samples g/L</t>
  </si>
  <si>
    <t>Galactose</t>
  </si>
  <si>
    <t>Arabinose</t>
  </si>
  <si>
    <t>Uronic Acid</t>
  </si>
  <si>
    <t>Rhammose</t>
  </si>
  <si>
    <t>Birch Feed stock %</t>
  </si>
  <si>
    <t>2 hr 150 deg C</t>
  </si>
  <si>
    <t>Solids (%) of Hydrolysates</t>
  </si>
  <si>
    <t>Reactor Conditions</t>
  </si>
  <si>
    <t>Operating Time (min</t>
  </si>
  <si>
    <t>Temperature (deg C)</t>
  </si>
  <si>
    <t>LiquidSolidRatio</t>
  </si>
  <si>
    <t>Initial Acid Species</t>
  </si>
  <si>
    <t>Initial Acid Concentration (mol proton/L)</t>
  </si>
  <si>
    <t>Reactor Volume (L)</t>
  </si>
  <si>
    <t>Arbinose</t>
  </si>
  <si>
    <t>Furfural</t>
  </si>
  <si>
    <t>Hydroxymethylfurfural</t>
  </si>
  <si>
    <t>Size:</t>
  </si>
  <si>
    <t>3mm</t>
  </si>
  <si>
    <t>Particle Size (mm)</t>
  </si>
  <si>
    <t>None</t>
  </si>
  <si>
    <t>Sulfuric</t>
  </si>
  <si>
    <t>Acid Concentration</t>
  </si>
  <si>
    <t>C6</t>
  </si>
  <si>
    <t>C5</t>
  </si>
  <si>
    <t>Dry Matter % of Feed</t>
  </si>
  <si>
    <t>Concentration of species in liquids phase (g species/L)</t>
  </si>
  <si>
    <t>Solids Concentration (g solid / L liq)</t>
  </si>
  <si>
    <t>Feed Mass (g)</t>
  </si>
  <si>
    <t>*Time started when Temperatrue reached 120C</t>
  </si>
  <si>
    <t>Minimum Ramp Temp (deg/min)</t>
  </si>
  <si>
    <t>Initial Solids Composition (wt%)</t>
  </si>
  <si>
    <t>Total Operating Time (min)</t>
  </si>
  <si>
    <t>Heating Time (min)</t>
  </si>
  <si>
    <t>Moisture Content of Feed (%)</t>
  </si>
  <si>
    <t>Isothermal Time (min)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</si>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</sst>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0" borderId="2" xfId="0" applyFont="1" applyBorder="1"/>
    <xf numFmtId="0" fontId="0" fillId="0" borderId="3" xfId="0" applyFont="1" applyBorder="1"/>
    <xf numFmtId="0" fontId="1" fillId="0" borderId="0" xfId="0" applyFont="1"/>
    <xf numFmtId="0" fontId="0" fillId="2" borderId="4" xfId="0" applyNumberFormat="1" applyFont="1" applyFill="1" applyBorder="1"/>
    <xf numFmtId="0" fontId="0" fillId="0" borderId="4" xfId="0" applyNumberFormat="1" applyFont="1" applyFill="1" applyBorder="1"/>
    <xf numFmtId="0" fontId="0" fillId="2" borderId="0" xfId="0" applyFont="1" applyFill="1" applyBorder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4D833-D681-4790-AA05-33B58821E562}">
  <dimension ref="A1:W46"/>
  <sheetViews>
    <sheetView topLeftCell="D1" workbookViewId="0">
      <selection activeCell="F37" sqref="F37"/>
    </sheetView>
  </sheetViews>
  <sheetFormatPr baseColWidth="10" defaultColWidth="8.83203125" defaultRowHeight="15" x14ac:dyDescent="0.2"/>
  <cols>
    <col min="2" max="2" width="22.33203125" customWidth="1"/>
    <col min="3" max="3" width="17.6640625" customWidth="1"/>
    <col min="4" max="4" width="22.5" customWidth="1"/>
    <col min="5" max="5" width="14" customWidth="1"/>
    <col min="6" max="6" width="18.33203125" customWidth="1"/>
    <col min="7" max="7" width="16" customWidth="1"/>
    <col min="8" max="8" width="15.5" customWidth="1"/>
  </cols>
  <sheetData>
    <row r="1" spans="1:11" x14ac:dyDescent="0.2">
      <c r="D1" t="s">
        <v>46</v>
      </c>
    </row>
    <row r="2" spans="1:11" x14ac:dyDescent="0.2">
      <c r="A2" s="1"/>
      <c r="B2" s="1"/>
    </row>
    <row r="3" spans="1:11" x14ac:dyDescent="0.2">
      <c r="A3" s="1"/>
      <c r="B3" s="1"/>
    </row>
    <row r="4" spans="1:11" x14ac:dyDescent="0.2">
      <c r="A4" s="1"/>
      <c r="B4" s="1"/>
    </row>
    <row r="5" spans="1:11" x14ac:dyDescent="0.2">
      <c r="A5" s="1"/>
      <c r="B5" s="1"/>
    </row>
    <row r="6" spans="1:11" x14ac:dyDescent="0.2">
      <c r="A6" s="1"/>
      <c r="B6" s="1"/>
    </row>
    <row r="7" spans="1:11" x14ac:dyDescent="0.2">
      <c r="A7" s="1"/>
      <c r="B7" s="1"/>
    </row>
    <row r="14" spans="1:11" x14ac:dyDescent="0.2">
      <c r="F14" s="2"/>
      <c r="G14" s="3"/>
      <c r="H14" s="4"/>
      <c r="I14" s="4"/>
      <c r="J14" s="4"/>
      <c r="K14" s="5"/>
    </row>
    <row r="15" spans="1:11" x14ac:dyDescent="0.2">
      <c r="F15" s="6"/>
      <c r="G15" s="7"/>
      <c r="H15" s="8"/>
      <c r="I15" s="8"/>
      <c r="J15" s="8"/>
      <c r="K15" s="9"/>
    </row>
    <row r="16" spans="1:11" x14ac:dyDescent="0.2">
      <c r="F16" s="2"/>
      <c r="G16" s="3"/>
      <c r="H16" s="4"/>
      <c r="I16" s="4"/>
      <c r="J16" s="4"/>
      <c r="K16" s="5"/>
    </row>
    <row r="17" spans="1:21" x14ac:dyDescent="0.2">
      <c r="F17" s="6"/>
      <c r="G17" s="7"/>
      <c r="H17" s="8"/>
      <c r="I17" s="8"/>
      <c r="J17" s="8"/>
      <c r="K17" s="9"/>
    </row>
    <row r="18" spans="1:21" x14ac:dyDescent="0.2">
      <c r="E18" t="s">
        <v>15</v>
      </c>
      <c r="F18" s="2"/>
      <c r="G18" s="4"/>
      <c r="H18" s="4"/>
      <c r="I18" s="4"/>
      <c r="J18" s="5"/>
    </row>
    <row r="19" spans="1:21" x14ac:dyDescent="0.2">
      <c r="E19" t="s">
        <v>22</v>
      </c>
      <c r="F19" s="6"/>
      <c r="G19" s="7"/>
      <c r="H19" s="8"/>
      <c r="I19" s="8"/>
      <c r="J19" s="8"/>
      <c r="K19" s="9"/>
    </row>
    <row r="20" spans="1:21" x14ac:dyDescent="0.2">
      <c r="A20" t="s">
        <v>34</v>
      </c>
      <c r="B20" t="s">
        <v>35</v>
      </c>
      <c r="E20" s="10" t="s">
        <v>16</v>
      </c>
      <c r="F20" s="10"/>
      <c r="G20" s="10"/>
      <c r="H20" s="10"/>
    </row>
    <row r="21" spans="1:21" x14ac:dyDescent="0.2">
      <c r="A21" t="s">
        <v>39</v>
      </c>
      <c r="B21">
        <v>1.4999999999999999E-2</v>
      </c>
      <c r="E21" s="2" t="s">
        <v>10</v>
      </c>
      <c r="F21" s="6" t="s">
        <v>8</v>
      </c>
      <c r="G21" s="2" t="s">
        <v>6</v>
      </c>
      <c r="H21" s="6" t="s">
        <v>4</v>
      </c>
      <c r="I21" s="2" t="s">
        <v>2</v>
      </c>
      <c r="J21" s="6" t="s">
        <v>1</v>
      </c>
      <c r="K21" s="11" t="s">
        <v>23</v>
      </c>
      <c r="L21" s="12"/>
      <c r="O21" s="2" t="s">
        <v>10</v>
      </c>
      <c r="P21" s="6" t="s">
        <v>8</v>
      </c>
      <c r="Q21" s="2" t="s">
        <v>6</v>
      </c>
      <c r="R21" s="6" t="s">
        <v>4</v>
      </c>
      <c r="S21" s="2" t="s">
        <v>2</v>
      </c>
      <c r="T21" s="6" t="s">
        <v>1</v>
      </c>
      <c r="U21" s="11" t="s">
        <v>23</v>
      </c>
    </row>
    <row r="22" spans="1:21" x14ac:dyDescent="0.2">
      <c r="D22" t="s">
        <v>11</v>
      </c>
      <c r="E22" s="3" t="s">
        <v>9</v>
      </c>
      <c r="F22" s="7" t="s">
        <v>7</v>
      </c>
      <c r="G22" s="3" t="s">
        <v>5</v>
      </c>
      <c r="H22" s="7" t="s">
        <v>3</v>
      </c>
      <c r="I22" s="4">
        <v>54.2</v>
      </c>
      <c r="J22" s="7" t="s">
        <v>0</v>
      </c>
      <c r="K22">
        <v>6.0900000000000003E-2</v>
      </c>
      <c r="N22" t="s">
        <v>11</v>
      </c>
      <c r="O22" s="3">
        <f>E22/1000</f>
        <v>1.8269999999999998E-2</v>
      </c>
      <c r="P22" s="3">
        <f t="shared" ref="P22:S22" si="0">F22/1000</f>
        <v>9.130000000000001E-3</v>
      </c>
      <c r="Q22" s="3">
        <f t="shared" si="0"/>
        <v>5.4800000000000005E-3</v>
      </c>
      <c r="R22" s="3">
        <f t="shared" si="0"/>
        <v>2.1149999999999999E-2</v>
      </c>
      <c r="S22" s="3">
        <f t="shared" si="0"/>
        <v>5.4200000000000005E-2</v>
      </c>
      <c r="T22" s="7" t="s">
        <v>0</v>
      </c>
      <c r="U22">
        <v>6.0900000000000003E-2</v>
      </c>
    </row>
    <row r="23" spans="1:21" x14ac:dyDescent="0.2">
      <c r="D23" t="s">
        <v>12</v>
      </c>
      <c r="E23" s="4">
        <v>50.8</v>
      </c>
      <c r="F23" s="8">
        <v>23.85</v>
      </c>
      <c r="G23" s="4">
        <v>15.39</v>
      </c>
      <c r="H23" s="8">
        <v>12.97</v>
      </c>
      <c r="I23" s="4">
        <v>103.01</v>
      </c>
      <c r="J23" s="8">
        <v>17.89</v>
      </c>
      <c r="K23" s="13">
        <v>0.12089999999999999</v>
      </c>
      <c r="N23" t="s">
        <v>12</v>
      </c>
      <c r="O23" s="3">
        <f t="shared" ref="O23:O25" si="1">E23/1000</f>
        <v>5.0799999999999998E-2</v>
      </c>
      <c r="P23" s="3">
        <f t="shared" ref="P23:P25" si="2">F23/1000</f>
        <v>2.3850000000000003E-2</v>
      </c>
      <c r="Q23" s="3">
        <f t="shared" ref="Q23:Q25" si="3">G23/1000</f>
        <v>1.5390000000000001E-2</v>
      </c>
      <c r="R23" s="3">
        <f t="shared" ref="R23:R25" si="4">H23/1000</f>
        <v>1.2970000000000001E-2</v>
      </c>
      <c r="S23" s="3">
        <f t="shared" ref="S23:S25" si="5">I23/1000</f>
        <v>0.10301</v>
      </c>
      <c r="T23" s="8">
        <v>17.89</v>
      </c>
      <c r="U23" s="13">
        <v>0.12089999999999999</v>
      </c>
    </row>
    <row r="24" spans="1:21" x14ac:dyDescent="0.2">
      <c r="D24" t="s">
        <v>13</v>
      </c>
      <c r="E24" s="4">
        <v>1.6</v>
      </c>
      <c r="F24" s="8">
        <v>0.4</v>
      </c>
      <c r="G24" s="4">
        <v>0.33</v>
      </c>
      <c r="H24" s="8">
        <v>6.87</v>
      </c>
      <c r="I24" s="4">
        <v>9.1999999999999993</v>
      </c>
      <c r="J24" s="8">
        <v>2.9</v>
      </c>
      <c r="K24" s="13">
        <v>1.21E-2</v>
      </c>
      <c r="N24" t="s">
        <v>13</v>
      </c>
      <c r="O24" s="3">
        <f t="shared" si="1"/>
        <v>1.6000000000000001E-3</v>
      </c>
      <c r="P24" s="3">
        <f t="shared" si="2"/>
        <v>4.0000000000000002E-4</v>
      </c>
      <c r="Q24" s="3">
        <f t="shared" si="3"/>
        <v>3.3E-4</v>
      </c>
      <c r="R24" s="3">
        <f t="shared" si="4"/>
        <v>6.8700000000000002E-3</v>
      </c>
      <c r="S24" s="3">
        <f t="shared" si="5"/>
        <v>9.1999999999999998E-3</v>
      </c>
      <c r="T24" s="8">
        <v>2.9</v>
      </c>
      <c r="U24" s="13">
        <v>1.21E-2</v>
      </c>
    </row>
    <row r="25" spans="1:21" x14ac:dyDescent="0.2">
      <c r="D25" t="s">
        <v>14</v>
      </c>
      <c r="E25" s="4">
        <v>1.35</v>
      </c>
      <c r="F25" s="8">
        <v>0.34</v>
      </c>
      <c r="G25" s="4">
        <v>4.63</v>
      </c>
      <c r="H25" s="8">
        <v>3.72</v>
      </c>
      <c r="I25" s="5">
        <v>10.039999999999999</v>
      </c>
      <c r="J25" s="8">
        <v>2.56</v>
      </c>
      <c r="K25" s="13">
        <v>2.5700000000000001E-2</v>
      </c>
      <c r="N25" t="s">
        <v>14</v>
      </c>
      <c r="O25" s="3">
        <f t="shared" si="1"/>
        <v>1.3500000000000001E-3</v>
      </c>
      <c r="P25" s="3">
        <f t="shared" si="2"/>
        <v>3.4000000000000002E-4</v>
      </c>
      <c r="Q25" s="3">
        <f t="shared" si="3"/>
        <v>4.6299999999999996E-3</v>
      </c>
      <c r="R25" s="3">
        <f t="shared" si="4"/>
        <v>3.7200000000000002E-3</v>
      </c>
      <c r="S25" s="3">
        <f t="shared" si="5"/>
        <v>1.0039999999999999E-2</v>
      </c>
      <c r="T25" s="8">
        <v>2.56</v>
      </c>
      <c r="U25" s="13">
        <v>2.5700000000000001E-2</v>
      </c>
    </row>
    <row r="29" spans="1:21" x14ac:dyDescent="0.2">
      <c r="D29" s="10" t="s">
        <v>21</v>
      </c>
      <c r="E29" s="10"/>
    </row>
    <row r="31" spans="1:21" x14ac:dyDescent="0.2">
      <c r="C31" t="s">
        <v>40</v>
      </c>
      <c r="D31" t="s">
        <v>6</v>
      </c>
      <c r="E31">
        <v>3.2</v>
      </c>
      <c r="F31">
        <f>E31/100 * 1</f>
        <v>3.2000000000000001E-2</v>
      </c>
      <c r="G31">
        <f>F31*$J$44 * 1000/$E$44</f>
        <v>3.2511999999999999</v>
      </c>
      <c r="H31">
        <f>SUM(E31:E36)</f>
        <v>33.4</v>
      </c>
    </row>
    <row r="32" spans="1:21" x14ac:dyDescent="0.2">
      <c r="C32" t="s">
        <v>41</v>
      </c>
      <c r="D32" t="s">
        <v>4</v>
      </c>
      <c r="E32">
        <v>24.9</v>
      </c>
      <c r="F32">
        <f t="shared" ref="F32:F36" si="6">E32/100 * 1</f>
        <v>0.249</v>
      </c>
      <c r="G32">
        <f t="shared" ref="G32:G36" si="7">F32*$J$44 * 1000/$E$44</f>
        <v>25.298399999999997</v>
      </c>
    </row>
    <row r="33" spans="2:23" x14ac:dyDescent="0.2">
      <c r="C33" t="s">
        <v>40</v>
      </c>
      <c r="D33" t="s">
        <v>17</v>
      </c>
      <c r="E33">
        <v>0.7</v>
      </c>
      <c r="F33">
        <f t="shared" si="6"/>
        <v>6.9999999999999993E-3</v>
      </c>
      <c r="G33">
        <f t="shared" si="7"/>
        <v>0.71119999999999994</v>
      </c>
    </row>
    <row r="34" spans="2:23" x14ac:dyDescent="0.2">
      <c r="C34" t="s">
        <v>41</v>
      </c>
      <c r="D34" t="s">
        <v>18</v>
      </c>
      <c r="E34">
        <v>0.4</v>
      </c>
      <c r="F34">
        <f t="shared" si="6"/>
        <v>4.0000000000000001E-3</v>
      </c>
      <c r="G34">
        <f t="shared" si="7"/>
        <v>0.40639999999999998</v>
      </c>
    </row>
    <row r="35" spans="2:23" x14ac:dyDescent="0.2">
      <c r="D35" t="s">
        <v>19</v>
      </c>
      <c r="E35">
        <v>3.6</v>
      </c>
    </row>
    <row r="36" spans="2:23" x14ac:dyDescent="0.2">
      <c r="C36" t="s">
        <v>40</v>
      </c>
      <c r="D36" t="s">
        <v>20</v>
      </c>
      <c r="E36">
        <v>0.6</v>
      </c>
      <c r="F36">
        <f t="shared" si="6"/>
        <v>6.0000000000000001E-3</v>
      </c>
      <c r="G36">
        <f t="shared" si="7"/>
        <v>0.60960000000000003</v>
      </c>
    </row>
    <row r="42" spans="2:23" x14ac:dyDescent="0.2">
      <c r="B42" s="14" t="s">
        <v>24</v>
      </c>
      <c r="C42" s="14"/>
      <c r="D42" s="14"/>
      <c r="E42" s="14"/>
      <c r="F42" s="14"/>
      <c r="G42" s="14"/>
      <c r="H42" s="14"/>
      <c r="I42" s="14"/>
      <c r="J42" s="16"/>
      <c r="K42" s="16"/>
      <c r="L42" s="16" t="s">
        <v>44</v>
      </c>
      <c r="M42" s="16"/>
      <c r="N42" s="16"/>
      <c r="O42" s="16"/>
      <c r="P42" s="16"/>
      <c r="Q42" s="16" t="s">
        <v>43</v>
      </c>
      <c r="R42" s="16"/>
      <c r="S42" s="16"/>
      <c r="T42" s="16"/>
      <c r="U42" s="16"/>
      <c r="V42" s="16"/>
      <c r="W42" s="16"/>
    </row>
    <row r="43" spans="2:23" x14ac:dyDescent="0.2">
      <c r="B43" t="s">
        <v>25</v>
      </c>
      <c r="C43" t="s">
        <v>26</v>
      </c>
      <c r="E43" t="s">
        <v>27</v>
      </c>
      <c r="F43" t="s">
        <v>28</v>
      </c>
      <c r="G43" t="s">
        <v>29</v>
      </c>
      <c r="H43" s="15" t="s">
        <v>36</v>
      </c>
      <c r="I43" t="s">
        <v>30</v>
      </c>
      <c r="J43" t="s">
        <v>42</v>
      </c>
      <c r="L43" t="s">
        <v>18</v>
      </c>
      <c r="M43" t="s">
        <v>17</v>
      </c>
      <c r="N43" t="s">
        <v>10</v>
      </c>
      <c r="O43" t="s">
        <v>4</v>
      </c>
      <c r="P43" t="s">
        <v>6</v>
      </c>
      <c r="Q43" t="s">
        <v>31</v>
      </c>
      <c r="R43" t="s">
        <v>17</v>
      </c>
      <c r="S43" t="s">
        <v>10</v>
      </c>
      <c r="T43" t="s">
        <v>4</v>
      </c>
      <c r="U43" t="s">
        <v>6</v>
      </c>
      <c r="V43" t="s">
        <v>32</v>
      </c>
      <c r="W43" t="s">
        <v>33</v>
      </c>
    </row>
    <row r="44" spans="2:23" x14ac:dyDescent="0.2">
      <c r="B44">
        <v>0</v>
      </c>
      <c r="C44">
        <v>150</v>
      </c>
      <c r="E44">
        <v>5</v>
      </c>
      <c r="F44" t="s">
        <v>37</v>
      </c>
      <c r="G44">
        <f>$B$21*22.71</f>
        <v>0.34065000000000001</v>
      </c>
      <c r="H44">
        <v>3</v>
      </c>
      <c r="I44">
        <v>10</v>
      </c>
      <c r="J44">
        <v>0.50800000000000001</v>
      </c>
      <c r="L44">
        <v>0.40639999999999998</v>
      </c>
      <c r="M44">
        <v>0.71120000000000005</v>
      </c>
      <c r="O44">
        <v>25.298400000000001</v>
      </c>
      <c r="P44">
        <v>3.2511999999999999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2:23" x14ac:dyDescent="0.2">
      <c r="B45">
        <v>120</v>
      </c>
      <c r="C45">
        <v>150</v>
      </c>
      <c r="E45">
        <v>5</v>
      </c>
      <c r="F45" t="s">
        <v>38</v>
      </c>
      <c r="G45">
        <f t="shared" ref="G45:G46" si="8">$B$21*22.71</f>
        <v>0.34065000000000001</v>
      </c>
      <c r="H45">
        <v>3</v>
      </c>
      <c r="I45">
        <v>10</v>
      </c>
      <c r="J45">
        <v>0.50800000000000001</v>
      </c>
      <c r="L45">
        <f>L$44-Q45</f>
        <v>0.40639999999999998</v>
      </c>
      <c r="M45">
        <f t="shared" ref="M45:Q46" si="9">M$44-R45</f>
        <v>0.71120000000000005</v>
      </c>
      <c r="N45">
        <f t="shared" si="9"/>
        <v>0</v>
      </c>
      <c r="O45">
        <f t="shared" si="9"/>
        <v>4.1484000000000023</v>
      </c>
      <c r="P45">
        <f t="shared" si="9"/>
        <v>-2.2288000000000006</v>
      </c>
      <c r="Q45">
        <f t="shared" si="9"/>
        <v>0</v>
      </c>
      <c r="T45">
        <v>21.15</v>
      </c>
      <c r="U45">
        <v>5.48</v>
      </c>
    </row>
    <row r="46" spans="2:23" x14ac:dyDescent="0.2">
      <c r="B46">
        <v>120</v>
      </c>
      <c r="C46">
        <v>150</v>
      </c>
      <c r="E46">
        <v>5</v>
      </c>
      <c r="F46" t="s">
        <v>37</v>
      </c>
      <c r="G46">
        <f t="shared" si="8"/>
        <v>0.34065000000000001</v>
      </c>
      <c r="H46">
        <v>3</v>
      </c>
      <c r="I46">
        <v>10</v>
      </c>
      <c r="J46">
        <v>0.50800000000000001</v>
      </c>
      <c r="L46">
        <f>L$44-Q46</f>
        <v>0.40639999999999998</v>
      </c>
      <c r="M46">
        <f t="shared" si="9"/>
        <v>0.71120000000000005</v>
      </c>
      <c r="N46">
        <f t="shared" si="9"/>
        <v>0</v>
      </c>
      <c r="O46">
        <f t="shared" si="9"/>
        <v>18.4284</v>
      </c>
      <c r="P46">
        <f t="shared" si="9"/>
        <v>2.9211999999999998</v>
      </c>
      <c r="Q46">
        <f t="shared" si="9"/>
        <v>0</v>
      </c>
      <c r="T46">
        <v>6.87</v>
      </c>
      <c r="U46">
        <v>0.33</v>
      </c>
    </row>
  </sheetData>
  <mergeCells count="3">
    <mergeCell ref="J42:K42"/>
    <mergeCell ref="L42:P42"/>
    <mergeCell ref="Q42:W4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EF30A-6378-4C75-A3A0-B3C36145C773}">
  <dimension ref="A1:Z6"/>
  <sheetViews>
    <sheetView tabSelected="1" topLeftCell="P1" workbookViewId="0">
      <selection activeCell="Z3" sqref="Z3:Z6"/>
    </sheetView>
  </sheetViews>
  <sheetFormatPr baseColWidth="10" defaultColWidth="8.83203125" defaultRowHeight="15" x14ac:dyDescent="0.2"/>
  <cols>
    <col min="3" max="3" width="13.5" customWidth="1"/>
    <col min="7" max="7" width="14.6640625" customWidth="1"/>
    <col min="8" max="8" width="22.5" customWidth="1"/>
    <col min="9" max="9" width="24.5" customWidth="1"/>
    <col min="16" max="16" width="14" customWidth="1"/>
  </cols>
  <sheetData>
    <row r="1" spans="1:26" x14ac:dyDescent="0.2">
      <c r="A1" s="17" t="s">
        <v>24</v>
      </c>
      <c r="B1" s="17"/>
      <c r="C1" s="17"/>
      <c r="D1" s="17"/>
      <c r="E1" s="17"/>
      <c r="F1" s="17"/>
      <c r="G1" s="17"/>
      <c r="H1" s="17"/>
      <c r="I1" s="17"/>
      <c r="J1" s="17"/>
      <c r="K1" s="17" t="s">
        <v>48</v>
      </c>
      <c r="L1" s="17"/>
      <c r="M1" s="17"/>
      <c r="N1" s="17"/>
      <c r="O1" s="17"/>
      <c r="P1" s="17"/>
      <c r="Q1" s="17" t="s">
        <v>43</v>
      </c>
      <c r="R1" s="17"/>
      <c r="S1" s="17"/>
      <c r="T1" s="17"/>
      <c r="U1" s="17"/>
      <c r="V1" s="17"/>
    </row>
    <row r="2" spans="1:26" x14ac:dyDescent="0.2">
      <c r="A2" t="s">
        <v>49</v>
      </c>
      <c r="B2" t="s">
        <v>26</v>
      </c>
      <c r="C2" t="s">
        <v>27</v>
      </c>
      <c r="D2" t="s">
        <v>29</v>
      </c>
      <c r="E2" t="s">
        <v>36</v>
      </c>
      <c r="F2" t="s">
        <v>45</v>
      </c>
      <c r="G2" t="s">
        <v>51</v>
      </c>
      <c r="H2" t="s">
        <v>52</v>
      </c>
      <c r="I2" t="s">
        <v>50</v>
      </c>
      <c r="J2" t="s">
        <v>47</v>
      </c>
      <c r="K2" t="s">
        <v>18</v>
      </c>
      <c r="L2" t="s">
        <v>17</v>
      </c>
      <c r="M2" t="s">
        <v>10</v>
      </c>
      <c r="N2" t="s">
        <v>4</v>
      </c>
      <c r="O2" t="s">
        <v>6</v>
      </c>
      <c r="P2" t="s">
        <v>20</v>
      </c>
      <c r="Q2" t="s">
        <v>31</v>
      </c>
      <c r="R2" t="s">
        <v>17</v>
      </c>
      <c r="S2" t="s">
        <v>10</v>
      </c>
      <c r="T2" t="s">
        <v>4</v>
      </c>
      <c r="U2" t="s">
        <v>6</v>
      </c>
      <c r="V2" t="s">
        <v>20</v>
      </c>
      <c r="W2" t="s">
        <v>32</v>
      </c>
      <c r="X2" t="s">
        <v>33</v>
      </c>
      <c r="Y2" t="s">
        <v>53</v>
      </c>
      <c r="Z2" t="s">
        <v>54</v>
      </c>
    </row>
    <row r="3" spans="1:26" x14ac:dyDescent="0.2">
      <c r="A3">
        <v>0</v>
      </c>
      <c r="B3">
        <v>150</v>
      </c>
      <c r="C3">
        <v>5</v>
      </c>
      <c r="D3">
        <v>0.34065000000000001</v>
      </c>
      <c r="E3">
        <v>3</v>
      </c>
      <c r="F3">
        <f t="shared" ref="F3" si="0">1/(C3+1)*10 * 1000</f>
        <v>1666.6666666666665</v>
      </c>
      <c r="G3">
        <v>49.2</v>
      </c>
      <c r="J3">
        <v>3</v>
      </c>
      <c r="K3">
        <v>0.4</v>
      </c>
      <c r="L3">
        <v>0.7</v>
      </c>
      <c r="N3">
        <v>34.9</v>
      </c>
      <c r="O3">
        <v>3.2</v>
      </c>
      <c r="P3">
        <v>0.6</v>
      </c>
      <c r="Q3">
        <v>0</v>
      </c>
      <c r="T3">
        <v>0</v>
      </c>
      <c r="U3">
        <v>0</v>
      </c>
      <c r="Z3" t="s">
        <v>55</v>
      </c>
    </row>
    <row r="4" spans="1:26" x14ac:dyDescent="0.2">
      <c r="B4">
        <v>150</v>
      </c>
      <c r="C4">
        <v>5</v>
      </c>
      <c r="D4">
        <v>0.34065000000000001</v>
      </c>
      <c r="E4">
        <v>3</v>
      </c>
      <c r="F4">
        <f t="shared" ref="F4:F6" si="1">1/(C4+1)*10 * 1000</f>
        <v>1666.6666666666665</v>
      </c>
      <c r="G4">
        <v>49.2</v>
      </c>
      <c r="H4">
        <v>120</v>
      </c>
      <c r="J4">
        <v>3</v>
      </c>
      <c r="K4">
        <v>0.4</v>
      </c>
      <c r="L4">
        <v>0.7</v>
      </c>
      <c r="N4">
        <v>34.9</v>
      </c>
      <c r="O4">
        <v>3.2</v>
      </c>
      <c r="P4">
        <v>0.6</v>
      </c>
      <c r="Q4">
        <v>0</v>
      </c>
      <c r="T4">
        <v>21.15</v>
      </c>
      <c r="U4">
        <v>5.48</v>
      </c>
      <c r="Z4" t="s">
        <v>55</v>
      </c>
    </row>
    <row r="5" spans="1:26" x14ac:dyDescent="0.2">
      <c r="A5">
        <v>0</v>
      </c>
      <c r="B5">
        <v>150</v>
      </c>
      <c r="C5">
        <v>5</v>
      </c>
      <c r="D5">
        <v>0.34065000000000001</v>
      </c>
      <c r="E5">
        <v>3</v>
      </c>
      <c r="F5">
        <f t="shared" ref="F5" si="2">1/(C5+1)*10 * 1000</f>
        <v>1666.6666666666665</v>
      </c>
      <c r="G5">
        <v>49.2</v>
      </c>
      <c r="J5">
        <v>3</v>
      </c>
      <c r="K5">
        <v>0.4</v>
      </c>
      <c r="L5">
        <v>0.7</v>
      </c>
      <c r="N5">
        <v>34.9</v>
      </c>
      <c r="O5">
        <v>3.2</v>
      </c>
      <c r="P5">
        <v>0.6</v>
      </c>
      <c r="Q5">
        <v>0</v>
      </c>
      <c r="T5">
        <v>0</v>
      </c>
      <c r="U5">
        <v>0</v>
      </c>
      <c r="Z5" t="s">
        <v>55</v>
      </c>
    </row>
    <row r="6" spans="1:26" x14ac:dyDescent="0.2">
      <c r="B6">
        <v>150</v>
      </c>
      <c r="C6">
        <v>5</v>
      </c>
      <c r="D6">
        <v>0.34065000000000001</v>
      </c>
      <c r="E6">
        <v>3</v>
      </c>
      <c r="F6">
        <f t="shared" si="1"/>
        <v>1666.6666666666665</v>
      </c>
      <c r="G6">
        <v>49.2</v>
      </c>
      <c r="H6">
        <v>120</v>
      </c>
      <c r="J6">
        <v>3</v>
      </c>
      <c r="K6">
        <v>0.4</v>
      </c>
      <c r="L6">
        <v>0.7</v>
      </c>
      <c r="N6">
        <v>34.9</v>
      </c>
      <c r="O6">
        <v>3.2</v>
      </c>
      <c r="P6">
        <v>0.6</v>
      </c>
      <c r="Q6">
        <v>0</v>
      </c>
      <c r="T6">
        <v>6.87</v>
      </c>
      <c r="U6">
        <v>0.33</v>
      </c>
      <c r="Z6" t="s">
        <v>55</v>
      </c>
    </row>
  </sheetData>
  <mergeCells count="3">
    <mergeCell ref="Q1:V1"/>
    <mergeCell ref="K1:P1"/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h n A j T p H R U G y n A A A A + A A A A B I A H A B D b 2 5 m a W c v U G F j a 2 F n Z S 5 4 b W w g o h g A K K A U A A A A A A A A A A A A A A A A A A A A A A A A A A A A h Y / R C o I w G I V f R X b v t l a G y O 8 k v E 0 I g u h 2 z K U j n e F m 8 9 2 6 6 J F 6 h Y S y u u v y H L 4 D 3 3 n c 7 p C N b R N c V W 9 1 Z 1 K 0 w B Q F y s i u 1 K Z K 0 e B O Y Y w y D j s h z 6 J S w Q Q b m 4 x W p 6 h 2 7 p I Q 4 r 3 H f o m 7 v i K M 0 g U 5 F t u 9 r F U r Q m 2 s E 0 Y q 9 F m V / 1 e I w + E l w x l e r 3 D E 4 g h H M Q M y 1 1 B o 8 0 X Y Z I w p k J 8 S 8 q F x Q 6 + 4 M m G + A T J H I O 8 X / A l Q S w M E F A A C A A g A h n A j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Z w I 0 5 u M m D 4 K g E A A I Q C A A A T A B w A R m 9 y b X V s Y X M v U 2 V j d G l v b j E u b S C i G A A o o B Q A A A A A A A A A A A A A A A A A A A A A A A A A A A B 9 U D 1 v w j A Q 3 S P l P 5 z M 4 k g R E u F j K O p C K F O X K u m W J c C 1 W H X s y L 6 0 R I j / X g c X G i q K B 1 v v 3 r u 7 9 2 x x Q 0 I r y P w 7 m o d B G N h d a X A L A 0 Z Y 1 c D H E Y N H k E h h A O 5 k u j E b d J W 8 X E s c r o y u U i 2 b S l l + e B Y K 7 a m 0 E K o 0 L V 8 J J 0 m 1 I l R k O U s f i l e L x h Z P 2 6 / S b I s l 2 g / S d d E t G t K e W B S D a q Q 8 3 6 N k m k T H K P a b B y y r p S D w 6 2 D d w h K l q A S h Y R c / J 4 l X c G 8 1 B u b x i M V w o l 2 D 1 + W 4 p 0 V 7 m c I Z O M l L o w k z a j v n 9 t M 5 O p z 7 h 9 2 E C 0 j 6 Y N w H k z 6 Y 9 s G M 9 d K k u 1 K 9 u 4 / O 2 x p / A + S m V P Z N m 5 9 f 7 U j L 7 0 W P D 9 c G y X U A u W T H v v X k X 2 Z 8 Z l R T r d F c c Z M 7 3 P Q O N / v D H a M w E O p m 8 P k 3 U E s B A i 0 A F A A C A A g A h n A j T p H R U G y n A A A A + A A A A B I A A A A A A A A A A A A A A A A A A A A A A E N v b m Z p Z y 9 Q Y W N r Y W d l L n h t b F B L A Q I t A B Q A A g A I A I Z w I 0 4 P y u m r p A A A A O k A A A A T A A A A A A A A A A A A A A A A A P M A A A B b Q 2 9 u d G V u d F 9 U e X B l c 1 0 u e G 1 s U E s B A i 0 A F A A C A A g A h n A j T m 4 y Y P g q A Q A A h A I A A B M A A A A A A A A A A A A A A A A A 5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g s A A A A A A A D 0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l M j A o M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t c C A o M y k v Q 2 h h b m d l Z C B U e X B l L n t D b 2 x 1 b W 4 x L j E s M H 0 m c X V v d D s s J n F 1 b 3 Q 7 U 2 V j d G l v b j E v d G V t c C A o M y k v Q 2 h h b m d l Z C B U e X B l L n t D b 2 x 1 b W 4 x L j I s M X 0 m c X V v d D s s J n F 1 b 3 Q 7 U 2 V j d G l v b j E v d G V t c C A o M y k v Q 2 h h b m d l Z C B U e X B l L n t D b 2 x 1 b W 4 x L j M s M n 0 m c X V v d D s s J n F 1 b 3 Q 7 U 2 V j d G l v b j E v d G V t c C A o M y k v Q 2 h h b m d l Z C B U e X B l L n t D b 2 x 1 b W 4 x L j Q s M 3 0 m c X V v d D s s J n F 1 b 3 Q 7 U 2 V j d G l v b j E v d G V t c C A o M y k v Q 2 h h b m d l Z C B U e X B l L n t D b 2 x 1 b W 4 x L j U s N H 0 m c X V v d D s s J n F 1 b 3 Q 7 U 2 V j d G l v b j E v d G V t c C A o M y k v Q 2 h h b m d l Z C B U e X B l L n t D b 2 x 1 b W 4 x L j Y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X S I g L z 4 8 R W 5 0 c n k g V H l w Z T 0 i R m l s b E N v b H V t b l R 5 c G V z I i B W Y W x 1 Z T 0 i c 0 J n W U Z C U V V G I i A v P j x F b n R y e S B U e X B l P S J G a W x s T G F z d F V w Z G F 0 Z W Q i I F Z h b H V l P S J k M j A x O S 0 w M S 0 w M 1 Q y M j o w M T o 0 N y 4 y M D U z N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C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I E g i q C 3 f Q Y G Q i i X q x i z 9 A A A A A A I A A A A A A B B m A A A A A Q A A I A A A A L o S s N 6 A C M E Q J n W V w c h M i G Y m 6 p K z f t N l n L Y 0 K s Z b V D J G A A A A A A 6 A A A A A A g A A I A A A A C P Q G m 1 j 9 Z U G r g f R 9 s 7 I H M 0 F W p e F R 3 Z V O 2 D + D S Y X P n d H U A A A A E q j X 7 e d V P s B d Q k v C p w r C M 9 s / q z W A c m 4 2 f h Z y w Y h L R n W o I a l A b M o 7 d g t B M D 8 b S L K O F 1 p r s V N q q W k 4 l G g 2 9 w / o 0 h r 4 k X U O O M y U / r Z J k f d w G c O Q A A A A F 8 k J Y L 4 v T P n + u T / W i m C y M L 6 j R 3 p B P H v l w 7 D C K o 9 G Z H U 0 9 Z w E k k z 0 3 B w h g T P 6 T X F B l H O R z 8 N G j 6 i 1 I / 4 l r O S 6 7 I = < / D a t a M a s h u p > 
</file>

<file path=customXml/itemProps1.xml><?xml version="1.0" encoding="utf-8"?>
<ds:datastoreItem xmlns:ds="http://schemas.openxmlformats.org/officeDocument/2006/customXml" ds:itemID="{83425E57-AE22-4FF1-A462-ACAF7522A5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2019-01-03T22:01:54Z</dcterms:created>
  <dcterms:modified xsi:type="dcterms:W3CDTF">2019-07-08T16:32:46Z</dcterms:modified>
</cp:coreProperties>
</file>