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leyBallachay/Documents/GitHub/Hemicellulose(July 3rd)/HemicelluloseMachineLearning/RawData/"/>
    </mc:Choice>
  </mc:AlternateContent>
  <xr:revisionPtr revIDLastSave="0" documentId="13_ncr:1_{79AF82F2-388D-4E49-8F62-6F50907E21C3}" xr6:coauthVersionLast="43" xr6:coauthVersionMax="43" xr10:uidLastSave="{00000000-0000-0000-0000-000000000000}"/>
  <bookViews>
    <workbookView xWindow="0" yWindow="0" windowWidth="38400" windowHeight="21600" activeTab="1" xr2:uid="{00000000-000D-0000-FFFF-FFFF00000000}"/>
  </bookViews>
  <sheets>
    <sheet name="Sheet1" sheetId="1" r:id="rId1"/>
    <sheet name="Data" sheetId="2" r:id="rId2"/>
  </sheets>
  <definedNames>
    <definedName name="ExternalData_1" localSheetId="0">Sheet1!$A$1:$E$21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" i="2" l="1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3" i="2"/>
  <c r="N22" i="2"/>
  <c r="J22" i="2"/>
  <c r="D22" i="2"/>
  <c r="N21" i="2"/>
  <c r="J21" i="2"/>
  <c r="D21" i="2"/>
  <c r="N20" i="2"/>
  <c r="J20" i="2"/>
  <c r="D20" i="2"/>
  <c r="N19" i="2"/>
  <c r="J19" i="2"/>
  <c r="D19" i="2"/>
  <c r="N18" i="2"/>
  <c r="J18" i="2"/>
  <c r="D18" i="2"/>
  <c r="N17" i="2"/>
  <c r="J17" i="2"/>
  <c r="D17" i="2"/>
  <c r="N16" i="2"/>
  <c r="J16" i="2"/>
  <c r="D16" i="2"/>
  <c r="N15" i="2"/>
  <c r="J15" i="2"/>
  <c r="D15" i="2"/>
  <c r="N14" i="2"/>
  <c r="J14" i="2"/>
  <c r="D14" i="2"/>
  <c r="N13" i="2"/>
  <c r="J13" i="2"/>
  <c r="D13" i="2"/>
  <c r="N12" i="2"/>
  <c r="J12" i="2"/>
  <c r="D12" i="2"/>
  <c r="N11" i="2"/>
  <c r="J11" i="2"/>
  <c r="D11" i="2"/>
  <c r="N10" i="2"/>
  <c r="J10" i="2"/>
  <c r="D10" i="2"/>
  <c r="N9" i="2"/>
  <c r="J9" i="2"/>
  <c r="D9" i="2"/>
  <c r="N8" i="2"/>
  <c r="J8" i="2"/>
  <c r="D8" i="2"/>
  <c r="N7" i="2"/>
  <c r="J7" i="2"/>
  <c r="D7" i="2"/>
  <c r="N6" i="2"/>
  <c r="J6" i="2"/>
  <c r="D6" i="2"/>
  <c r="N5" i="2"/>
  <c r="J5" i="2"/>
  <c r="D5" i="2"/>
  <c r="N4" i="2"/>
  <c r="J4" i="2"/>
  <c r="D4" i="2"/>
  <c r="N3" i="2"/>
  <c r="J3" i="2"/>
  <c r="D3" i="2"/>
  <c r="K19" i="1"/>
  <c r="K22" i="1"/>
  <c r="K23" i="1"/>
  <c r="G21" i="1"/>
  <c r="F21" i="1"/>
  <c r="G20" i="1"/>
  <c r="F20" i="1"/>
  <c r="G19" i="1"/>
  <c r="F19" i="1"/>
  <c r="G18" i="1"/>
  <c r="F18" i="1"/>
  <c r="G17" i="1"/>
  <c r="F17" i="1"/>
  <c r="M16" i="1"/>
  <c r="G16" i="1"/>
  <c r="F16" i="1"/>
  <c r="G15" i="1"/>
  <c r="F15" i="1"/>
  <c r="G14" i="1"/>
  <c r="F14" i="1"/>
  <c r="G13" i="1"/>
  <c r="F13" i="1"/>
  <c r="G12" i="1"/>
  <c r="F12" i="1"/>
  <c r="G11" i="1"/>
  <c r="F11" i="1"/>
  <c r="G10" i="1"/>
  <c r="F10" i="1"/>
  <c r="G9" i="1"/>
  <c r="F9" i="1"/>
  <c r="G8" i="1"/>
  <c r="F8" i="1"/>
  <c r="G7" i="1"/>
  <c r="F7" i="1"/>
  <c r="G6" i="1"/>
  <c r="F6" i="1"/>
  <c r="G5" i="1"/>
  <c r="F5" i="1"/>
  <c r="G4" i="1"/>
  <c r="F4" i="1"/>
  <c r="G3" i="1"/>
  <c r="F3" i="1"/>
  <c r="L2" i="1"/>
  <c r="G2" i="1"/>
  <c r="F2" i="1"/>
</calcChain>
</file>

<file path=xl/sharedStrings.xml><?xml version="1.0" encoding="utf-8"?>
<sst xmlns="http://schemas.openxmlformats.org/spreadsheetml/2006/main" count="57" uniqueCount="52">
  <si>
    <t>Reactor Conditions</t>
  </si>
  <si>
    <t>T (Â°C)</t>
  </si>
  <si>
    <t>Initial Solids Composition (wt% of feed dry basis)</t>
  </si>
  <si>
    <t>Concentration of species in liquids phase (g species/L)</t>
  </si>
  <si>
    <t>Total Operating Time (min)</t>
  </si>
  <si>
    <t>AC (%)</t>
  </si>
  <si>
    <t>Temperature (deg C)</t>
  </si>
  <si>
    <t>LiquidSolidRatio</t>
  </si>
  <si>
    <t>Initial Acid Concentration (mol proton/L)</t>
  </si>
  <si>
    <t>C (min)</t>
  </si>
  <si>
    <t>Particle Size, smallest dimension if available (mm)</t>
  </si>
  <si>
    <t>Feed Mass (g)</t>
  </si>
  <si>
    <t>Y1 (%)</t>
  </si>
  <si>
    <t>Moisture Content of Feed Wood (%)</t>
  </si>
  <si>
    <t>Y2 (g/g)</t>
  </si>
  <si>
    <t>Isothermal Time (min)</t>
  </si>
  <si>
    <t>Heating Time (min)</t>
  </si>
  <si>
    <t>Minimum Ramp Temp (deg/min)</t>
  </si>
  <si>
    <t>Acid Conc</t>
  </si>
  <si>
    <t>Arabinose</t>
  </si>
  <si>
    <t>Galactose</t>
  </si>
  <si>
    <t>Xy</t>
  </si>
  <si>
    <t>Glucose</t>
  </si>
  <si>
    <t>Xylose</t>
  </si>
  <si>
    <t>Xy2</t>
  </si>
  <si>
    <t>Mannose</t>
  </si>
  <si>
    <t>Rhammose</t>
  </si>
  <si>
    <t>Feed</t>
  </si>
  <si>
    <t>Arbinose</t>
  </si>
  <si>
    <t>LSR</t>
  </si>
  <si>
    <t>Furfural</t>
  </si>
  <si>
    <t>Hydroxymethylfurfural</t>
  </si>
  <si>
    <t>(Varies</t>
  </si>
  <si>
    <t xml:space="preserve">Xylan </t>
  </si>
  <si>
    <t>Particle Size (mm)</t>
  </si>
  <si>
    <t>Moisture Content</t>
  </si>
  <si>
    <t>Calculating Heating Rate</t>
  </si>
  <si>
    <t xml:space="preserve">Mass </t>
  </si>
  <si>
    <t>Power(W)</t>
  </si>
  <si>
    <t>Acid Concentratio</t>
  </si>
  <si>
    <t>LSR1</t>
  </si>
  <si>
    <t>MW Sulfuric Acid</t>
  </si>
  <si>
    <t>LSR2</t>
  </si>
  <si>
    <t>Desnity of water</t>
  </si>
  <si>
    <t>Mass Water (kg)</t>
  </si>
  <si>
    <t>Normality</t>
  </si>
  <si>
    <t>Efficiency</t>
  </si>
  <si>
    <t>C (J/kg)</t>
  </si>
  <si>
    <t>Heat Rate (C/s)</t>
  </si>
  <si>
    <t>Acid Concentration</t>
  </si>
  <si>
    <t>Heat Rate (C/min)</t>
  </si>
  <si>
    <t>Monomer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</si>
</sst>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rgb="FF000000"/>
      <name val="Calibri"/>
    </font>
    <font>
      <sz val="11"/>
      <name val="Calibri"/>
      <family val="2"/>
    </font>
    <font>
      <sz val="10"/>
      <color rgb="FF000000"/>
      <name val="Helvetica Neue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1" fillId="0" borderId="0" xfId="0" applyFont="1" applyAlignment="1"/>
    <xf numFmtId="0" fontId="0" fillId="0" borderId="0" xfId="0" applyFont="1" applyAlignment="1"/>
    <xf numFmtId="0" fontId="3" fillId="0" borderId="0" xfId="0" applyFont="1" applyAlignment="1"/>
    <xf numFmtId="0" fontId="2" fillId="0" borderId="0" xfId="0" applyFont="1" applyAlignment="1"/>
    <xf numFmtId="0" fontId="0" fillId="0" borderId="0" xfId="0" applyFont="1" applyAlignment="1">
      <alignment horizontal="center"/>
    </xf>
    <xf numFmtId="0" fontId="0" fillId="0" borderId="0" xfId="0" applyFont="1" applyAlignment="1"/>
  </cellXfs>
  <cellStyles count="1">
    <cellStyle name="Normal" xfId="0" builtinId="0"/>
  </cellStyles>
  <dxfs count="3"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70AD47"/>
          <bgColor rgb="FF70AD47"/>
        </patternFill>
      </fill>
    </dxf>
  </dxfs>
  <tableStyles count="1">
    <tableStyle name="Sheet1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H21">
  <tableColumns count="8">
    <tableColumn id="1" xr3:uid="{00000000-0010-0000-0000-000001000000}" name="T (Â°C)"/>
    <tableColumn id="2" xr3:uid="{00000000-0010-0000-0000-000002000000}" name="AC (%)"/>
    <tableColumn id="3" xr3:uid="{00000000-0010-0000-0000-000003000000}" name="C (min)"/>
    <tableColumn id="4" xr3:uid="{00000000-0010-0000-0000-000004000000}" name="Y1 (%)"/>
    <tableColumn id="5" xr3:uid="{00000000-0010-0000-0000-000005000000}" name="Y2 (g/g)"/>
    <tableColumn id="6" xr3:uid="{00000000-0010-0000-0000-000006000000}" name="Acid Conc"/>
    <tableColumn id="7" xr3:uid="{00000000-0010-0000-0000-000007000000}" name="Xy"/>
    <tableColumn id="8" xr3:uid="{00000000-0010-0000-0000-000008000000}" name="Xy2"/>
  </tableColumns>
  <tableStyleInfo name="Sheet1-style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0"/>
  <sheetViews>
    <sheetView workbookViewId="0"/>
  </sheetViews>
  <sheetFormatPr baseColWidth="10" defaultColWidth="14.5" defaultRowHeight="15" customHeight="1" x14ac:dyDescent="0.2"/>
  <cols>
    <col min="1" max="1" width="8.83203125" customWidth="1"/>
    <col min="2" max="2" width="8.5" customWidth="1"/>
    <col min="3" max="3" width="9" customWidth="1"/>
    <col min="4" max="4" width="8.33203125" customWidth="1"/>
    <col min="5" max="5" width="9.5" customWidth="1"/>
    <col min="6" max="9" width="8.83203125" customWidth="1"/>
    <col min="10" max="10" width="22.1640625" customWidth="1"/>
    <col min="11" max="26" width="8.83203125" customWidth="1"/>
  </cols>
  <sheetData>
    <row r="1" spans="1:16" x14ac:dyDescent="0.2">
      <c r="A1" s="1" t="s">
        <v>1</v>
      </c>
      <c r="B1" s="1" t="s">
        <v>5</v>
      </c>
      <c r="C1" s="1" t="s">
        <v>9</v>
      </c>
      <c r="D1" s="1" t="s">
        <v>12</v>
      </c>
      <c r="E1" s="1" t="s">
        <v>14</v>
      </c>
      <c r="F1" s="1" t="s">
        <v>18</v>
      </c>
      <c r="G1" s="1" t="s">
        <v>21</v>
      </c>
      <c r="H1" s="1" t="s">
        <v>24</v>
      </c>
      <c r="J1" t="s">
        <v>27</v>
      </c>
      <c r="N1" t="s">
        <v>29</v>
      </c>
      <c r="O1">
        <v>8</v>
      </c>
      <c r="P1" t="s">
        <v>32</v>
      </c>
    </row>
    <row r="2" spans="1:16" x14ac:dyDescent="0.2">
      <c r="A2" s="1">
        <v>127</v>
      </c>
      <c r="B2" s="1">
        <v>5</v>
      </c>
      <c r="C2" s="1">
        <v>80</v>
      </c>
      <c r="D2" s="1">
        <v>58.84</v>
      </c>
      <c r="E2" s="1">
        <v>2.2799999999999998</v>
      </c>
      <c r="F2" s="1">
        <f>Sheet1!$B2/100*$P$18/$P$17*$P$19</f>
        <v>1.0130788479267341</v>
      </c>
      <c r="G2" s="1">
        <f>(Sheet1!$D2/100)*1000*($L$3/1000)/$K$17</f>
        <v>7.3550000000000013</v>
      </c>
      <c r="H2" s="1"/>
      <c r="J2" t="s">
        <v>33</v>
      </c>
      <c r="K2">
        <v>29.22</v>
      </c>
      <c r="L2">
        <f>K2/0.88</f>
        <v>33.204545454545453</v>
      </c>
      <c r="N2" t="s">
        <v>34</v>
      </c>
      <c r="O2">
        <v>0.5</v>
      </c>
    </row>
    <row r="3" spans="1:16" x14ac:dyDescent="0.2">
      <c r="A3" s="1">
        <v>125</v>
      </c>
      <c r="B3" s="1">
        <v>4</v>
      </c>
      <c r="C3" s="1">
        <v>60</v>
      </c>
      <c r="D3" s="1">
        <v>92.05</v>
      </c>
      <c r="E3" s="1">
        <v>3.72</v>
      </c>
      <c r="F3" s="1">
        <f>Sheet1!$B3/100*$P$18/$P$17*$P$19</f>
        <v>0.81046307834138731</v>
      </c>
      <c r="G3" s="1">
        <f>(Sheet1!$D3/100)*1000*($L$3/1000)/$K$17</f>
        <v>11.506250000000001</v>
      </c>
      <c r="H3" s="1"/>
      <c r="L3">
        <v>100</v>
      </c>
      <c r="N3" t="s">
        <v>35</v>
      </c>
      <c r="O3">
        <v>0</v>
      </c>
    </row>
    <row r="4" spans="1:16" x14ac:dyDescent="0.2">
      <c r="A4" s="1">
        <v>127</v>
      </c>
      <c r="B4" s="1">
        <v>5</v>
      </c>
      <c r="C4" s="1">
        <v>40</v>
      </c>
      <c r="D4" s="1">
        <v>84.24</v>
      </c>
      <c r="E4" s="1">
        <v>3.48</v>
      </c>
      <c r="F4" s="1">
        <f>Sheet1!$B4/100*$P$18/$P$17*$P$19</f>
        <v>1.0130788479267341</v>
      </c>
      <c r="G4" s="1">
        <f>(Sheet1!$D4/100)*1000*($L$3/1000)/$K$17</f>
        <v>10.530000000000001</v>
      </c>
      <c r="H4" s="1"/>
    </row>
    <row r="5" spans="1:16" x14ac:dyDescent="0.2">
      <c r="A5" s="1">
        <v>125</v>
      </c>
      <c r="B5" s="1">
        <v>4</v>
      </c>
      <c r="C5" s="1">
        <v>60</v>
      </c>
      <c r="D5" s="1">
        <v>86.41</v>
      </c>
      <c r="E5" s="1">
        <v>3.82</v>
      </c>
      <c r="F5" s="1">
        <f>Sheet1!$B5/100*$P$18/$P$17*$P$19</f>
        <v>0.81046307834138731</v>
      </c>
      <c r="G5" s="1">
        <f>(Sheet1!$D5/100)*1000*($L$3/1000)/$K$17</f>
        <v>10.801250000000001</v>
      </c>
      <c r="H5" s="1"/>
    </row>
    <row r="6" spans="1:16" x14ac:dyDescent="0.2">
      <c r="A6" s="1">
        <v>127</v>
      </c>
      <c r="B6" s="1">
        <v>3</v>
      </c>
      <c r="C6" s="1">
        <v>80</v>
      </c>
      <c r="D6" s="1">
        <v>63.08</v>
      </c>
      <c r="E6" s="1">
        <v>3.64</v>
      </c>
      <c r="F6" s="1">
        <f>Sheet1!$B6/100*$P$18/$P$17*$P$19</f>
        <v>0.60784730875604043</v>
      </c>
      <c r="G6" s="1">
        <f>(Sheet1!$D6/100)*1000*($L$3/1000)/$K$17</f>
        <v>7.8850000000000016</v>
      </c>
      <c r="H6" s="1"/>
    </row>
    <row r="7" spans="1:16" x14ac:dyDescent="0.2">
      <c r="A7" s="1">
        <v>125</v>
      </c>
      <c r="B7" s="1">
        <v>4</v>
      </c>
      <c r="C7" s="1">
        <v>60</v>
      </c>
      <c r="D7" s="1">
        <v>87.81</v>
      </c>
      <c r="E7" s="1">
        <v>3.81</v>
      </c>
      <c r="F7" s="1">
        <f>Sheet1!$B7/100*$P$18/$P$17*$P$19</f>
        <v>0.81046307834138731</v>
      </c>
      <c r="G7" s="1">
        <f>(Sheet1!$D7/100)*1000*($L$3/1000)/$K$17</f>
        <v>10.97625</v>
      </c>
      <c r="H7" s="1"/>
    </row>
    <row r="8" spans="1:16" x14ac:dyDescent="0.2">
      <c r="A8" s="1">
        <v>125</v>
      </c>
      <c r="B8" s="1">
        <v>4</v>
      </c>
      <c r="C8" s="1">
        <v>60</v>
      </c>
      <c r="D8" s="1">
        <v>86.27</v>
      </c>
      <c r="E8" s="1">
        <v>4</v>
      </c>
      <c r="F8" s="1">
        <f>Sheet1!$B8/100*$P$18/$P$17*$P$19</f>
        <v>0.81046307834138731</v>
      </c>
      <c r="G8" s="1">
        <f>(Sheet1!$D8/100)*1000*($L$3/1000)/$K$17</f>
        <v>10.78375</v>
      </c>
      <c r="H8" s="1"/>
    </row>
    <row r="9" spans="1:16" x14ac:dyDescent="0.2">
      <c r="A9" s="1">
        <v>125</v>
      </c>
      <c r="B9" s="1">
        <v>2</v>
      </c>
      <c r="C9" s="1">
        <v>60</v>
      </c>
      <c r="D9" s="1">
        <v>70.650000000000006</v>
      </c>
      <c r="E9" s="1">
        <v>4.38</v>
      </c>
      <c r="F9" s="1">
        <f>Sheet1!$B9/100*$P$18/$P$17*$P$19</f>
        <v>0.40523153917069366</v>
      </c>
      <c r="G9" s="1">
        <f>(Sheet1!$D9/100)*1000*($L$3/1000)/$K$17</f>
        <v>8.8312500000000007</v>
      </c>
      <c r="H9" s="1"/>
    </row>
    <row r="10" spans="1:16" x14ac:dyDescent="0.2">
      <c r="A10" s="1">
        <v>121</v>
      </c>
      <c r="B10" s="1">
        <v>4</v>
      </c>
      <c r="C10" s="1">
        <v>60</v>
      </c>
      <c r="D10" s="1">
        <v>76.959999999999994</v>
      </c>
      <c r="E10" s="1">
        <v>5.44</v>
      </c>
      <c r="F10" s="1">
        <f>Sheet1!$B10/100*$P$18/$P$17*$P$19</f>
        <v>0.81046307834138731</v>
      </c>
      <c r="G10" s="1">
        <f>(Sheet1!$D10/100)*1000*($L$3/1000)/$K$17</f>
        <v>9.6199999999999992</v>
      </c>
      <c r="H10" s="1"/>
    </row>
    <row r="11" spans="1:16" x14ac:dyDescent="0.2">
      <c r="A11" s="1">
        <v>125</v>
      </c>
      <c r="B11" s="1">
        <v>4</v>
      </c>
      <c r="C11" s="1">
        <v>100</v>
      </c>
      <c r="D11" s="1">
        <v>63.04</v>
      </c>
      <c r="E11" s="1">
        <v>2.84</v>
      </c>
      <c r="F11" s="1">
        <f>Sheet1!$B11/100*$P$18/$P$17*$P$19</f>
        <v>0.81046307834138731</v>
      </c>
      <c r="G11" s="1">
        <f>(Sheet1!$D11/100)*1000*($L$3/1000)/$K$17</f>
        <v>7.88</v>
      </c>
      <c r="H11" s="1"/>
    </row>
    <row r="12" spans="1:16" x14ac:dyDescent="0.2">
      <c r="A12" s="1">
        <v>123</v>
      </c>
      <c r="B12" s="1">
        <v>5</v>
      </c>
      <c r="C12" s="1">
        <v>40</v>
      </c>
      <c r="D12" s="1">
        <v>78.31</v>
      </c>
      <c r="E12" s="1">
        <v>4.93</v>
      </c>
      <c r="F12" s="1">
        <f>Sheet1!$B12/100*$P$18/$P$17*$P$19</f>
        <v>1.0130788479267341</v>
      </c>
      <c r="G12" s="1">
        <f>(Sheet1!$D12/100)*1000*($L$3/1000)/$K$17</f>
        <v>9.7887500000000003</v>
      </c>
      <c r="H12" s="1"/>
    </row>
    <row r="13" spans="1:16" x14ac:dyDescent="0.2">
      <c r="A13" s="1">
        <v>125</v>
      </c>
      <c r="B13" s="1">
        <v>4</v>
      </c>
      <c r="C13" s="1">
        <v>20</v>
      </c>
      <c r="D13" s="1">
        <v>37.590000000000003</v>
      </c>
      <c r="E13" s="1">
        <v>4.67</v>
      </c>
      <c r="F13" s="1">
        <f>Sheet1!$B13/100*$P$18/$P$17*$P$19</f>
        <v>0.81046307834138731</v>
      </c>
      <c r="G13" s="1">
        <f>(Sheet1!$D13/100)*1000*($L$3/1000)/$K$17</f>
        <v>4.6987500000000004</v>
      </c>
      <c r="H13" s="1"/>
    </row>
    <row r="14" spans="1:16" x14ac:dyDescent="0.2">
      <c r="A14" s="1">
        <v>129</v>
      </c>
      <c r="B14" s="1">
        <v>4</v>
      </c>
      <c r="C14" s="1">
        <v>60</v>
      </c>
      <c r="D14" s="1">
        <v>60.96</v>
      </c>
      <c r="E14" s="1">
        <v>2.93</v>
      </c>
      <c r="F14" s="1">
        <f>Sheet1!$B14/100*$P$18/$P$17*$P$19</f>
        <v>0.81046307834138731</v>
      </c>
      <c r="G14" s="1">
        <f>(Sheet1!$D14/100)*1000*($L$3/1000)/$K$17</f>
        <v>7.620000000000001</v>
      </c>
      <c r="H14" s="1"/>
    </row>
    <row r="15" spans="1:16" x14ac:dyDescent="0.2">
      <c r="A15" s="1">
        <v>123</v>
      </c>
      <c r="B15" s="1">
        <v>3</v>
      </c>
      <c r="C15" s="1">
        <v>40</v>
      </c>
      <c r="D15" s="1">
        <v>41.64</v>
      </c>
      <c r="E15" s="1">
        <v>4.71</v>
      </c>
      <c r="F15" s="1">
        <f>Sheet1!$B15/100*$P$18/$P$17*$P$19</f>
        <v>0.60784730875604043</v>
      </c>
      <c r="G15" s="1">
        <f>(Sheet1!$D15/100)*1000*($L$3/1000)/$K$17</f>
        <v>5.2050000000000001</v>
      </c>
      <c r="H15" s="1"/>
      <c r="J15" t="s">
        <v>36</v>
      </c>
      <c r="M15" t="s">
        <v>37</v>
      </c>
    </row>
    <row r="16" spans="1:16" x14ac:dyDescent="0.2">
      <c r="A16" s="1">
        <v>127</v>
      </c>
      <c r="B16" s="1">
        <v>3</v>
      </c>
      <c r="C16" s="1">
        <v>40</v>
      </c>
      <c r="D16" s="1">
        <v>54.27</v>
      </c>
      <c r="E16" s="1">
        <v>4.3499999999999996</v>
      </c>
      <c r="F16" s="1">
        <f>Sheet1!$B16/100*$P$18/$P$17*$P$19</f>
        <v>0.60784730875604043</v>
      </c>
      <c r="G16" s="1">
        <f>(Sheet1!$D16/100)*1000*($L$3/1000)/$K$17</f>
        <v>6.7837500000000013</v>
      </c>
      <c r="H16" s="1"/>
      <c r="J16" t="s">
        <v>38</v>
      </c>
      <c r="K16">
        <v>2000</v>
      </c>
      <c r="M16">
        <f>250/(K17+1)</f>
        <v>27.777777777777779</v>
      </c>
      <c r="O16" t="s">
        <v>39</v>
      </c>
    </row>
    <row r="17" spans="1:16" x14ac:dyDescent="0.2">
      <c r="A17" s="1">
        <v>123</v>
      </c>
      <c r="B17" s="1">
        <v>3</v>
      </c>
      <c r="C17" s="1">
        <v>80</v>
      </c>
      <c r="D17" s="1">
        <v>87.18</v>
      </c>
      <c r="E17" s="1">
        <v>4.84</v>
      </c>
      <c r="F17" s="1">
        <f>Sheet1!$B17/100*$P$18/$P$17*$P$19</f>
        <v>0.60784730875604043</v>
      </c>
      <c r="G17" s="1">
        <f>(Sheet1!$D17/100)*1000*($L$3/1000)/$K$17</f>
        <v>10.897500000000001</v>
      </c>
      <c r="H17" s="1"/>
      <c r="J17" t="s">
        <v>40</v>
      </c>
      <c r="K17">
        <v>8</v>
      </c>
      <c r="O17" t="s">
        <v>41</v>
      </c>
      <c r="P17">
        <v>98.709000000000003</v>
      </c>
    </row>
    <row r="18" spans="1:16" x14ac:dyDescent="0.2">
      <c r="A18" s="1">
        <v>125</v>
      </c>
      <c r="B18" s="1">
        <v>4</v>
      </c>
      <c r="C18" s="1">
        <v>60</v>
      </c>
      <c r="D18" s="1">
        <v>83.04</v>
      </c>
      <c r="E18" s="1">
        <v>3.76</v>
      </c>
      <c r="F18" s="1">
        <f>Sheet1!$B18/100*$P$18/$P$17*$P$19</f>
        <v>0.81046307834138731</v>
      </c>
      <c r="G18" s="1">
        <f>(Sheet1!$D18/100)*1000*($L$3/1000)/$K$17</f>
        <v>10.38</v>
      </c>
      <c r="H18" s="1"/>
      <c r="J18" t="s">
        <v>42</v>
      </c>
      <c r="O18" t="s">
        <v>43</v>
      </c>
      <c r="P18">
        <v>1000</v>
      </c>
    </row>
    <row r="19" spans="1:16" x14ac:dyDescent="0.2">
      <c r="A19" s="1">
        <v>125</v>
      </c>
      <c r="B19" s="1">
        <v>6</v>
      </c>
      <c r="C19" s="1">
        <v>60</v>
      </c>
      <c r="D19" s="1">
        <v>78.989999999999995</v>
      </c>
      <c r="E19" s="1">
        <v>2.7</v>
      </c>
      <c r="F19" s="1">
        <f>Sheet1!$B19/100*$P$18/$P$17*$P$19</f>
        <v>1.2156946175120809</v>
      </c>
      <c r="G19" s="1">
        <f>(Sheet1!$D19/100)*1000*($L$3/1000)/$K$17</f>
        <v>9.8737500000000011</v>
      </c>
      <c r="H19" s="1"/>
      <c r="J19" t="s">
        <v>44</v>
      </c>
      <c r="K19">
        <f>0.25*(K17/(K17+1))</f>
        <v>0.22222222222222221</v>
      </c>
      <c r="O19" t="s">
        <v>45</v>
      </c>
      <c r="P19">
        <v>2</v>
      </c>
    </row>
    <row r="20" spans="1:16" x14ac:dyDescent="0.2">
      <c r="A20" s="1">
        <v>123</v>
      </c>
      <c r="B20" s="1">
        <v>5</v>
      </c>
      <c r="C20" s="1">
        <v>80</v>
      </c>
      <c r="D20" s="1">
        <v>90.22</v>
      </c>
      <c r="E20" s="1">
        <v>3.75</v>
      </c>
      <c r="F20" s="1">
        <f>Sheet1!$B20/100*$P$18/$P$17*$P$19</f>
        <v>1.0130788479267341</v>
      </c>
      <c r="G20" s="1">
        <f>(Sheet1!$D20/100)*1000*($L$3/1000)/$K$17</f>
        <v>11.277500000000002</v>
      </c>
      <c r="H20" s="1"/>
      <c r="J20" t="s">
        <v>46</v>
      </c>
      <c r="K20">
        <v>0.8</v>
      </c>
    </row>
    <row r="21" spans="1:16" ht="15.75" customHeight="1" x14ac:dyDescent="0.2">
      <c r="A21" s="1">
        <v>125</v>
      </c>
      <c r="B21" s="1">
        <v>4</v>
      </c>
      <c r="C21" s="1">
        <v>60</v>
      </c>
      <c r="D21" s="1">
        <v>81.400000000000006</v>
      </c>
      <c r="E21" s="1">
        <v>3.71</v>
      </c>
      <c r="F21" s="1">
        <f>Sheet1!$B21/100*$P$18/$P$17*$P$19</f>
        <v>0.81046307834138731</v>
      </c>
      <c r="G21" s="1">
        <f>(Sheet1!$D21/100)*1000*($L$3/1000)/$K$17</f>
        <v>10.175000000000001</v>
      </c>
      <c r="H21" s="1"/>
      <c r="J21" t="s">
        <v>47</v>
      </c>
      <c r="K21">
        <v>4186</v>
      </c>
    </row>
    <row r="22" spans="1:16" ht="15.75" customHeight="1" x14ac:dyDescent="0.2">
      <c r="J22" t="s">
        <v>48</v>
      </c>
      <c r="K22">
        <f>K16*K20/K21/K19</f>
        <v>1.7200191113234593</v>
      </c>
      <c r="O22" t="s">
        <v>49</v>
      </c>
    </row>
    <row r="23" spans="1:16" ht="15.75" customHeight="1" x14ac:dyDescent="0.2">
      <c r="J23" t="s">
        <v>50</v>
      </c>
      <c r="K23">
        <f>K22*60</f>
        <v>103.20114667940756</v>
      </c>
      <c r="O23">
        <v>2</v>
      </c>
    </row>
    <row r="24" spans="1:16" ht="15.75" customHeight="1" x14ac:dyDescent="0.2">
      <c r="O24">
        <v>4</v>
      </c>
    </row>
    <row r="25" spans="1:16" ht="15.75" customHeight="1" x14ac:dyDescent="0.2">
      <c r="O25">
        <v>6</v>
      </c>
    </row>
    <row r="26" spans="1:16" ht="15.75" customHeight="1" x14ac:dyDescent="0.2">
      <c r="O26">
        <v>8</v>
      </c>
    </row>
    <row r="27" spans="1:16" ht="15.75" customHeight="1" x14ac:dyDescent="0.2">
      <c r="O27">
        <v>10</v>
      </c>
    </row>
    <row r="28" spans="1:16" ht="15.75" customHeight="1" x14ac:dyDescent="0.2">
      <c r="O28">
        <v>12</v>
      </c>
    </row>
    <row r="29" spans="1:16" ht="15.75" customHeight="1" x14ac:dyDescent="0.2"/>
    <row r="30" spans="1:16" ht="15.75" customHeight="1" x14ac:dyDescent="0.2"/>
    <row r="31" spans="1:16" ht="15.75" customHeight="1" x14ac:dyDescent="0.2"/>
    <row r="32" spans="1:16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000"/>
  <sheetViews>
    <sheetView tabSelected="1" topLeftCell="H2" zoomScale="250" zoomScaleNormal="250" workbookViewId="0">
      <selection activeCell="M16" sqref="M16"/>
    </sheetView>
  </sheetViews>
  <sheetFormatPr baseColWidth="10" defaultColWidth="14.5" defaultRowHeight="15" customHeight="1" x14ac:dyDescent="0.2"/>
  <cols>
    <col min="1" max="26" width="8.83203125" customWidth="1"/>
  </cols>
  <sheetData>
    <row r="1" spans="1:25" x14ac:dyDescent="0.2">
      <c r="A1" s="7" t="s">
        <v>0</v>
      </c>
      <c r="B1" s="8"/>
      <c r="C1" s="8"/>
      <c r="D1" s="8"/>
      <c r="E1" s="8"/>
      <c r="F1" s="8"/>
      <c r="G1" s="8"/>
      <c r="H1" s="8"/>
      <c r="I1" s="8"/>
      <c r="J1" s="8"/>
      <c r="K1" s="7" t="s">
        <v>2</v>
      </c>
      <c r="L1" s="8"/>
      <c r="M1" s="8"/>
      <c r="N1" s="8"/>
      <c r="O1" s="8"/>
      <c r="P1" s="8"/>
      <c r="Q1" s="7" t="s">
        <v>3</v>
      </c>
      <c r="R1" s="8"/>
      <c r="S1" s="8"/>
      <c r="T1" s="8"/>
      <c r="U1" s="8"/>
      <c r="V1" s="8"/>
      <c r="W1" s="8"/>
      <c r="X1" s="8"/>
    </row>
    <row r="2" spans="1:25" x14ac:dyDescent="0.2">
      <c r="A2" t="s">
        <v>4</v>
      </c>
      <c r="B2" t="s">
        <v>6</v>
      </c>
      <c r="C2" t="s">
        <v>7</v>
      </c>
      <c r="D2" t="s">
        <v>8</v>
      </c>
      <c r="E2" t="s">
        <v>10</v>
      </c>
      <c r="F2" t="s">
        <v>11</v>
      </c>
      <c r="G2" t="s">
        <v>13</v>
      </c>
      <c r="H2" t="s">
        <v>15</v>
      </c>
      <c r="I2" t="s">
        <v>16</v>
      </c>
      <c r="J2" t="s">
        <v>17</v>
      </c>
      <c r="K2" t="s">
        <v>19</v>
      </c>
      <c r="L2" t="s">
        <v>20</v>
      </c>
      <c r="M2" t="s">
        <v>22</v>
      </c>
      <c r="N2" t="s">
        <v>23</v>
      </c>
      <c r="O2" t="s">
        <v>25</v>
      </c>
      <c r="P2" t="s">
        <v>26</v>
      </c>
      <c r="Q2" t="s">
        <v>28</v>
      </c>
      <c r="R2" t="s">
        <v>20</v>
      </c>
      <c r="S2" t="s">
        <v>22</v>
      </c>
      <c r="T2" t="s">
        <v>23</v>
      </c>
      <c r="U2" t="s">
        <v>25</v>
      </c>
      <c r="V2" t="s">
        <v>26</v>
      </c>
      <c r="W2" t="s">
        <v>30</v>
      </c>
      <c r="X2" t="s">
        <v>31</v>
      </c>
      <c r="Y2" s="5" t="s">
        <v>51</v>
      </c>
    </row>
    <row r="3" spans="1:25" x14ac:dyDescent="0.2">
      <c r="A3" s="2">
        <f>H3+I3</f>
        <v>6</v>
      </c>
      <c r="B3">
        <v>175</v>
      </c>
      <c r="C3">
        <v>9</v>
      </c>
      <c r="D3">
        <f t="shared" ref="D3:D22" si="0">2000*0.75/98.079/100</f>
        <v>0.15293793778484693</v>
      </c>
      <c r="E3">
        <v>0.84</v>
      </c>
      <c r="F3">
        <v>0.5</v>
      </c>
      <c r="H3">
        <v>2</v>
      </c>
      <c r="I3" s="3">
        <v>4</v>
      </c>
      <c r="J3">
        <f t="shared" ref="J3:J22" si="1">(B3-25)/2</f>
        <v>75</v>
      </c>
      <c r="N3">
        <f t="shared" ref="N3:N22" si="2">14.6/0.88</f>
        <v>16.59090909090909</v>
      </c>
      <c r="T3" s="6">
        <v>1.2035398230088501</v>
      </c>
      <c r="Y3" s="2">
        <v>0.26626671547960601</v>
      </c>
    </row>
    <row r="4" spans="1:25" x14ac:dyDescent="0.2">
      <c r="A4" s="2">
        <f t="shared" ref="A4:A22" si="3">H4+I4</f>
        <v>6.75</v>
      </c>
      <c r="B4">
        <v>175</v>
      </c>
      <c r="C4" s="4">
        <v>9</v>
      </c>
      <c r="D4">
        <f t="shared" si="0"/>
        <v>0.15293793778484693</v>
      </c>
      <c r="E4">
        <v>0.84</v>
      </c>
      <c r="F4">
        <v>0.5</v>
      </c>
      <c r="H4">
        <v>2.75</v>
      </c>
      <c r="I4" s="3">
        <v>4</v>
      </c>
      <c r="J4">
        <f t="shared" si="1"/>
        <v>75</v>
      </c>
      <c r="N4">
        <f t="shared" si="2"/>
        <v>16.59090909090909</v>
      </c>
      <c r="T4" s="6">
        <v>4.76106194690266</v>
      </c>
      <c r="Y4" s="2">
        <v>1.00035035094142</v>
      </c>
    </row>
    <row r="5" spans="1:25" x14ac:dyDescent="0.2">
      <c r="A5" s="2">
        <f t="shared" si="3"/>
        <v>7</v>
      </c>
      <c r="B5">
        <v>175</v>
      </c>
      <c r="C5" s="4">
        <v>9</v>
      </c>
      <c r="D5">
        <f t="shared" si="0"/>
        <v>0.15293793778484693</v>
      </c>
      <c r="E5">
        <v>0.84</v>
      </c>
      <c r="F5">
        <v>0.5</v>
      </c>
      <c r="H5">
        <v>3</v>
      </c>
      <c r="I5" s="3">
        <v>4</v>
      </c>
      <c r="J5">
        <f t="shared" si="1"/>
        <v>75</v>
      </c>
      <c r="N5">
        <f t="shared" si="2"/>
        <v>16.59090909090909</v>
      </c>
      <c r="T5" s="6">
        <v>8.1061946902654896</v>
      </c>
      <c r="Y5" s="2">
        <v>2.6244828387086598</v>
      </c>
    </row>
    <row r="6" spans="1:25" x14ac:dyDescent="0.2">
      <c r="A6" s="2">
        <f t="shared" si="3"/>
        <v>8</v>
      </c>
      <c r="B6">
        <v>175</v>
      </c>
      <c r="C6" s="4">
        <v>9</v>
      </c>
      <c r="D6">
        <f t="shared" si="0"/>
        <v>0.15293793778484693</v>
      </c>
      <c r="E6">
        <v>0.84</v>
      </c>
      <c r="F6">
        <v>0.5</v>
      </c>
      <c r="H6">
        <v>4</v>
      </c>
      <c r="I6" s="3">
        <v>4</v>
      </c>
      <c r="J6">
        <f t="shared" si="1"/>
        <v>75</v>
      </c>
      <c r="N6">
        <f t="shared" si="2"/>
        <v>16.59090909090909</v>
      </c>
      <c r="T6" s="6">
        <v>13.5752212389381</v>
      </c>
      <c r="Y6" s="2">
        <v>6.7104408517070802</v>
      </c>
    </row>
    <row r="7" spans="1:25" x14ac:dyDescent="0.2">
      <c r="A7" s="2">
        <f t="shared" si="3"/>
        <v>10</v>
      </c>
      <c r="B7">
        <v>175</v>
      </c>
      <c r="C7" s="4">
        <v>9</v>
      </c>
      <c r="D7">
        <f t="shared" si="0"/>
        <v>0.15293793778484693</v>
      </c>
      <c r="E7">
        <v>0.84</v>
      </c>
      <c r="F7">
        <v>0.5</v>
      </c>
      <c r="H7">
        <v>6</v>
      </c>
      <c r="I7" s="3">
        <v>4</v>
      </c>
      <c r="J7">
        <f t="shared" si="1"/>
        <v>75</v>
      </c>
      <c r="N7">
        <f t="shared" si="2"/>
        <v>16.59090909090909</v>
      </c>
      <c r="T7" s="6">
        <v>16.601769911504402</v>
      </c>
      <c r="Y7" s="2">
        <v>13.2592478870689</v>
      </c>
    </row>
    <row r="8" spans="1:25" x14ac:dyDescent="0.2">
      <c r="A8" s="2">
        <f t="shared" si="3"/>
        <v>12</v>
      </c>
      <c r="B8">
        <v>175</v>
      </c>
      <c r="C8" s="4">
        <v>9</v>
      </c>
      <c r="D8">
        <f t="shared" si="0"/>
        <v>0.15293793778484693</v>
      </c>
      <c r="E8">
        <v>0.84</v>
      </c>
      <c r="F8">
        <v>0.5</v>
      </c>
      <c r="H8">
        <v>8</v>
      </c>
      <c r="I8" s="3">
        <v>4</v>
      </c>
      <c r="J8">
        <f t="shared" si="1"/>
        <v>75</v>
      </c>
      <c r="N8">
        <f t="shared" si="2"/>
        <v>16.59090909090909</v>
      </c>
      <c r="T8" s="6">
        <v>17.185840707964601</v>
      </c>
      <c r="Y8" s="2">
        <v>15.357810660903599</v>
      </c>
    </row>
    <row r="9" spans="1:25" x14ac:dyDescent="0.2">
      <c r="A9" s="2">
        <f t="shared" si="3"/>
        <v>14</v>
      </c>
      <c r="B9">
        <v>175</v>
      </c>
      <c r="C9" s="4">
        <v>9</v>
      </c>
      <c r="D9">
        <f t="shared" si="0"/>
        <v>0.15293793778484693</v>
      </c>
      <c r="E9">
        <v>0.84</v>
      </c>
      <c r="F9">
        <v>0.5</v>
      </c>
      <c r="H9">
        <v>10</v>
      </c>
      <c r="I9" s="3">
        <v>4</v>
      </c>
      <c r="J9">
        <f t="shared" si="1"/>
        <v>75</v>
      </c>
      <c r="N9">
        <f t="shared" si="2"/>
        <v>16.59090909090909</v>
      </c>
      <c r="T9" s="6">
        <v>16.601769911504402</v>
      </c>
      <c r="Y9" s="2">
        <v>14.576803618455999</v>
      </c>
    </row>
    <row r="10" spans="1:25" x14ac:dyDescent="0.2">
      <c r="A10" s="2">
        <f t="shared" si="3"/>
        <v>15</v>
      </c>
      <c r="B10">
        <v>175</v>
      </c>
      <c r="C10" s="4">
        <v>9</v>
      </c>
      <c r="D10">
        <f t="shared" si="0"/>
        <v>0.15293793778484693</v>
      </c>
      <c r="E10">
        <v>0.84</v>
      </c>
      <c r="F10">
        <v>0.5</v>
      </c>
      <c r="H10">
        <v>11</v>
      </c>
      <c r="I10" s="3">
        <v>4</v>
      </c>
      <c r="J10">
        <f t="shared" si="1"/>
        <v>75</v>
      </c>
      <c r="N10">
        <f t="shared" si="2"/>
        <v>16.59090909090909</v>
      </c>
      <c r="T10" s="6">
        <v>15.4867256637168</v>
      </c>
      <c r="Y10" s="2">
        <v>13.9508170262684</v>
      </c>
    </row>
    <row r="11" spans="1:25" x14ac:dyDescent="0.2">
      <c r="A11" s="2">
        <f t="shared" si="3"/>
        <v>17</v>
      </c>
      <c r="B11">
        <v>175</v>
      </c>
      <c r="C11" s="4">
        <v>9</v>
      </c>
      <c r="D11">
        <f t="shared" si="0"/>
        <v>0.15293793778484693</v>
      </c>
      <c r="E11">
        <v>0.84</v>
      </c>
      <c r="F11">
        <v>0.5</v>
      </c>
      <c r="H11">
        <v>13</v>
      </c>
      <c r="I11" s="3">
        <v>4</v>
      </c>
      <c r="J11">
        <f t="shared" si="1"/>
        <v>75</v>
      </c>
      <c r="N11">
        <f t="shared" si="2"/>
        <v>16.59090909090909</v>
      </c>
      <c r="T11" s="6">
        <v>13.681415929203499</v>
      </c>
      <c r="Y11" s="2">
        <v>12.1749707712838</v>
      </c>
    </row>
    <row r="12" spans="1:25" x14ac:dyDescent="0.2">
      <c r="A12" s="2">
        <f t="shared" si="3"/>
        <v>26</v>
      </c>
      <c r="B12">
        <v>175</v>
      </c>
      <c r="C12" s="4">
        <v>9</v>
      </c>
      <c r="D12">
        <f t="shared" si="0"/>
        <v>0.15293793778484693</v>
      </c>
      <c r="E12">
        <v>0.84</v>
      </c>
      <c r="F12">
        <v>0.5</v>
      </c>
      <c r="H12">
        <v>22</v>
      </c>
      <c r="I12" s="3">
        <v>4</v>
      </c>
      <c r="J12">
        <f t="shared" si="1"/>
        <v>75</v>
      </c>
      <c r="N12">
        <f t="shared" si="2"/>
        <v>16.59090909090909</v>
      </c>
      <c r="T12" s="6">
        <v>6.8318584070796504</v>
      </c>
      <c r="Y12" s="2">
        <v>6.2260117859631396</v>
      </c>
    </row>
    <row r="13" spans="1:25" x14ac:dyDescent="0.2">
      <c r="A13" s="2">
        <f t="shared" si="3"/>
        <v>7</v>
      </c>
      <c r="B13">
        <v>160</v>
      </c>
      <c r="C13" s="4">
        <v>9</v>
      </c>
      <c r="D13">
        <f t="shared" si="0"/>
        <v>0.15293793778484693</v>
      </c>
      <c r="E13">
        <v>0.84</v>
      </c>
      <c r="F13">
        <v>0.5</v>
      </c>
      <c r="H13">
        <v>3</v>
      </c>
      <c r="I13" s="3">
        <v>4</v>
      </c>
      <c r="J13">
        <f t="shared" si="1"/>
        <v>67.5</v>
      </c>
      <c r="N13">
        <f t="shared" si="2"/>
        <v>16.59090909090909</v>
      </c>
      <c r="T13" s="6">
        <v>2.1081081081081101</v>
      </c>
      <c r="Y13" s="2">
        <v>0.266111159620955</v>
      </c>
    </row>
    <row r="14" spans="1:25" x14ac:dyDescent="0.2">
      <c r="A14" s="2">
        <f t="shared" si="3"/>
        <v>8</v>
      </c>
      <c r="B14">
        <v>160</v>
      </c>
      <c r="C14" s="4">
        <v>9</v>
      </c>
      <c r="D14">
        <f t="shared" si="0"/>
        <v>0.15293793778484693</v>
      </c>
      <c r="E14">
        <v>0.84</v>
      </c>
      <c r="F14">
        <v>0.5</v>
      </c>
      <c r="H14">
        <v>4</v>
      </c>
      <c r="I14" s="3">
        <v>4</v>
      </c>
      <c r="J14">
        <f t="shared" si="1"/>
        <v>67.5</v>
      </c>
      <c r="K14" s="2"/>
      <c r="N14">
        <f t="shared" si="2"/>
        <v>16.59090909090909</v>
      </c>
      <c r="T14" s="6">
        <v>5.5675675675675702</v>
      </c>
      <c r="Y14" s="2">
        <v>1.12955871285358</v>
      </c>
    </row>
    <row r="15" spans="1:25" x14ac:dyDescent="0.2">
      <c r="A15" s="2">
        <f t="shared" si="3"/>
        <v>10</v>
      </c>
      <c r="B15">
        <v>160</v>
      </c>
      <c r="C15" s="4">
        <v>9</v>
      </c>
      <c r="D15">
        <f t="shared" si="0"/>
        <v>0.15293793778484693</v>
      </c>
      <c r="E15">
        <v>0.84</v>
      </c>
      <c r="F15">
        <v>0.5</v>
      </c>
      <c r="H15">
        <v>6</v>
      </c>
      <c r="I15" s="3">
        <v>4</v>
      </c>
      <c r="J15">
        <f t="shared" si="1"/>
        <v>67.5</v>
      </c>
      <c r="K15" s="2"/>
      <c r="N15">
        <f t="shared" si="2"/>
        <v>16.59090909090909</v>
      </c>
      <c r="T15" s="6">
        <v>12.2162162162162</v>
      </c>
      <c r="Y15" s="2">
        <v>5.3970669560625497</v>
      </c>
    </row>
    <row r="16" spans="1:25" x14ac:dyDescent="0.2">
      <c r="A16" s="2">
        <f t="shared" si="3"/>
        <v>13</v>
      </c>
      <c r="B16">
        <v>160</v>
      </c>
      <c r="C16" s="4">
        <v>9</v>
      </c>
      <c r="D16">
        <f t="shared" si="0"/>
        <v>0.15293793778484693</v>
      </c>
      <c r="E16">
        <v>0.84</v>
      </c>
      <c r="F16">
        <v>0.5</v>
      </c>
      <c r="H16">
        <v>9</v>
      </c>
      <c r="I16" s="3">
        <v>4</v>
      </c>
      <c r="J16">
        <f t="shared" si="1"/>
        <v>67.5</v>
      </c>
      <c r="K16" s="2"/>
      <c r="N16">
        <f t="shared" si="2"/>
        <v>16.59090909090909</v>
      </c>
      <c r="T16" s="6">
        <v>16</v>
      </c>
      <c r="Y16" s="2">
        <v>11.284776362676199</v>
      </c>
    </row>
    <row r="17" spans="1:25" x14ac:dyDescent="0.2">
      <c r="A17" s="2">
        <f t="shared" si="3"/>
        <v>16</v>
      </c>
      <c r="B17">
        <v>160</v>
      </c>
      <c r="C17" s="4">
        <v>9</v>
      </c>
      <c r="D17">
        <f t="shared" si="0"/>
        <v>0.15293793778484693</v>
      </c>
      <c r="E17">
        <v>0.84</v>
      </c>
      <c r="F17">
        <v>0.5</v>
      </c>
      <c r="H17">
        <v>12</v>
      </c>
      <c r="I17" s="3">
        <v>4</v>
      </c>
      <c r="J17">
        <f t="shared" si="1"/>
        <v>67.5</v>
      </c>
      <c r="K17" s="2"/>
      <c r="N17">
        <f t="shared" si="2"/>
        <v>16.59090909090909</v>
      </c>
      <c r="T17" s="6">
        <v>17.8378378378378</v>
      </c>
      <c r="Y17" s="2">
        <v>14.361686645793601</v>
      </c>
    </row>
    <row r="18" spans="1:25" x14ac:dyDescent="0.2">
      <c r="A18" s="2">
        <f t="shared" si="3"/>
        <v>19</v>
      </c>
      <c r="B18">
        <v>160</v>
      </c>
      <c r="C18" s="4">
        <v>9</v>
      </c>
      <c r="D18">
        <f t="shared" si="0"/>
        <v>0.15293793778484693</v>
      </c>
      <c r="E18">
        <v>0.84</v>
      </c>
      <c r="F18">
        <v>0.5</v>
      </c>
      <c r="H18">
        <v>15</v>
      </c>
      <c r="I18" s="3">
        <v>4</v>
      </c>
      <c r="J18">
        <f t="shared" si="1"/>
        <v>67.5</v>
      </c>
      <c r="K18" s="2"/>
      <c r="L18" s="2"/>
      <c r="N18">
        <f t="shared" si="2"/>
        <v>16.59090909090909</v>
      </c>
      <c r="T18" s="6">
        <v>17.945945945946001</v>
      </c>
      <c r="Y18" s="2">
        <v>14.8980669519046</v>
      </c>
    </row>
    <row r="19" spans="1:25" x14ac:dyDescent="0.2">
      <c r="A19" s="2">
        <f t="shared" si="3"/>
        <v>22</v>
      </c>
      <c r="B19">
        <v>160</v>
      </c>
      <c r="C19" s="4">
        <v>9</v>
      </c>
      <c r="D19">
        <f t="shared" si="0"/>
        <v>0.15293793778484693</v>
      </c>
      <c r="E19">
        <v>0.84</v>
      </c>
      <c r="F19">
        <v>0.5</v>
      </c>
      <c r="H19">
        <v>18</v>
      </c>
      <c r="I19" s="3">
        <v>4</v>
      </c>
      <c r="J19">
        <f t="shared" si="1"/>
        <v>67.5</v>
      </c>
      <c r="K19" s="2"/>
      <c r="L19" s="2"/>
      <c r="N19">
        <f t="shared" si="2"/>
        <v>16.59090909090909</v>
      </c>
      <c r="T19" s="6">
        <v>17.7837837837838</v>
      </c>
      <c r="Y19" s="2">
        <v>15.0020166236315</v>
      </c>
    </row>
    <row r="20" spans="1:25" x14ac:dyDescent="0.2">
      <c r="A20" s="2">
        <f t="shared" si="3"/>
        <v>28</v>
      </c>
      <c r="B20">
        <v>160</v>
      </c>
      <c r="C20" s="4">
        <v>9</v>
      </c>
      <c r="D20">
        <f t="shared" si="0"/>
        <v>0.15293793778484693</v>
      </c>
      <c r="E20">
        <v>0.84</v>
      </c>
      <c r="F20">
        <v>0.5</v>
      </c>
      <c r="H20">
        <v>24</v>
      </c>
      <c r="I20" s="3">
        <v>4</v>
      </c>
      <c r="J20">
        <f t="shared" si="1"/>
        <v>67.5</v>
      </c>
      <c r="K20" s="2"/>
      <c r="L20" s="2"/>
      <c r="N20">
        <f t="shared" si="2"/>
        <v>16.59090909090909</v>
      </c>
      <c r="T20" s="6">
        <v>17.459459459459499</v>
      </c>
      <c r="Y20" s="2">
        <v>14.723348343665901</v>
      </c>
    </row>
    <row r="21" spans="1:25" ht="15.75" customHeight="1" x14ac:dyDescent="0.2">
      <c r="A21" s="2">
        <f t="shared" si="3"/>
        <v>34</v>
      </c>
      <c r="B21">
        <v>160</v>
      </c>
      <c r="C21" s="4">
        <v>9</v>
      </c>
      <c r="D21">
        <f t="shared" si="0"/>
        <v>0.15293793778484693</v>
      </c>
      <c r="E21">
        <v>0.84</v>
      </c>
      <c r="F21">
        <v>0.5</v>
      </c>
      <c r="H21">
        <v>30</v>
      </c>
      <c r="I21" s="3">
        <v>4</v>
      </c>
      <c r="J21">
        <f t="shared" si="1"/>
        <v>67.5</v>
      </c>
      <c r="K21" s="2"/>
      <c r="L21" s="2"/>
      <c r="N21">
        <f t="shared" si="2"/>
        <v>16.59090909090909</v>
      </c>
      <c r="T21" s="6">
        <v>16.2162162162162</v>
      </c>
      <c r="Y21" s="2">
        <v>14.0663864183517</v>
      </c>
    </row>
    <row r="22" spans="1:25" ht="15.75" customHeight="1" x14ac:dyDescent="0.2">
      <c r="A22" s="2">
        <f t="shared" si="3"/>
        <v>40</v>
      </c>
      <c r="B22">
        <v>160</v>
      </c>
      <c r="C22" s="4">
        <v>9</v>
      </c>
      <c r="D22">
        <f t="shared" si="0"/>
        <v>0.15293793778484693</v>
      </c>
      <c r="E22">
        <v>0.84</v>
      </c>
      <c r="F22">
        <v>0.5</v>
      </c>
      <c r="H22">
        <v>36</v>
      </c>
      <c r="I22" s="3">
        <v>4</v>
      </c>
      <c r="J22">
        <f t="shared" si="1"/>
        <v>67.5</v>
      </c>
      <c r="K22" s="2"/>
      <c r="L22" s="2"/>
      <c r="N22">
        <f t="shared" si="2"/>
        <v>16.59090909090909</v>
      </c>
      <c r="T22" s="6">
        <v>13.7297297297297</v>
      </c>
      <c r="Y22" s="2">
        <v>12.274294077779301</v>
      </c>
    </row>
    <row r="23" spans="1:25" ht="15.75" customHeight="1" x14ac:dyDescent="0.2">
      <c r="J23" s="2"/>
      <c r="K23" s="2"/>
      <c r="L23" s="2"/>
    </row>
    <row r="24" spans="1:25" ht="15.75" customHeight="1" x14ac:dyDescent="0.2">
      <c r="K24" s="2"/>
      <c r="L24" s="2"/>
    </row>
    <row r="25" spans="1:25" ht="15.75" customHeight="1" x14ac:dyDescent="0.2">
      <c r="K25" s="2"/>
      <c r="L25" s="2"/>
    </row>
    <row r="26" spans="1:25" ht="15.75" customHeight="1" x14ac:dyDescent="0.2">
      <c r="K26" s="2"/>
      <c r="L26" s="2"/>
    </row>
    <row r="27" spans="1:25" ht="15.75" customHeight="1" x14ac:dyDescent="0.2">
      <c r="K27" s="2"/>
      <c r="L27" s="2"/>
    </row>
    <row r="28" spans="1:25" ht="15.75" customHeight="1" x14ac:dyDescent="0.2"/>
    <row r="29" spans="1:25" ht="15.75" customHeight="1" x14ac:dyDescent="0.2"/>
    <row r="30" spans="1:25" ht="15.75" customHeight="1" x14ac:dyDescent="0.2"/>
    <row r="31" spans="1:25" ht="15.75" customHeight="1" x14ac:dyDescent="0.2"/>
    <row r="32" spans="1:25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3">
    <mergeCell ref="A1:J1"/>
    <mergeCell ref="K1:P1"/>
    <mergeCell ref="Q1:X1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Data</vt:lpstr>
      <vt:lpstr>Sheet1!ExternalData_1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2019-07-03T21:47:50Z</dcterms:modified>
</cp:coreProperties>
</file>