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6DB63BA5-6B75-44E9-B994-B9695931B8E4}" xr6:coauthVersionLast="36" xr6:coauthVersionMax="36" xr10:uidLastSave="{00000000-0000-0000-0000-000000000000}"/>
  <bookViews>
    <workbookView xWindow="0" yWindow="0" windowWidth="22260" windowHeight="12648" activeTab="2" xr2:uid="{00000000-000D-0000-FFFF-FFFF00000000}"/>
  </bookViews>
  <sheets>
    <sheet name="Sheet1" sheetId="1" r:id="rId1"/>
    <sheet name="Raw" sheetId="2" r:id="rId2"/>
    <sheet name="Data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3" i="2" l="1"/>
  <c r="H3" i="2" s="1"/>
  <c r="J37" i="1"/>
  <c r="J38" i="1"/>
  <c r="J39" i="1"/>
  <c r="J40" i="1"/>
  <c r="J41" i="1"/>
  <c r="J42" i="1"/>
  <c r="J43" i="1"/>
  <c r="J36" i="1"/>
  <c r="B4" i="1" l="1"/>
  <c r="B37" i="1" s="1"/>
  <c r="B12" i="1"/>
  <c r="B14" i="1" s="1"/>
  <c r="B17" i="1" s="1"/>
  <c r="O33" i="1"/>
  <c r="B25" i="1"/>
  <c r="B26" i="1"/>
  <c r="B27" i="1"/>
  <c r="B28" i="1"/>
  <c r="B29" i="1"/>
  <c r="B30" i="1"/>
  <c r="B31" i="1"/>
  <c r="B32" i="1"/>
  <c r="B33" i="1"/>
  <c r="B24" i="1"/>
  <c r="J32" i="1"/>
  <c r="B18" i="1" l="1"/>
</calcChain>
</file>

<file path=xl/sharedStrings.xml><?xml version="1.0" encoding="utf-8"?>
<sst xmlns="http://schemas.openxmlformats.org/spreadsheetml/2006/main" count="105" uniqueCount="70">
  <si>
    <t>mol proton/L</t>
  </si>
  <si>
    <t>wt% of feed dry basis</t>
  </si>
  <si>
    <t>Calculating Heating Rate</t>
  </si>
  <si>
    <t>LSR1</t>
  </si>
  <si>
    <t>LSR2</t>
  </si>
  <si>
    <t>Efficiency</t>
  </si>
  <si>
    <t>J/kg C</t>
  </si>
  <si>
    <t>Heat Rate (C/min)</t>
  </si>
  <si>
    <t>Wood Species:</t>
    <phoneticPr fontId="1" type="noConversion"/>
  </si>
  <si>
    <t>Initial Acid Concentration:</t>
    <phoneticPr fontId="1" type="noConversion"/>
  </si>
  <si>
    <t>Initial Xylans Composition:</t>
    <phoneticPr fontId="1" type="noConversion"/>
  </si>
  <si>
    <t>Initial Xyloses Composition:</t>
    <phoneticPr fontId="1" type="noConversion"/>
  </si>
  <si>
    <t>Particle Size:</t>
    <phoneticPr fontId="1" type="noConversion"/>
  </si>
  <si>
    <t>mm</t>
    <phoneticPr fontId="1" type="noConversion"/>
  </si>
  <si>
    <t>LiquidSolidRatio:</t>
    <phoneticPr fontId="1" type="noConversion"/>
  </si>
  <si>
    <t>Moisture Content of Feed Wood:</t>
    <phoneticPr fontId="1" type="noConversion"/>
  </si>
  <si>
    <t>%</t>
    <phoneticPr fontId="1" type="noConversion"/>
  </si>
  <si>
    <t>Power</t>
    <phoneticPr fontId="1" type="noConversion"/>
  </si>
  <si>
    <t>W</t>
    <phoneticPr fontId="1" type="noConversion"/>
  </si>
  <si>
    <t>Reactor Volume</t>
    <phoneticPr fontId="1" type="noConversion"/>
  </si>
  <si>
    <t>L</t>
    <phoneticPr fontId="1" type="noConversion"/>
  </si>
  <si>
    <t>Mass Water</t>
    <phoneticPr fontId="1" type="noConversion"/>
  </si>
  <si>
    <t>kg</t>
    <phoneticPr fontId="1" type="noConversion"/>
  </si>
  <si>
    <t>Capacity</t>
    <phoneticPr fontId="1" type="noConversion"/>
  </si>
  <si>
    <t>Heat Rate</t>
    <phoneticPr fontId="1" type="noConversion"/>
  </si>
  <si>
    <t>C/s</t>
    <phoneticPr fontId="1" type="noConversion"/>
  </si>
  <si>
    <t>C/min</t>
    <phoneticPr fontId="1" type="noConversion"/>
  </si>
  <si>
    <t>Reactor Conditions</t>
  </si>
  <si>
    <t>Initial Solids Composition (wt% of feed dry basis)</t>
  </si>
  <si>
    <t>Concentration of species in liquids phase (g species/L)</t>
  </si>
  <si>
    <t>Total Operating Time (min)</t>
  </si>
  <si>
    <t>Temperature (deg C)</t>
  </si>
  <si>
    <t>LiquidSolidRatio</t>
  </si>
  <si>
    <t>Initial Acid Concentration (mol proton/L)</t>
  </si>
  <si>
    <t>Particle Size, smallest dimension if available (mm)</t>
  </si>
  <si>
    <t>Feed Mass (g)</t>
  </si>
  <si>
    <t>Moisture Content of Feed Wood (%)</t>
  </si>
  <si>
    <t>Isothermal Time (min)</t>
  </si>
  <si>
    <t>Heating Time (min)</t>
  </si>
  <si>
    <t>Minimum Ramp Temp (deg/min)</t>
  </si>
  <si>
    <t>Arabinose</t>
  </si>
  <si>
    <t>Galactose</t>
  </si>
  <si>
    <t>Glucose</t>
  </si>
  <si>
    <t>Xylose</t>
  </si>
  <si>
    <t>Mannose</t>
  </si>
  <si>
    <t>Rhammose</t>
  </si>
  <si>
    <t>Arbinose</t>
  </si>
  <si>
    <t>Furfural</t>
  </si>
  <si>
    <t>Hydroxymethylfurfural</t>
  </si>
  <si>
    <t>pH:</t>
    <phoneticPr fontId="1" type="noConversion"/>
  </si>
  <si>
    <t>pH conversion:</t>
    <phoneticPr fontId="1" type="noConversion"/>
  </si>
  <si>
    <t>Mesh conversion:</t>
    <phoneticPr fontId="1" type="noConversion"/>
  </si>
  <si>
    <r>
      <t>[H</t>
    </r>
    <r>
      <rPr>
        <vertAlign val="superscript"/>
        <sz val="11"/>
        <color theme="1"/>
        <rFont val="Calibri"/>
        <family val="2"/>
      </rPr>
      <t>+</t>
    </r>
    <r>
      <rPr>
        <sz val="11"/>
        <color theme="1"/>
        <rFont val="Calibri"/>
        <family val="2"/>
      </rPr>
      <t>]:</t>
    </r>
    <phoneticPr fontId="1" type="noConversion"/>
  </si>
  <si>
    <t>Acid concentration conversion:</t>
    <phoneticPr fontId="1" type="noConversion"/>
  </si>
  <si>
    <r>
      <t>[mol H</t>
    </r>
    <r>
      <rPr>
        <vertAlign val="superscript"/>
        <sz val="11"/>
        <color theme="1"/>
        <rFont val="Calibri"/>
        <family val="2"/>
      </rPr>
      <t>+</t>
    </r>
    <r>
      <rPr>
        <sz val="11"/>
        <color theme="1"/>
        <rFont val="Calibri"/>
        <family val="2"/>
      </rPr>
      <t>/L]</t>
    </r>
    <phoneticPr fontId="1" type="noConversion"/>
  </si>
  <si>
    <t>[%]</t>
    <phoneticPr fontId="1" type="noConversion"/>
  </si>
  <si>
    <t>g Xylose/g raw material to g/L conversion:</t>
    <phoneticPr fontId="1" type="noConversion"/>
  </si>
  <si>
    <t>g Xylose/g raw material</t>
  </si>
  <si>
    <t>g Xylose/L</t>
    <phoneticPr fontId="1" type="noConversion"/>
  </si>
  <si>
    <t>Average particle size calculation:</t>
    <phoneticPr fontId="1" type="noConversion"/>
  </si>
  <si>
    <t>lower limit:</t>
    <phoneticPr fontId="1" type="noConversion"/>
  </si>
  <si>
    <t>upper limit:</t>
    <phoneticPr fontId="1" type="noConversion"/>
  </si>
  <si>
    <t>Average particle size:</t>
    <phoneticPr fontId="1" type="noConversion"/>
  </si>
  <si>
    <t>Feed mass</t>
    <phoneticPr fontId="1" type="noConversion"/>
  </si>
  <si>
    <t>g</t>
    <phoneticPr fontId="1" type="noConversion"/>
  </si>
  <si>
    <t>mm</t>
    <phoneticPr fontId="1" type="noConversion"/>
  </si>
  <si>
    <t>Poplar sawdust</t>
    <phoneticPr fontId="1" type="noConversion"/>
  </si>
  <si>
    <t>mono</t>
    <phoneticPr fontId="1" type="noConversion"/>
  </si>
  <si>
    <t>Acid Type</t>
    <phoneticPr fontId="1" type="noConversion"/>
  </si>
  <si>
    <t>acetic acid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</si>
</sst>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Calibri"/>
      <family val="2"/>
    </font>
    <font>
      <b/>
      <sz val="14"/>
      <color theme="1"/>
      <name val="Calibri"/>
      <family val="2"/>
    </font>
    <font>
      <vertAlign val="superscript"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2" fillId="0" borderId="0" xfId="0" applyFont="1" applyBorder="1"/>
    <xf numFmtId="0" fontId="2" fillId="2" borderId="0" xfId="0" applyFont="1" applyFill="1" applyBorder="1"/>
    <xf numFmtId="0" fontId="2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left"/>
    </xf>
    <xf numFmtId="0" fontId="3" fillId="0" borderId="0" xfId="0" applyFont="1" applyBorder="1" applyAlignment="1"/>
    <xf numFmtId="0" fontId="2" fillId="2" borderId="0" xfId="0" applyFont="1" applyFill="1" applyBorder="1" applyAlignment="1">
      <alignment horizontal="center" wrapText="1"/>
    </xf>
    <xf numFmtId="0" fontId="2" fillId="2" borderId="0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 applyAlignment="1">
      <alignment horizontal="left"/>
    </xf>
    <xf numFmtId="0" fontId="2" fillId="0" borderId="0" xfId="0" applyFont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7620</xdr:colOff>
      <xdr:row>1</xdr:row>
      <xdr:rowOff>60960</xdr:rowOff>
    </xdr:from>
    <xdr:to>
      <xdr:col>18</xdr:col>
      <xdr:colOff>388620</xdr:colOff>
      <xdr:row>26</xdr:row>
      <xdr:rowOff>129540</xdr:rowOff>
    </xdr:to>
    <xdr:pic>
      <xdr:nvPicPr>
        <xdr:cNvPr id="4" name="图片 3" descr="“mesh to mm”的图片搜索结果">
          <a:extLst>
            <a:ext uri="{FF2B5EF4-FFF2-40B4-BE49-F238E27FC236}">
              <a16:creationId xmlns:a16="http://schemas.microsoft.com/office/drawing/2014/main" id="{7D821C05-49F1-4447-9313-E37E935A5F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40040" y="236220"/>
          <a:ext cx="6477000" cy="4732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3"/>
  <sheetViews>
    <sheetView topLeftCell="A20" workbookViewId="0">
      <selection activeCell="B38" sqref="B38"/>
    </sheetView>
  </sheetViews>
  <sheetFormatPr defaultRowHeight="14.4"/>
  <cols>
    <col min="1" max="1" width="39.6640625" style="4" customWidth="1"/>
    <col min="2" max="2" width="22.6640625" style="4" customWidth="1"/>
    <col min="3" max="16384" width="8.88671875" style="4"/>
  </cols>
  <sheetData>
    <row r="1" spans="1:11" ht="18">
      <c r="A1" s="4" t="s">
        <v>8</v>
      </c>
      <c r="B1" s="9" t="s">
        <v>66</v>
      </c>
      <c r="C1" s="10"/>
      <c r="D1" s="10"/>
      <c r="E1" s="10"/>
      <c r="F1" s="10"/>
      <c r="G1" s="10"/>
      <c r="H1" s="10"/>
      <c r="I1" s="12" t="s">
        <v>51</v>
      </c>
      <c r="J1" s="12"/>
      <c r="K1" s="12"/>
    </row>
    <row r="2" spans="1:11">
      <c r="A2" s="4" t="s">
        <v>9</v>
      </c>
      <c r="B2" s="5">
        <v>8.5113803820237531E-6</v>
      </c>
      <c r="C2" s="4" t="s">
        <v>0</v>
      </c>
    </row>
    <row r="3" spans="1:11">
      <c r="A3" s="4" t="s">
        <v>10</v>
      </c>
      <c r="B3" s="5">
        <v>17.57</v>
      </c>
      <c r="C3" s="4" t="s">
        <v>1</v>
      </c>
    </row>
    <row r="4" spans="1:11">
      <c r="A4" s="4" t="s">
        <v>11</v>
      </c>
      <c r="B4" s="5">
        <f>B3/0.88</f>
        <v>19.96590909090909</v>
      </c>
      <c r="C4" s="4" t="s">
        <v>1</v>
      </c>
    </row>
    <row r="5" spans="1:11">
      <c r="A5" s="4" t="s">
        <v>12</v>
      </c>
      <c r="B5" s="5">
        <v>0.84099999999999997</v>
      </c>
      <c r="C5" s="4" t="s">
        <v>13</v>
      </c>
    </row>
    <row r="6" spans="1:11">
      <c r="A6" s="4" t="s">
        <v>14</v>
      </c>
      <c r="B6" s="5">
        <v>10</v>
      </c>
    </row>
    <row r="7" spans="1:11">
      <c r="A7" s="4" t="s">
        <v>63</v>
      </c>
      <c r="B7" s="5">
        <v>2.5</v>
      </c>
      <c r="C7" s="4" t="s">
        <v>64</v>
      </c>
    </row>
    <row r="8" spans="1:11">
      <c r="A8" s="4" t="s">
        <v>15</v>
      </c>
      <c r="B8" s="5">
        <v>0</v>
      </c>
      <c r="C8" s="4" t="s">
        <v>16</v>
      </c>
    </row>
    <row r="9" spans="1:11" ht="18">
      <c r="A9" s="11" t="s">
        <v>2</v>
      </c>
      <c r="B9" s="11"/>
    </row>
    <row r="10" spans="1:11">
      <c r="A10" s="4" t="s">
        <v>17</v>
      </c>
      <c r="B10" s="5">
        <v>1350</v>
      </c>
      <c r="C10" s="4" t="s">
        <v>18</v>
      </c>
    </row>
    <row r="11" spans="1:11">
      <c r="A11" s="4" t="s">
        <v>19</v>
      </c>
      <c r="B11" s="5">
        <v>0.3</v>
      </c>
      <c r="C11" s="4" t="s">
        <v>20</v>
      </c>
    </row>
    <row r="12" spans="1:11">
      <c r="A12" s="4" t="s">
        <v>3</v>
      </c>
      <c r="B12" s="5">
        <f>B6</f>
        <v>10</v>
      </c>
    </row>
    <row r="13" spans="1:11">
      <c r="A13" s="4" t="s">
        <v>4</v>
      </c>
      <c r="B13" s="5"/>
    </row>
    <row r="14" spans="1:11">
      <c r="A14" s="4" t="s">
        <v>21</v>
      </c>
      <c r="B14" s="5">
        <f>0.2*(B12/(1+B12))</f>
        <v>0.18181818181818182</v>
      </c>
      <c r="C14" s="4" t="s">
        <v>22</v>
      </c>
    </row>
    <row r="15" spans="1:11">
      <c r="A15" s="4" t="s">
        <v>5</v>
      </c>
      <c r="B15" s="5">
        <v>0.8</v>
      </c>
    </row>
    <row r="16" spans="1:11">
      <c r="A16" s="4" t="s">
        <v>23</v>
      </c>
      <c r="B16" s="5">
        <v>4186</v>
      </c>
      <c r="C16" s="4" t="s">
        <v>6</v>
      </c>
    </row>
    <row r="17" spans="1:17">
      <c r="A17" s="4" t="s">
        <v>24</v>
      </c>
      <c r="B17" s="5">
        <f>B10*B15/B16/B14</f>
        <v>1.4190157668418537</v>
      </c>
      <c r="C17" s="4" t="s">
        <v>25</v>
      </c>
    </row>
    <row r="18" spans="1:17">
      <c r="A18" s="4" t="s">
        <v>7</v>
      </c>
      <c r="B18" s="5">
        <f>B17*60</f>
        <v>85.140946010511229</v>
      </c>
      <c r="C18" s="4" t="s">
        <v>26</v>
      </c>
    </row>
    <row r="22" spans="1:17" ht="18">
      <c r="A22" s="12" t="s">
        <v>56</v>
      </c>
      <c r="B22" s="12"/>
      <c r="C22" s="12"/>
    </row>
    <row r="23" spans="1:17">
      <c r="A23" s="4" t="s">
        <v>57</v>
      </c>
      <c r="B23" s="4" t="s">
        <v>58</v>
      </c>
    </row>
    <row r="24" spans="1:17">
      <c r="A24" s="4">
        <v>0.6</v>
      </c>
      <c r="B24" s="5">
        <f>A24/($B$6*100)*1000</f>
        <v>0.6</v>
      </c>
    </row>
    <row r="25" spans="1:17">
      <c r="A25" s="4">
        <v>0.6</v>
      </c>
      <c r="B25" s="5">
        <f t="shared" ref="B25:B33" si="0">A25/($B$6*100)*1000</f>
        <v>0.6</v>
      </c>
    </row>
    <row r="26" spans="1:17">
      <c r="A26" s="4">
        <v>0.6</v>
      </c>
      <c r="B26" s="5">
        <f t="shared" si="0"/>
        <v>0.6</v>
      </c>
    </row>
    <row r="27" spans="1:17">
      <c r="A27" s="4">
        <v>0.6</v>
      </c>
      <c r="B27" s="5">
        <f t="shared" si="0"/>
        <v>0.6</v>
      </c>
    </row>
    <row r="28" spans="1:17">
      <c r="A28" s="4">
        <v>0.6</v>
      </c>
      <c r="B28" s="5">
        <f t="shared" si="0"/>
        <v>0.6</v>
      </c>
    </row>
    <row r="29" spans="1:17">
      <c r="A29" s="4">
        <v>0.6</v>
      </c>
      <c r="B29" s="5">
        <f t="shared" si="0"/>
        <v>0.6</v>
      </c>
    </row>
    <row r="30" spans="1:17" ht="18">
      <c r="A30" s="4">
        <v>0.6</v>
      </c>
      <c r="B30" s="5">
        <f t="shared" si="0"/>
        <v>0.6</v>
      </c>
      <c r="I30" s="12" t="s">
        <v>50</v>
      </c>
      <c r="J30" s="12"/>
      <c r="K30" s="12"/>
      <c r="M30" s="12" t="s">
        <v>59</v>
      </c>
      <c r="N30" s="12"/>
      <c r="O30" s="12"/>
      <c r="P30" s="12"/>
      <c r="Q30" s="12"/>
    </row>
    <row r="31" spans="1:17">
      <c r="A31" s="4">
        <v>0.6</v>
      </c>
      <c r="B31" s="5">
        <f t="shared" si="0"/>
        <v>0.6</v>
      </c>
      <c r="I31" s="6" t="s">
        <v>49</v>
      </c>
      <c r="J31" s="5">
        <v>5.07</v>
      </c>
      <c r="M31" s="13" t="s">
        <v>60</v>
      </c>
      <c r="N31" s="13"/>
      <c r="O31" s="4">
        <v>0.17699999999999999</v>
      </c>
      <c r="P31" s="4" t="s">
        <v>65</v>
      </c>
    </row>
    <row r="32" spans="1:17" ht="16.2">
      <c r="A32" s="4">
        <v>0.6</v>
      </c>
      <c r="B32" s="5">
        <f t="shared" si="0"/>
        <v>0.6</v>
      </c>
      <c r="I32" s="6" t="s">
        <v>52</v>
      </c>
      <c r="J32" s="5">
        <f>10^(-J31)</f>
        <v>8.5113803820237531E-6</v>
      </c>
      <c r="M32" s="13" t="s">
        <v>61</v>
      </c>
      <c r="N32" s="13"/>
      <c r="O32" s="4">
        <v>0.84099999999999997</v>
      </c>
      <c r="P32" s="4" t="s">
        <v>65</v>
      </c>
    </row>
    <row r="33" spans="1:16">
      <c r="A33" s="4">
        <v>0.6</v>
      </c>
      <c r="B33" s="5">
        <f t="shared" si="0"/>
        <v>0.6</v>
      </c>
      <c r="M33" s="13" t="s">
        <v>62</v>
      </c>
      <c r="N33" s="13"/>
      <c r="O33" s="5">
        <f>(O31+O32)/2</f>
        <v>0.50900000000000001</v>
      </c>
      <c r="P33" s="4" t="s">
        <v>65</v>
      </c>
    </row>
    <row r="34" spans="1:16" ht="18">
      <c r="I34" s="12" t="s">
        <v>53</v>
      </c>
      <c r="J34" s="12"/>
      <c r="K34" s="12"/>
      <c r="L34" s="12"/>
      <c r="M34" s="12"/>
      <c r="N34" s="8"/>
      <c r="O34" s="7"/>
    </row>
    <row r="35" spans="1:16" ht="16.2">
      <c r="I35" s="4" t="s">
        <v>55</v>
      </c>
      <c r="J35" s="4" t="s">
        <v>54</v>
      </c>
    </row>
    <row r="36" spans="1:16">
      <c r="I36" s="4">
        <v>0.01</v>
      </c>
      <c r="J36" s="5">
        <f>I36/60*1*10</f>
        <v>1.6666666666666666E-3</v>
      </c>
    </row>
    <row r="37" spans="1:16">
      <c r="A37" s="4">
        <v>26.07</v>
      </c>
      <c r="B37" s="4">
        <f>A37/100*1000*B4/100/B6</f>
        <v>5.2051124999999994</v>
      </c>
      <c r="I37" s="4">
        <v>0.05</v>
      </c>
      <c r="J37" s="5">
        <f t="shared" ref="J37:J43" si="1">I37/60*1*10</f>
        <v>8.3333333333333332E-3</v>
      </c>
    </row>
    <row r="38" spans="1:16">
      <c r="A38" s="4">
        <v>35.880000000000003</v>
      </c>
      <c r="I38" s="4">
        <v>0.1</v>
      </c>
      <c r="J38" s="5">
        <f t="shared" si="1"/>
        <v>1.6666666666666666E-2</v>
      </c>
    </row>
    <row r="39" spans="1:16">
      <c r="I39" s="4">
        <v>0.5</v>
      </c>
      <c r="J39" s="5">
        <f t="shared" si="1"/>
        <v>8.3333333333333329E-2</v>
      </c>
    </row>
    <row r="40" spans="1:16">
      <c r="I40" s="4">
        <v>1</v>
      </c>
      <c r="J40" s="5">
        <f t="shared" si="1"/>
        <v>0.16666666666666666</v>
      </c>
    </row>
    <row r="41" spans="1:16">
      <c r="I41" s="4">
        <v>2</v>
      </c>
      <c r="J41" s="5">
        <f t="shared" si="1"/>
        <v>0.33333333333333331</v>
      </c>
    </row>
    <row r="42" spans="1:16">
      <c r="I42" s="4">
        <v>3</v>
      </c>
      <c r="J42" s="5">
        <f t="shared" si="1"/>
        <v>0.5</v>
      </c>
    </row>
    <row r="43" spans="1:16">
      <c r="I43" s="4">
        <v>5</v>
      </c>
      <c r="J43" s="5">
        <f t="shared" si="1"/>
        <v>0.83333333333333326</v>
      </c>
    </row>
  </sheetData>
  <mergeCells count="10">
    <mergeCell ref="B1:H1"/>
    <mergeCell ref="A9:B9"/>
    <mergeCell ref="I1:K1"/>
    <mergeCell ref="I30:K30"/>
    <mergeCell ref="I34:M34"/>
    <mergeCell ref="A22:C22"/>
    <mergeCell ref="M30:Q30"/>
    <mergeCell ref="M31:N31"/>
    <mergeCell ref="M32:N32"/>
    <mergeCell ref="M33:N33"/>
  </mergeCells>
  <phoneticPr fontId="1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74806-0F55-4915-84D5-7507AF007EF6}">
  <dimension ref="A1:X38"/>
  <sheetViews>
    <sheetView workbookViewId="0">
      <selection activeCell="U3" sqref="U3"/>
    </sheetView>
  </sheetViews>
  <sheetFormatPr defaultRowHeight="13.8"/>
  <cols>
    <col min="4" max="4" width="11.6640625" bestFit="1" customWidth="1"/>
  </cols>
  <sheetData>
    <row r="1" spans="1:24">
      <c r="A1" t="s">
        <v>27</v>
      </c>
      <c r="K1" t="s">
        <v>28</v>
      </c>
      <c r="Q1" t="s">
        <v>29</v>
      </c>
    </row>
    <row r="2" spans="1:24">
      <c r="A2" t="s">
        <v>30</v>
      </c>
      <c r="B2" t="s">
        <v>31</v>
      </c>
      <c r="C2" t="s">
        <v>32</v>
      </c>
      <c r="D2" t="s">
        <v>33</v>
      </c>
      <c r="E2" t="s">
        <v>34</v>
      </c>
      <c r="F2" t="s">
        <v>35</v>
      </c>
      <c r="G2" t="s">
        <v>36</v>
      </c>
      <c r="H2" t="s">
        <v>37</v>
      </c>
      <c r="I2" t="s">
        <v>38</v>
      </c>
      <c r="J2" t="s">
        <v>39</v>
      </c>
      <c r="K2" t="s">
        <v>40</v>
      </c>
      <c r="L2" t="s">
        <v>41</v>
      </c>
      <c r="M2" t="s">
        <v>42</v>
      </c>
      <c r="N2" t="s">
        <v>43</v>
      </c>
      <c r="O2" t="s">
        <v>44</v>
      </c>
      <c r="P2" t="s">
        <v>45</v>
      </c>
      <c r="Q2" t="s">
        <v>46</v>
      </c>
      <c r="R2" t="s">
        <v>41</v>
      </c>
      <c r="S2" t="s">
        <v>42</v>
      </c>
      <c r="T2" t="s">
        <v>43</v>
      </c>
      <c r="U2" t="s">
        <v>44</v>
      </c>
      <c r="V2" t="s">
        <v>45</v>
      </c>
      <c r="W2" t="s">
        <v>47</v>
      </c>
      <c r="X2" t="s">
        <v>48</v>
      </c>
    </row>
    <row r="3" spans="1:24">
      <c r="A3">
        <v>30</v>
      </c>
      <c r="B3">
        <v>170</v>
      </c>
      <c r="C3">
        <v>10</v>
      </c>
      <c r="D3">
        <v>0.83333333333333326</v>
      </c>
      <c r="E3">
        <v>0.84099999999999997</v>
      </c>
      <c r="F3">
        <v>100</v>
      </c>
      <c r="G3">
        <v>0</v>
      </c>
      <c r="H3">
        <f>30-I3</f>
        <v>28.296941638608306</v>
      </c>
      <c r="I3">
        <f>(B3-25)/J3</f>
        <v>1.7030583613916948</v>
      </c>
      <c r="J3">
        <v>85.140946010511229</v>
      </c>
      <c r="N3">
        <v>19.96590909090909</v>
      </c>
      <c r="T3">
        <v>4.58</v>
      </c>
      <c r="U3">
        <v>6.3</v>
      </c>
    </row>
    <row r="22" spans="1:24" s="1" customFormat="1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</row>
    <row r="23" spans="1:24" s="1" customFormat="1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</row>
    <row r="24" spans="1:24" s="1" customFormat="1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</row>
    <row r="25" spans="1:24" s="1" customFormat="1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</row>
    <row r="26" spans="1:24" s="1" customFormat="1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</row>
    <row r="27" spans="1:24" s="1" customFormat="1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</row>
    <row r="28" spans="1:24" s="1" customFormat="1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</row>
    <row r="29" spans="1:24" s="2" customFormat="1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</row>
    <row r="30" spans="1:24" s="3" customFormat="1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</row>
    <row r="31" spans="1:24" s="1" customFormat="1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</row>
    <row r="32" spans="1:24" s="1" customFormat="1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</row>
    <row r="33" spans="1:24" s="1" customFormat="1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</row>
    <row r="34" spans="1:24" s="1" customFormat="1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</row>
    <row r="35" spans="1:24" s="1" customFormat="1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</row>
    <row r="36" spans="1:24" s="1" customFormat="1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</row>
    <row r="37" spans="1:24" s="1" customFormat="1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</row>
    <row r="38" spans="1:24" s="2" customFormat="1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FDDB0-64D9-428A-B667-8EAE0E841A52}">
  <dimension ref="A1:Z3"/>
  <sheetViews>
    <sheetView tabSelected="1" workbookViewId="0">
      <selection activeCell="E7" sqref="E7"/>
    </sheetView>
  </sheetViews>
  <sheetFormatPr defaultRowHeight="13.8"/>
  <cols>
    <col min="25" max="25" width="21.44140625" customWidth="1"/>
  </cols>
  <sheetData>
    <row r="1" spans="1:26">
      <c r="A1" t="s">
        <v>27</v>
      </c>
      <c r="L1" t="s">
        <v>28</v>
      </c>
      <c r="R1" t="s">
        <v>29</v>
      </c>
    </row>
    <row r="2" spans="1:26">
      <c r="A2" t="s">
        <v>30</v>
      </c>
      <c r="B2" t="s">
        <v>31</v>
      </c>
      <c r="C2" t="s">
        <v>32</v>
      </c>
      <c r="D2" t="s">
        <v>68</v>
      </c>
      <c r="E2" t="s">
        <v>33</v>
      </c>
      <c r="F2" t="s">
        <v>34</v>
      </c>
      <c r="G2" t="s">
        <v>35</v>
      </c>
      <c r="H2" t="s">
        <v>36</v>
      </c>
      <c r="I2" t="s">
        <v>37</v>
      </c>
      <c r="J2" t="s">
        <v>38</v>
      </c>
      <c r="K2" t="s">
        <v>39</v>
      </c>
      <c r="L2" t="s">
        <v>40</v>
      </c>
      <c r="M2" t="s">
        <v>41</v>
      </c>
      <c r="N2" t="s">
        <v>42</v>
      </c>
      <c r="O2" t="s">
        <v>43</v>
      </c>
      <c r="P2" t="s">
        <v>44</v>
      </c>
      <c r="Q2" t="s">
        <v>45</v>
      </c>
      <c r="R2" t="s">
        <v>46</v>
      </c>
      <c r="S2" t="s">
        <v>41</v>
      </c>
      <c r="T2" t="s">
        <v>42</v>
      </c>
      <c r="U2" t="s">
        <v>43</v>
      </c>
      <c r="V2" t="s">
        <v>44</v>
      </c>
      <c r="W2" t="s">
        <v>45</v>
      </c>
      <c r="X2" t="s">
        <v>47</v>
      </c>
      <c r="Y2" t="s">
        <v>48</v>
      </c>
      <c r="Z2" t="s">
        <v>67</v>
      </c>
    </row>
    <row r="3" spans="1:26">
      <c r="A3">
        <v>30</v>
      </c>
      <c r="B3">
        <v>170</v>
      </c>
      <c r="C3">
        <v>10</v>
      </c>
      <c r="D3" t="s">
        <v>69</v>
      </c>
      <c r="E3">
        <v>0.83333333333333326</v>
      </c>
      <c r="F3">
        <v>0.84099999999999997</v>
      </c>
      <c r="G3">
        <v>100</v>
      </c>
      <c r="H3">
        <v>0</v>
      </c>
      <c r="I3">
        <v>28.296941638608306</v>
      </c>
      <c r="J3">
        <v>1.7030583613916948</v>
      </c>
      <c r="K3">
        <v>85.140946010511229</v>
      </c>
      <c r="O3">
        <v>19.96590909090909</v>
      </c>
      <c r="U3">
        <v>11.739090909090908</v>
      </c>
      <c r="Z3">
        <v>4.58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Raw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2019-07-08T21:45:05Z</dcterms:modified>
</cp:coreProperties>
</file>