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896" tabRatio="600" firstSheet="0" activeTab="1" autoFilterDateGrouping="1"/>
  </bookViews>
  <sheets>
    <sheet name="BP" sheetId="1" state="visible" r:id="rId1"/>
    <sheet name="INPUTS" sheetId="2" state="visible" r:id="rId2"/>
    <sheet name="FLUXO AUTOMATICO" sheetId="3" state="visible" r:id="rId3"/>
    <sheet name="RESUMO DESPESAS" sheetId="4" state="visible" r:id="rId4"/>
    <sheet name="ESTRUTURA FINANCEIRA" sheetId="5" state="visible" r:id="rId5"/>
  </sheets>
  <definedNames>
    <definedName name="CUB">INPUTS!$C$18</definedName>
    <definedName name="custocondominio">INPUTS!$C$20</definedName>
    <definedName name="custoconstrucao">INPUTS!$C$21</definedName>
    <definedName name="custofunrejus">INPUTS!$C$37</definedName>
    <definedName name="custoinss">INPUTS!$C$26</definedName>
    <definedName name="financiamento">INPUTS!$C$8</definedName>
    <definedName name="ganhodecapital">INPUTS!$C$29</definedName>
    <definedName name="jurosfinanc">INPUTS!$C$10</definedName>
    <definedName name="jurosmensais">INPUTS!$C$11</definedName>
    <definedName name="mesadesao">INPUTS!$D$25</definedName>
    <definedName name="mesadm">INPUTS!$D$23</definedName>
    <definedName name="mesalvara">INPUTS!$D$33</definedName>
    <definedName name="mesavaliacao">INPUTS!$D$31</definedName>
    <definedName name="mesaverbacao">INPUTS!$D$36</definedName>
    <definedName name="mesconstrucao">INPUTS!$D$21</definedName>
    <definedName name="mescorretagem">INPUTS!$D$27</definedName>
    <definedName name="mescvco">INPUTS!$D$34</definedName>
    <definedName name="mesesfinanc">INPUTS!$C$12</definedName>
    <definedName name="mesfinanc">INPUTS!$D$8</definedName>
    <definedName name="mesfunrejus">INPUTS!$D$37</definedName>
    <definedName name="mesinss">INPUTS!$D$26</definedName>
    <definedName name="mesir">INPUTS!$D$29</definedName>
    <definedName name="mesitbi">INPUTS!$D$28</definedName>
    <definedName name="mespagtofinanciamento">INPUTS!$D$39</definedName>
    <definedName name="mesprojeto">INPUTS!$D$22</definedName>
    <definedName name="mesregistrocartorio">INPUTS!$D$35</definedName>
    <definedName name="messucesso">INPUTS!$D$24</definedName>
    <definedName name="mesterreno">INPUTS!$D$19</definedName>
    <definedName name="mesterrenobanco">INPUTS!$D$38</definedName>
    <definedName name="mesvenda">INPUTS!$D$17</definedName>
    <definedName name="mesvistoria">INPUTS!$D$30</definedName>
    <definedName name="metragemcasa">INPUTS!$C$15</definedName>
    <definedName name="metragemterreno">INPUTS!$C$13</definedName>
    <definedName name="metragemvenda">INPUTS!$C$14</definedName>
    <definedName name="metroterreno">INPUTS!$C$13</definedName>
    <definedName name="perc.adm">INPUTS!$C$23</definedName>
    <definedName name="perc.corretagem">INPUTS!$C$27</definedName>
    <definedName name="perc.itbi">INPUTS!$C$28</definedName>
    <definedName name="perc.sucesso">INPUTS!$C$24</definedName>
    <definedName name="perc.terrenobanco">INPUTS!$C$38</definedName>
    <definedName name="prazoadesao">INPUTS!$E$25</definedName>
    <definedName name="prazoadm">INPUTS!$E$23</definedName>
    <definedName name="prazoalvara">INPUTS!$E$33</definedName>
    <definedName name="prazoalvará">INPUTS!$E$33</definedName>
    <definedName name="prazoavaliacao">INPUTS!$E$31</definedName>
    <definedName name="prazoaverbacao">INPUTS!$E$36</definedName>
    <definedName name="prazoconstrucao">INPUTS!$E$21</definedName>
    <definedName name="prazocorretagem">INPUTS!$E$27</definedName>
    <definedName name="prazocvco">INPUTS!$E$34</definedName>
    <definedName name="prazofinanc">INPUTS!$E$8</definedName>
    <definedName name="prazofunrejus">INPUTS!$E$37</definedName>
    <definedName name="prazoinss">INPUTS!$E$26</definedName>
    <definedName name="prazoir">INPUTS!$E$29</definedName>
    <definedName name="prazoitbi">INPUTS!$E$28</definedName>
    <definedName name="prazopagtofinanciamento">INPUTS!$E$39</definedName>
    <definedName name="prazoprojeto">INPUTS!$E$22</definedName>
    <definedName name="prazoregistrocartorio">INPUTS!$E$35</definedName>
    <definedName name="prazosucesso">INPUTS!$E$24</definedName>
    <definedName name="prazoterreno">INPUTS!$E$19</definedName>
    <definedName name="prazoterrenobanco">INPUTS!$E$38</definedName>
    <definedName name="prazovenda">INPUTS!$E$17</definedName>
    <definedName name="prazovistoria">INPUTS!$E$30</definedName>
    <definedName name="precoadesao">INPUTS!$C$25</definedName>
    <definedName name="precoavaliacao">INPUTS!$C$31</definedName>
    <definedName name="precoaverbacao">INPUTS!$C$36</definedName>
    <definedName name="preçom2construcao">INPUTS!$C$16</definedName>
    <definedName name="precom2venda">INPUTS!$C$17</definedName>
    <definedName name="precoprojetos">INPUTS!$C$22</definedName>
    <definedName name="precoregistrocartorio">INPUTS!$C$35</definedName>
    <definedName name="precotaxaseguro">INPUTS!$C$32</definedName>
    <definedName name="precoterreno">INPUTS!$C$19</definedName>
    <definedName name="precovistoria">INPUTS!$C$30</definedName>
    <definedName name="preçovistoria">INPUTS!$C$30</definedName>
    <definedName name="saldofinancconstrucao">INPUTS!$C$39</definedName>
    <definedName name="taxam2alvara">INPUTS!$C$33</definedName>
    <definedName name="taxam2cvco">INPUTS!$C$34</definedName>
    <definedName name="taxaterrenofinanciamento">INPUTS!$C$35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-&quot;R$&quot;\ * #,##0.00_-;\-&quot;R$&quot;\ * #,##0.00_-;_-&quot;R$&quot;\ * &quot;-&quot;??_-;_-@_-"/>
    <numFmt numFmtId="165" formatCode="&quot;R$&quot;\ #,##0.00;[Red]\-&quot;R$&quot;\ #,##0.00"/>
    <numFmt numFmtId="166" formatCode="0.000%"/>
    <numFmt numFmtId="167" formatCode="0.0%"/>
  </numFmts>
  <fonts count="9">
    <font>
      <name val="Aptos Narrow"/>
      <family val="2"/>
      <color theme="1"/>
      <sz val="11"/>
      <scheme val="minor"/>
    </font>
    <font>
      <name val="Aptos Narrow"/>
      <family val="2"/>
      <sz val="11"/>
      <scheme val="minor"/>
    </font>
    <font>
      <name val="Aptos Narrow"/>
      <family val="2"/>
      <b val="1"/>
      <sz val="11"/>
      <scheme val="minor"/>
    </font>
    <font>
      <name val="Aptos Narrow"/>
      <family val="2"/>
      <sz val="8"/>
      <scheme val="minor"/>
    </font>
    <font>
      <name val="Aptos Narrow"/>
      <family val="2"/>
      <color theme="1"/>
      <sz val="11"/>
      <scheme val="minor"/>
    </font>
    <font>
      <name val="Aptos Narrow"/>
      <family val="2"/>
      <color theme="0" tint="-0.1499984740745262"/>
      <sz val="11"/>
      <scheme val="minor"/>
    </font>
    <font>
      <name val="Aptos Narrow"/>
      <family val="2"/>
      <color theme="0" tint="-0.249977111117893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color theme="1"/>
      <sz val="12"/>
      <scheme val="minor"/>
    </font>
  </fonts>
  <fills count="11">
    <fill>
      <patternFill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4" fillId="0" borderId="0"/>
    <xf numFmtId="44" fontId="4" fillId="0" borderId="0"/>
    <xf numFmtId="9" fontId="4" fillId="0" borderId="0"/>
  </cellStyleXfs>
  <cellXfs count="147">
    <xf numFmtId="0" fontId="0" fillId="0" borderId="0" pivotButton="0" quotePrefix="0" xfId="0"/>
    <xf numFmtId="0" fontId="1" fillId="0" borderId="0" pivotButton="0" quotePrefix="0" xfId="0"/>
    <xf numFmtId="0" fontId="1" fillId="2" borderId="0" pivotButton="0" quotePrefix="0" xfId="0"/>
    <xf numFmtId="0" fontId="2" fillId="2" borderId="0" pivotButton="0" quotePrefix="0" xfId="0"/>
    <xf numFmtId="0" fontId="1" fillId="3" borderId="0" pivotButton="0" quotePrefix="0" xfId="0"/>
    <xf numFmtId="0" fontId="0" fillId="3" borderId="0" pivotButton="0" quotePrefix="0" xfId="0"/>
    <xf numFmtId="0" fontId="1" fillId="4" borderId="0" pivotButton="0" quotePrefix="0" xfId="0"/>
    <xf numFmtId="0" fontId="0" fillId="4" borderId="0" pivotButton="0" quotePrefix="0" xfId="0"/>
    <xf numFmtId="164" fontId="0" fillId="0" borderId="0" pivotButton="0" quotePrefix="0" xfId="1"/>
    <xf numFmtId="164" fontId="0" fillId="0" borderId="0" pivotButton="0" quotePrefix="0" xfId="0"/>
    <xf numFmtId="10" fontId="0" fillId="0" borderId="0" pivotButton="0" quotePrefix="0" xfId="2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1">
      <alignment horizontal="center"/>
    </xf>
    <xf numFmtId="0" fontId="0" fillId="7" borderId="1" pivotButton="0" quotePrefix="0" xfId="0"/>
    <xf numFmtId="0" fontId="0" fillId="0" borderId="2" pivotButton="0" quotePrefix="0" xfId="0"/>
    <xf numFmtId="0" fontId="0" fillId="6" borderId="0" pivotButton="0" quotePrefix="0" xfId="0"/>
    <xf numFmtId="0" fontId="0" fillId="6" borderId="2" pivotButton="0" quotePrefix="0" xfId="0"/>
    <xf numFmtId="0" fontId="0" fillId="8" borderId="3" pivotButton="0" quotePrefix="0" xfId="0"/>
    <xf numFmtId="0" fontId="0" fillId="9" borderId="4" pivotButton="0" quotePrefix="0" xfId="0"/>
    <xf numFmtId="164" fontId="0" fillId="9" borderId="5" pivotButton="0" quotePrefix="0" xfId="0"/>
    <xf numFmtId="0" fontId="0" fillId="0" borderId="6" pivotButton="0" quotePrefix="0" xfId="0"/>
    <xf numFmtId="164" fontId="0" fillId="0" borderId="7" pivotButton="0" quotePrefix="0" xfId="1"/>
    <xf numFmtId="0" fontId="0" fillId="0" borderId="8" pivotButton="0" quotePrefix="0" xfId="0"/>
    <xf numFmtId="164" fontId="0" fillId="0" borderId="9" pivotButton="0" quotePrefix="0" xfId="1"/>
    <xf numFmtId="164" fontId="0" fillId="9" borderId="5" pivotButton="0" quotePrefix="0" xfId="1"/>
    <xf numFmtId="0" fontId="0" fillId="0" borderId="9" pivotButton="0" quotePrefix="0" xfId="0"/>
    <xf numFmtId="0" fontId="5" fillId="0" borderId="0" pivotButton="0" quotePrefix="0" xfId="0"/>
    <xf numFmtId="0" fontId="7" fillId="6" borderId="4" applyAlignment="1" pivotButton="0" quotePrefix="0" xfId="0">
      <alignment horizontal="center" vertical="center"/>
    </xf>
    <xf numFmtId="0" fontId="7" fillId="6" borderId="10" applyAlignment="1" pivotButton="0" quotePrefix="0" xfId="0">
      <alignment horizontal="center" vertical="center"/>
    </xf>
    <xf numFmtId="0" fontId="5" fillId="6" borderId="10" pivotButton="0" quotePrefix="0" xfId="0"/>
    <xf numFmtId="0" fontId="0" fillId="6" borderId="10" pivotButton="0" quotePrefix="0" xfId="0"/>
    <xf numFmtId="0" fontId="0" fillId="6" borderId="5" pivotButton="0" quotePrefix="0" xfId="0"/>
    <xf numFmtId="165" fontId="0" fillId="0" borderId="0" pivotButton="0" quotePrefix="0" xfId="1"/>
    <xf numFmtId="164" fontId="6" fillId="0" borderId="0" pivotButton="0" quotePrefix="0" xfId="1"/>
    <xf numFmtId="164" fontId="5" fillId="6" borderId="0" pivotButton="0" quotePrefix="0" xfId="1"/>
    <xf numFmtId="164" fontId="0" fillId="0" borderId="0" pivotButton="0" quotePrefix="0" xfId="1"/>
    <xf numFmtId="165" fontId="0" fillId="0" borderId="0" pivotButton="0" quotePrefix="0" xfId="0"/>
    <xf numFmtId="165" fontId="0" fillId="6" borderId="7" pivotButton="0" quotePrefix="0" xfId="0"/>
    <xf numFmtId="164" fontId="6" fillId="0" borderId="0" pivotButton="0" quotePrefix="0" xfId="1"/>
    <xf numFmtId="0" fontId="0" fillId="6" borderId="7" pivotButton="0" quotePrefix="0" xfId="0"/>
    <xf numFmtId="0" fontId="0" fillId="6" borderId="8" pivotButton="0" quotePrefix="0" xfId="0"/>
    <xf numFmtId="0" fontId="0" fillId="6" borderId="11" pivotButton="0" quotePrefix="0" xfId="0"/>
    <xf numFmtId="0" fontId="5" fillId="6" borderId="11" pivotButton="0" quotePrefix="0" xfId="0"/>
    <xf numFmtId="0" fontId="0" fillId="6" borderId="9" pivotButton="0" quotePrefix="0" xfId="0"/>
    <xf numFmtId="165" fontId="0" fillId="0" borderId="4" pivotButton="0" quotePrefix="0" xfId="1"/>
    <xf numFmtId="165" fontId="0" fillId="0" borderId="10" pivotButton="0" quotePrefix="0" xfId="1"/>
    <xf numFmtId="164" fontId="6" fillId="0" borderId="10" pivotButton="0" quotePrefix="0" xfId="1"/>
    <xf numFmtId="165" fontId="0" fillId="0" borderId="5" pivotButton="0" quotePrefix="0" xfId="1"/>
    <xf numFmtId="165" fontId="0" fillId="0" borderId="6" pivotButton="0" quotePrefix="0" xfId="1"/>
    <xf numFmtId="165" fontId="0" fillId="0" borderId="7" pivotButton="0" quotePrefix="0" xfId="1"/>
    <xf numFmtId="165" fontId="0" fillId="0" borderId="8" pivotButton="0" quotePrefix="0" xfId="1"/>
    <xf numFmtId="165" fontId="0" fillId="0" borderId="11" pivotButton="0" quotePrefix="0" xfId="1"/>
    <xf numFmtId="164" fontId="6" fillId="0" borderId="11" pivotButton="0" quotePrefix="0" xfId="1"/>
    <xf numFmtId="165" fontId="0" fillId="0" borderId="9" pivotButton="0" quotePrefix="0" xfId="1"/>
    <xf numFmtId="164" fontId="0" fillId="0" borderId="4" pivotButton="0" quotePrefix="0" xfId="1"/>
    <xf numFmtId="164" fontId="0" fillId="0" borderId="6" pivotButton="0" quotePrefix="0" xfId="1"/>
    <xf numFmtId="164" fontId="0" fillId="0" borderId="8" pivotButton="0" quotePrefix="0" xfId="1"/>
    <xf numFmtId="165" fontId="0" fillId="0" borderId="4" applyAlignment="1" pivotButton="0" quotePrefix="0" xfId="1">
      <alignment horizontal="center"/>
    </xf>
    <xf numFmtId="165" fontId="0" fillId="0" borderId="5" pivotButton="0" quotePrefix="0" xfId="0"/>
    <xf numFmtId="165" fontId="0" fillId="0" borderId="6" applyAlignment="1" pivotButton="0" quotePrefix="0" xfId="1">
      <alignment horizontal="center"/>
    </xf>
    <xf numFmtId="165" fontId="0" fillId="0" borderId="7" pivotButton="0" quotePrefix="0" xfId="0"/>
    <xf numFmtId="165" fontId="0" fillId="0" borderId="8" applyAlignment="1" pivotButton="0" quotePrefix="0" xfId="1">
      <alignment horizontal="center"/>
    </xf>
    <xf numFmtId="165" fontId="0" fillId="0" borderId="9" pivotButton="0" quotePrefix="0" xfId="0"/>
    <xf numFmtId="0" fontId="8" fillId="6" borderId="6" applyAlignment="1" pivotButton="0" quotePrefix="0" xfId="0">
      <alignment horizontal="center" vertical="center"/>
    </xf>
    <xf numFmtId="164" fontId="0" fillId="0" borderId="1" pivotButton="0" quotePrefix="0" xfId="1"/>
    <xf numFmtId="164" fontId="0" fillId="0" borderId="2" pivotButton="0" quotePrefix="0" xfId="1"/>
    <xf numFmtId="0" fontId="0" fillId="7" borderId="10" pivotButton="0" quotePrefix="0" xfId="0"/>
    <xf numFmtId="0" fontId="0" fillId="7" borderId="10" applyAlignment="1" pivotButton="0" quotePrefix="0" xfId="0">
      <alignment horizontal="center"/>
    </xf>
    <xf numFmtId="0" fontId="0" fillId="7" borderId="5" pivotButton="0" quotePrefix="0" xfId="0"/>
    <xf numFmtId="0" fontId="0" fillId="6" borderId="0" applyAlignment="1" pivotButton="0" quotePrefix="0" xfId="1">
      <alignment horizontal="center"/>
    </xf>
    <xf numFmtId="0" fontId="0" fillId="0" borderId="7" pivotButton="0" quotePrefix="0" xfId="0"/>
    <xf numFmtId="164" fontId="0" fillId="6" borderId="0" pivotButton="0" quotePrefix="0" xfId="1"/>
    <xf numFmtId="0" fontId="0" fillId="0" borderId="0" applyAlignment="1" pivotButton="0" quotePrefix="0" xfId="1">
      <alignment horizontal="center"/>
    </xf>
    <xf numFmtId="10" fontId="0" fillId="0" borderId="0" pivotButton="0" quotePrefix="0" xfId="1"/>
    <xf numFmtId="166" fontId="0" fillId="6" borderId="0" pivotButton="0" quotePrefix="0" xfId="1"/>
    <xf numFmtId="0" fontId="0" fillId="0" borderId="0" pivotButton="0" quotePrefix="0" xfId="1"/>
    <xf numFmtId="0" fontId="0" fillId="4" borderId="0" applyAlignment="1" pivotButton="0" quotePrefix="0" xfId="1">
      <alignment horizontal="center"/>
    </xf>
    <xf numFmtId="165" fontId="0" fillId="6" borderId="0" pivotButton="0" quotePrefix="0" xfId="0"/>
    <xf numFmtId="165" fontId="0" fillId="8" borderId="0" pivotButton="0" quotePrefix="0" xfId="0"/>
    <xf numFmtId="9" fontId="0" fillId="8" borderId="0" pivotButton="0" quotePrefix="0" xfId="0"/>
    <xf numFmtId="0" fontId="0" fillId="6" borderId="0" applyAlignment="1" pivotButton="0" quotePrefix="0" xfId="0">
      <alignment horizontal="center"/>
    </xf>
    <xf numFmtId="9" fontId="0" fillId="0" borderId="0" pivotButton="0" quotePrefix="0" xfId="0"/>
    <xf numFmtId="167" fontId="0" fillId="0" borderId="0" pivotButton="0" quotePrefix="0" xfId="0"/>
    <xf numFmtId="164" fontId="0" fillId="0" borderId="0" pivotButton="0" quotePrefix="0" xfId="1"/>
    <xf numFmtId="164" fontId="0" fillId="0" borderId="7" pivotButton="0" quotePrefix="0" xfId="0"/>
    <xf numFmtId="164" fontId="0" fillId="6" borderId="11" pivotButton="0" quotePrefix="0" xfId="0"/>
    <xf numFmtId="0" fontId="0" fillId="6" borderId="11" applyAlignment="1" pivotButton="0" quotePrefix="0" xfId="0">
      <alignment horizontal="center"/>
    </xf>
    <xf numFmtId="0" fontId="0" fillId="5" borderId="2" pivotButton="0" quotePrefix="0" xfId="0"/>
    <xf numFmtId="0" fontId="0" fillId="5" borderId="3" pivotButton="0" quotePrefix="0" xfId="0"/>
    <xf numFmtId="164" fontId="0" fillId="6" borderId="2" pivotButton="0" quotePrefix="0" xfId="1"/>
    <xf numFmtId="10" fontId="0" fillId="6" borderId="2" pivotButton="0" quotePrefix="0" xfId="2"/>
    <xf numFmtId="10" fontId="0" fillId="6" borderId="3" pivotButton="0" quotePrefix="0" xfId="0"/>
    <xf numFmtId="164" fontId="0" fillId="10" borderId="0" pivotButton="0" quotePrefix="0" xfId="1"/>
    <xf numFmtId="0" fontId="0" fillId="10" borderId="0" applyAlignment="1" pivotButton="0" quotePrefix="0" xfId="1">
      <alignment horizontal="center"/>
    </xf>
    <xf numFmtId="2" fontId="0" fillId="10" borderId="0" pivotButton="0" quotePrefix="0" xfId="1"/>
    <xf numFmtId="0" fontId="0" fillId="10" borderId="0" applyAlignment="1" pivotButton="0" quotePrefix="0" xfId="0">
      <alignment horizontal="center"/>
    </xf>
    <xf numFmtId="9" fontId="0" fillId="10" borderId="0" pivotButton="0" quotePrefix="0" xfId="0"/>
    <xf numFmtId="0" fontId="0" fillId="6" borderId="6" applyAlignment="1" pivotButton="0" quotePrefix="0" xfId="0">
      <alignment horizontal="left"/>
    </xf>
    <xf numFmtId="0" fontId="0" fillId="6" borderId="0" applyAlignment="1" pivotButton="0" quotePrefix="0" xfId="0">
      <alignment horizontal="left"/>
    </xf>
    <xf numFmtId="0" fontId="0" fillId="6" borderId="8" applyAlignment="1" pivotButton="0" quotePrefix="0" xfId="0">
      <alignment horizontal="left"/>
    </xf>
    <xf numFmtId="0" fontId="0" fillId="6" borderId="11" applyAlignment="1" pivotButton="0" quotePrefix="0" xfId="0">
      <alignment horizontal="left"/>
    </xf>
    <xf numFmtId="0" fontId="0" fillId="6" borderId="4" applyAlignment="1" pivotButton="0" quotePrefix="0" xfId="0">
      <alignment horizontal="left"/>
    </xf>
    <xf numFmtId="0" fontId="0" fillId="6" borderId="10" applyAlignment="1" pivotButton="0" quotePrefix="0" xfId="0">
      <alignment horizontal="left"/>
    </xf>
    <xf numFmtId="164" fontId="0" fillId="10" borderId="0" pivotButton="0" quotePrefix="0" xfId="1"/>
    <xf numFmtId="164" fontId="0" fillId="6" borderId="0" pivotButton="0" quotePrefix="0" xfId="1"/>
    <xf numFmtId="166" fontId="0" fillId="6" borderId="0" pivotButton="0" quotePrefix="0" xfId="1"/>
    <xf numFmtId="164" fontId="0" fillId="0" borderId="0" pivotButton="0" quotePrefix="0" xfId="1"/>
    <xf numFmtId="165" fontId="0" fillId="6" borderId="0" pivotButton="0" quotePrefix="0" xfId="0"/>
    <xf numFmtId="165" fontId="0" fillId="8" borderId="0" pivotButton="0" quotePrefix="0" xfId="0"/>
    <xf numFmtId="165" fontId="0" fillId="0" borderId="0" pivotButton="0" quotePrefix="0" xfId="0"/>
    <xf numFmtId="167" fontId="0" fillId="0" borderId="0" pivotButton="0" quotePrefix="0" xfId="0"/>
    <xf numFmtId="164" fontId="0" fillId="0" borderId="7" pivotButton="0" quotePrefix="0" xfId="0"/>
    <xf numFmtId="164" fontId="0" fillId="6" borderId="11" pivotButton="0" quotePrefix="0" xfId="0"/>
    <xf numFmtId="0" fontId="0" fillId="0" borderId="10" pivotButton="0" quotePrefix="0" xfId="0"/>
    <xf numFmtId="164" fontId="0" fillId="0" borderId="1" pivotButton="0" quotePrefix="0" xfId="1"/>
    <xf numFmtId="164" fontId="0" fillId="0" borderId="2" pivotButton="0" quotePrefix="0" xfId="1"/>
    <xf numFmtId="164" fontId="0" fillId="6" borderId="2" pivotButton="0" quotePrefix="0" xfId="1"/>
    <xf numFmtId="0" fontId="0" fillId="0" borderId="11" pivotButton="0" quotePrefix="0" xfId="0"/>
    <xf numFmtId="165" fontId="0" fillId="0" borderId="4" pivotButton="0" quotePrefix="0" xfId="1"/>
    <xf numFmtId="165" fontId="0" fillId="0" borderId="10" pivotButton="0" quotePrefix="0" xfId="1"/>
    <xf numFmtId="164" fontId="6" fillId="0" borderId="10" pivotButton="0" quotePrefix="0" xfId="1"/>
    <xf numFmtId="165" fontId="0" fillId="0" borderId="5" pivotButton="0" quotePrefix="0" xfId="1"/>
    <xf numFmtId="164" fontId="5" fillId="6" borderId="0" pivotButton="0" quotePrefix="0" xfId="1"/>
    <xf numFmtId="164" fontId="0" fillId="0" borderId="4" pivotButton="0" quotePrefix="0" xfId="1"/>
    <xf numFmtId="165" fontId="0" fillId="0" borderId="4" applyAlignment="1" pivotButton="0" quotePrefix="0" xfId="1">
      <alignment horizontal="center"/>
    </xf>
    <xf numFmtId="165" fontId="0" fillId="0" borderId="5" pivotButton="0" quotePrefix="0" xfId="0"/>
    <xf numFmtId="165" fontId="0" fillId="6" borderId="7" pivotButton="0" quotePrefix="0" xfId="0"/>
    <xf numFmtId="165" fontId="0" fillId="0" borderId="6" pivotButton="0" quotePrefix="0" xfId="1"/>
    <xf numFmtId="165" fontId="0" fillId="0" borderId="0" pivotButton="0" quotePrefix="0" xfId="1"/>
    <xf numFmtId="164" fontId="6" fillId="0" borderId="0" pivotButton="0" quotePrefix="0" xfId="1"/>
    <xf numFmtId="165" fontId="0" fillId="0" borderId="7" pivotButton="0" quotePrefix="0" xfId="1"/>
    <xf numFmtId="164" fontId="0" fillId="0" borderId="6" pivotButton="0" quotePrefix="0" xfId="1"/>
    <xf numFmtId="165" fontId="0" fillId="0" borderId="6" applyAlignment="1" pivotButton="0" quotePrefix="0" xfId="1">
      <alignment horizontal="center"/>
    </xf>
    <xf numFmtId="165" fontId="0" fillId="0" borderId="7" pivotButton="0" quotePrefix="0" xfId="0"/>
    <xf numFmtId="165" fontId="0" fillId="0" borderId="8" pivotButton="0" quotePrefix="0" xfId="1"/>
    <xf numFmtId="165" fontId="0" fillId="0" borderId="11" pivotButton="0" quotePrefix="0" xfId="1"/>
    <xf numFmtId="164" fontId="6" fillId="0" borderId="11" pivotButton="0" quotePrefix="0" xfId="1"/>
    <xf numFmtId="165" fontId="0" fillId="0" borderId="9" pivotButton="0" quotePrefix="0" xfId="1"/>
    <xf numFmtId="164" fontId="0" fillId="0" borderId="8" pivotButton="0" quotePrefix="0" xfId="1"/>
    <xf numFmtId="165" fontId="0" fillId="0" borderId="8" applyAlignment="1" pivotButton="0" quotePrefix="0" xfId="1">
      <alignment horizontal="center"/>
    </xf>
    <xf numFmtId="165" fontId="0" fillId="0" borderId="9" pivotButton="0" quotePrefix="0" xfId="0"/>
    <xf numFmtId="164" fontId="0" fillId="0" borderId="0" pivotButton="0" quotePrefix="0" xfId="0"/>
    <xf numFmtId="164" fontId="0" fillId="9" borderId="5" pivotButton="0" quotePrefix="0" xfId="0"/>
    <xf numFmtId="164" fontId="0" fillId="0" borderId="7" pivotButton="0" quotePrefix="0" xfId="1"/>
    <xf numFmtId="164" fontId="0" fillId="0" borderId="9" pivotButton="0" quotePrefix="0" xfId="1"/>
    <xf numFmtId="164" fontId="0" fillId="9" borderId="5" pivotButton="0" quotePrefix="0" xfId="1"/>
  </cellXfs>
  <cellStyles count="3">
    <cellStyle name="Normal" xfId="0" builtinId="0"/>
    <cellStyle name="Currency" xfId="1" builtinId="4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D42"/>
  <sheetViews>
    <sheetView zoomScale="85" zoomScaleNormal="85" workbookViewId="0">
      <selection activeCell="B14" sqref="B14"/>
    </sheetView>
  </sheetViews>
  <sheetFormatPr baseColWidth="8" defaultRowHeight="14.4" outlineLevelRow="3"/>
  <cols>
    <col width="10.6640625" customWidth="1" min="1" max="1"/>
    <col width="73.5546875" bestFit="1" customWidth="1" min="2" max="2"/>
    <col width="24.109375" customWidth="1" min="3" max="3"/>
    <col width="75" customWidth="1" min="4" max="4"/>
    <col width="25.109375" customWidth="1" min="5" max="5"/>
    <col width="32.44140625" customWidth="1" min="6" max="6"/>
  </cols>
  <sheetData>
    <row r="1">
      <c r="B1" t="inlineStr">
        <is>
          <t>SETOR / SERVIÇO</t>
        </is>
      </c>
      <c r="C1" t="inlineStr">
        <is>
          <t>RESPONSÁVEL</t>
        </is>
      </c>
      <c r="D1" t="inlineStr">
        <is>
          <t>O QUE PRECISA PARA COMEÇAR?</t>
        </is>
      </c>
    </row>
    <row r="2" customFormat="1" s="2">
      <c r="A2" s="2" t="inlineStr">
        <is>
          <t>1.</t>
        </is>
      </c>
      <c r="B2" s="3" t="inlineStr">
        <is>
          <t>OPERAÇÕES</t>
        </is>
      </c>
    </row>
    <row r="3" outlineLevel="2" ht="14.25" customFormat="1" customHeight="1" s="1">
      <c r="A3" s="1" t="inlineStr">
        <is>
          <t>1.1</t>
        </is>
      </c>
      <c r="B3" s="1" t="inlineStr">
        <is>
          <t>Procura por Terrenos</t>
        </is>
      </c>
      <c r="C3" s="1" t="inlineStr">
        <is>
          <t>PAULA</t>
        </is>
      </c>
      <c r="D3" s="1" t="inlineStr">
        <is>
          <t>relacionamento com imobiliárias</t>
        </is>
      </c>
    </row>
    <row r="4" outlineLevel="2" customFormat="1" s="1">
      <c r="A4" s="1" t="inlineStr">
        <is>
          <t>1.2</t>
        </is>
      </c>
      <c r="B4" s="1" t="inlineStr">
        <is>
          <t>Projetos Arq.</t>
        </is>
      </c>
      <c r="C4" s="1" t="inlineStr">
        <is>
          <t>CLAASSEN</t>
        </is>
      </c>
    </row>
    <row r="5" outlineLevel="2" customFormat="1" s="1">
      <c r="A5" s="1" t="inlineStr">
        <is>
          <t>1.3</t>
        </is>
      </c>
      <c r="B5" s="1" t="inlineStr">
        <is>
          <t xml:space="preserve">Projetos Eng. </t>
        </is>
      </c>
      <c r="C5" s="1" t="inlineStr">
        <is>
          <t>PAULA</t>
        </is>
      </c>
    </row>
    <row r="6" outlineLevel="2" customFormat="1" s="1">
      <c r="A6" s="1" t="inlineStr">
        <is>
          <t>1.4</t>
        </is>
      </c>
      <c r="B6" s="1" t="inlineStr">
        <is>
          <t>Processos CAIXA e Prefeituras</t>
        </is>
      </c>
      <c r="C6" s="1" t="inlineStr">
        <is>
          <t>PAULA</t>
        </is>
      </c>
      <c r="D6" s="1" t="inlineStr">
        <is>
          <t>temos o trello de checklist</t>
        </is>
      </c>
    </row>
    <row r="7" outlineLevel="1" customFormat="1" s="1">
      <c r="A7" s="1" t="inlineStr">
        <is>
          <t>1.5</t>
        </is>
      </c>
      <c r="B7" s="1" t="inlineStr">
        <is>
          <t>Gerenciamento de Obras</t>
        </is>
      </c>
      <c r="C7" s="1" t="inlineStr">
        <is>
          <t>CLAASSEN/PAULA</t>
        </is>
      </c>
    </row>
    <row r="8" outlineLevel="1" customFormat="1" s="1">
      <c r="A8" s="1" t="inlineStr">
        <is>
          <t>1.6</t>
        </is>
      </c>
      <c r="B8" s="1" t="inlineStr">
        <is>
          <t>Gerenciamento das Vendas dos Imóveis</t>
        </is>
      </c>
      <c r="C8" s="1" t="inlineStr">
        <is>
          <t>PAULA</t>
        </is>
      </c>
      <c r="D8" s="1" t="inlineStr">
        <is>
          <t>relacionamento com imobiliárias</t>
        </is>
      </c>
    </row>
    <row r="9" outlineLevel="1" customFormat="1" s="1">
      <c r="A9" s="1" t="inlineStr">
        <is>
          <t>1.7</t>
        </is>
      </c>
      <c r="B9" s="1" t="inlineStr">
        <is>
          <t>Captação de empreiteiros e orçamentação de obra (mão de obra e materiais)</t>
        </is>
      </c>
      <c r="C9" s="1" t="inlineStr">
        <is>
          <t>PAULA</t>
        </is>
      </c>
    </row>
    <row r="10" outlineLevel="1" customFormat="1" s="1">
      <c r="A10" s="1" t="inlineStr">
        <is>
          <t>1.8</t>
        </is>
      </c>
      <c r="B10" s="1" t="inlineStr">
        <is>
          <t>Preenchimento de PCIs e PLS</t>
        </is>
      </c>
      <c r="C10" s="1" t="inlineStr">
        <is>
          <t>PAULA</t>
        </is>
      </c>
    </row>
    <row r="11" outlineLevel="1" customFormat="1" s="1">
      <c r="A11" s="1" t="inlineStr">
        <is>
          <t>1.9</t>
        </is>
      </c>
    </row>
    <row r="12" customFormat="1" s="2">
      <c r="A12" s="2" t="inlineStr">
        <is>
          <t>2.</t>
        </is>
      </c>
      <c r="B12" s="3" t="inlineStr">
        <is>
          <t>ADMINISTRATIVO</t>
        </is>
      </c>
    </row>
    <row r="13" outlineLevel="1" ht="15.75" customFormat="1" customHeight="1" s="4">
      <c r="A13" s="4" t="inlineStr">
        <is>
          <t>2.1</t>
        </is>
      </c>
      <c r="B13" s="4" t="inlineStr">
        <is>
          <t>FINANCEIRO</t>
        </is>
      </c>
    </row>
    <row r="14" outlineLevel="2" ht="15.75" customFormat="1" customHeight="1" s="1">
      <c r="A14" s="1" t="inlineStr">
        <is>
          <t>2.1.1</t>
        </is>
      </c>
      <c r="B14" s="1" t="inlineStr">
        <is>
          <t>Estratégia Financeira (Receitas e Custos)</t>
        </is>
      </c>
      <c r="C14" s="1" t="inlineStr">
        <is>
          <t>FERNANDO</t>
        </is>
      </c>
      <c r="D14" s="1" t="inlineStr">
        <is>
          <t>modular receitas, custos de operação e testar viabilidade da empresa, metas, etc</t>
        </is>
      </c>
    </row>
    <row r="15" outlineLevel="2" ht="15.75" customFormat="1" customHeight="1" s="6">
      <c r="A15" s="6" t="inlineStr">
        <is>
          <t>2.1.2</t>
        </is>
      </c>
      <c r="B15" s="6" t="inlineStr">
        <is>
          <t>Operacional Financeiro</t>
        </is>
      </c>
    </row>
    <row r="16" outlineLevel="3" ht="15.75" customFormat="1" customHeight="1" s="1">
      <c r="A16" s="1" t="inlineStr">
        <is>
          <t>2.1.2.1</t>
        </is>
      </c>
      <c r="B16" s="1" t="inlineStr">
        <is>
          <t>Contas a Pagar / Contas a Receber</t>
        </is>
      </c>
      <c r="C16" s="1" t="inlineStr">
        <is>
          <t>PAULA/FERNANDO</t>
        </is>
      </c>
      <c r="D16" s="1" t="inlineStr">
        <is>
          <t>conta no banco, cnpj (podemos usar o de uma das empresas no início, claassen ou index)</t>
        </is>
      </c>
    </row>
    <row r="17" outlineLevel="3" ht="15.75" customFormat="1" customHeight="1" s="1">
      <c r="A17" s="1" t="inlineStr">
        <is>
          <t>2.1.2.2</t>
        </is>
      </c>
      <c r="B17" s="1" t="inlineStr">
        <is>
          <t>Contratos com clientes</t>
        </is>
      </c>
      <c r="C17" s="1" t="inlineStr">
        <is>
          <t>PAULA</t>
        </is>
      </c>
      <c r="D17" s="1" t="inlineStr">
        <is>
          <t>modelos de contrato</t>
        </is>
      </c>
    </row>
    <row r="18" outlineLevel="3" ht="15.75" customFormat="1" customHeight="1" s="1">
      <c r="A18" s="1" t="inlineStr">
        <is>
          <t>2.1.2.3</t>
        </is>
      </c>
      <c r="B18" s="1" t="inlineStr">
        <is>
          <t xml:space="preserve">Geração e Análise de Relatórios </t>
        </is>
      </c>
      <c r="C18" s="1" t="inlineStr">
        <is>
          <t>FERNANDO</t>
        </is>
      </c>
      <c r="D18" s="1" t="inlineStr">
        <is>
          <t>contratação de software YAMPA ou outro</t>
        </is>
      </c>
    </row>
    <row r="19" outlineLevel="1" ht="15.75" customFormat="1" customHeight="1" s="4">
      <c r="A19" s="4" t="inlineStr">
        <is>
          <t>2.2</t>
        </is>
      </c>
      <c r="B19" s="4" t="inlineStr">
        <is>
          <t>RECURSOS HUMANOS</t>
        </is>
      </c>
    </row>
    <row r="20" outlineLevel="3" ht="15.75" customFormat="1" customHeight="1" s="1">
      <c r="A20" s="1" t="inlineStr">
        <is>
          <t>2.2.1</t>
        </is>
      </c>
      <c r="B20" s="1" t="inlineStr">
        <is>
          <t>Contratações / Desligamentos</t>
        </is>
      </c>
      <c r="C20" s="1" t="inlineStr">
        <is>
          <t>PAULA</t>
        </is>
      </c>
    </row>
    <row r="21" outlineLevel="3" ht="15.75" customFormat="1" customHeight="1" s="1">
      <c r="A21" s="1" t="inlineStr">
        <is>
          <t>2.2.2</t>
        </is>
      </c>
      <c r="B21" s="1" t="inlineStr">
        <is>
          <t>Treinamentos</t>
        </is>
      </c>
      <c r="C21" s="1" t="inlineStr">
        <is>
          <t>PAULA/FERNANDO</t>
        </is>
      </c>
    </row>
    <row r="22" customFormat="1" s="2">
      <c r="A22" s="2" t="inlineStr">
        <is>
          <t>3.</t>
        </is>
      </c>
      <c r="B22" s="3" t="inlineStr">
        <is>
          <t>COMERCIAL</t>
        </is>
      </c>
    </row>
    <row r="23" outlineLevel="1" customFormat="1" s="5">
      <c r="A23" s="4" t="inlineStr">
        <is>
          <t>3.1</t>
        </is>
      </c>
      <c r="B23" s="5" t="inlineStr">
        <is>
          <t>MARKETING</t>
        </is>
      </c>
    </row>
    <row r="24" outlineLevel="2" customFormat="1" s="7">
      <c r="A24" s="6" t="inlineStr">
        <is>
          <t>3.1.1</t>
        </is>
      </c>
      <c r="B24" s="7" t="inlineStr">
        <is>
          <t>Estratégia de Marketing</t>
        </is>
      </c>
    </row>
    <row r="25" outlineLevel="3">
      <c r="A25" s="1" t="inlineStr">
        <is>
          <t>3.1.1.1</t>
        </is>
      </c>
      <c r="B25" t="inlineStr">
        <is>
          <t>Branding</t>
        </is>
      </c>
      <c r="C25" t="inlineStr">
        <is>
          <t>FERNANDO/PAULA</t>
        </is>
      </c>
      <c r="D25" t="inlineStr">
        <is>
          <t>definir nome e id visual</t>
        </is>
      </c>
    </row>
    <row r="26" outlineLevel="3">
      <c r="A26" s="1" t="inlineStr">
        <is>
          <t>3.1.1.2</t>
        </is>
      </c>
      <c r="B26" t="inlineStr">
        <is>
          <t>Canais (criação e manutenção)</t>
        </is>
      </c>
      <c r="C26" t="inlineStr">
        <is>
          <t>FERNANDO</t>
        </is>
      </c>
      <c r="D26" t="inlineStr">
        <is>
          <t>criar todos os canais e registrar a empresa (podemos iniciar como autonomos para não precisar abrir empresa)</t>
        </is>
      </c>
    </row>
    <row r="27" outlineLevel="2" customFormat="1" s="7">
      <c r="A27" s="7" t="inlineStr">
        <is>
          <t>3.1.2</t>
        </is>
      </c>
      <c r="B27" s="7" t="inlineStr">
        <is>
          <t>Operação de Marketing</t>
        </is>
      </c>
    </row>
    <row r="28" outlineLevel="3">
      <c r="A28" s="1" t="inlineStr">
        <is>
          <t>3.1.2.1</t>
        </is>
      </c>
      <c r="B28" t="inlineStr">
        <is>
          <t>Geração e Vinculação de Criativos</t>
        </is>
      </c>
      <c r="C28" t="inlineStr">
        <is>
          <t>FERNANDO</t>
        </is>
      </c>
      <c r="D28" t="inlineStr">
        <is>
          <t>definição do nome e id visual</t>
        </is>
      </c>
    </row>
    <row r="29" outlineLevel="3">
      <c r="A29" s="1" t="inlineStr">
        <is>
          <t>3.1.2.2</t>
        </is>
      </c>
      <c r="B29" t="inlineStr">
        <is>
          <t>Impulsionamento e Análise de Resultados</t>
        </is>
      </c>
      <c r="C29" t="inlineStr">
        <is>
          <t>FERNANDO</t>
        </is>
      </c>
    </row>
    <row r="30" outlineLevel="3">
      <c r="A30" s="1" t="inlineStr">
        <is>
          <t>3.1.2.3</t>
        </is>
      </c>
      <c r="B30" t="inlineStr">
        <is>
          <t>Geração de Conteúdo in loco (obras e escritório)</t>
        </is>
      </c>
      <c r="C30" t="inlineStr">
        <is>
          <t>CLAASSEN/PAULA</t>
        </is>
      </c>
      <c r="D30" t="inlineStr">
        <is>
          <t>podemos iniciar com o portfolio da claassen e index</t>
        </is>
      </c>
    </row>
    <row r="31" outlineLevel="1" customFormat="1" s="5">
      <c r="A31" s="5" t="inlineStr">
        <is>
          <t>3.2</t>
        </is>
      </c>
      <c r="B31" s="5" t="inlineStr">
        <is>
          <t>VENDAS</t>
        </is>
      </c>
    </row>
    <row r="32" outlineLevel="2" customFormat="1" s="7">
      <c r="A32" s="6" t="inlineStr">
        <is>
          <t>3.2.1</t>
        </is>
      </c>
      <c r="B32" s="7" t="inlineStr">
        <is>
          <t>Estratégia de Vendas</t>
        </is>
      </c>
    </row>
    <row r="33" outlineLevel="3">
      <c r="A33" s="1" t="inlineStr">
        <is>
          <t>3.2.1.1</t>
        </is>
      </c>
      <c r="B33" t="inlineStr">
        <is>
          <t>Rol de serviços - pacotes e precificação</t>
        </is>
      </c>
      <c r="C33" t="inlineStr">
        <is>
          <t>FERNANDO</t>
        </is>
      </c>
      <c r="D33" t="inlineStr">
        <is>
          <t>estudar possibilidades e modelos</t>
        </is>
      </c>
    </row>
    <row r="34" outlineLevel="2" customFormat="1" s="7">
      <c r="A34" s="6" t="inlineStr">
        <is>
          <t>3.2.2</t>
        </is>
      </c>
      <c r="B34" s="7" t="inlineStr">
        <is>
          <t>Operação de Vendas</t>
        </is>
      </c>
    </row>
    <row r="35" outlineLevel="3">
      <c r="A35" s="1" t="inlineStr">
        <is>
          <t>3.2.2.1</t>
        </is>
      </c>
      <c r="B35" t="inlineStr">
        <is>
          <t>Captação de clientes (ativo e passivo)</t>
        </is>
      </c>
      <c r="C35" t="inlineStr">
        <is>
          <t>FERNANDO</t>
        </is>
      </c>
      <c r="D35" t="inlineStr">
        <is>
          <t>montar rol de serviços e estratégia para captação</t>
        </is>
      </c>
    </row>
    <row r="36" outlineLevel="3">
      <c r="A36" s="1" t="inlineStr">
        <is>
          <t>3.2.2.2</t>
        </is>
      </c>
      <c r="B36" t="inlineStr">
        <is>
          <t>Reuniões de Vendas</t>
        </is>
      </c>
      <c r="C36" t="inlineStr">
        <is>
          <t>FERNANDO</t>
        </is>
      </c>
    </row>
    <row r="37" outlineLevel="3">
      <c r="A37" s="1" t="inlineStr">
        <is>
          <t>3.2.2.3</t>
        </is>
      </c>
      <c r="B37" t="inlineStr">
        <is>
          <t>Apresentações e propostas</t>
        </is>
      </c>
      <c r="C37" t="inlineStr">
        <is>
          <t>FERNANDO</t>
        </is>
      </c>
      <c r="D37" t="inlineStr">
        <is>
          <t>montar modelo de apresentação de triagem e de proposta</t>
        </is>
      </c>
    </row>
    <row r="38" outlineLevel="3">
      <c r="A38" s="1" t="inlineStr">
        <is>
          <t>3.2.2.4</t>
        </is>
      </c>
      <c r="B38" t="inlineStr">
        <is>
          <t>Análise de Crédito dos Clientes</t>
        </is>
      </c>
      <c r="C38" t="inlineStr">
        <is>
          <t>FERNANDO</t>
        </is>
      </c>
    </row>
    <row r="39" outlineLevel="3">
      <c r="A39" s="1" t="inlineStr">
        <is>
          <t>3.2.2.5</t>
        </is>
      </c>
      <c r="B39" t="inlineStr">
        <is>
          <t>Aprovação de Crédito dos Clientes</t>
        </is>
      </c>
      <c r="C39" t="inlineStr">
        <is>
          <t>FERNANDO</t>
        </is>
      </c>
      <c r="D39" t="inlineStr">
        <is>
          <t>relacionamento com correspondente caixa aqui</t>
        </is>
      </c>
    </row>
    <row r="40" outlineLevel="3">
      <c r="A40" s="1" t="inlineStr">
        <is>
          <t>3.2.2.6</t>
        </is>
      </c>
      <c r="B40" t="inlineStr">
        <is>
          <t>Estudo de Viabilidade Econômica dos Investimentos</t>
        </is>
      </c>
      <c r="C40" t="inlineStr">
        <is>
          <t>FERNANDO</t>
        </is>
      </c>
      <c r="D40" t="inlineStr">
        <is>
          <t>planilha OPV</t>
        </is>
      </c>
    </row>
    <row r="41" outlineLevel="3">
      <c r="A41" s="1" t="inlineStr">
        <is>
          <t>3.2.2.7</t>
        </is>
      </c>
      <c r="B41" t="inlineStr">
        <is>
          <t>Cálculo dos Resultados dos Investimentos e alimentação dos CASES de SUCESSO</t>
        </is>
      </c>
      <c r="C41" t="inlineStr">
        <is>
          <t>FERNANDO</t>
        </is>
      </c>
    </row>
    <row r="42" outlineLevel="3">
      <c r="A42" s="1" t="inlineStr">
        <is>
          <t>3.2.2.8</t>
        </is>
      </c>
      <c r="B42" t="inlineStr">
        <is>
          <t>Apresentação FINAL dos Resultados ao Investidor</t>
        </is>
      </c>
      <c r="C42" t="inlineStr">
        <is>
          <t>FERNANDO</t>
        </is>
      </c>
      <c r="D42" t="inlineStr">
        <is>
          <t>modelo de apresentação</t>
        </is>
      </c>
    </row>
  </sheetData>
  <pageMargins left="0.511811024" right="0.511811024" top="0.787401575" bottom="0.787401575" header="0.31496062" footer="0.31496062"/>
  <headerFooter>
    <oddHeader/>
    <oddFooter>&amp;L&amp;"Calibri"&amp;8 &amp;K000000_x000d_# Classified as Internal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F46"/>
  <sheetViews>
    <sheetView tabSelected="1" zoomScaleNormal="100" workbookViewId="0">
      <selection activeCell="B23" sqref="B23"/>
    </sheetView>
  </sheetViews>
  <sheetFormatPr baseColWidth="8" defaultRowHeight="14.4"/>
  <cols>
    <col width="48.5546875" customWidth="1" min="2" max="2"/>
    <col width="18.33203125" customWidth="1" min="3" max="3"/>
    <col width="4.5546875" bestFit="1" customWidth="1" style="12" min="4" max="4"/>
    <col width="6.88671875" bestFit="1" customWidth="1" style="12" min="5" max="5"/>
    <col width="39" bestFit="1" customWidth="1" min="6" max="6"/>
    <col width="17.6640625" bestFit="1" customWidth="1" min="7" max="7"/>
  </cols>
  <sheetData>
    <row r="1">
      <c r="B1" s="14" t="inlineStr">
        <is>
          <t>LEGENDA</t>
        </is>
      </c>
    </row>
    <row r="2">
      <c r="B2" s="15" t="inlineStr">
        <is>
          <t>CÉLULAS EM BRANCO = PREENCHER</t>
        </is>
      </c>
    </row>
    <row r="3">
      <c r="B3" s="17" t="inlineStr">
        <is>
          <t>CÉLULAS EM CINZA = CÁLCULO AUTOMÁTICO</t>
        </is>
      </c>
    </row>
    <row r="4" ht="15" customHeight="1" thickBot="1">
      <c r="B4" s="18" t="inlineStr">
        <is>
          <t>CÉLULAS EM VERDE = BW INVEST</t>
        </is>
      </c>
    </row>
    <row r="5" ht="15" customHeight="1" thickBot="1"/>
    <row r="6">
      <c r="B6" s="14" t="inlineStr">
        <is>
          <t>DESCRIÇÃO</t>
        </is>
      </c>
      <c r="C6" s="67" t="inlineStr">
        <is>
          <t>VALOR</t>
        </is>
      </c>
      <c r="D6" s="68" t="inlineStr">
        <is>
          <t>MÊS</t>
        </is>
      </c>
      <c r="E6" s="68" t="inlineStr">
        <is>
          <t>PRAZO</t>
        </is>
      </c>
      <c r="F6" s="69" t="inlineStr">
        <is>
          <t>OBSERVAÇÃO</t>
        </is>
      </c>
    </row>
    <row r="7">
      <c r="B7" s="88" t="inlineStr">
        <is>
          <t>OPERAÇÃO TOTAL</t>
        </is>
      </c>
      <c r="C7" s="104" t="n">
        <v>1400000</v>
      </c>
      <c r="D7" s="70" t="n"/>
      <c r="E7" s="70" t="n"/>
      <c r="F7" s="71" t="inlineStr">
        <is>
          <t>CONSTRUÇÃO + TERRENO</t>
        </is>
      </c>
    </row>
    <row r="8">
      <c r="B8" s="88" t="inlineStr">
        <is>
          <t>FINANCIAMENTO</t>
        </is>
      </c>
      <c r="C8" s="105">
        <f>C7*0.7</f>
        <v/>
      </c>
      <c r="D8" s="94" t="n">
        <v>6</v>
      </c>
      <c r="E8" s="73" t="n">
        <v>1</v>
      </c>
      <c r="F8" s="71" t="inlineStr">
        <is>
          <t>BALIZADOR PELA RENDA DO CLIENTE</t>
        </is>
      </c>
    </row>
    <row r="9">
      <c r="B9" s="88" t="inlineStr">
        <is>
          <t>RECURSOS PRÓPRIOS</t>
        </is>
      </c>
      <c r="C9" s="105">
        <f>C7*0.3</f>
        <v/>
      </c>
      <c r="D9" s="70" t="n"/>
      <c r="E9" s="70" t="n"/>
      <c r="F9" s="71" t="inlineStr">
        <is>
          <t xml:space="preserve">SBPE 30% OU MAIS </t>
        </is>
      </c>
    </row>
    <row r="10">
      <c r="B10" s="88" t="inlineStr">
        <is>
          <t>JUROS EFETIVOS ANUAIS</t>
        </is>
      </c>
      <c r="C10" s="74" t="n">
        <v>0.118</v>
      </c>
      <c r="D10" s="70" t="n"/>
      <c r="E10" s="70" t="n"/>
      <c r="F10" s="71" t="n"/>
    </row>
    <row r="11">
      <c r="B11" s="88" t="inlineStr">
        <is>
          <t>JUROS MENSAIS</t>
        </is>
      </c>
      <c r="C11" s="106">
        <f>(1+C10)^(1/12)-1</f>
        <v/>
      </c>
      <c r="D11" s="70" t="n"/>
      <c r="E11" s="70" t="n"/>
      <c r="F11" s="71" t="n"/>
    </row>
    <row r="12">
      <c r="B12" s="88" t="inlineStr">
        <is>
          <t>PRAZO FINANCIAMENTO</t>
        </is>
      </c>
      <c r="C12" s="76" t="n">
        <v>420</v>
      </c>
      <c r="D12" s="70" t="n"/>
      <c r="E12" s="70" t="n"/>
      <c r="F12" s="71" t="inlineStr">
        <is>
          <t>MESES</t>
        </is>
      </c>
    </row>
    <row r="13">
      <c r="B13" s="88" t="inlineStr">
        <is>
          <t>METRAGEM TERRENO</t>
        </is>
      </c>
      <c r="C13" s="95" t="n">
        <v>118</v>
      </c>
      <c r="D13" s="70" t="n"/>
      <c r="E13" s="70" t="n"/>
      <c r="F13" s="71" t="inlineStr">
        <is>
          <t>M²</t>
        </is>
      </c>
    </row>
    <row r="14">
      <c r="B14" s="88" t="inlineStr">
        <is>
          <t>METRAGEM TOTAL - VENDA</t>
        </is>
      </c>
      <c r="C14" s="95" t="n">
        <v>250</v>
      </c>
      <c r="D14" s="70" t="n"/>
      <c r="E14" s="70" t="n"/>
      <c r="F14" s="71" t="inlineStr">
        <is>
          <t>M²</t>
        </is>
      </c>
    </row>
    <row r="15">
      <c r="B15" s="88" t="inlineStr">
        <is>
          <t>METRAGEM EQUIVALENTE DE CONSTRUÇÃO</t>
        </is>
      </c>
      <c r="C15" s="95" t="n">
        <v>200</v>
      </c>
      <c r="D15" s="70" t="n"/>
      <c r="E15" s="70" t="n"/>
      <c r="F15" s="71" t="inlineStr">
        <is>
          <t>M²</t>
        </is>
      </c>
    </row>
    <row r="16">
      <c r="B16" s="88" t="inlineStr">
        <is>
          <t>CUSTO/M² CONSTRUÇÃO</t>
        </is>
      </c>
      <c r="C16" s="104" t="n">
        <v>4000</v>
      </c>
      <c r="D16" s="70" t="n"/>
      <c r="E16" s="70" t="n"/>
      <c r="F16" s="71" t="inlineStr">
        <is>
          <t>ESTIMATIVA PARA O PROJETO EM QUESTÃO</t>
        </is>
      </c>
    </row>
    <row r="17">
      <c r="B17" s="88" t="inlineStr">
        <is>
          <t xml:space="preserve">PREÇO/M² ESPERADO DE VENDA </t>
        </is>
      </c>
      <c r="C17" s="104" t="n">
        <v>10000</v>
      </c>
      <c r="D17" s="73" t="n">
        <v>16</v>
      </c>
      <c r="E17" s="73" t="n">
        <v>1</v>
      </c>
      <c r="F17" s="71" t="inlineStr">
        <is>
          <t>PESQUISA DE MERCADO</t>
        </is>
      </c>
    </row>
    <row r="18">
      <c r="B18" s="88" t="inlineStr">
        <is>
          <t xml:space="preserve">CUB SINDUSCON </t>
        </is>
      </c>
      <c r="C18" s="107" t="n">
        <v>4000</v>
      </c>
      <c r="D18" s="70" t="n"/>
      <c r="E18" s="70" t="n"/>
      <c r="F18" s="71" t="inlineStr">
        <is>
          <t>CUB/PR</t>
        </is>
      </c>
    </row>
    <row r="19">
      <c r="B19" s="88" t="inlineStr">
        <is>
          <t>PREÇO TERRENO</t>
        </is>
      </c>
      <c r="C19" s="104" t="n">
        <v>440000</v>
      </c>
      <c r="D19" s="70" t="n">
        <v>1</v>
      </c>
      <c r="E19" s="73" t="n">
        <v>1</v>
      </c>
      <c r="F19" s="71" t="n"/>
    </row>
    <row r="20">
      <c r="B20" s="88" t="inlineStr">
        <is>
          <t>CONDOMÍNIO E IPTU</t>
        </is>
      </c>
      <c r="C20" s="107" t="n">
        <v>850</v>
      </c>
      <c r="D20" s="77">
        <f>mesitbi</f>
        <v/>
      </c>
      <c r="E20" s="70" t="n"/>
      <c r="F20" s="71" t="n"/>
    </row>
    <row r="21">
      <c r="B21" s="88" t="inlineStr">
        <is>
          <t>CUSTO CONSTRUÇÃO</t>
        </is>
      </c>
      <c r="C21" s="108">
        <f>C16*C15</f>
        <v/>
      </c>
      <c r="D21" s="96" t="n">
        <v>6</v>
      </c>
      <c r="E21" s="96" t="n">
        <v>8</v>
      </c>
      <c r="F21" s="71" t="n"/>
    </row>
    <row r="22">
      <c r="B22" s="88" t="inlineStr">
        <is>
          <t>CUSTO PROJETOS + SONDAGEM + TOPOGRÁFICO</t>
        </is>
      </c>
      <c r="C22" s="109" t="n">
        <v>42500</v>
      </c>
      <c r="D22" s="12" t="n">
        <v>2</v>
      </c>
      <c r="E22" s="12" t="n">
        <v>3</v>
      </c>
      <c r="F22" s="71" t="n"/>
    </row>
    <row r="23">
      <c r="B23" s="88" t="inlineStr">
        <is>
          <t>% ADM DE OBRA</t>
        </is>
      </c>
      <c r="C23" s="80" t="n">
        <v>0.18</v>
      </c>
      <c r="D23" s="81">
        <f>D21</f>
        <v/>
      </c>
      <c r="E23" s="81">
        <f>E21</f>
        <v/>
      </c>
      <c r="F23" s="71" t="n"/>
    </row>
    <row r="24">
      <c r="B24" s="88" t="inlineStr">
        <is>
          <t>TAXA DE PERFORMANCE</t>
        </is>
      </c>
      <c r="C24" s="97" t="n">
        <v>0.15</v>
      </c>
      <c r="D24" s="81" t="n"/>
      <c r="E24" s="81" t="n"/>
      <c r="F24" s="71" t="n"/>
    </row>
    <row r="25">
      <c r="B25" s="88" t="inlineStr">
        <is>
          <t>PROSPECÇÃO E TAXA DE ADESÃO</t>
        </is>
      </c>
      <c r="C25" s="109" t="n">
        <v>10000</v>
      </c>
      <c r="D25" s="12" t="n">
        <v>1</v>
      </c>
      <c r="E25" s="12" t="n">
        <v>1</v>
      </c>
      <c r="F25" s="71" t="n"/>
    </row>
    <row r="26">
      <c r="B26" s="88" t="inlineStr">
        <is>
          <t>INSS DE OBRA</t>
        </is>
      </c>
      <c r="C26" s="110" t="n">
        <v>23000</v>
      </c>
      <c r="D26" s="81">
        <f>mesconstrucao+prazoconstrucao</f>
        <v/>
      </c>
      <c r="E26" s="81" t="n">
        <v>1</v>
      </c>
      <c r="F26" s="71" t="inlineStr">
        <is>
          <t>CALCULADORA INSS DE OBRA</t>
        </is>
      </c>
    </row>
    <row r="27">
      <c r="B27" s="88" t="inlineStr">
        <is>
          <t>CORRETAGEM</t>
        </is>
      </c>
      <c r="C27" s="97" t="n">
        <v>0.06</v>
      </c>
      <c r="D27" s="81" t="n"/>
      <c r="E27" s="81" t="n"/>
      <c r="F27" s="71" t="n"/>
    </row>
    <row r="28">
      <c r="B28" s="88" t="inlineStr">
        <is>
          <t>ITBI TERRENO</t>
        </is>
      </c>
      <c r="C28" s="111" t="n">
        <v>0.027</v>
      </c>
      <c r="D28" s="81">
        <f>D8</f>
        <v/>
      </c>
      <c r="E28" s="81" t="n">
        <v>1</v>
      </c>
      <c r="F28" s="71" t="n"/>
    </row>
    <row r="29">
      <c r="B29" s="88" t="inlineStr">
        <is>
          <t>IMPOSTO DE RENDA - GANHO DE CAPITAL</t>
        </is>
      </c>
      <c r="C29" s="82" t="n">
        <v>0.15</v>
      </c>
      <c r="D29" s="81" t="n"/>
      <c r="E29" s="81" t="n"/>
      <c r="F29" s="71" t="n"/>
    </row>
    <row r="30">
      <c r="B30" s="88" t="inlineStr">
        <is>
          <t>VISTORIA CAIXA (30%, 85%)</t>
        </is>
      </c>
      <c r="C30" s="107">
        <f>750</f>
        <v/>
      </c>
      <c r="D30" s="70" t="n"/>
      <c r="E30" s="70" t="n"/>
      <c r="F30" s="71" t="n"/>
    </row>
    <row r="31">
      <c r="B31" s="88" t="inlineStr">
        <is>
          <t>TAXA DE AVALIAÇÃO DE BENS CAIXA</t>
        </is>
      </c>
      <c r="C31" s="107" t="n">
        <v>2039.86</v>
      </c>
      <c r="D31" s="70">
        <f>D8</f>
        <v/>
      </c>
      <c r="E31" s="70" t="n">
        <v>1</v>
      </c>
      <c r="F31" s="71" t="n"/>
    </row>
    <row r="32">
      <c r="B32" s="88" t="inlineStr">
        <is>
          <t>TAXA SEGURO E ADM FINANCIAMENTO</t>
        </is>
      </c>
      <c r="C32" s="107">
        <f>120+25</f>
        <v/>
      </c>
      <c r="D32" s="70" t="n"/>
      <c r="E32" s="70" t="n"/>
      <c r="F32" s="71" t="n"/>
    </row>
    <row r="33">
      <c r="B33" s="88" t="inlineStr">
        <is>
          <t>TAXA APROVAÇÃO DE PROJETO PMC/M²</t>
        </is>
      </c>
      <c r="C33" s="107" t="n">
        <v>1.38</v>
      </c>
      <c r="D33" s="70">
        <f>2+D22</f>
        <v/>
      </c>
      <c r="E33" s="70" t="n">
        <v>1</v>
      </c>
      <c r="F33" s="71" t="n"/>
    </row>
    <row r="34">
      <c r="B34" s="88" t="inlineStr">
        <is>
          <t>TAXA CVCO PMC/M²</t>
        </is>
      </c>
      <c r="C34" s="107" t="n">
        <v>1.32</v>
      </c>
      <c r="D34" s="70">
        <f>D21+E21</f>
        <v/>
      </c>
      <c r="E34" s="70" t="n">
        <v>1</v>
      </c>
      <c r="F34" s="71" t="n"/>
    </row>
    <row r="35">
      <c r="B35" s="88" t="inlineStr">
        <is>
          <t>REGISTRO CONTRATO DE VENDA TERRENO E FINANCIAMENTO</t>
        </is>
      </c>
      <c r="C35" s="107" t="n">
        <v>7000</v>
      </c>
      <c r="D35" s="70">
        <f>mesfinanc</f>
        <v/>
      </c>
      <c r="E35" s="70" t="n">
        <v>1</v>
      </c>
      <c r="F35" s="71" t="n"/>
    </row>
    <row r="36">
      <c r="B36" s="88" t="inlineStr">
        <is>
          <t>AVERBAÇÃO CONSTRUÇÃO NA MATRÍCULA</t>
        </is>
      </c>
      <c r="C36" s="107" t="n">
        <v>3000</v>
      </c>
      <c r="D36" s="81">
        <f>D34+1</f>
        <v/>
      </c>
      <c r="E36" s="81" t="n">
        <v>1</v>
      </c>
      <c r="F36" s="71" t="n"/>
    </row>
    <row r="37">
      <c r="B37" s="88" t="inlineStr">
        <is>
          <t>FUNREJUS (CUBxM²x0,2%)</t>
        </is>
      </c>
      <c r="C37" s="105">
        <f>CUB*metragemcasa*0.002</f>
        <v/>
      </c>
      <c r="D37" s="81">
        <f>mesaverbacao</f>
        <v/>
      </c>
      <c r="E37" s="81" t="n">
        <v>1</v>
      </c>
      <c r="F37" s="71" t="n"/>
    </row>
    <row r="38">
      <c r="B38" s="88" t="inlineStr">
        <is>
          <t>% BANCO NO TERRENO</t>
        </is>
      </c>
      <c r="C38" s="82" t="n">
        <v>0.8</v>
      </c>
      <c r="D38" s="81">
        <f>mesfinanc</f>
        <v/>
      </c>
      <c r="E38" s="81" t="n">
        <v>1</v>
      </c>
      <c r="F38" s="112" t="n"/>
    </row>
    <row r="39" ht="15" customHeight="1" thickBot="1">
      <c r="B39" s="89" t="inlineStr">
        <is>
          <t>SALDO DO FINANCIAMENTO PARA CONSTRUÇÃO</t>
        </is>
      </c>
      <c r="C39" s="113">
        <f>C8-(C19*C38)</f>
        <v/>
      </c>
      <c r="D39" s="87">
        <f>D21+1</f>
        <v/>
      </c>
      <c r="E39" s="87">
        <f>E21</f>
        <v/>
      </c>
      <c r="F39" s="26" t="n"/>
    </row>
    <row r="40">
      <c r="C40" s="12" t="n"/>
    </row>
    <row r="43">
      <c r="B43" t="inlineStr">
        <is>
          <t>PARCELAS FINANCIAMENTO</t>
        </is>
      </c>
    </row>
    <row r="44">
      <c r="B44" t="inlineStr">
        <is>
          <t>TABELA</t>
        </is>
      </c>
      <c r="C44" s="11" t="inlineStr">
        <is>
          <t>SAC</t>
        </is>
      </c>
    </row>
    <row r="45">
      <c r="B45" t="inlineStr">
        <is>
          <t>1º PARCELA</t>
        </is>
      </c>
      <c r="C45" s="107" t="n">
        <v>12500</v>
      </c>
      <c r="D45" s="73" t="n"/>
      <c r="E45" s="73" t="n"/>
      <c r="F45" t="inlineStr">
        <is>
          <t>SIMULAÇÃO CAIXA</t>
        </is>
      </c>
    </row>
    <row r="46">
      <c r="C46" s="107" t="n"/>
      <c r="D46" s="73" t="n"/>
      <c r="E46" s="73" t="n"/>
    </row>
  </sheetData>
  <conditionalFormatting sqref="D17">
    <cfRule type="cellIs" priority="2" operator="lessThanOrEqual" dxfId="0">
      <formula>$D$36</formula>
    </cfRule>
  </conditionalFormatting>
  <conditionalFormatting sqref="D21">
    <cfRule type="cellIs" priority="1" operator="lessThanOrEqual" dxfId="0">
      <formula>$D$8</formula>
    </cfRule>
  </conditionalFormatting>
  <pageMargins left="0.511811024" right="0.511811024" top="0.787401575" bottom="0.787401575" header="0.31496062" footer="0.31496062"/>
  <headerFooter>
    <oddHeader/>
    <oddFooter>&amp;L&amp;"Calibri"&amp;8 &amp;K000000_x000d_# Classified as Internal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3:W55"/>
  <sheetViews>
    <sheetView zoomScale="55" zoomScaleNormal="55" workbookViewId="0">
      <selection activeCell="A20" sqref="A20:XFD20"/>
    </sheetView>
  </sheetViews>
  <sheetFormatPr baseColWidth="8" defaultRowHeight="14.4"/>
  <cols>
    <col width="3.5546875" customWidth="1" min="1" max="1"/>
    <col width="4.88671875" bestFit="1" customWidth="1" min="2" max="2"/>
    <col width="18.44140625" bestFit="1" customWidth="1" min="3" max="3"/>
    <col width="23.5546875" bestFit="1" customWidth="1" min="4" max="4"/>
    <col width="24.109375" customWidth="1" min="5" max="5"/>
    <col width="16.5546875" customWidth="1" min="6" max="6"/>
    <col width="18.33203125" customWidth="1" min="7" max="7"/>
    <col width="24.44140625" bestFit="1" customWidth="1" min="8" max="8"/>
    <col width="22.5546875" bestFit="1" customWidth="1" min="9" max="9"/>
    <col width="23" bestFit="1" customWidth="1" min="10" max="10"/>
    <col width="25" bestFit="1" customWidth="1" min="11" max="11"/>
    <col width="17.109375" bestFit="1" customWidth="1" min="12" max="12"/>
    <col width="2.6640625" customWidth="1" style="27" min="13" max="13"/>
    <col width="17.6640625" bestFit="1" customWidth="1" min="14" max="14"/>
    <col width="17.44140625" customWidth="1" min="15" max="15"/>
    <col width="2.33203125" customWidth="1" min="16" max="16"/>
    <col width="15.33203125" bestFit="1" customWidth="1" min="17" max="17"/>
    <col width="26.33203125" customWidth="1" min="18" max="18"/>
    <col width="27.33203125" customWidth="1" min="19" max="19"/>
    <col width="2.5546875" customWidth="1" min="20" max="20"/>
    <col width="12.109375" customWidth="1" min="23" max="23"/>
  </cols>
  <sheetData>
    <row r="2" ht="15" customHeight="1" thickBot="1"/>
    <row r="3">
      <c r="C3" s="102" t="inlineStr">
        <is>
          <t>EXPOSIÇÃO DE CAIXA DO INVESTIDOR</t>
        </is>
      </c>
      <c r="D3" s="114" t="n"/>
      <c r="E3" s="115">
        <f>SMALL(R15:R54,1)</f>
        <v/>
      </c>
    </row>
    <row r="4">
      <c r="C4" s="98" t="inlineStr">
        <is>
          <t>NÚMERO DE MESES PAYBACK</t>
        </is>
      </c>
      <c r="E4" s="15">
        <f>mesvenda+1</f>
        <v/>
      </c>
    </row>
    <row r="5">
      <c r="C5" s="98" t="inlineStr">
        <is>
          <t>CORRETAGEM</t>
        </is>
      </c>
      <c r="E5" s="116">
        <f>metragemvenda*precom2venda*perc.corretagem</f>
        <v/>
      </c>
    </row>
    <row r="6">
      <c r="C6" s="98" t="inlineStr">
        <is>
          <t>TAXA DE SUCESSO</t>
        </is>
      </c>
      <c r="E6" s="116">
        <f>(LARGE(R15:R54,1)+LARGE(K15:K54,1)-E5)*perc.sucesso</f>
        <v/>
      </c>
    </row>
    <row r="7">
      <c r="C7" s="98" t="inlineStr">
        <is>
          <t>LUCRO BRUTO</t>
        </is>
      </c>
      <c r="E7" s="116">
        <f>LARGE(R15:R54,1)+LARGE(K15:K54,1)-E5-E6</f>
        <v/>
      </c>
    </row>
    <row r="8">
      <c r="C8" s="98" t="inlineStr">
        <is>
          <t>I.R. GANHO DE CAPITAL</t>
        </is>
      </c>
      <c r="E8" s="116">
        <f>E7*0.15</f>
        <v/>
      </c>
    </row>
    <row r="9">
      <c r="C9" s="98" t="inlineStr">
        <is>
          <t>LUCRO LÍQUIDO</t>
        </is>
      </c>
      <c r="E9" s="117">
        <f>E7-E8</f>
        <v/>
      </c>
    </row>
    <row r="10">
      <c r="C10" s="98" t="inlineStr">
        <is>
          <t xml:space="preserve">RETORNO SOBRE O INVESTIMENTO </t>
        </is>
      </c>
      <c r="E10" s="91">
        <f>-E9/E3</f>
        <v/>
      </c>
    </row>
    <row r="11" ht="15" customHeight="1" thickBot="1">
      <c r="C11" s="100" t="inlineStr">
        <is>
          <t>TIR MENSAL</t>
        </is>
      </c>
      <c r="D11" s="118" t="n"/>
      <c r="E11" s="92">
        <f>IRR(S15:INDIRECT(CONCATENATE("S",ROW(S15)+E4-1)))</f>
        <v/>
      </c>
    </row>
    <row r="13" ht="15" customHeight="1" thickBot="1"/>
    <row r="14" ht="30.75" customHeight="1" thickBot="1">
      <c r="B14" s="28" t="inlineStr">
        <is>
          <t>MÊS</t>
        </is>
      </c>
      <c r="C14" s="29" t="inlineStr">
        <is>
          <t>COMPRA TERRENO</t>
        </is>
      </c>
      <c r="D14" s="29" t="inlineStr">
        <is>
          <t>MANUTENÇÃO TERRENO</t>
        </is>
      </c>
      <c r="E14" s="29" t="inlineStr">
        <is>
          <t>BW INVEST</t>
        </is>
      </c>
      <c r="F14" s="29" t="inlineStr">
        <is>
          <t>CONSTRUÇÃO</t>
        </is>
      </c>
      <c r="G14" s="29" t="inlineStr">
        <is>
          <t>TAXAS/IMPOSTOS</t>
        </is>
      </c>
      <c r="H14" s="29" t="inlineStr">
        <is>
          <t>TARIFAS FINANCIAMENTO</t>
        </is>
      </c>
      <c r="I14" s="29" t="inlineStr">
        <is>
          <t>AMORTIZAÇÃO FINANC.</t>
        </is>
      </c>
      <c r="J14" s="29" t="inlineStr">
        <is>
          <t>JUROS FINANCIAMENTO</t>
        </is>
      </c>
      <c r="K14" s="29" t="inlineStr">
        <is>
          <t>SALDO DEVEDOR FINANC.</t>
        </is>
      </c>
      <c r="L14" s="29" t="inlineStr">
        <is>
          <t>VENDA</t>
        </is>
      </c>
      <c r="M14" s="30" t="n"/>
      <c r="N14" s="29" t="inlineStr">
        <is>
          <t>BANCO</t>
        </is>
      </c>
      <c r="O14" s="29" t="inlineStr">
        <is>
          <t>INVESTIDOR</t>
        </is>
      </c>
      <c r="P14" s="31" t="n"/>
      <c r="Q14" s="29" t="inlineStr">
        <is>
          <t>SALDO MÊS</t>
        </is>
      </c>
      <c r="R14" s="29" t="inlineStr">
        <is>
          <t>EXPOSIÇÃO DE CAIXA - INVESTIDOR</t>
        </is>
      </c>
      <c r="S14" s="29" t="inlineStr">
        <is>
          <t>TIR</t>
        </is>
      </c>
      <c r="T14" s="32" t="n"/>
    </row>
    <row r="15" ht="15.6" customHeight="1">
      <c r="B15" s="64" t="n">
        <v>1</v>
      </c>
      <c r="C15" s="119">
        <f>IF((IF(AND(ROW(B15)-ROW($B$15)+1&lt;=(mesterreno+prazoterreno-1),B15&gt;=(mesterreno)),-precoterreno*(1-perc.terrenobanco)/prazoterreno,"0")
+
IF(AND(ROW(B15)-ROW($B$15)+1&lt;=(mesterrenobanco+prazoterrenobanco-1),B15&gt;=(mesterrenobanco)),-precoterreno*perc.terrenobanco/prazoterrenobanco,"0"))=0,"",(IF(AND(ROW(B15)-ROW($B$15)+1&lt;=(mesterreno+prazoterreno-1),B15&gt;=(mesterreno)),-precoterreno*(1-perc.terrenobanco)/prazoterreno,"0")
+
IF(AND(ROW(B15)-ROW($B$15)+1&lt;=(mesterrenobanco+prazoterrenobanco-1),B15&gt;=(mesterrenobanco)),-precoterreno*perc.terrenobanco/prazoterrenobanco,"0")))</f>
        <v/>
      </c>
      <c r="D15" s="120">
        <f>IF(IF(AND(B15&gt;=(mesitbi),B15&lt;=(mesvenda)),-custocondominio,"0")=0,"",(
IF(AND(B15&gt;=(mesitbi),B15&lt;=(mesvenda)),-custocondominio,"")))</f>
        <v/>
      </c>
      <c r="E15" s="120">
        <f>IF((IF(AND(ROW(B15)-ROW($B$15)+1&lt;=(mesadesao+prazoadesao-1),B15&gt;=(mesadesao)),-precoadesao/prazoadesao,"0")
+
IF(AND(ROW(B15)-ROW($B$15)+1&lt;=(mesconstrucao+prazoconstrucao-1),B15&gt;=(mesconstrucao)),-custoconstrucao*perc.adm/prazoconstrucao,"0")
+
IF(AND(ROW(B15)-ROW($B$15)+1&lt;=(mesprojeto+prazoprojeto-1),B15&gt;=(mesprojeto)),-precoprojetos/prazoprojeto,"0"))=0,"",(IF(AND(ROW(B15)-ROW($B$15)+1&lt;=(mesadesao+prazoadesao-1),B15&gt;=(mesadesao)),-precoadesao/prazoadesao,"0")
+
IF(AND(ROW(B15)-ROW($B$15)+1&lt;=(mesconstrucao+prazoconstrucao-1),B15&gt;=(mesconstrucao)),-custoconstrucao*perc.adm/prazoconstrucao,"0")
+
IF(AND(ROW(B15)-ROW($B$15)+1&lt;=(mesprojeto+prazoprojeto-1),B15&gt;=(mesprojeto)),-precoprojetos/prazoprojeto,"0")))</f>
        <v/>
      </c>
      <c r="F15" s="120">
        <f>IF((IF(AND(ROW(B15)-ROW($B$15)+1&lt;=(mesconstrucao+prazoconstrucao-1),B15&gt;=(mesconstrucao)),-custoconstrucao*(1-perc.adm)/prazoconstrucao,0))=0,"",(IF(AND(ROW(B15)-ROW($B$15)+1&lt;=(mesconstrucao+prazoconstrucao-1),B15&gt;=(mesconstrucao)),-custoconstrucao*(1-perc.adm)/prazoconstrucao,"0")))</f>
        <v/>
      </c>
      <c r="G15" s="120">
        <f>IF((IF(AND(ROW(B15)-ROW($B$15)+1&lt;=(mesitbi+prazoitbi-1),B15&gt;=(mesitbi)),-perc.itbi*precoterreno/prazoitbi,"0")
+
IF(AND(ROW(B15)-ROW($B$15)+1&lt;=(mesconstrucao+prazoconstrucao-1),B15=(mesconstrucao+2)),-precovistoria,"0")
+
IF(AND(ROW(B15)-ROW($B$15)+1&lt;=(mesconstrucao+prazoconstrucao-1),B15=(mesconstrucao+7)),-precovistoria,"0")
+
IF(AND(ROW(B15)-ROW($B$15)+1&lt;=(mesinss+prazoinss-1),B15&gt;=(mesinss)),-custoinss/prazoinss,"0")
+
IF(AND(ROW(B15)-ROW($B$15)+1&lt;=(mesalvara+prazoalvara-1),B15&gt;=(mesalvara)),-taxam2alvara*metragemcasa/prazoalvara,"0")
+
IF(AND(ROW(B15)-ROW($B$15)+1&lt;=(mescvco+prazocvco-1),B15&gt;=(mescvco)),-taxam2cvco*metragemcasa/prazocvco,"0")
+
IF(AND(ROW(B15)-ROW($B$15)+1&lt;=(mesregistrocartorio+prazoregistrocartorio-1),B15&gt;=(mesregistrocartorio)),-precoregistrocartorio/prazoregistrocartorio,"0")
+
IF(AND(ROW(B15)-ROW($B$15)+1&lt;=(mesaverbacao+prazoaverbacao-1),B15&gt;=(mesaverbacao)),-(precoaverbacao+custofunrejus)/prazoaverbacao,"0"))=0,"",(IF(AND(ROW(B15)-ROW($B$15)+1&lt;=(mesitbi+prazoitbi-1),B15&gt;=(mesitbi)),-perc.itbi*precoterreno/prazoitbi,"0")
+
IF(AND(ROW(B15)-ROW($B$15)+1&lt;=(mesconstrucao+prazoconstrucao-1),B15=(mesconstrucao+2)),-precovistoria,"0")
+
IF(AND(ROW(B15)-ROW($B$15)+1&lt;=(mesconstrucao+prazoconstrucao-1),B15=(mesconstrucao+7)),-precovistoria,"0")
+
IF(AND(ROW(B15)-ROW($B$15)+1&lt;=(mesinss+prazoinss-1),B15&gt;=(mesinss)),-custoinss/prazoinss,"0")
+
IF(AND(ROW(B15)-ROW($B$15)+1&lt;=(mesalvara+prazoalvara-1),B15&gt;=(mesalvara)),-taxam2alvara*metragemcasa/prazoalvara,"0")
+
IF(AND(ROW(B15)-ROW($B$15)+1&lt;=(mescvco+prazocvco-1),B15&gt;=(mescvco)),-taxam2cvco*metragemcasa/prazocvco,"0")
+
IF(AND(ROW(B15)-ROW($B$15)+1&lt;=(mesregistrocartorio+prazoregistrocartorio-1),B15&gt;=(mesregistrocartorio)),-precoregistrocartorio/prazoregistrocartorio,"0")
+
IF(AND(ROW(B15)-ROW($B$15)+1&lt;=(mesaverbacao+prazoaverbacao-1),B15&gt;=(mesaverbacao)),-(precoaverbacao+custofunrejus)/prazoaverbacao,"0")))</f>
        <v/>
      </c>
      <c r="H15" s="120">
        <f>IF((IF(AND(ROW(B15)-ROW($B$15)+1&lt;=(mesavaliacao+prazoavaliacao-1),B15&gt;=(mesavaliacao)),-precoavaliacao/prazoavaliacao,"0")
+
IF(AND(ROW(B15)-ROW($B$15)+1&lt;=(mesfinanc+mesesfinanc-1),B15&gt;=(mesfinanc+1),B15&lt;=(mesvenda)),-precotaxaseguro,"0"))=0,"",(IF(AND(ROW(B15)-ROW($B$15)+1&lt;=(mesavaliacao+prazoavaliacao-1),B15&gt;=(mesavaliacao)),-precoavaliacao/prazoavaliacao,"0")
+
IF(AND(ROW(B15)-ROW($B$15)+1&lt;=(mesfinanc+mesesfinanc-1),B15&gt;=(mesfinanc+1),B15&lt;=(mesvenda)),-precotaxaseguro,"0")))</f>
        <v/>
      </c>
      <c r="I15" s="120">
        <f>IF(IF(AND(ROW(B15)-ROW($B$15)+1&lt;=(mesfinanc+mesesfinanc-1),B15&gt;(mescvco),B15&lt;=(mesvenda)),-financiamento/mesesfinanc,"0")=0,"",IF(AND(ROW(B15)-ROW($B$15)+1&lt;=(mesfinanc+mesesfinanc-1),B15&gt;(mescvco),B15&lt;=(mesvenda)),-financiamento/mesesfinanc,"0"))</f>
        <v/>
      </c>
      <c r="J15" s="120">
        <f>IF(IF(AND(ROW(B15)-ROW($B$15)+1&lt;=(mesfinanc+mesesfinanc-1),B15&lt;=(mesvenda)),-(SUM($N14:N$15)+SUM($I14:I$15))*jurosmensais,"0")=0,"0",IF(AND(ROW(B15)-ROW($B$15)+1&lt;=(mesfinanc+mesesfinanc-1),B15&lt;=(mesvenda)),-(SUM($N14:N$15)+SUM($I14:I$15))*jurosmensais,"0"))</f>
        <v/>
      </c>
      <c r="K15" s="121">
        <f>IF((IF(AND(ROW(B15)-ROW($B$15)+1&lt;=(mesfinanc+mesesfinanc-1),B15=(mesfinanc),B15&lt;=(mesvenda)),-financiamento,"0")
+
IF(AND(ROW(B15)-ROW($B$15)+1&lt;=(mesfinanc+mesesfinanc-1),B15&gt;(mesfinanc),B15&lt;=(mesvenda)),K14-I15,"0"))=0,"",(IF(AND(ROW(B15)-ROW($B$15)+1&lt;=(mesfinanc+mesesfinanc-1),B15=(mesfinanc),B15&lt;=(mesvenda)),-financiamento,"0")
+
IF(AND(ROW(B15)-ROW($B$15)+1&lt;=(mesfinanc+mesesfinanc-1),B15&gt;(mesfinanc),B15&lt;=(mesvenda)),K14-I15,"0")))</f>
        <v/>
      </c>
      <c r="L15" s="122">
        <f>IF((IF(AND(ROW(B15)-ROW($B$15)+1&lt;=(mesvenda+prazovenda-1),B15&gt;=(mesvenda)),precom2venda*metragemvenda/prazovenda,0))=0,"",(IF(AND(ROW(B15)-ROW($B$15)+1&lt;=(mesvenda+prazovenda-1),B15&gt;=(mesvenda)),precom2venda*metragemvenda/prazovenda,0)))</f>
        <v/>
      </c>
      <c r="M15" s="123" t="n"/>
      <c r="N15" s="124">
        <f>IF((IF(AND(ROW(B15)-ROW($B$15)+1&lt;=(mesterrenobanco+prazoterrenobanco-1),B15&gt;=(mesterrenobanco)),precoterreno*perc.terrenobanco/prazoterrenobanco,"0")
+
(IF(AND(ROW(B15)-ROW($B$15)+1&lt;=(mesconstrucao+prazoconstrucao),B15&gt;(mesconstrucao)),(financiamento-(precoterreno*perc.terrenobanco))/prazoconstrucao)))=0,"0",(IF(AND(ROW(B15)-ROW($B$15)+1&lt;=(mesterrenobanco+prazoterrenobanco-1),B15&gt;=(mesterrenobanco)),precoterreno*perc.terrenobanco/prazoterrenobanco,"0"))+(IF(AND(ROW(B15)-ROW($B$15)+1&lt;=(mesconstrucao+prazoconstrucao),B15&gt;(mesconstrucao)),(financiamento-(precoterreno*perc.terrenobanco))/prazoconstrucao)))</f>
        <v/>
      </c>
      <c r="O15" s="122">
        <f>-SUM(C15:J15)-N15</f>
        <v/>
      </c>
      <c r="P15" s="16" t="n"/>
      <c r="Q15" s="125">
        <f>IF(SUM(C15:J15)=-SUM(N15:O15),"OK",SUM(C15:J15)-SUM(N15:O15))</f>
        <v/>
      </c>
      <c r="R15" s="120">
        <f>-SUM(L15,O15)</f>
        <v/>
      </c>
      <c r="S15" s="126">
        <f>-O15
+
IF(B15=($E$4),$E$9-$E$3,"0")</f>
        <v/>
      </c>
      <c r="T15" s="127" t="n"/>
    </row>
    <row r="16" ht="15.6" customHeight="1">
      <c r="B16" s="64" t="n">
        <v>2</v>
      </c>
      <c r="C16" s="128">
        <f>IF((IF(AND(ROW(B16)-ROW($B$15)+1&lt;=(mesterreno+prazoterreno-1),B16&gt;=(mesterreno)),-precoterreno*(1-perc.terrenobanco)/prazoterreno,"0")
+
IF(AND(ROW(B16)-ROW($B$15)+1&lt;=(mesterrenobanco+prazoterrenobanco-1),B16&gt;=(mesterrenobanco)),-precoterreno*perc.terrenobanco/prazoterrenobanco,"0"))=0,"",(IF(AND(ROW(B16)-ROW($B$15)+1&lt;=(mesterreno+prazoterreno-1),B16&gt;=(mesterreno)),-precoterreno*(1-perc.terrenobanco)/prazoterreno,"0")
+
IF(AND(ROW(B16)-ROW($B$15)+1&lt;=(mesterrenobanco+prazoterrenobanco-1),B16&gt;=(mesterrenobanco)),-precoterreno*perc.terrenobanco/prazoterrenobanco,"0")))</f>
        <v/>
      </c>
      <c r="D16" s="129">
        <f>IF(IF(AND(B16&gt;=(mesitbi),B16&lt;=(mesvenda)),-custocondominio,"0")=0,"",(
IF(AND(B16&gt;=(mesitbi),B16&lt;=(mesvenda)),-custocondominio,"")))</f>
        <v/>
      </c>
      <c r="E16" s="129">
        <f>IF((IF(AND(ROW(B16)-ROW($B$15)+1&lt;=(mesadesao+prazoadesao-1),B16&gt;=(mesadesao)),-precoadesao/prazoadesao,"0")
+
IF(AND(ROW(B16)-ROW($B$15)+1&lt;=(mesconstrucao+prazoconstrucao-1),B16&gt;=(mesconstrucao)),-custoconstrucao*perc.adm/prazoconstrucao,"0")
+
IF(AND(ROW(B16)-ROW($B$15)+1&lt;=(mesprojeto+prazoprojeto-1),B16&gt;=(mesprojeto)),-precoprojetos/prazoprojeto,"0"))=0,"",(IF(AND(ROW(B16)-ROW($B$15)+1&lt;=(mesadesao+prazoadesao-1),B16&gt;=(mesadesao)),-precoadesao/prazoadesao,"0")
+
IF(AND(ROW(B16)-ROW($B$15)+1&lt;=(mesconstrucao+prazoconstrucao-1),B16&gt;=(mesconstrucao)),-custoconstrucao*perc.adm/prazoconstrucao,"0")
+
IF(AND(ROW(B16)-ROW($B$15)+1&lt;=(mesprojeto+prazoprojeto-1),B16&gt;=(mesprojeto)),-precoprojetos/prazoprojeto,"0")))</f>
        <v/>
      </c>
      <c r="F16" s="129">
        <f>IF((IF(AND(ROW(B16)-ROW($B$15)+1&lt;=(mesconstrucao+prazoconstrucao-1),B16&gt;=(mesconstrucao)),-custoconstrucao*(1-perc.adm)/prazoconstrucao,0))=0,"",(IF(AND(ROW(B16)-ROW($B$15)+1&lt;=(mesconstrucao+prazoconstrucao-1),B16&gt;=(mesconstrucao)),-custoconstrucao*(1-perc.adm)/prazoconstrucao,"0")))</f>
        <v/>
      </c>
      <c r="G16" s="129">
        <f>IF((IF(AND(ROW(B16)-ROW($B$15)+1&lt;=(mesitbi+prazoitbi-1),B16&gt;=(mesitbi)),-perc.itbi*precoterreno/prazoitbi,"0")
+
IF(AND(ROW(B16)-ROW($B$15)+1&lt;=(mesconstrucao+prazoconstrucao-1),B16=(mesconstrucao+2)),-precovistoria,"0")
+
IF(AND(ROW(B16)-ROW($B$15)+1&lt;=(mesconstrucao+prazoconstrucao-1),B16=(mesconstrucao+7)),-precovistoria,"0")
+
IF(AND(ROW(B16)-ROW($B$15)+1&lt;=(mesinss+prazoinss-1),B16&gt;=(mesinss)),-custoinss/prazoinss,"0")
+
IF(AND(ROW(B16)-ROW($B$15)+1&lt;=(mesalvara+prazoalvara-1),B16&gt;=(mesalvara)),-taxam2alvara*metragemcasa/prazoalvara,"0")
+
IF(AND(ROW(B16)-ROW($B$15)+1&lt;=(mescvco+prazocvco-1),B16&gt;=(mescvco)),-taxam2cvco*metragemcasa/prazocvco,"0")
+
IF(AND(ROW(B16)-ROW($B$15)+1&lt;=(mesregistrocartorio+prazoregistrocartorio-1),B16&gt;=(mesregistrocartorio)),-precoregistrocartorio/prazoregistrocartorio,"0")
+
IF(AND(ROW(B16)-ROW($B$15)+1&lt;=(mesaverbacao+prazoaverbacao-1),B16&gt;=(mesaverbacao)),-(precoaverbacao+custofunrejus)/prazoaverbacao,"0"))=0,"",(IF(AND(ROW(B16)-ROW($B$15)+1&lt;=(mesitbi+prazoitbi-1),B16&gt;=(mesitbi)),-perc.itbi*precoterreno/prazoitbi,"0")
+
IF(AND(ROW(B16)-ROW($B$15)+1&lt;=(mesconstrucao+prazoconstrucao-1),B16=(mesconstrucao+2)),-precovistoria,"0")
+
IF(AND(ROW(B16)-ROW($B$15)+1&lt;=(mesconstrucao+prazoconstrucao-1),B16=(mesconstrucao+7)),-precovistoria,"0")
+
IF(AND(ROW(B16)-ROW($B$15)+1&lt;=(mesinss+prazoinss-1),B16&gt;=(mesinss)),-custoinss/prazoinss,"0")
+
IF(AND(ROW(B16)-ROW($B$15)+1&lt;=(mesalvara+prazoalvara-1),B16&gt;=(mesalvara)),-taxam2alvara*metragemcasa/prazoalvara,"0")
+
IF(AND(ROW(B16)-ROW($B$15)+1&lt;=(mescvco+prazocvco-1),B16&gt;=(mescvco)),-taxam2cvco*metragemcasa/prazocvco,"0")
+
IF(AND(ROW(B16)-ROW($B$15)+1&lt;=(mesregistrocartorio+prazoregistrocartorio-1),B16&gt;=(mesregistrocartorio)),-precoregistrocartorio/prazoregistrocartorio,"0")
+
IF(AND(ROW(B16)-ROW($B$15)+1&lt;=(mesaverbacao+prazoaverbacao-1),B16&gt;=(mesaverbacao)),-(precoaverbacao+custofunrejus)/prazoaverbacao,"0")))</f>
        <v/>
      </c>
      <c r="H16" s="129">
        <f>IF((IF(AND(ROW(B16)-ROW($B$15)+1&lt;=(mesavaliacao+prazoavaliacao-1),B16&gt;=(mesavaliacao)),-precoavaliacao/prazoavaliacao,"0")
+
IF(AND(ROW(B16)-ROW($B$15)+1&lt;=(mesfinanc+mesesfinanc-1),B16&gt;=(mesfinanc+1),B16&lt;=(mesvenda)),-precotaxaseguro,"0"))=0,"",(IF(AND(ROW(B16)-ROW($B$15)+1&lt;=(mesavaliacao+prazoavaliacao-1),B16&gt;=(mesavaliacao)),-precoavaliacao/prazoavaliacao,"0")
+
IF(AND(ROW(B16)-ROW($B$15)+1&lt;=(mesfinanc+mesesfinanc-1),B16&gt;=(mesfinanc+1),B16&lt;=(mesvenda)),-precotaxaseguro,"0")))</f>
        <v/>
      </c>
      <c r="I16" s="129">
        <f>IF(IF(AND(ROW(B16)-ROW($B$15)+1&lt;=(mesfinanc+mesesfinanc-1),B16&gt;(mescvco),B16&lt;=(mesvenda)),-financiamento/mesesfinanc,"0")=0,"",IF(AND(ROW(B16)-ROW($B$15)+1&lt;=(mesfinanc+mesesfinanc-1),B16&gt;(mescvco),B16&lt;=(mesvenda)),-financiamento/mesesfinanc,"0"))</f>
        <v/>
      </c>
      <c r="J16" s="129">
        <f>IF(IF(AND(ROW(B16)-ROW($B$15)+1&lt;=(mesfinanc+mesesfinanc-1),B16&lt;=(mesvenda)),-(SUM($N$15:N15)+SUM($I$15:I15))*jurosmensais,"0")=0,"0",IF(AND(ROW(B16)-ROW($B$15)+1&lt;=(mesfinanc+mesesfinanc-1),B16&lt;=(mesvenda)),-(SUM($N$15:N15)+SUM($I$15:I15))*jurosmensais,"0"))</f>
        <v/>
      </c>
      <c r="K16" s="130">
        <f>IF((IF(AND(ROW(B16)-ROW($B$15)+1&lt;=(mesfinanc+mesesfinanc-1),B16=(mesfinanc),B16&lt;=(mesvenda)),-financiamento,"0")
+
IF(AND(ROW(B16)-ROW($B$15)+1&lt;=(mesfinanc+mesesfinanc-1),B16&gt;(mesfinanc),B16&lt;=(mesvenda)),K15-I16,"0"))=0,"",(IF(AND(ROW(B16)-ROW($B$15)+1&lt;=(mesfinanc+mesesfinanc-1),B16=(mesfinanc),B16&lt;=(mesvenda)),-financiamento,"0")
+
IF(AND(ROW(B16)-ROW($B$15)+1&lt;=(mesfinanc+mesesfinanc-1),B16&gt;(mesfinanc),B16&lt;=(mesvenda)),K15-I16,"0")))</f>
        <v/>
      </c>
      <c r="L16" s="131">
        <f>IF((IF(AND(ROW(B16)-ROW($B$15)+1&lt;=(mesvenda+prazovenda-1),B16&gt;=(mesvenda)),precom2venda*metragemvenda/prazovenda,0))=0,"",(IF(AND(ROW(B16)-ROW($B$15)+1&lt;=(mesvenda+prazovenda-1),B16&gt;=(mesvenda)),precom2venda*metragemvenda/prazovenda,0)))</f>
        <v/>
      </c>
      <c r="M16" s="123" t="n"/>
      <c r="N16" s="132">
        <f>IF((IF(AND(ROW(B16)-ROW($B$15)+1&lt;=(mesterrenobanco+prazoterrenobanco-1),B16&gt;=(mesterrenobanco)),precoterreno*perc.terrenobanco/prazoterrenobanco,"0")
+
(IF(AND(ROW(B16)-ROW($B$15)+1&lt;=(mesconstrucao+prazoconstrucao),B16&gt;(mesconstrucao)),(financiamento-(precoterreno*perc.terrenobanco))/prazoconstrucao)))=0,"0",(IF(AND(ROW(B16)-ROW($B$15)+1&lt;=(mesterrenobanco+prazoterrenobanco-1),B16&gt;=(mesterrenobanco)),precoterreno*perc.terrenobanco/prazoterrenobanco,"0"))+(IF(AND(ROW(B16)-ROW($B$15)+1&lt;=(mesconstrucao+prazoconstrucao),B16&gt;(mesconstrucao)),(financiamento-(precoterreno*perc.terrenobanco))/prazoconstrucao)))</f>
        <v/>
      </c>
      <c r="O16" s="131">
        <f>-SUM(C16:J16)-N16</f>
        <v/>
      </c>
      <c r="P16" s="16" t="n"/>
      <c r="Q16" s="133">
        <f>IF(SUM(C16:J16)=-SUM(N16:O16),"OK",SUM(C16:J16)-SUM(N16:O16))</f>
        <v/>
      </c>
      <c r="R16" s="129">
        <f>SUM(L16,R15)-O16</f>
        <v/>
      </c>
      <c r="S16" s="134">
        <f>-
O16+
IF(B16=($E$4),$E$9-$E$3,"0")</f>
        <v/>
      </c>
      <c r="T16" s="127" t="n"/>
      <c r="W16" s="10" t="n"/>
    </row>
    <row r="17" ht="15.6" customHeight="1">
      <c r="B17" s="64" t="n">
        <v>3</v>
      </c>
      <c r="C17" s="128">
        <f>IF((IF(AND(ROW(B17)-ROW($B$15)+1&lt;=(mesterreno+prazoterreno-1),B17&gt;=(mesterreno)),-precoterreno*(1-perc.terrenobanco)/prazoterreno,"0")
+
IF(AND(ROW(B17)-ROW($B$15)+1&lt;=(mesterrenobanco+prazoterrenobanco-1),B17&gt;=(mesterrenobanco)),-precoterreno*perc.terrenobanco/prazoterrenobanco,"0"))=0,"",(IF(AND(ROW(B17)-ROW($B$15)+1&lt;=(mesterreno+prazoterreno-1),B17&gt;=(mesterreno)),-precoterreno*(1-perc.terrenobanco)/prazoterreno,"0")
+
IF(AND(ROW(B17)-ROW($B$15)+1&lt;=(mesterrenobanco+prazoterrenobanco-1),B17&gt;=(mesterrenobanco)),-precoterreno*perc.terrenobanco/prazoterrenobanco,"0")))</f>
        <v/>
      </c>
      <c r="D17" s="129">
        <f>IF(IF(AND(B17&gt;=(mesitbi),B17&lt;=(mesvenda)),-custocondominio,"0")=0,"",(
IF(AND(B17&gt;=(mesitbi),B17&lt;=(mesvenda)),-custocondominio,"")))</f>
        <v/>
      </c>
      <c r="E17" s="129">
        <f>IF((IF(AND(ROW(B17)-ROW($B$15)+1&lt;=(mesadesao+prazoadesao-1),B17&gt;=(mesadesao)),-precoadesao/prazoadesao,"0")
+
IF(AND(ROW(B17)-ROW($B$15)+1&lt;=(mesconstrucao+prazoconstrucao-1),B17&gt;=(mesconstrucao)),-custoconstrucao*perc.adm/prazoconstrucao,"0")
+
IF(AND(ROW(B17)-ROW($B$15)+1&lt;=(mesprojeto+prazoprojeto-1),B17&gt;=(mesprojeto)),-precoprojetos/prazoprojeto,"0"))=0,"",(IF(AND(ROW(B17)-ROW($B$15)+1&lt;=(mesadesao+prazoadesao-1),B17&gt;=(mesadesao)),-precoadesao/prazoadesao,"0")
+
IF(AND(ROW(B17)-ROW($B$15)+1&lt;=(mesconstrucao+prazoconstrucao-1),B17&gt;=(mesconstrucao)),-custoconstrucao*perc.adm/prazoconstrucao,"0")
+
IF(AND(ROW(B17)-ROW($B$15)+1&lt;=(mesprojeto+prazoprojeto-1),B17&gt;=(mesprojeto)),-precoprojetos/prazoprojeto,"0")))</f>
        <v/>
      </c>
      <c r="F17" s="129">
        <f>IF((IF(AND(ROW(B17)-ROW($B$15)+1&lt;=(mesconstrucao+prazoconstrucao-1),B17&gt;=(mesconstrucao)),-custoconstrucao*(1-perc.adm)/prazoconstrucao,0))=0,"",(IF(AND(ROW(B17)-ROW($B$15)+1&lt;=(mesconstrucao+prazoconstrucao-1),B17&gt;=(mesconstrucao)),-custoconstrucao*(1-perc.adm)/prazoconstrucao,"0")))</f>
        <v/>
      </c>
      <c r="G17" s="129">
        <f>IF((IF(AND(ROW(B17)-ROW($B$15)+1&lt;=(mesitbi+prazoitbi-1),B17&gt;=(mesitbi)),-perc.itbi*precoterreno/prazoitbi,"0")
+
IF(AND(ROW(B17)-ROW($B$15)+1&lt;=(mesconstrucao+prazoconstrucao-1),B17=(mesconstrucao+2)),-precovistoria,"0")
+
IF(AND(ROW(B17)-ROW($B$15)+1&lt;=(mesconstrucao+prazoconstrucao-1),B17=(mesconstrucao+7)),-precovistoria,"0")
+
IF(AND(ROW(B17)-ROW($B$15)+1&lt;=(mesinss+prazoinss-1),B17&gt;=(mesinss)),-custoinss/prazoinss,"0")
+
IF(AND(ROW(B17)-ROW($B$15)+1&lt;=(mesalvara+prazoalvara-1),B17&gt;=(mesalvara)),-taxam2alvara*metragemcasa/prazoalvara,"0")
+
IF(AND(ROW(B17)-ROW($B$15)+1&lt;=(mescvco+prazocvco-1),B17&gt;=(mescvco)),-taxam2cvco*metragemcasa/prazocvco,"0")
+
IF(AND(ROW(B17)-ROW($B$15)+1&lt;=(mesregistrocartorio+prazoregistrocartorio-1),B17&gt;=(mesregistrocartorio)),-precoregistrocartorio/prazoregistrocartorio,"0")
+
IF(AND(ROW(B17)-ROW($B$15)+1&lt;=(mesaverbacao+prazoaverbacao-1),B17&gt;=(mesaverbacao)),-(precoaverbacao+custofunrejus)/prazoaverbacao,"0"))=0,"",(IF(AND(ROW(B17)-ROW($B$15)+1&lt;=(mesitbi+prazoitbi-1),B17&gt;=(mesitbi)),-perc.itbi*precoterreno/prazoitbi,"0")
+
IF(AND(ROW(B17)-ROW($B$15)+1&lt;=(mesconstrucao+prazoconstrucao-1),B17=(mesconstrucao+2)),-precovistoria,"0")
+
IF(AND(ROW(B17)-ROW($B$15)+1&lt;=(mesconstrucao+prazoconstrucao-1),B17=(mesconstrucao+7)),-precovistoria,"0")
+
IF(AND(ROW(B17)-ROW($B$15)+1&lt;=(mesinss+prazoinss-1),B17&gt;=(mesinss)),-custoinss/prazoinss,"0")
+
IF(AND(ROW(B17)-ROW($B$15)+1&lt;=(mesalvara+prazoalvara-1),B17&gt;=(mesalvara)),-taxam2alvara*metragemcasa/prazoalvara,"0")
+
IF(AND(ROW(B17)-ROW($B$15)+1&lt;=(mescvco+prazocvco-1),B17&gt;=(mescvco)),-taxam2cvco*metragemcasa/prazocvco,"0")
+
IF(AND(ROW(B17)-ROW($B$15)+1&lt;=(mesregistrocartorio+prazoregistrocartorio-1),B17&gt;=(mesregistrocartorio)),-precoregistrocartorio/prazoregistrocartorio,"0")
+
IF(AND(ROW(B17)-ROW($B$15)+1&lt;=(mesaverbacao+prazoaverbacao-1),B17&gt;=(mesaverbacao)),-(precoaverbacao+custofunrejus)/prazoaverbacao,"0")))</f>
        <v/>
      </c>
      <c r="H17" s="129">
        <f>IF((IF(AND(ROW(B17)-ROW($B$15)+1&lt;=(mesavaliacao+prazoavaliacao-1),B17&gt;=(mesavaliacao)),-precoavaliacao/prazoavaliacao,"0")
+
IF(AND(ROW(B17)-ROW($B$15)+1&lt;=(mesfinanc+mesesfinanc-1),B17&gt;=(mesfinanc+1),B17&lt;=(mesvenda)),-precotaxaseguro,"0"))=0,"",(IF(AND(ROW(B17)-ROW($B$15)+1&lt;=(mesavaliacao+prazoavaliacao-1),B17&gt;=(mesavaliacao)),-precoavaliacao/prazoavaliacao,"0")
+
IF(AND(ROW(B17)-ROW($B$15)+1&lt;=(mesfinanc+mesesfinanc-1),B17&gt;=(mesfinanc+1),B17&lt;=(mesvenda)),-precotaxaseguro,"0")))</f>
        <v/>
      </c>
      <c r="I17" s="129">
        <f>IF(IF(AND(ROW(B17)-ROW($B$15)+1&lt;=(mesfinanc+mesesfinanc-1),B17&gt;(mescvco),B17&lt;=(mesvenda)),-financiamento/mesesfinanc,"0")=0,"",IF(AND(ROW(B17)-ROW($B$15)+1&lt;=(mesfinanc+mesesfinanc-1),B17&gt;(mescvco),B17&lt;=(mesvenda)),-financiamento/mesesfinanc,"0"))</f>
        <v/>
      </c>
      <c r="J17" s="129">
        <f>IF(IF(AND(ROW(B17)-ROW($B$15)+1&lt;=(mesfinanc+mesesfinanc-1),B17&lt;=(mesvenda)),-(SUM($N$15:N16)+SUM($I$15:I16))*jurosmensais,"0")=0,"0",IF(AND(ROW(B17)-ROW($B$15)+1&lt;=(mesfinanc+mesesfinanc-1),B17&lt;=(mesvenda)),-(SUM($N$15:N16)+SUM($I$15:I16))*jurosmensais,"0"))</f>
        <v/>
      </c>
      <c r="K17" s="130">
        <f>IF((IF(AND(ROW(B17)-ROW($B$15)+1&lt;=(mesfinanc+mesesfinanc-1),B17=(mesfinanc),B17&lt;=(mesvenda)),-financiamento,"0")
+
IF(AND(ROW(B17)-ROW($B$15)+1&lt;=(mesfinanc+mesesfinanc-1),B17&gt;(mesfinanc),B17&lt;=(mesvenda)),K16-I17,"0"))=0,"",(IF(AND(ROW(B17)-ROW($B$15)+1&lt;=(mesfinanc+mesesfinanc-1),B17=(mesfinanc),B17&lt;=(mesvenda)),-financiamento,"0")
+
IF(AND(ROW(B17)-ROW($B$15)+1&lt;=(mesfinanc+mesesfinanc-1),B17&gt;(mesfinanc),B17&lt;=(mesvenda)),K16-I17,"0")))</f>
        <v/>
      </c>
      <c r="L17" s="131">
        <f>IF((IF(AND(ROW(B17)-ROW($B$15)+1&lt;=(mesvenda+prazovenda-1),B17&gt;=(mesvenda)),precom2venda*metragemvenda/prazovenda,0))=0,"",(IF(AND(ROW(B17)-ROW($B$15)+1&lt;=(mesvenda+prazovenda-1),B17&gt;=(mesvenda)),precom2venda*metragemvenda/prazovenda,0)))</f>
        <v/>
      </c>
      <c r="M17" s="123" t="n"/>
      <c r="N17" s="132">
        <f>IF((IF(AND(ROW(B17)-ROW($B$15)+1&lt;=(mesterrenobanco+prazoterrenobanco-1),B17&gt;=(mesterrenobanco)),precoterreno*perc.terrenobanco/prazoterrenobanco,"0")
+
(IF(AND(ROW(B17)-ROW($B$15)+1&lt;=(mesconstrucao+prazoconstrucao),B17&gt;(mesconstrucao)),(financiamento-(precoterreno*perc.terrenobanco))/prazoconstrucao)))=0,"0",(IF(AND(ROW(B17)-ROW($B$15)+1&lt;=(mesterrenobanco+prazoterrenobanco-1),B17&gt;=(mesterrenobanco)),precoterreno*perc.terrenobanco/prazoterrenobanco,"0"))+(IF(AND(ROW(B17)-ROW($B$15)+1&lt;=(mesconstrucao+prazoconstrucao),B17&gt;(mesconstrucao)),(financiamento-(precoterreno*perc.terrenobanco))/prazoconstrucao)))</f>
        <v/>
      </c>
      <c r="O17" s="131">
        <f>-SUM(C17:J17)-N17</f>
        <v/>
      </c>
      <c r="P17" s="16" t="n"/>
      <c r="Q17" s="133">
        <f>IF(SUM(C17:J17)=-SUM(N17:O17),"OK",SUM(C17:J17)-SUM(N17:O17))</f>
        <v/>
      </c>
      <c r="R17" s="129">
        <f>SUM(L17,R16)-O17</f>
        <v/>
      </c>
      <c r="S17" s="134">
        <f>-
O17+
IF(B17=($E$4),$E$9-$E$3,"0")</f>
        <v/>
      </c>
      <c r="T17" s="127" t="n"/>
    </row>
    <row r="18" ht="15.6" customHeight="1">
      <c r="B18" s="64" t="n">
        <v>4</v>
      </c>
      <c r="C18" s="128">
        <f>IF((IF(AND(ROW(B18)-ROW($B$15)+1&lt;=(mesterreno+prazoterreno-1),B18&gt;=(mesterreno)),-precoterreno*(1-perc.terrenobanco)/prazoterreno,"0")
+
IF(AND(ROW(B18)-ROW($B$15)+1&lt;=(mesterrenobanco+prazoterrenobanco-1),B18&gt;=(mesterrenobanco)),-precoterreno*perc.terrenobanco/prazoterrenobanco,"0"))=0,"",(IF(AND(ROW(B18)-ROW($B$15)+1&lt;=(mesterreno+prazoterreno-1),B18&gt;=(mesterreno)),-precoterreno*(1-perc.terrenobanco)/prazoterreno,"0")
+
IF(AND(ROW(B18)-ROW($B$15)+1&lt;=(mesterrenobanco+prazoterrenobanco-1),B18&gt;=(mesterrenobanco)),-precoterreno*perc.terrenobanco/prazoterrenobanco,"0")))</f>
        <v/>
      </c>
      <c r="D18" s="129">
        <f>IF(IF(AND(B18&gt;=(mesitbi),B18&lt;=(mesvenda)),-custocondominio,"0")=0,"",(
IF(AND(B18&gt;=(mesitbi),B18&lt;=(mesvenda)),-custocondominio,"")))</f>
        <v/>
      </c>
      <c r="E18" s="129">
        <f>IF((IF(AND(ROW(B18)-ROW($B$15)+1&lt;=(mesadesao+prazoadesao-1),B18&gt;=(mesadesao)),-precoadesao/prazoadesao,"0")
+
IF(AND(ROW(B18)-ROW($B$15)+1&lt;=(mesconstrucao+prazoconstrucao-1),B18&gt;=(mesconstrucao)),-custoconstrucao*perc.adm/prazoconstrucao,"0")
+
IF(AND(ROW(B18)-ROW($B$15)+1&lt;=(mesprojeto+prazoprojeto-1),B18&gt;=(mesprojeto)),-precoprojetos/prazoprojeto,"0"))=0,"",(IF(AND(ROW(B18)-ROW($B$15)+1&lt;=(mesadesao+prazoadesao-1),B18&gt;=(mesadesao)),-precoadesao/prazoadesao,"0")
+
IF(AND(ROW(B18)-ROW($B$15)+1&lt;=(mesconstrucao+prazoconstrucao-1),B18&gt;=(mesconstrucao)),-custoconstrucao*perc.adm/prazoconstrucao,"0")
+
IF(AND(ROW(B18)-ROW($B$15)+1&lt;=(mesprojeto+prazoprojeto-1),B18&gt;=(mesprojeto)),-precoprojetos/prazoprojeto,"0")))</f>
        <v/>
      </c>
      <c r="F18" s="129">
        <f>IF((IF(AND(ROW(B18)-ROW($B$15)+1&lt;=(mesconstrucao+prazoconstrucao-1),B18&gt;=(mesconstrucao)),-custoconstrucao*(1-perc.adm)/prazoconstrucao,0))=0,"",(IF(AND(ROW(B18)-ROW($B$15)+1&lt;=(mesconstrucao+prazoconstrucao-1),B18&gt;=(mesconstrucao)),-custoconstrucao*(1-perc.adm)/prazoconstrucao,"0")))</f>
        <v/>
      </c>
      <c r="G18" s="129">
        <f>IF((IF(AND(ROW(B18)-ROW($B$15)+1&lt;=(mesitbi+prazoitbi-1),B18&gt;=(mesitbi)),-perc.itbi*precoterreno/prazoitbi,"0")
+
IF(AND(ROW(B18)-ROW($B$15)+1&lt;=(mesconstrucao+prazoconstrucao-1),B18=(mesconstrucao+2)),-precovistoria,"0")
+
IF(AND(ROW(B18)-ROW($B$15)+1&lt;=(mesconstrucao+prazoconstrucao-1),B18=(mesconstrucao+7)),-precovistoria,"0")
+
IF(AND(ROW(B18)-ROW($B$15)+1&lt;=(mesinss+prazoinss-1),B18&gt;=(mesinss)),-custoinss/prazoinss,"0")
+
IF(AND(ROW(B18)-ROW($B$15)+1&lt;=(mesalvara+prazoalvara-1),B18&gt;=(mesalvara)),-taxam2alvara*metragemcasa/prazoalvara,"0")
+
IF(AND(ROW(B18)-ROW($B$15)+1&lt;=(mescvco+prazocvco-1),B18&gt;=(mescvco)),-taxam2cvco*metragemcasa/prazocvco,"0")
+
IF(AND(ROW(B18)-ROW($B$15)+1&lt;=(mesregistrocartorio+prazoregistrocartorio-1),B18&gt;=(mesregistrocartorio)),-precoregistrocartorio/prazoregistrocartorio,"0")
+
IF(AND(ROW(B18)-ROW($B$15)+1&lt;=(mesaverbacao+prazoaverbacao-1),B18&gt;=(mesaverbacao)),-(precoaverbacao+custofunrejus)/prazoaverbacao,"0"))=0,"",(IF(AND(ROW(B18)-ROW($B$15)+1&lt;=(mesitbi+prazoitbi-1),B18&gt;=(mesitbi)),-perc.itbi*precoterreno/prazoitbi,"0")
+
IF(AND(ROW(B18)-ROW($B$15)+1&lt;=(mesconstrucao+prazoconstrucao-1),B18=(mesconstrucao+2)),-precovistoria,"0")
+
IF(AND(ROW(B18)-ROW($B$15)+1&lt;=(mesconstrucao+prazoconstrucao-1),B18=(mesconstrucao+7)),-precovistoria,"0")
+
IF(AND(ROW(B18)-ROW($B$15)+1&lt;=(mesinss+prazoinss-1),B18&gt;=(mesinss)),-custoinss/prazoinss,"0")
+
IF(AND(ROW(B18)-ROW($B$15)+1&lt;=(mesalvara+prazoalvara-1),B18&gt;=(mesalvara)),-taxam2alvara*metragemcasa/prazoalvara,"0")
+
IF(AND(ROW(B18)-ROW($B$15)+1&lt;=(mescvco+prazocvco-1),B18&gt;=(mescvco)),-taxam2cvco*metragemcasa/prazocvco,"0")
+
IF(AND(ROW(B18)-ROW($B$15)+1&lt;=(mesregistrocartorio+prazoregistrocartorio-1),B18&gt;=(mesregistrocartorio)),-precoregistrocartorio/prazoregistrocartorio,"0")
+
IF(AND(ROW(B18)-ROW($B$15)+1&lt;=(mesaverbacao+prazoaverbacao-1),B18&gt;=(mesaverbacao)),-(precoaverbacao+custofunrejus)/prazoaverbacao,"0")))</f>
        <v/>
      </c>
      <c r="H18" s="129">
        <f>IF((IF(AND(ROW(B18)-ROW($B$15)+1&lt;=(mesavaliacao+prazoavaliacao-1),B18&gt;=(mesavaliacao)),-precoavaliacao/prazoavaliacao,"0")
+
IF(AND(ROW(B18)-ROW($B$15)+1&lt;=(mesfinanc+mesesfinanc-1),B18&gt;=(mesfinanc+1),B18&lt;=(mesvenda)),-precotaxaseguro,"0"))=0,"",(IF(AND(ROW(B18)-ROW($B$15)+1&lt;=(mesavaliacao+prazoavaliacao-1),B18&gt;=(mesavaliacao)),-precoavaliacao/prazoavaliacao,"0")
+
IF(AND(ROW(B18)-ROW($B$15)+1&lt;=(mesfinanc+mesesfinanc-1),B18&gt;=(mesfinanc+1),B18&lt;=(mesvenda)),-precotaxaseguro,"0")))</f>
        <v/>
      </c>
      <c r="I18" s="129">
        <f>IF(IF(AND(ROW(B18)-ROW($B$15)+1&lt;=(mesfinanc+mesesfinanc-1),B18&gt;(mescvco),B18&lt;=(mesvenda)),-financiamento/mesesfinanc,"0")=0,"",IF(AND(ROW(B18)-ROW($B$15)+1&lt;=(mesfinanc+mesesfinanc-1),B18&gt;(mescvco),B18&lt;=(mesvenda)),-financiamento/mesesfinanc,"0"))</f>
        <v/>
      </c>
      <c r="J18" s="129">
        <f>IF(IF(AND(ROW(B18)-ROW($B$15)+1&lt;=(mesfinanc+mesesfinanc-1),B18&lt;=(mesvenda)),-(SUM($N$15:N17)+SUM($I$15:I17))*jurosmensais,"0")=0,"0",IF(AND(ROW(B18)-ROW($B$15)+1&lt;=(mesfinanc+mesesfinanc-1),B18&lt;=(mesvenda)),-(SUM($N$15:N17)+SUM($I$15:I17))*jurosmensais,"0"))</f>
        <v/>
      </c>
      <c r="K18" s="130">
        <f>IF((IF(AND(ROW(B18)-ROW($B$15)+1&lt;=(mesfinanc+mesesfinanc-1),B18=(mesfinanc),B18&lt;=(mesvenda)),-financiamento,"0")
+
IF(AND(ROW(B18)-ROW($B$15)+1&lt;=(mesfinanc+mesesfinanc-1),B18&gt;(mesfinanc),B18&lt;=(mesvenda)),K17-I18,"0"))=0,"",(IF(AND(ROW(B18)-ROW($B$15)+1&lt;=(mesfinanc+mesesfinanc-1),B18=(mesfinanc),B18&lt;=(mesvenda)),-financiamento,"0")
+
IF(AND(ROW(B18)-ROW($B$15)+1&lt;=(mesfinanc+mesesfinanc-1),B18&gt;(mesfinanc),B18&lt;=(mesvenda)),K17-I18,"0")))</f>
        <v/>
      </c>
      <c r="L18" s="131">
        <f>IF((IF(AND(ROW(B18)-ROW($B$15)+1&lt;=(mesvenda+prazovenda-1),B18&gt;=(mesvenda)),precom2venda*metragemvenda/prazovenda,0))=0,"",(IF(AND(ROW(B18)-ROW($B$15)+1&lt;=(mesvenda+prazovenda-1),B18&gt;=(mesvenda)),precom2venda*metragemvenda/prazovenda,0)))</f>
        <v/>
      </c>
      <c r="M18" s="123" t="n"/>
      <c r="N18" s="132">
        <f>IF((IF(AND(ROW(B18)-ROW($B$15)+1&lt;=(mesterrenobanco+prazoterrenobanco-1),B18&gt;=(mesterrenobanco)),precoterreno*perc.terrenobanco/prazoterrenobanco,"0")
+
(IF(AND(ROW(B18)-ROW($B$15)+1&lt;=(mesconstrucao+prazoconstrucao),B18&gt;(mesconstrucao)),(financiamento-(precoterreno*perc.terrenobanco))/prazoconstrucao)))=0,"0",(IF(AND(ROW(B18)-ROW($B$15)+1&lt;=(mesterrenobanco+prazoterrenobanco-1),B18&gt;=(mesterrenobanco)),precoterreno*perc.terrenobanco/prazoterrenobanco,"0"))+(IF(AND(ROW(B18)-ROW($B$15)+1&lt;=(mesconstrucao+prazoconstrucao),B18&gt;(mesconstrucao)),(financiamento-(precoterreno*perc.terrenobanco))/prazoconstrucao)))</f>
        <v/>
      </c>
      <c r="O18" s="131">
        <f>-SUM(C18:J18)-N18</f>
        <v/>
      </c>
      <c r="P18" s="16" t="n"/>
      <c r="Q18" s="133">
        <f>IF(SUM(C18:J18)=-SUM(N18:O18),"OK",SUM(C18:J18)-SUM(N18:O18))</f>
        <v/>
      </c>
      <c r="R18" s="129">
        <f>SUM(L18,R17)-O18</f>
        <v/>
      </c>
      <c r="S18" s="134">
        <f>-
O18+
IF(B18=($E$4),$E$9-$E$3,"0")</f>
        <v/>
      </c>
      <c r="T18" s="127" t="n"/>
    </row>
    <row r="19" ht="15.6" customHeight="1">
      <c r="B19" s="64" t="n">
        <v>5</v>
      </c>
      <c r="C19" s="128">
        <f>IF((IF(AND(ROW(B19)-ROW($B$15)+1&lt;=(mesterreno+prazoterreno-1),B19&gt;=(mesterreno)),-precoterreno*(1-perc.terrenobanco)/prazoterreno,"0")
+
IF(AND(ROW(B19)-ROW($B$15)+1&lt;=(mesterrenobanco+prazoterrenobanco-1),B19&gt;=(mesterrenobanco)),-precoterreno*perc.terrenobanco/prazoterrenobanco,"0"))=0,"",(IF(AND(ROW(B19)-ROW($B$15)+1&lt;=(mesterreno+prazoterreno-1),B19&gt;=(mesterreno)),-precoterreno*(1-perc.terrenobanco)/prazoterreno,"0")
+
IF(AND(ROW(B19)-ROW($B$15)+1&lt;=(mesterrenobanco+prazoterrenobanco-1),B19&gt;=(mesterrenobanco)),-precoterreno*perc.terrenobanco/prazoterrenobanco,"0")))</f>
        <v/>
      </c>
      <c r="D19" s="129">
        <f>IF(IF(AND(B19&gt;=(mesitbi),B19&lt;=(mesvenda)),-custocondominio,"0")=0,"",(
IF(AND(B19&gt;=(mesitbi),B19&lt;=(mesvenda)),-custocondominio,"")))</f>
        <v/>
      </c>
      <c r="E19" s="129">
        <f>IF((IF(AND(ROW(B19)-ROW($B$15)+1&lt;=(mesadesao+prazoadesao-1),B19&gt;=(mesadesao)),-precoadesao/prazoadesao,"0")
+
IF(AND(ROW(B19)-ROW($B$15)+1&lt;=(mesconstrucao+prazoconstrucao-1),B19&gt;=(mesconstrucao)),-custoconstrucao*perc.adm/prazoconstrucao,"0")
+
IF(AND(ROW(B19)-ROW($B$15)+1&lt;=(mesprojeto+prazoprojeto-1),B19&gt;=(mesprojeto)),-precoprojetos/prazoprojeto,"0"))=0,"",(IF(AND(ROW(B19)-ROW($B$15)+1&lt;=(mesadesao+prazoadesao-1),B19&gt;=(mesadesao)),-precoadesao/prazoadesao,"0")
+
IF(AND(ROW(B19)-ROW($B$15)+1&lt;=(mesconstrucao+prazoconstrucao-1),B19&gt;=(mesconstrucao)),-custoconstrucao*perc.adm/prazoconstrucao,"0")
+
IF(AND(ROW(B19)-ROW($B$15)+1&lt;=(mesprojeto+prazoprojeto-1),B19&gt;=(mesprojeto)),-precoprojetos/prazoprojeto,"0")))</f>
        <v/>
      </c>
      <c r="F19" s="129">
        <f>IF((IF(AND(ROW(B19)-ROW($B$15)+1&lt;=(mesconstrucao+prazoconstrucao-1),B19&gt;=(mesconstrucao)),-custoconstrucao*(1-perc.adm)/prazoconstrucao,0))=0,"",(IF(AND(ROW(B19)-ROW($B$15)+1&lt;=(mesconstrucao+prazoconstrucao-1),B19&gt;=(mesconstrucao)),-custoconstrucao*(1-perc.adm)/prazoconstrucao,"0")))</f>
        <v/>
      </c>
      <c r="G19" s="129">
        <f>IF((IF(AND(ROW(B19)-ROW($B$15)+1&lt;=(mesitbi+prazoitbi-1),B19&gt;=(mesitbi)),-perc.itbi*precoterreno/prazoitbi,"0")
+
IF(AND(ROW(B19)-ROW($B$15)+1&lt;=(mesconstrucao+prazoconstrucao-1),B19=(mesconstrucao+2)),-precovistoria,"0")
+
IF(AND(ROW(B19)-ROW($B$15)+1&lt;=(mesconstrucao+prazoconstrucao-1),B19=(mesconstrucao+7)),-precovistoria,"0")
+
IF(AND(ROW(B19)-ROW($B$15)+1&lt;=(mesinss+prazoinss-1),B19&gt;=(mesinss)),-custoinss/prazoinss,"0")
+
IF(AND(ROW(B19)-ROW($B$15)+1&lt;=(mesalvara+prazoalvara-1),B19&gt;=(mesalvara)),-taxam2alvara*metragemcasa/prazoalvara,"0")
+
IF(AND(ROW(B19)-ROW($B$15)+1&lt;=(mescvco+prazocvco-1),B19&gt;=(mescvco)),-taxam2cvco*metragemcasa/prazocvco,"0")
+
IF(AND(ROW(B19)-ROW($B$15)+1&lt;=(mesregistrocartorio+prazoregistrocartorio-1),B19&gt;=(mesregistrocartorio)),-precoregistrocartorio/prazoregistrocartorio,"0")
+
IF(AND(ROW(B19)-ROW($B$15)+1&lt;=(mesaverbacao+prazoaverbacao-1),B19&gt;=(mesaverbacao)),-(precoaverbacao+custofunrejus)/prazoaverbacao,"0"))=0,"",(IF(AND(ROW(B19)-ROW($B$15)+1&lt;=(mesitbi+prazoitbi-1),B19&gt;=(mesitbi)),-perc.itbi*precoterreno/prazoitbi,"0")
+
IF(AND(ROW(B19)-ROW($B$15)+1&lt;=(mesconstrucao+prazoconstrucao-1),B19=(mesconstrucao+2)),-precovistoria,"0")
+
IF(AND(ROW(B19)-ROW($B$15)+1&lt;=(mesconstrucao+prazoconstrucao-1),B19=(mesconstrucao+7)),-precovistoria,"0")
+
IF(AND(ROW(B19)-ROW($B$15)+1&lt;=(mesinss+prazoinss-1),B19&gt;=(mesinss)),-custoinss/prazoinss,"0")
+
IF(AND(ROW(B19)-ROW($B$15)+1&lt;=(mesalvara+prazoalvara-1),B19&gt;=(mesalvara)),-taxam2alvara*metragemcasa/prazoalvara,"0")
+
IF(AND(ROW(B19)-ROW($B$15)+1&lt;=(mescvco+prazocvco-1),B19&gt;=(mescvco)),-taxam2cvco*metragemcasa/prazocvco,"0")
+
IF(AND(ROW(B19)-ROW($B$15)+1&lt;=(mesregistrocartorio+prazoregistrocartorio-1),B19&gt;=(mesregistrocartorio)),-precoregistrocartorio/prazoregistrocartorio,"0")
+
IF(AND(ROW(B19)-ROW($B$15)+1&lt;=(mesaverbacao+prazoaverbacao-1),B19&gt;=(mesaverbacao)),-(precoaverbacao+custofunrejus)/prazoaverbacao,"0")))</f>
        <v/>
      </c>
      <c r="H19" s="129">
        <f>IF((IF(AND(ROW(B19)-ROW($B$15)+1&lt;=(mesavaliacao+prazoavaliacao-1),B19&gt;=(mesavaliacao)),-precoavaliacao/prazoavaliacao,"0")
+
IF(AND(ROW(B19)-ROW($B$15)+1&lt;=(mesfinanc+mesesfinanc-1),B19&gt;=(mesfinanc+1),B19&lt;=(mesvenda)),-precotaxaseguro,"0"))=0,"",(IF(AND(ROW(B19)-ROW($B$15)+1&lt;=(mesavaliacao+prazoavaliacao-1),B19&gt;=(mesavaliacao)),-precoavaliacao/prazoavaliacao,"0")
+
IF(AND(ROW(B19)-ROW($B$15)+1&lt;=(mesfinanc+mesesfinanc-1),B19&gt;=(mesfinanc+1),B19&lt;=(mesvenda)),-precotaxaseguro,"0")))</f>
        <v/>
      </c>
      <c r="I19" s="129">
        <f>IF(IF(AND(ROW(B19)-ROW($B$15)+1&lt;=(mesfinanc+mesesfinanc-1),B19&gt;(mescvco),B19&lt;=(mesvenda)),-financiamento/mesesfinanc,"0")=0,"",IF(AND(ROW(B19)-ROW($B$15)+1&lt;=(mesfinanc+mesesfinanc-1),B19&gt;(mescvco),B19&lt;=(mesvenda)),-financiamento/mesesfinanc,"0"))</f>
        <v/>
      </c>
      <c r="J19" s="129">
        <f>IF(IF(AND(ROW(B19)-ROW($B$15)+1&lt;=(mesfinanc+mesesfinanc-1),B19&lt;=(mesvenda)),-(SUM($N$15:N18)+SUM($I$15:I18))*jurosmensais,"0")=0,"0",IF(AND(ROW(B19)-ROW($B$15)+1&lt;=(mesfinanc+mesesfinanc-1),B19&lt;=(mesvenda)),-(SUM($N$15:N18)+SUM($I$15:I18))*jurosmensais,"0"))</f>
        <v/>
      </c>
      <c r="K19" s="130">
        <f>IF((IF(AND(ROW(B19)-ROW($B$15)+1&lt;=(mesfinanc+mesesfinanc-1),B19=(mesfinanc),B19&lt;=(mesvenda)),-financiamento,"0")
+
IF(AND(ROW(B19)-ROW($B$15)+1&lt;=(mesfinanc+mesesfinanc-1),B19&gt;(mesconstrucao+prazoconstrucao),B19&lt;=(mesvenda)),K18-I19,"0"))=0,"",(IF(AND(ROW(B19)-ROW($B$15)+1&lt;=(mesfinanc+mesesfinanc-1),B19=(mesfinanc),B19&lt;=(mesvenda)),-financiamento,"0"))
+
IF(AND(ROW(B19)-ROW($B$15)+1&lt;=(mesfinanc+mesesfinanc-1),B19&gt;(mesfinanc),B19&lt;=(mesvenda)),K18-I19,"0"))</f>
        <v/>
      </c>
      <c r="L19" s="131">
        <f>IF((IF(AND(ROW(B19)-ROW($B$15)+1&lt;=(mesvenda+prazovenda-1),B19&gt;=(mesvenda)),precom2venda*metragemvenda/prazovenda,0))=0,"",(IF(AND(ROW(B19)-ROW($B$15)+1&lt;=(mesvenda+prazovenda-1),B19&gt;=(mesvenda)),precom2venda*metragemvenda/prazovenda,0)))</f>
        <v/>
      </c>
      <c r="M19" s="123" t="n"/>
      <c r="N19" s="132">
        <f>IF((IF(AND(ROW(B19)-ROW($B$15)+1&lt;=(mesterrenobanco+prazoterrenobanco-1),B19&gt;=(mesterrenobanco)),precoterreno*perc.terrenobanco/prazoterrenobanco,"0")
+
(IF(AND(ROW(B19)-ROW($B$15)+1&lt;=(mesconstrucao+prazoconstrucao),B19&gt;(mesconstrucao)),(financiamento-(precoterreno*perc.terrenobanco))/prazoconstrucao)))=0,"0",(IF(AND(ROW(B19)-ROW($B$15)+1&lt;=(mesterrenobanco+prazoterrenobanco-1),B19&gt;=(mesterrenobanco)),precoterreno*perc.terrenobanco/prazoterrenobanco,"0"))+(IF(AND(ROW(B19)-ROW($B$15)+1&lt;=(mesconstrucao+prazoconstrucao),B19&gt;(mesconstrucao)),(financiamento-(precoterreno*perc.terrenobanco))/prazoconstrucao)))</f>
        <v/>
      </c>
      <c r="O19" s="131">
        <f>-SUM(C19:J19)-N19</f>
        <v/>
      </c>
      <c r="P19" s="16" t="n"/>
      <c r="Q19" s="133">
        <f>IF(SUM(C19:J19)=-SUM(N19:O19),"OK",SUM(C19:J19)-SUM(N19:O19))</f>
        <v/>
      </c>
      <c r="R19" s="129">
        <f>SUM(L19,R18)-O19</f>
        <v/>
      </c>
      <c r="S19" s="134">
        <f>-
O19+
IF(B19=($E$4),$E$9-$E$3,"0")</f>
        <v/>
      </c>
      <c r="T19" s="127" t="n"/>
    </row>
    <row r="20" ht="15.6" customHeight="1">
      <c r="B20" s="64" t="n">
        <v>6</v>
      </c>
      <c r="C20" s="128">
        <f>IF((IF(AND(ROW(B20)-ROW($B$15)+1&lt;=(mesterreno+prazoterreno-1),B20&gt;=(mesterreno)),-precoterreno*(1-perc.terrenobanco)/prazoterreno,"0")
+
IF(AND(ROW(B20)-ROW($B$15)+1&lt;=(mesterrenobanco+prazoterrenobanco-1),B20&gt;=(mesterrenobanco)),-precoterreno*perc.terrenobanco/prazoterrenobanco,"0"))=0,"",(IF(AND(ROW(B20)-ROW($B$15)+1&lt;=(mesterreno+prazoterreno-1),B20&gt;=(mesterreno)),-precoterreno*(1-perc.terrenobanco)/prazoterreno,"0")
+
IF(AND(ROW(B20)-ROW($B$15)+1&lt;=(mesterrenobanco+prazoterrenobanco-1),B20&gt;=(mesterrenobanco)),-precoterreno*perc.terrenobanco/prazoterrenobanco,"0")))</f>
        <v/>
      </c>
      <c r="D20" s="129">
        <f>IF(IF(AND(B20&gt;=(mesitbi),B20&lt;=(mesvenda)),-custocondominio,"0")=0,"",(
IF(AND(B20&gt;=(mesitbi),B20&lt;=(mesvenda)),-custocondominio,"")))</f>
        <v/>
      </c>
      <c r="E20" s="129">
        <f>IF((IF(AND(ROW(B20)-ROW($B$15)+1&lt;=(mesadesao+prazoadesao-1),B20&gt;=(mesadesao)),-precoadesao/prazoadesao,"0")
+
IF(AND(ROW(B20)-ROW($B$15)+1&lt;=(mesconstrucao+prazoconstrucao-1),B20&gt;=(mesconstrucao)),-custoconstrucao*perc.adm/prazoconstrucao,"0")
+
IF(AND(ROW(B20)-ROW($B$15)+1&lt;=(mesprojeto+prazoprojeto-1),B20&gt;=(mesprojeto)),-precoprojetos/prazoprojeto,"0"))=0,"",(IF(AND(ROW(B20)-ROW($B$15)+1&lt;=(mesadesao+prazoadesao-1),B20&gt;=(mesadesao)),-precoadesao/prazoadesao,"0")
+
IF(AND(ROW(B20)-ROW($B$15)+1&lt;=(mesconstrucao+prazoconstrucao-1),B20&gt;=(mesconstrucao)),-custoconstrucao*perc.adm/prazoconstrucao,"0")
+
IF(AND(ROW(B20)-ROW($B$15)+1&lt;=(mesprojeto+prazoprojeto-1),B20&gt;=(mesprojeto)),-precoprojetos/prazoprojeto,"0")))</f>
        <v/>
      </c>
      <c r="F20" s="129">
        <f>IF((IF(AND(ROW(B20)-ROW($B$15)+1&lt;=(mesconstrucao+prazoconstrucao-1),B20&gt;=(mesconstrucao)),-custoconstrucao*(1-perc.adm)/prazoconstrucao,0))=0,"",(IF(AND(ROW(B20)-ROW($B$15)+1&lt;=(mesconstrucao+prazoconstrucao-1),B20&gt;=(mesconstrucao)),-custoconstrucao*(1-perc.adm)/prazoconstrucao,"0")))</f>
        <v/>
      </c>
      <c r="G20" s="129">
        <f>IF((IF(AND(ROW(B20)-ROW($B$15)+1&lt;=(mesitbi+prazoitbi-1),B20&gt;=(mesitbi)),-perc.itbi*precoterreno/prazoitbi,"0")
+
IF(AND(ROW(B20)-ROW($B$15)+1&lt;=(mesconstrucao+prazoconstrucao-1),B20=(mesconstrucao+2)),-precovistoria,"0")
+
IF(AND(ROW(B20)-ROW($B$15)+1&lt;=(mesconstrucao+prazoconstrucao-1),B20=(mesconstrucao+7)),-precovistoria,"0")
+
IF(AND(ROW(B20)-ROW($B$15)+1&lt;=(mesinss+prazoinss-1),B20&gt;=(mesinss)),-custoinss/prazoinss,"0")
+
IF(AND(ROW(B20)-ROW($B$15)+1&lt;=(mesalvara+prazoalvara-1),B20&gt;=(mesalvara)),-taxam2alvara*metragemcasa/prazoalvara,"0")
+
IF(AND(ROW(B20)-ROW($B$15)+1&lt;=(mescvco+prazocvco-1),B20&gt;=(mescvco)),-taxam2cvco*metragemcasa/prazocvco,"0")
+
IF(AND(ROW(B20)-ROW($B$15)+1&lt;=(mesregistrocartorio+prazoregistrocartorio-1),B20&gt;=(mesregistrocartorio)),-precoregistrocartorio/prazoregistrocartorio,"0")
+
IF(AND(ROW(B20)-ROW($B$15)+1&lt;=(mesaverbacao+prazoaverbacao-1),B20&gt;=(mesaverbacao)),-(precoaverbacao+custofunrejus)/prazoaverbacao,"0"))=0,"",(IF(AND(ROW(B20)-ROW($B$15)+1&lt;=(mesitbi+prazoitbi-1),B20&gt;=(mesitbi)),-perc.itbi*precoterreno/prazoitbi,"0")
+
IF(AND(ROW(B20)-ROW($B$15)+1&lt;=(mesconstrucao+prazoconstrucao-1),B20=(mesconstrucao+2)),-precovistoria,"0")
+
IF(AND(ROW(B20)-ROW($B$15)+1&lt;=(mesconstrucao+prazoconstrucao-1),B20=(mesconstrucao+7)),-precovistoria,"0")
+
IF(AND(ROW(B20)-ROW($B$15)+1&lt;=(mesinss+prazoinss-1),B20&gt;=(mesinss)),-custoinss/prazoinss,"0")
+
IF(AND(ROW(B20)-ROW($B$15)+1&lt;=(mesalvara+prazoalvara-1),B20&gt;=(mesalvara)),-taxam2alvara*metragemcasa/prazoalvara,"0")
+
IF(AND(ROW(B20)-ROW($B$15)+1&lt;=(mescvco+prazocvco-1),B20&gt;=(mescvco)),-taxam2cvco*metragemcasa/prazocvco,"0")
+
IF(AND(ROW(B20)-ROW($B$15)+1&lt;=(mesregistrocartorio+prazoregistrocartorio-1),B20&gt;=(mesregistrocartorio)),-precoregistrocartorio/prazoregistrocartorio,"0")
+
IF(AND(ROW(B20)-ROW($B$15)+1&lt;=(mesaverbacao+prazoaverbacao-1),B20&gt;=(mesaverbacao)),-(precoaverbacao+custofunrejus)/prazoaverbacao,"0")))</f>
        <v/>
      </c>
      <c r="H20" s="129">
        <f>IF((IF(AND(ROW(B20)-ROW($B$15)+1&lt;=(mesavaliacao+prazoavaliacao-1),B20&gt;=(mesavaliacao)),-precoavaliacao/prazoavaliacao,"0")
+
IF(AND(ROW(B20)-ROW($B$15)+1&lt;=(mesfinanc+mesesfinanc-1),B20&gt;=(mesfinanc+1),B20&lt;=(mesvenda)),-precotaxaseguro,"0"))=0,"",(IF(AND(ROW(B20)-ROW($B$15)+1&lt;=(mesavaliacao+prazoavaliacao-1),B20&gt;=(mesavaliacao)),-precoavaliacao/prazoavaliacao,"0")
+
IF(AND(ROW(B20)-ROW($B$15)+1&lt;=(mesfinanc+mesesfinanc-1),B20&gt;=(mesfinanc+1),B20&lt;=(mesvenda)),-precotaxaseguro,"0")))</f>
        <v/>
      </c>
      <c r="I20" s="129">
        <f>IF(IF(AND(ROW(B20)-ROW($B$15)+1&lt;=(mesfinanc+mesesfinanc-1),B20&gt;(mescvco),B20&lt;=(mesvenda)),-financiamento/mesesfinanc,"0")=0,"",IF(AND(ROW(B20)-ROW($B$15)+1&lt;=(mesfinanc+mesesfinanc-1),B20&gt;(mescvco),B20&lt;=(mesvenda)),-financiamento/mesesfinanc,"0"))</f>
        <v/>
      </c>
      <c r="J20" s="129">
        <f>IF(IF(AND(ROW(B20)-ROW($B$15)+1&lt;=(mesfinanc+mesesfinanc-1),B20&lt;=(mesvenda)),-(SUM($N$15:N19)+SUM($I$15:I19))*jurosmensais,"0")=0,"0",IF(AND(ROW(B20)-ROW($B$15)+1&lt;=(mesfinanc+mesesfinanc-1),B20&lt;=(mesvenda)),-(SUM($N$15:N19)+SUM($I$15:I19))*jurosmensais,"0"))</f>
        <v/>
      </c>
      <c r="K20" s="130">
        <f>IF((IF(AND(ROW(B20)-ROW($B$15)+1&lt;=(mesfinanc+mesesfinanc-1),B20=(mesfinanc),B20&lt;=(mesvenda)),-financiamento,"0")
+
IF(AND(ROW(B20)-ROW($B$15)+1&lt;=(mesfinanc+mesesfinanc-1),B20&gt;(mesfinanc),B20&lt;=(mesvenda)),K19-I20,"0"))=0,"",(IF(AND(ROW(B20)-ROW($B$15)+1&lt;=(mesfinanc+mesesfinanc-1),B20=(mesfinanc),B20&lt;=(mesvenda)),-financiamento,"0")
+
IF(AND(ROW(B20)-ROW($B$15)+1&lt;=(mesfinanc+mesesfinanc-1),B20&gt;(mesfinanc),B20&lt;=(mesvenda)),K19-I20,"0")))</f>
        <v/>
      </c>
      <c r="L20" s="131">
        <f>IF((IF(AND(ROW(B20)-ROW($B$15)+1&lt;=(mesvenda+prazovenda-1),B20&gt;=(mesvenda)),precom2venda*metragemvenda/prazovenda,0))=0,"",(IF(AND(ROW(B20)-ROW($B$15)+1&lt;=(mesvenda+prazovenda-1),B20&gt;=(mesvenda)),precom2venda*metragemvenda/prazovenda,0)))</f>
        <v/>
      </c>
      <c r="M20" s="123" t="n"/>
      <c r="N20" s="132">
        <f>IF((IF(AND(ROW(B20)-ROW($B$15)+1&lt;=(mesterrenobanco+prazoterrenobanco-1),B20&gt;=(mesterrenobanco)),precoterreno*perc.terrenobanco/prazoterrenobanco,"0")
+
(IF(AND(ROW(B20)-ROW($B$15)+1&lt;=(mesconstrucao+prazoconstrucao),B20&gt;(mesconstrucao)),(financiamento-(precoterreno*perc.terrenobanco))/prazoconstrucao)))=0,"0",(IF(AND(ROW(B20)-ROW($B$15)+1&lt;=(mesterrenobanco+prazoterrenobanco-1),B20&gt;=(mesterrenobanco)),precoterreno*perc.terrenobanco/prazoterrenobanco,"0"))+(IF(AND(ROW(B20)-ROW($B$15)+1&lt;=(mesconstrucao+prazoconstrucao),B20&gt;(mesconstrucao)),(financiamento-(precoterreno*perc.terrenobanco))/prazoconstrucao)))</f>
        <v/>
      </c>
      <c r="O20" s="131">
        <f>-SUM(C20:J20)-N20</f>
        <v/>
      </c>
      <c r="P20" s="16" t="n"/>
      <c r="Q20" s="133">
        <f>IF(SUM(C20:J20)=-SUM(N20:O20),"OK",SUM(C20:J20)-SUM(N20:O20))</f>
        <v/>
      </c>
      <c r="R20" s="129">
        <f>SUM(L20,R19)-O20</f>
        <v/>
      </c>
      <c r="S20" s="134">
        <f>-
O20+
IF(B20=($E$4),$E$9-$E$3,"0")</f>
        <v/>
      </c>
      <c r="T20" s="127" t="n"/>
    </row>
    <row r="21" ht="15.6" customHeight="1">
      <c r="B21" s="64" t="n">
        <v>7</v>
      </c>
      <c r="C21" s="128">
        <f>IF((IF(AND(ROW(B21)-ROW($B$15)+1&lt;=(mesterreno+prazoterreno-1),B21&gt;=(mesterreno)),-precoterreno*(1-perc.terrenobanco)/prazoterreno,"0")
+
IF(AND(ROW(B21)-ROW($B$15)+1&lt;=(mesterrenobanco+prazoterrenobanco-1),B21&gt;=(mesterrenobanco)),-precoterreno*perc.terrenobanco/prazoterrenobanco,"0"))=0,"",(IF(AND(ROW(B21)-ROW($B$15)+1&lt;=(mesterreno+prazoterreno-1),B21&gt;=(mesterreno)),-precoterreno*(1-perc.terrenobanco)/prazoterreno,"0")
+
IF(AND(ROW(B21)-ROW($B$15)+1&lt;=(mesterrenobanco+prazoterrenobanco-1),B21&gt;=(mesterrenobanco)),-precoterreno*perc.terrenobanco/prazoterrenobanco,"0")))</f>
        <v/>
      </c>
      <c r="D21" s="129">
        <f>IF(IF(AND(B21&gt;=(mesitbi),B21&lt;=(mesvenda)),-custocondominio,"0")=0,"",(
IF(AND(B21&gt;=(mesitbi),B21&lt;=(mesvenda)),-custocondominio,"")))</f>
        <v/>
      </c>
      <c r="E21" s="129">
        <f>IF((IF(AND(ROW(B21)-ROW($B$15)+1&lt;=(mesadesao+prazoadesao-1),B21&gt;=(mesadesao)),-precoadesao/prazoadesao,"0")
+
IF(AND(ROW(B21)-ROW($B$15)+1&lt;=(mesconstrucao+prazoconstrucao-1),B21&gt;=(mesconstrucao)),-custoconstrucao*perc.adm/prazoconstrucao,"0")
+
IF(AND(ROW(B21)-ROW($B$15)+1&lt;=(mesprojeto+prazoprojeto-1),B21&gt;=(mesprojeto)),-precoprojetos/prazoprojeto,"0"))=0,"",(IF(AND(ROW(B21)-ROW($B$15)+1&lt;=(mesadesao+prazoadesao-1),B21&gt;=(mesadesao)),-precoadesao/prazoadesao,"0")
+
IF(AND(ROW(B21)-ROW($B$15)+1&lt;=(mesconstrucao+prazoconstrucao-1),B21&gt;=(mesconstrucao)),-custoconstrucao*perc.adm/prazoconstrucao,"0")
+
IF(AND(ROW(B21)-ROW($B$15)+1&lt;=(mesprojeto+prazoprojeto-1),B21&gt;=(mesprojeto)),-precoprojetos/prazoprojeto,"0")))</f>
        <v/>
      </c>
      <c r="F21" s="129">
        <f>IF((IF(AND(ROW(B21)-ROW($B$15)+1&lt;=(mesconstrucao+prazoconstrucao-1),B21&gt;=(mesconstrucao)),-custoconstrucao*(1-perc.adm)/prazoconstrucao,0))=0,"",(IF(AND(ROW(B21)-ROW($B$15)+1&lt;=(mesconstrucao+prazoconstrucao-1),B21&gt;=(mesconstrucao)),-custoconstrucao*(1-perc.adm)/prazoconstrucao,"0")))</f>
        <v/>
      </c>
      <c r="G21" s="129">
        <f>IF((IF(AND(ROW(B21)-ROW($B$15)+1&lt;=(mesitbi+prazoitbi-1),B21&gt;=(mesitbi)),-perc.itbi*precoterreno/prazoitbi,"0")
+
IF(AND(ROW(B21)-ROW($B$15)+1&lt;=(mesconstrucao+prazoconstrucao-1),B21=(mesconstrucao+2)),-precovistoria,"0")
+
IF(AND(ROW(B21)-ROW($B$15)+1&lt;=(mesconstrucao+prazoconstrucao-1),B21=(mesconstrucao+7)),-precovistoria,"0")
+
IF(AND(ROW(B21)-ROW($B$15)+1&lt;=(mesinss+prazoinss-1),B21&gt;=(mesinss)),-custoinss/prazoinss,"0")
+
IF(AND(ROW(B21)-ROW($B$15)+1&lt;=(mesalvara+prazoalvara-1),B21&gt;=(mesalvara)),-taxam2alvara*metragemcasa/prazoalvara,"0")
+
IF(AND(ROW(B21)-ROW($B$15)+1&lt;=(mescvco+prazocvco-1),B21&gt;=(mescvco)),-taxam2cvco*metragemcasa/prazocvco,"0")
+
IF(AND(ROW(B21)-ROW($B$15)+1&lt;=(mesregistrocartorio+prazoregistrocartorio-1),B21&gt;=(mesregistrocartorio)),-precoregistrocartorio/prazoregistrocartorio,"0")
+
IF(AND(ROW(B21)-ROW($B$15)+1&lt;=(mesaverbacao+prazoaverbacao-1),B21&gt;=(mesaverbacao)),-(precoaverbacao+custofunrejus)/prazoaverbacao,"0"))=0,"",(IF(AND(ROW(B21)-ROW($B$15)+1&lt;=(mesitbi+prazoitbi-1),B21&gt;=(mesitbi)),-perc.itbi*precoterreno/prazoitbi,"0")
+
IF(AND(ROW(B21)-ROW($B$15)+1&lt;=(mesconstrucao+prazoconstrucao-1),B21=(mesconstrucao+2)),-precovistoria,"0")
+
IF(AND(ROW(B21)-ROW($B$15)+1&lt;=(mesconstrucao+prazoconstrucao-1),B21=(mesconstrucao+7)),-precovistoria,"0")
+
IF(AND(ROW(B21)-ROW($B$15)+1&lt;=(mesinss+prazoinss-1),B21&gt;=(mesinss)),-custoinss/prazoinss,"0")
+
IF(AND(ROW(B21)-ROW($B$15)+1&lt;=(mesalvara+prazoalvara-1),B21&gt;=(mesalvara)),-taxam2alvara*metragemcasa/prazoalvara,"0")
+
IF(AND(ROW(B21)-ROW($B$15)+1&lt;=(mescvco+prazocvco-1),B21&gt;=(mescvco)),-taxam2cvco*metragemcasa/prazocvco,"0")
+
IF(AND(ROW(B21)-ROW($B$15)+1&lt;=(mesregistrocartorio+prazoregistrocartorio-1),B21&gt;=(mesregistrocartorio)),-precoregistrocartorio/prazoregistrocartorio,"0")
+
IF(AND(ROW(B21)-ROW($B$15)+1&lt;=(mesaverbacao+prazoaverbacao-1),B21&gt;=(mesaverbacao)),-(precoaverbacao+custofunrejus)/prazoaverbacao,"0")))</f>
        <v/>
      </c>
      <c r="H21" s="129">
        <f>IF((IF(AND(ROW(B21)-ROW($B$15)+1&lt;=(mesavaliacao+prazoavaliacao-1),B21&gt;=(mesavaliacao)),-precoavaliacao/prazoavaliacao,"0")
+
IF(AND(ROW(B21)-ROW($B$15)+1&lt;=(mesfinanc+mesesfinanc-1),B21&gt;=(mesfinanc+1),B21&lt;=(mesvenda)),-precotaxaseguro,"0"))=0,"",(IF(AND(ROW(B21)-ROW($B$15)+1&lt;=(mesavaliacao+prazoavaliacao-1),B21&gt;=(mesavaliacao)),-precoavaliacao/prazoavaliacao,"0")
+
IF(AND(ROW(B21)-ROW($B$15)+1&lt;=(mesfinanc+mesesfinanc-1),B21&gt;=(mesfinanc+1),B21&lt;=(mesvenda)),-precotaxaseguro,"0")))</f>
        <v/>
      </c>
      <c r="I21" s="129">
        <f>IF(IF(AND(ROW(B21)-ROW($B$15)+1&lt;=(mesfinanc+mesesfinanc-1),B21&gt;(mescvco),B21&lt;=(mesvenda)),-financiamento/mesesfinanc,"0")=0,"",IF(AND(ROW(B21)-ROW($B$15)+1&lt;=(mesfinanc+mesesfinanc-1),B21&gt;(mescvco),B21&lt;=(mesvenda)),-financiamento/mesesfinanc,"0"))</f>
        <v/>
      </c>
      <c r="J21" s="129">
        <f>IF(IF(AND(ROW(B21)-ROW($B$15)+1&lt;=(mesfinanc+mesesfinanc-1),B21&lt;=(mesvenda)),-(SUM($N$15:N20)+SUM($I$15:I20))*jurosmensais,"0")=0,"0",IF(AND(ROW(B21)-ROW($B$15)+1&lt;=(mesfinanc+mesesfinanc-1),B21&lt;=(mesvenda)),-(SUM($N$15:N20)+SUM($I$15:I20))*jurosmensais,"0"))</f>
        <v/>
      </c>
      <c r="K21" s="130">
        <f>IF((IF(AND(ROW(B21)-ROW($B$15)+1&lt;=(mesfinanc+mesesfinanc-1),B21=(mesfinanc),B21&lt;=(mesvenda)),-financiamento,"0")
+
IF(AND(ROW(B21)-ROW($B$15)+1&lt;=(mesfinanc+mesesfinanc-1),B21&gt;(mesfinanc),B21&lt;=(mesvenda)),K20-I21,"0"))=0,"",(IF(AND(ROW(B21)-ROW($B$15)+1&lt;=(mesfinanc+mesesfinanc-1),B21=(mesfinanc),B21&lt;=(mesvenda)),-financiamento,"0")
+
IF(AND(ROW(B21)-ROW($B$15)+1&lt;=(mesfinanc+mesesfinanc-1),B21&gt;(mesfinanc),B21&lt;=(mesvenda)),K20-I21,"0")))</f>
        <v/>
      </c>
      <c r="L21" s="131">
        <f>IF((IF(AND(ROW(B21)-ROW($B$15)+1&lt;=(mesvenda+prazovenda-1),B21&gt;=(mesvenda)),precom2venda*metragemvenda/prazovenda,0))=0,"",(IF(AND(ROW(B21)-ROW($B$15)+1&lt;=(mesvenda+prazovenda-1),B21&gt;=(mesvenda)),precom2venda*metragemvenda/prazovenda,0)))</f>
        <v/>
      </c>
      <c r="M21" s="123" t="n"/>
      <c r="N21" s="132">
        <f>IF((IF(AND(ROW(B21)-ROW($B$15)+1&lt;=(mesterrenobanco+prazoterrenobanco-1),B21&gt;=(mesterrenobanco)),precoterreno*perc.terrenobanco/prazoterrenobanco,"0")
+
(IF(AND(ROW(B21)-ROW($B$15)+1&lt;=(mesconstrucao+prazoconstrucao),B21&gt;(mesconstrucao)),(financiamento-(precoterreno*perc.terrenobanco))/prazoconstrucao)))=0,"0",(IF(AND(ROW(B21)-ROW($B$15)+1&lt;=(mesterrenobanco+prazoterrenobanco-1),B21&gt;=(mesterrenobanco)),precoterreno*perc.terrenobanco/prazoterrenobanco,"0"))+(IF(AND(ROW(B21)-ROW($B$15)+1&lt;=(mesconstrucao+prazoconstrucao),B21&gt;(mesconstrucao)),(financiamento-(precoterreno*perc.terrenobanco))/prazoconstrucao)))</f>
        <v/>
      </c>
      <c r="O21" s="131">
        <f>-SUM(C21:J21)-N21</f>
        <v/>
      </c>
      <c r="P21" s="16" t="n"/>
      <c r="Q21" s="133">
        <f>IF(SUM(C21:J21)=-SUM(N21:O21),"OK",SUM(C21:J21)-SUM(N21:O21))</f>
        <v/>
      </c>
      <c r="R21" s="129">
        <f>SUM(L21,R20)-O21</f>
        <v/>
      </c>
      <c r="S21" s="134">
        <f>-
O21+
IF(B21=($E$4),$E$9-$E$3,"0")</f>
        <v/>
      </c>
      <c r="T21" s="127" t="n"/>
    </row>
    <row r="22" ht="15.6" customHeight="1">
      <c r="B22" s="64" t="n">
        <v>8</v>
      </c>
      <c r="C22" s="128">
        <f>IF((IF(AND(ROW(B22)-ROW($B$15)+1&lt;=(mesterreno+prazoterreno-1),B22&gt;=(mesterreno)),-precoterreno*(1-perc.terrenobanco)/prazoterreno,"0")
+
IF(AND(ROW(B22)-ROW($B$15)+1&lt;=(mesterrenobanco+prazoterrenobanco-1),B22&gt;=(mesterrenobanco)),-precoterreno*perc.terrenobanco/prazoterrenobanco,"0"))=0,"",(IF(AND(ROW(B22)-ROW($B$15)+1&lt;=(mesterreno+prazoterreno-1),B22&gt;=(mesterreno)),-precoterreno*(1-perc.terrenobanco)/prazoterreno,"0")
+
IF(AND(ROW(B22)-ROW($B$15)+1&lt;=(mesterrenobanco+prazoterrenobanco-1),B22&gt;=(mesterrenobanco)),-precoterreno*perc.terrenobanco/prazoterrenobanco,"0")))</f>
        <v/>
      </c>
      <c r="D22" s="129">
        <f>IF(IF(AND(B22&gt;=(mesitbi),B22&lt;=(mesvenda)),-custocondominio,"0")=0,"",(
IF(AND(B22&gt;=(mesitbi),B22&lt;=(mesvenda)),-custocondominio,"")))</f>
        <v/>
      </c>
      <c r="E22" s="129">
        <f>IF((IF(AND(ROW(B22)-ROW($B$15)+1&lt;=(mesadesao+prazoadesao-1),B22&gt;=(mesadesao)),-precoadesao/prazoadesao,"0")
+
IF(AND(ROW(B22)-ROW($B$15)+1&lt;=(mesconstrucao+prazoconstrucao-1),B22&gt;=(mesconstrucao)),-custoconstrucao*perc.adm/prazoconstrucao,"0")
+
IF(AND(ROW(B22)-ROW($B$15)+1&lt;=(mesprojeto+prazoprojeto-1),B22&gt;=(mesprojeto)),-precoprojetos/prazoprojeto,"0"))=0,"",(IF(AND(ROW(B22)-ROW($B$15)+1&lt;=(mesadesao+prazoadesao-1),B22&gt;=(mesadesao)),-precoadesao/prazoadesao,"0")
+
IF(AND(ROW(B22)-ROW($B$15)+1&lt;=(mesconstrucao+prazoconstrucao-1),B22&gt;=(mesconstrucao)),-custoconstrucao*perc.adm/prazoconstrucao,"0")
+
IF(AND(ROW(B22)-ROW($B$15)+1&lt;=(mesprojeto+prazoprojeto-1),B22&gt;=(mesprojeto)),-precoprojetos/prazoprojeto,"0")))</f>
        <v/>
      </c>
      <c r="F22" s="129">
        <f>IF((IF(AND(ROW(B22)-ROW($B$15)+1&lt;=(mesconstrucao+prazoconstrucao-1),B22&gt;=(mesconstrucao)),-custoconstrucao*(1-perc.adm)/prazoconstrucao,0))=0,"",(IF(AND(ROW(B22)-ROW($B$15)+1&lt;=(mesconstrucao+prazoconstrucao-1),B22&gt;=(mesconstrucao)),-custoconstrucao*(1-perc.adm)/prazoconstrucao,"0")))</f>
        <v/>
      </c>
      <c r="G22" s="129">
        <f>IF((IF(AND(ROW(B22)-ROW($B$15)+1&lt;=(mesitbi+prazoitbi-1),B22&gt;=(mesitbi)),-perc.itbi*precoterreno/prazoitbi,"0")
+
IF(AND(ROW(B22)-ROW($B$15)+1&lt;=(mesconstrucao+prazoconstrucao-1),B22=(mesconstrucao+2)),-precovistoria,"0")
+
IF(AND(ROW(B22)-ROW($B$15)+1&lt;=(mesconstrucao+prazoconstrucao-1),B22=(mesconstrucao+7)),-precovistoria,"0")
+
IF(AND(ROW(B22)-ROW($B$15)+1&lt;=(mesinss+prazoinss-1),B22&gt;=(mesinss)),-custoinss/prazoinss,"0")
+
IF(AND(ROW(B22)-ROW($B$15)+1&lt;=(mesalvara+prazoalvara-1),B22&gt;=(mesalvara)),-taxam2alvara*metragemcasa/prazoalvara,"0")
+
IF(AND(ROW(B22)-ROW($B$15)+1&lt;=(mescvco+prazocvco-1),B22&gt;=(mescvco)),-taxam2cvco*metragemcasa/prazocvco,"0")
+
IF(AND(ROW(B22)-ROW($B$15)+1&lt;=(mesregistrocartorio+prazoregistrocartorio-1),B22&gt;=(mesregistrocartorio)),-precoregistrocartorio/prazoregistrocartorio,"0")
+
IF(AND(ROW(B22)-ROW($B$15)+1&lt;=(mesaverbacao+prazoaverbacao-1),B22&gt;=(mesaverbacao)),-(precoaverbacao+custofunrejus)/prazoaverbacao,"0"))=0,"",(IF(AND(ROW(B22)-ROW($B$15)+1&lt;=(mesitbi+prazoitbi-1),B22&gt;=(mesitbi)),-perc.itbi*precoterreno/prazoitbi,"0")
+
IF(AND(ROW(B22)-ROW($B$15)+1&lt;=(mesconstrucao+prazoconstrucao-1),B22=(mesconstrucao+2)),-precovistoria,"0")
+
IF(AND(ROW(B22)-ROW($B$15)+1&lt;=(mesconstrucao+prazoconstrucao-1),B22=(mesconstrucao+7)),-precovistoria,"0")
+
IF(AND(ROW(B22)-ROW($B$15)+1&lt;=(mesinss+prazoinss-1),B22&gt;=(mesinss)),-custoinss/prazoinss,"0")
+
IF(AND(ROW(B22)-ROW($B$15)+1&lt;=(mesalvara+prazoalvara-1),B22&gt;=(mesalvara)),-taxam2alvara*metragemcasa/prazoalvara,"0")
+
IF(AND(ROW(B22)-ROW($B$15)+1&lt;=(mescvco+prazocvco-1),B22&gt;=(mescvco)),-taxam2cvco*metragemcasa/prazocvco,"0")
+
IF(AND(ROW(B22)-ROW($B$15)+1&lt;=(mesregistrocartorio+prazoregistrocartorio-1),B22&gt;=(mesregistrocartorio)),-precoregistrocartorio/prazoregistrocartorio,"0")
+
IF(AND(ROW(B22)-ROW($B$15)+1&lt;=(mesaverbacao+prazoaverbacao-1),B22&gt;=(mesaverbacao)),-(precoaverbacao+custofunrejus)/prazoaverbacao,"0")))</f>
        <v/>
      </c>
      <c r="H22" s="129">
        <f>IF((IF(AND(ROW(B22)-ROW($B$15)+1&lt;=(mesavaliacao+prazoavaliacao-1),B22&gt;=(mesavaliacao)),-precoavaliacao/prazoavaliacao,"0")
+
IF(AND(ROW(B22)-ROW($B$15)+1&lt;=(mesfinanc+mesesfinanc-1),B22&gt;=(mesfinanc+1),B22&lt;=(mesvenda)),-precotaxaseguro,"0"))=0,"",(IF(AND(ROW(B22)-ROW($B$15)+1&lt;=(mesavaliacao+prazoavaliacao-1),B22&gt;=(mesavaliacao)),-precoavaliacao/prazoavaliacao,"0")
+
IF(AND(ROW(B22)-ROW($B$15)+1&lt;=(mesfinanc+mesesfinanc-1),B22&gt;=(mesfinanc+1),B22&lt;=(mesvenda)),-precotaxaseguro,"0")))</f>
        <v/>
      </c>
      <c r="I22" s="129">
        <f>IF(IF(AND(ROW(B22)-ROW($B$15)+1&lt;=(mesfinanc+mesesfinanc-1),B22&gt;(mescvco),B22&lt;=(mesvenda)),-financiamento/mesesfinanc,"0")=0,"",IF(AND(ROW(B22)-ROW($B$15)+1&lt;=(mesfinanc+mesesfinanc-1),B22&gt;(mescvco),B22&lt;=(mesvenda)),-financiamento/mesesfinanc,"0"))</f>
        <v/>
      </c>
      <c r="J22" s="129">
        <f>IF(IF(AND(ROW(B22)-ROW($B$15)+1&lt;=(mesfinanc+mesesfinanc-1),B22&lt;=(mesvenda)),-(SUM($N$15:N21)+SUM($I$15:I21))*jurosmensais,"0")=0,"0",IF(AND(ROW(B22)-ROW($B$15)+1&lt;=(mesfinanc+mesesfinanc-1),B22&lt;=(mesvenda)),-(SUM($N$15:N21)+SUM($I$15:I21))*jurosmensais,"0"))</f>
        <v/>
      </c>
      <c r="K22" s="130">
        <f>IF((IF(AND(ROW(B22)-ROW($B$15)+1&lt;=(mesfinanc+mesesfinanc-1),B22=(mesfinanc),B22&lt;=(mesvenda)),-financiamento,"0")
+
IF(AND(ROW(B22)-ROW($B$15)+1&lt;=(mesfinanc+mesesfinanc-1),B22&gt;(mesfinanc),B22&lt;=(mesvenda)),K21-I22,"0"))=0,"",(IF(AND(ROW(B22)-ROW($B$15)+1&lt;=(mesfinanc+mesesfinanc-1),B22=(mesfinanc),B22&lt;=(mesvenda)),-financiamento,"0")
+
IF(AND(ROW(B22)-ROW($B$15)+1&lt;=(mesfinanc+mesesfinanc-1),B22&gt;(mesfinanc),B22&lt;=(mesvenda)),K21-I22,"0")))</f>
        <v/>
      </c>
      <c r="L22" s="131">
        <f>IF((IF(AND(ROW(B22)-ROW($B$15)+1&lt;=(mesvenda+prazovenda-1),B22&gt;=(mesvenda)),precom2venda*metragemvenda/prazovenda,0))=0,"",(IF(AND(ROW(B22)-ROW($B$15)+1&lt;=(mesvenda+prazovenda-1),B22&gt;=(mesvenda)),precom2venda*metragemvenda/prazovenda,0)))</f>
        <v/>
      </c>
      <c r="M22" s="123" t="n"/>
      <c r="N22" s="132">
        <f>IF((IF(AND(ROW(B22)-ROW($B$15)+1&lt;=(mesterrenobanco+prazoterrenobanco-1),B22&gt;=(mesterrenobanco)),precoterreno*perc.terrenobanco/prazoterrenobanco,"0")
+
(IF(AND(ROW(B22)-ROW($B$15)+1&lt;=(mesconstrucao+prazoconstrucao),B22&gt;(mesconstrucao)),(financiamento-(precoterreno*perc.terrenobanco))/prazoconstrucao)))=0,"0",(IF(AND(ROW(B22)-ROW($B$15)+1&lt;=(mesterrenobanco+prazoterrenobanco-1),B22&gt;=(mesterrenobanco)),precoterreno*perc.terrenobanco/prazoterrenobanco,"0"))+(IF(AND(ROW(B22)-ROW($B$15)+1&lt;=(mesconstrucao+prazoconstrucao),B22&gt;(mesconstrucao)),(financiamento-(precoterreno*perc.terrenobanco))/prazoconstrucao)))</f>
        <v/>
      </c>
      <c r="O22" s="131">
        <f>-SUM(C22:J22)-N22</f>
        <v/>
      </c>
      <c r="P22" s="16" t="n"/>
      <c r="Q22" s="133">
        <f>IF(SUM(C22:J22)=-SUM(N22:O22),"OK",SUM(C22:J22)-SUM(N22:O22))</f>
        <v/>
      </c>
      <c r="R22" s="129">
        <f>SUM(L22,R21)-O22</f>
        <v/>
      </c>
      <c r="S22" s="134">
        <f>-
O22+
IF(B22=($E$4),$E$9-$E$3,"0")</f>
        <v/>
      </c>
      <c r="T22" s="127" t="n"/>
    </row>
    <row r="23" ht="15.6" customHeight="1">
      <c r="B23" s="64" t="n">
        <v>9</v>
      </c>
      <c r="C23" s="128">
        <f>IF((IF(AND(ROW(B23)-ROW($B$15)+1&lt;=(mesterreno+prazoterreno-1),B23&gt;=(mesterreno)),-precoterreno*(1-perc.terrenobanco)/prazoterreno,"0")
+
IF(AND(ROW(B23)-ROW($B$15)+1&lt;=(mesterrenobanco+prazoterrenobanco-1),B23&gt;=(mesterrenobanco)),-precoterreno*perc.terrenobanco/prazoterrenobanco,"0"))=0,"",(IF(AND(ROW(B23)-ROW($B$15)+1&lt;=(mesterreno+prazoterreno-1),B23&gt;=(mesterreno)),-precoterreno*(1-perc.terrenobanco)/prazoterreno,"0")
+
IF(AND(ROW(B23)-ROW($B$15)+1&lt;=(mesterrenobanco+prazoterrenobanco-1),B23&gt;=(mesterrenobanco)),-precoterreno*perc.terrenobanco/prazoterrenobanco,"0")))</f>
        <v/>
      </c>
      <c r="D23" s="129">
        <f>IF(IF(AND(B23&gt;=(mesitbi),B23&lt;=(mesvenda)),-custocondominio,"0")=0,"",(
IF(AND(B23&gt;=(mesitbi),B23&lt;=(mesvenda)),-custocondominio,"")))</f>
        <v/>
      </c>
      <c r="E23" s="129">
        <f>IF((IF(AND(ROW(B23)-ROW($B$15)+1&lt;=(mesadesao+prazoadesao-1),B23&gt;=(mesadesao)),-precoadesao/prazoadesao,"0")
+
IF(AND(ROW(B23)-ROW($B$15)+1&lt;=(mesconstrucao+prazoconstrucao-1),B23&gt;=(mesconstrucao)),-custoconstrucao*perc.adm/prazoconstrucao,"0")
+
IF(AND(ROW(B23)-ROW($B$15)+1&lt;=(mesprojeto+prazoprojeto-1),B23&gt;=(mesprojeto)),-precoprojetos/prazoprojeto,"0"))=0,"",(IF(AND(ROW(B23)-ROW($B$15)+1&lt;=(mesadesao+prazoadesao-1),B23&gt;=(mesadesao)),-precoadesao/prazoadesao,"0")
+
IF(AND(ROW(B23)-ROW($B$15)+1&lt;=(mesconstrucao+prazoconstrucao-1),B23&gt;=(mesconstrucao)),-custoconstrucao*perc.adm/prazoconstrucao,"0")
+
IF(AND(ROW(B23)-ROW($B$15)+1&lt;=(mesprojeto+prazoprojeto-1),B23&gt;=(mesprojeto)),-precoprojetos/prazoprojeto,"0")))</f>
        <v/>
      </c>
      <c r="F23" s="129">
        <f>IF((IF(AND(ROW(B23)-ROW($B$15)+1&lt;=(mesconstrucao+prazoconstrucao-1),B23&gt;=(mesconstrucao)),-custoconstrucao*(1-perc.adm)/prazoconstrucao,0))=0,"",(IF(AND(ROW(B23)-ROW($B$15)+1&lt;=(mesconstrucao+prazoconstrucao-1),B23&gt;=(mesconstrucao)),-custoconstrucao*(1-perc.adm)/prazoconstrucao,"0")))</f>
        <v/>
      </c>
      <c r="G23" s="129">
        <f>IF((IF(AND(ROW(B23)-ROW($B$15)+1&lt;=(mesitbi+prazoitbi-1),B23&gt;=(mesitbi)),-perc.itbi*precoterreno/prazoitbi,"0")
+
IF(AND(ROW(B23)-ROW($B$15)+1&lt;=(mesconstrucao+prazoconstrucao-1),B23=(mesconstrucao+2)),-precovistoria,"0")
+
IF(AND(ROW(B23)-ROW($B$15)+1&lt;=(mesconstrucao+prazoconstrucao-1),B23=(mesconstrucao+7)),-precovistoria,"0")
+
IF(AND(ROW(B23)-ROW($B$15)+1&lt;=(mesinss+prazoinss-1),B23&gt;=(mesinss)),-custoinss/prazoinss,"0")
+
IF(AND(ROW(B23)-ROW($B$15)+1&lt;=(mesalvara+prazoalvara-1),B23&gt;=(mesalvara)),-taxam2alvara*metragemcasa/prazoalvara,"0")
+
IF(AND(ROW(B23)-ROW($B$15)+1&lt;=(mescvco+prazocvco-1),B23&gt;=(mescvco)),-taxam2cvco*metragemcasa/prazocvco,"0")
+
IF(AND(ROW(B23)-ROW($B$15)+1&lt;=(mesregistrocartorio+prazoregistrocartorio-1),B23&gt;=(mesregistrocartorio)),-precoregistrocartorio/prazoregistrocartorio,"0")
+
IF(AND(ROW(B23)-ROW($B$15)+1&lt;=(mesaverbacao+prazoaverbacao-1),B23&gt;=(mesaverbacao)),-(precoaverbacao+custofunrejus)/prazoaverbacao,"0"))=0,"",(IF(AND(ROW(B23)-ROW($B$15)+1&lt;=(mesitbi+prazoitbi-1),B23&gt;=(mesitbi)),-perc.itbi*precoterreno/prazoitbi,"0")
+
IF(AND(ROW(B23)-ROW($B$15)+1&lt;=(mesconstrucao+prazoconstrucao-1),B23=(mesconstrucao+2)),-precovistoria,"0")
+
IF(AND(ROW(B23)-ROW($B$15)+1&lt;=(mesconstrucao+prazoconstrucao-1),B23=(mesconstrucao+7)),-precovistoria,"0")
+
IF(AND(ROW(B23)-ROW($B$15)+1&lt;=(mesinss+prazoinss-1),B23&gt;=(mesinss)),-custoinss/prazoinss,"0")
+
IF(AND(ROW(B23)-ROW($B$15)+1&lt;=(mesalvara+prazoalvara-1),B23&gt;=(mesalvara)),-taxam2alvara*metragemcasa/prazoalvara,"0")
+
IF(AND(ROW(B23)-ROW($B$15)+1&lt;=(mescvco+prazocvco-1),B23&gt;=(mescvco)),-taxam2cvco*metragemcasa/prazocvco,"0")
+
IF(AND(ROW(B23)-ROW($B$15)+1&lt;=(mesregistrocartorio+prazoregistrocartorio-1),B23&gt;=(mesregistrocartorio)),-precoregistrocartorio/prazoregistrocartorio,"0")
+
IF(AND(ROW(B23)-ROW($B$15)+1&lt;=(mesaverbacao+prazoaverbacao-1),B23&gt;=(mesaverbacao)),-(precoaverbacao+custofunrejus)/prazoaverbacao,"0")))</f>
        <v/>
      </c>
      <c r="H23" s="129">
        <f>IF((IF(AND(ROW(B23)-ROW($B$15)+1&lt;=(mesavaliacao+prazoavaliacao-1),B23&gt;=(mesavaliacao)),-precoavaliacao/prazoavaliacao,"0")
+
IF(AND(ROW(B23)-ROW($B$15)+1&lt;=(mesfinanc+mesesfinanc-1),B23&gt;=(mesfinanc+1),B23&lt;=(mesvenda)),-precotaxaseguro,"0"))=0,"",(IF(AND(ROW(B23)-ROW($B$15)+1&lt;=(mesavaliacao+prazoavaliacao-1),B23&gt;=(mesavaliacao)),-precoavaliacao/prazoavaliacao,"0")
+
IF(AND(ROW(B23)-ROW($B$15)+1&lt;=(mesfinanc+mesesfinanc-1),B23&gt;=(mesfinanc+1),B23&lt;=(mesvenda)),-precotaxaseguro,"0")))</f>
        <v/>
      </c>
      <c r="I23" s="129">
        <f>IF(IF(AND(ROW(B23)-ROW($B$15)+1&lt;=(mesfinanc+mesesfinanc-1),B23&gt;(mescvco),B23&lt;=(mesvenda)),-financiamento/mesesfinanc,"0")=0,"",IF(AND(ROW(B23)-ROW($B$15)+1&lt;=(mesfinanc+mesesfinanc-1),B23&gt;(mescvco),B23&lt;=(mesvenda)),-financiamento/mesesfinanc,"0"))</f>
        <v/>
      </c>
      <c r="J23" s="129">
        <f>IF(IF(AND(ROW(B23)-ROW($B$15)+1&lt;=(mesfinanc+mesesfinanc-1),B23&lt;=(mesvenda)),-(SUM($N$15:N22)+SUM($I$15:I22))*jurosmensais,"0")=0,"0",IF(AND(ROW(B23)-ROW($B$15)+1&lt;=(mesfinanc+mesesfinanc-1),B23&lt;=(mesvenda)),-(SUM($N$15:N22)+SUM($I$15:I22))*jurosmensais,"0"))</f>
        <v/>
      </c>
      <c r="K23" s="130">
        <f>IF((IF(AND(ROW(B23)-ROW($B$15)+1&lt;=(mesfinanc+mesesfinanc-1),B23=(mesfinanc),B23&lt;=(mesvenda)),-financiamento,"0")
+
IF(AND(ROW(B23)-ROW($B$15)+1&lt;=(mesfinanc+mesesfinanc-1),B23&gt;(mesfinanc),B23&lt;=(mesvenda)),K22-I23,"0"))=0,"",(IF(AND(ROW(B23)-ROW($B$15)+1&lt;=(mesfinanc+mesesfinanc-1),B23=(mesfinanc),B23&lt;=(mesvenda)),-financiamento,"0")
+
IF(AND(ROW(B23)-ROW($B$15)+1&lt;=(mesfinanc+mesesfinanc-1),B23&gt;(mesfinanc),B23&lt;=(mesvenda)),K22-I23,"0")))</f>
        <v/>
      </c>
      <c r="L23" s="131">
        <f>IF((IF(AND(ROW(B23)-ROW($B$15)+1&lt;=(mesvenda+prazovenda-1),B23&gt;=(mesvenda)),precom2venda*metragemvenda/prazovenda,0))=0,"",(IF(AND(ROW(B23)-ROW($B$15)+1&lt;=(mesvenda+prazovenda-1),B23&gt;=(mesvenda)),precom2venda*metragemvenda/prazovenda,0)))</f>
        <v/>
      </c>
      <c r="M23" s="123" t="n"/>
      <c r="N23" s="132">
        <f>IF((IF(AND(ROW(B23)-ROW($B$15)+1&lt;=(mesterrenobanco+prazoterrenobanco-1),B23&gt;=(mesterrenobanco)),precoterreno*perc.terrenobanco/prazoterrenobanco,"0")
+
(IF(AND(ROW(B23)-ROW($B$15)+1&lt;=(mesconstrucao+prazoconstrucao),B23&gt;(mesconstrucao)),(financiamento-(precoterreno*perc.terrenobanco))/prazoconstrucao)))=0,"0",(IF(AND(ROW(B23)-ROW($B$15)+1&lt;=(mesterrenobanco+prazoterrenobanco-1),B23&gt;=(mesterrenobanco)),precoterreno*perc.terrenobanco/prazoterrenobanco,"0"))+(IF(AND(ROW(B23)-ROW($B$15)+1&lt;=(mesconstrucao+prazoconstrucao),B23&gt;(mesconstrucao)),(financiamento-(precoterreno*perc.terrenobanco))/prazoconstrucao)))</f>
        <v/>
      </c>
      <c r="O23" s="131">
        <f>-SUM(C23:J23)-N23</f>
        <v/>
      </c>
      <c r="P23" s="16" t="n"/>
      <c r="Q23" s="133">
        <f>IF(SUM(C23:J23)=-SUM(N23:O23),"OK",SUM(C23:J23)-SUM(N23:O23))</f>
        <v/>
      </c>
      <c r="R23" s="129">
        <f>SUM(L23,R22)-O23</f>
        <v/>
      </c>
      <c r="S23" s="134">
        <f>-
O23+
IF(B23=($E$4),$E$9-$E$3,"0")</f>
        <v/>
      </c>
      <c r="T23" s="127" t="n"/>
    </row>
    <row r="24" ht="15.6" customHeight="1">
      <c r="B24" s="64" t="n">
        <v>10</v>
      </c>
      <c r="C24" s="128">
        <f>IF((IF(AND(ROW(B24)-ROW($B$15)+1&lt;=(mesterreno+prazoterreno-1),B24&gt;=(mesterreno)),-precoterreno*(1-perc.terrenobanco)/prazoterreno,"0")
+
IF(AND(ROW(B24)-ROW($B$15)+1&lt;=(mesterrenobanco+prazoterrenobanco-1),B24&gt;=(mesterrenobanco)),-precoterreno*perc.terrenobanco/prazoterrenobanco,"0"))=0,"",(IF(AND(ROW(B24)-ROW($B$15)+1&lt;=(mesterreno+prazoterreno-1),B24&gt;=(mesterreno)),-precoterreno*(1-perc.terrenobanco)/prazoterreno,"0")
+
IF(AND(ROW(B24)-ROW($B$15)+1&lt;=(mesterrenobanco+prazoterrenobanco-1),B24&gt;=(mesterrenobanco)),-precoterreno*perc.terrenobanco/prazoterrenobanco,"0")))</f>
        <v/>
      </c>
      <c r="D24" s="129">
        <f>IF(IF(AND(B24&gt;=(mesitbi),B24&lt;=(mesvenda)),-custocondominio,"0")=0,"",(
IF(AND(B24&gt;=(mesitbi),B24&lt;=(mesvenda)),-custocondominio,"")))</f>
        <v/>
      </c>
      <c r="E24" s="129">
        <f>IF((IF(AND(ROW(B24)-ROW($B$15)+1&lt;=(mesadesao+prazoadesao-1),B24&gt;=(mesadesao)),-precoadesao/prazoadesao,"0")
+
IF(AND(ROW(B24)-ROW($B$15)+1&lt;=(mesconstrucao+prazoconstrucao-1),B24&gt;=(mesconstrucao)),-custoconstrucao*perc.adm/prazoconstrucao,"0")
+
IF(AND(ROW(B24)-ROW($B$15)+1&lt;=(mesprojeto+prazoprojeto-1),B24&gt;=(mesprojeto)),-precoprojetos/prazoprojeto,"0"))=0,"",(IF(AND(ROW(B24)-ROW($B$15)+1&lt;=(mesadesao+prazoadesao-1),B24&gt;=(mesadesao)),-precoadesao/prazoadesao,"0")
+
IF(AND(ROW(B24)-ROW($B$15)+1&lt;=(mesconstrucao+prazoconstrucao-1),B24&gt;=(mesconstrucao)),-custoconstrucao*perc.adm/prazoconstrucao,"0")
+
IF(AND(ROW(B24)-ROW($B$15)+1&lt;=(mesprojeto+prazoprojeto-1),B24&gt;=(mesprojeto)),-precoprojetos/prazoprojeto,"0")))</f>
        <v/>
      </c>
      <c r="F24" s="129">
        <f>IF((IF(AND(ROW(B24)-ROW($B$15)+1&lt;=(mesconstrucao+prazoconstrucao-1),B24&gt;=(mesconstrucao)),-custoconstrucao*(1-perc.adm)/prazoconstrucao,0))=0,"",(IF(AND(ROW(B24)-ROW($B$15)+1&lt;=(mesconstrucao+prazoconstrucao-1),B24&gt;=(mesconstrucao)),-custoconstrucao*(1-perc.adm)/prazoconstrucao,"0")))</f>
        <v/>
      </c>
      <c r="G24" s="129">
        <f>IF((IF(AND(ROW(B24)-ROW($B$15)+1&lt;=(mesitbi+prazoitbi-1),B24&gt;=(mesitbi)),-perc.itbi*precoterreno/prazoitbi,"0")
+
IF(AND(ROW(B24)-ROW($B$15)+1&lt;=(mesconstrucao+prazoconstrucao-1),B24=(mesconstrucao+2)),-precovistoria,"0")
+
IF(AND(ROW(B24)-ROW($B$15)+1&lt;=(mesconstrucao+prazoconstrucao-1),B24=(mesconstrucao+7)),-precovistoria,"0")
+
IF(AND(ROW(B24)-ROW($B$15)+1&lt;=(mesinss+prazoinss-1),B24&gt;=(mesinss)),-custoinss/prazoinss,"0")
+
IF(AND(ROW(B24)-ROW($B$15)+1&lt;=(mesalvara+prazoalvara-1),B24&gt;=(mesalvara)),-taxam2alvara*metragemcasa/prazoalvara,"0")
+
IF(AND(ROW(B24)-ROW($B$15)+1&lt;=(mescvco+prazocvco-1),B24&gt;=(mescvco)),-taxam2cvco*metragemcasa/prazocvco,"0")
+
IF(AND(ROW(B24)-ROW($B$15)+1&lt;=(mesregistrocartorio+prazoregistrocartorio-1),B24&gt;=(mesregistrocartorio)),-precoregistrocartorio/prazoregistrocartorio,"0")
+
IF(AND(ROW(B24)-ROW($B$15)+1&lt;=(mesaverbacao+prazoaverbacao-1),B24&gt;=(mesaverbacao)),-(precoaverbacao+custofunrejus)/prazoaverbacao,"0"))=0,"",(IF(AND(ROW(B24)-ROW($B$15)+1&lt;=(mesitbi+prazoitbi-1),B24&gt;=(mesitbi)),-perc.itbi*precoterreno/prazoitbi,"0")
+
IF(AND(ROW(B24)-ROW($B$15)+1&lt;=(mesconstrucao+prazoconstrucao-1),B24=(mesconstrucao+2)),-precovistoria,"0")
+
IF(AND(ROW(B24)-ROW($B$15)+1&lt;=(mesconstrucao+prazoconstrucao-1),B24=(mesconstrucao+7)),-precovistoria,"0")
+
IF(AND(ROW(B24)-ROW($B$15)+1&lt;=(mesinss+prazoinss-1),B24&gt;=(mesinss)),-custoinss/prazoinss,"0")
+
IF(AND(ROW(B24)-ROW($B$15)+1&lt;=(mesalvara+prazoalvara-1),B24&gt;=(mesalvara)),-taxam2alvara*metragemcasa/prazoalvara,"0")
+
IF(AND(ROW(B24)-ROW($B$15)+1&lt;=(mescvco+prazocvco-1),B24&gt;=(mescvco)),-taxam2cvco*metragemcasa/prazocvco,"0")
+
IF(AND(ROW(B24)-ROW($B$15)+1&lt;=(mesregistrocartorio+prazoregistrocartorio-1),B24&gt;=(mesregistrocartorio)),-precoregistrocartorio/prazoregistrocartorio,"0")
+
IF(AND(ROW(B24)-ROW($B$15)+1&lt;=(mesaverbacao+prazoaverbacao-1),B24&gt;=(mesaverbacao)),-(precoaverbacao+custofunrejus)/prazoaverbacao,"0")))</f>
        <v/>
      </c>
      <c r="H24" s="129">
        <f>IF((IF(AND(ROW(B24)-ROW($B$15)+1&lt;=(mesavaliacao+prazoavaliacao-1),B24&gt;=(mesavaliacao)),-precoavaliacao/prazoavaliacao,"0")
+
IF(AND(ROW(B24)-ROW($B$15)+1&lt;=(mesfinanc+mesesfinanc-1),B24&gt;=(mesfinanc+1),B24&lt;=(mesvenda)),-precotaxaseguro,"0"))=0,"",(IF(AND(ROW(B24)-ROW($B$15)+1&lt;=(mesavaliacao+prazoavaliacao-1),B24&gt;=(mesavaliacao)),-precoavaliacao/prazoavaliacao,"0")
+
IF(AND(ROW(B24)-ROW($B$15)+1&lt;=(mesfinanc+mesesfinanc-1),B24&gt;=(mesfinanc+1),B24&lt;=(mesvenda)),-precotaxaseguro,"0")))</f>
        <v/>
      </c>
      <c r="I24" s="129">
        <f>IF(IF(AND(ROW(B24)-ROW($B$15)+1&lt;=(mesfinanc+mesesfinanc-1),B24&gt;(mescvco),B24&lt;=(mesvenda)),-financiamento/mesesfinanc,"0")=0,"",IF(AND(ROW(B24)-ROW($B$15)+1&lt;=(mesfinanc+mesesfinanc-1),B24&gt;(mescvco),B24&lt;=(mesvenda)),-financiamento/mesesfinanc,"0"))</f>
        <v/>
      </c>
      <c r="J24" s="129">
        <f>IF(IF(AND(ROW(B24)-ROW($B$15)+1&lt;=(mesfinanc+mesesfinanc-1),B24&lt;=(mesvenda)),-(SUM($N$15:N23)+SUM($I$15:I23))*jurosmensais,"0")=0,"0",IF(AND(ROW(B24)-ROW($B$15)+1&lt;=(mesfinanc+mesesfinanc-1),B24&lt;=(mesvenda)),-(SUM($N$15:N23)+SUM($I$15:I23))*jurosmensais,"0"))</f>
        <v/>
      </c>
      <c r="K24" s="130">
        <f>IF((IF(AND(ROW(B24)-ROW($B$15)+1&lt;=(mesfinanc+mesesfinanc-1),B24=(mesfinanc),B24&lt;=(mesvenda)),-financiamento,"0")
+
IF(AND(ROW(B24)-ROW($B$15)+1&lt;=(mesfinanc+mesesfinanc-1),B24&gt;(mesfinanc),B24&lt;=(mesvenda)),K23-I24,"0"))=0,"",(IF(AND(ROW(B24)-ROW($B$15)+1&lt;=(mesfinanc+mesesfinanc-1),B24=(mesfinanc),B24&lt;=(mesvenda)),-financiamento,"0")
+
IF(AND(ROW(B24)-ROW($B$15)+1&lt;=(mesfinanc+mesesfinanc-1),B24&gt;(mesfinanc),B24&lt;=(mesvenda)),K23-I24,"0")))</f>
        <v/>
      </c>
      <c r="L24" s="131">
        <f>IF((IF(AND(ROW(B24)-ROW($B$15)+1&lt;=(mesvenda+prazovenda-1),B24&gt;=(mesvenda)),precom2venda*metragemvenda/prazovenda,0))=0,"",(IF(AND(ROW(B24)-ROW($B$15)+1&lt;=(mesvenda+prazovenda-1),B24&gt;=(mesvenda)),precom2venda*metragemvenda/prazovenda,0)))</f>
        <v/>
      </c>
      <c r="M24" s="123" t="n"/>
      <c r="N24" s="132">
        <f>IF((IF(AND(ROW(B24)-ROW($B$15)+1&lt;=(mesterrenobanco+prazoterrenobanco-1),B24&gt;=(mesterrenobanco)),precoterreno*perc.terrenobanco/prazoterrenobanco,"0")
+
(IF(AND(ROW(B24)-ROW($B$15)+1&lt;=(mesconstrucao+prazoconstrucao),B24&gt;(mesconstrucao)),(financiamento-(precoterreno*perc.terrenobanco))/prazoconstrucao)))=0,"0",(IF(AND(ROW(B24)-ROW($B$15)+1&lt;=(mesterrenobanco+prazoterrenobanco-1),B24&gt;=(mesterrenobanco)),precoterreno*perc.terrenobanco/prazoterrenobanco,"0"))+(IF(AND(ROW(B24)-ROW($B$15)+1&lt;=(mesconstrucao+prazoconstrucao),B24&gt;(mesconstrucao)),(financiamento-(precoterreno*perc.terrenobanco))/prazoconstrucao)))</f>
        <v/>
      </c>
      <c r="O24" s="131">
        <f>-SUM(C24:J24)-N24</f>
        <v/>
      </c>
      <c r="P24" s="16" t="n"/>
      <c r="Q24" s="133">
        <f>IF(SUM(C24:J24)=-SUM(N24:O24),"OK",SUM(C24:J24)-SUM(N24:O24))</f>
        <v/>
      </c>
      <c r="R24" s="129">
        <f>SUM(L24,R23)-O24</f>
        <v/>
      </c>
      <c r="S24" s="134">
        <f>-
O24+
IF(B24=($E$4),$E$9-$E$3,"0")</f>
        <v/>
      </c>
      <c r="T24" s="127" t="n"/>
    </row>
    <row r="25" ht="15.6" customHeight="1">
      <c r="B25" s="64" t="n">
        <v>11</v>
      </c>
      <c r="C25" s="128">
        <f>IF((IF(AND(ROW(B25)-ROW($B$15)+1&lt;=(mesterreno+prazoterreno-1),B25&gt;=(mesterreno)),-precoterreno*(1-perc.terrenobanco)/prazoterreno,"0")
+
IF(AND(ROW(B25)-ROW($B$15)+1&lt;=(mesterrenobanco+prazoterrenobanco-1),B25&gt;=(mesterrenobanco)),-precoterreno*perc.terrenobanco/prazoterrenobanco,"0"))=0,"",(IF(AND(ROW(B25)-ROW($B$15)+1&lt;=(mesterreno+prazoterreno-1),B25&gt;=(mesterreno)),-precoterreno*(1-perc.terrenobanco)/prazoterreno,"0")
+
IF(AND(ROW(B25)-ROW($B$15)+1&lt;=(mesterrenobanco+prazoterrenobanco-1),B25&gt;=(mesterrenobanco)),-precoterreno*perc.terrenobanco/prazoterrenobanco,"0")))</f>
        <v/>
      </c>
      <c r="D25" s="129">
        <f>IF(IF(AND(B25&gt;=(mesitbi),B25&lt;=(mesvenda)),-custocondominio,"0")=0,"",(
IF(AND(B25&gt;=(mesitbi),B25&lt;=(mesvenda)),-custocondominio,"")))</f>
        <v/>
      </c>
      <c r="E25" s="129">
        <f>IF((IF(AND(ROW(B25)-ROW($B$15)+1&lt;=(mesadesao+prazoadesao-1),B25&gt;=(mesadesao)),-precoadesao/prazoadesao,"0")
+
IF(AND(ROW(B25)-ROW($B$15)+1&lt;=(mesconstrucao+prazoconstrucao-1),B25&gt;=(mesconstrucao)),-custoconstrucao*perc.adm/prazoconstrucao,"0")
+
IF(AND(ROW(B25)-ROW($B$15)+1&lt;=(mesprojeto+prazoprojeto-1),B25&gt;=(mesprojeto)),-precoprojetos/prazoprojeto,"0"))=0,"",(IF(AND(ROW(B25)-ROW($B$15)+1&lt;=(mesadesao+prazoadesao-1),B25&gt;=(mesadesao)),-precoadesao/prazoadesao,"0")
+
IF(AND(ROW(B25)-ROW($B$15)+1&lt;=(mesconstrucao+prazoconstrucao-1),B25&gt;=(mesconstrucao)),-custoconstrucao*perc.adm/prazoconstrucao,"0")
+
IF(AND(ROW(B25)-ROW($B$15)+1&lt;=(mesprojeto+prazoprojeto-1),B25&gt;=(mesprojeto)),-precoprojetos/prazoprojeto,"0")))</f>
        <v/>
      </c>
      <c r="F25" s="129">
        <f>IF((IF(AND(ROW(B25)-ROW($B$15)+1&lt;=(mesconstrucao+prazoconstrucao-1),B25&gt;=(mesconstrucao)),-custoconstrucao*(1-perc.adm)/prazoconstrucao,0))=0,"",(IF(AND(ROW(B25)-ROW($B$15)+1&lt;=(mesconstrucao+prazoconstrucao-1),B25&gt;=(mesconstrucao)),-custoconstrucao*(1-perc.adm)/prazoconstrucao,"0")))</f>
        <v/>
      </c>
      <c r="G25" s="129">
        <f>IF((IF(AND(ROW(B25)-ROW($B$15)+1&lt;=(mesitbi+prazoitbi-1),B25&gt;=(mesitbi)),-perc.itbi*precoterreno/prazoitbi,"0")
+
IF(AND(ROW(B25)-ROW($B$15)+1&lt;=(mesconstrucao+prazoconstrucao-1),B25=(mesconstrucao+2)),-precovistoria,"0")
+
IF(AND(ROW(B25)-ROW($B$15)+1&lt;=(mesconstrucao+prazoconstrucao-1),B25=(mesconstrucao+7)),-precovistoria,"0")
+
IF(AND(ROW(B25)-ROW($B$15)+1&lt;=(mesinss+prazoinss-1),B25&gt;=(mesinss)),-custoinss/prazoinss,"0")
+
IF(AND(ROW(B25)-ROW($B$15)+1&lt;=(mesalvara+prazoalvara-1),B25&gt;=(mesalvara)),-taxam2alvara*metragemcasa/prazoalvara,"0")
+
IF(AND(ROW(B25)-ROW($B$15)+1&lt;=(mescvco+prazocvco-1),B25&gt;=(mescvco)),-taxam2cvco*metragemcasa/prazocvco,"0")
+
IF(AND(ROW(B25)-ROW($B$15)+1&lt;=(mesregistrocartorio+prazoregistrocartorio-1),B25&gt;=(mesregistrocartorio)),-precoregistrocartorio/prazoregistrocartorio,"0")
+
IF(AND(ROW(B25)-ROW($B$15)+1&lt;=(mesaverbacao+prazoaverbacao-1),B25&gt;=(mesaverbacao)),-(precoaverbacao+custofunrejus)/prazoaverbacao,"0"))=0,"",(IF(AND(ROW(B25)-ROW($B$15)+1&lt;=(mesitbi+prazoitbi-1),B25&gt;=(mesitbi)),-perc.itbi*precoterreno/prazoitbi,"0")
+
IF(AND(ROW(B25)-ROW($B$15)+1&lt;=(mesconstrucao+prazoconstrucao-1),B25=(mesconstrucao+2)),-precovistoria,"0")
+
IF(AND(ROW(B25)-ROW($B$15)+1&lt;=(mesconstrucao+prazoconstrucao-1),B25=(mesconstrucao+7)),-precovistoria,"0")
+
IF(AND(ROW(B25)-ROW($B$15)+1&lt;=(mesinss+prazoinss-1),B25&gt;=(mesinss)),-custoinss/prazoinss,"0")
+
IF(AND(ROW(B25)-ROW($B$15)+1&lt;=(mesalvara+prazoalvara-1),B25&gt;=(mesalvara)),-taxam2alvara*metragemcasa/prazoalvara,"0")
+
IF(AND(ROW(B25)-ROW($B$15)+1&lt;=(mescvco+prazocvco-1),B25&gt;=(mescvco)),-taxam2cvco*metragemcasa/prazocvco,"0")
+
IF(AND(ROW(B25)-ROW($B$15)+1&lt;=(mesregistrocartorio+prazoregistrocartorio-1),B25&gt;=(mesregistrocartorio)),-precoregistrocartorio/prazoregistrocartorio,"0")
+
IF(AND(ROW(B25)-ROW($B$15)+1&lt;=(mesaverbacao+prazoaverbacao-1),B25&gt;=(mesaverbacao)),-(precoaverbacao+custofunrejus)/prazoaverbacao,"0")))</f>
        <v/>
      </c>
      <c r="H25" s="129">
        <f>IF((IF(AND(ROW(B25)-ROW($B$15)+1&lt;=(mesavaliacao+prazoavaliacao-1),B25&gt;=(mesavaliacao)),-precoavaliacao/prazoavaliacao,"0")
+
IF(AND(ROW(B25)-ROW($B$15)+1&lt;=(mesfinanc+mesesfinanc-1),B25&gt;=(mesfinanc+1),B25&lt;=(mesvenda)),-precotaxaseguro,"0"))=0,"",(IF(AND(ROW(B25)-ROW($B$15)+1&lt;=(mesavaliacao+prazoavaliacao-1),B25&gt;=(mesavaliacao)),-precoavaliacao/prazoavaliacao,"0")
+
IF(AND(ROW(B25)-ROW($B$15)+1&lt;=(mesfinanc+mesesfinanc-1),B25&gt;=(mesfinanc+1),B25&lt;=(mesvenda)),-precotaxaseguro,"0")))</f>
        <v/>
      </c>
      <c r="I25" s="129">
        <f>IF(IF(AND(ROW(B25)-ROW($B$15)+1&lt;=(mesfinanc+mesesfinanc-1),B25&gt;(mescvco),B25&lt;=(mesvenda)),-financiamento/mesesfinanc,"0")=0,"",IF(AND(ROW(B25)-ROW($B$15)+1&lt;=(mesfinanc+mesesfinanc-1),B25&gt;(mescvco),B25&lt;=(mesvenda)),-financiamento/mesesfinanc,"0"))</f>
        <v/>
      </c>
      <c r="J25" s="129">
        <f>IF(IF(AND(ROW(B25)-ROW($B$15)+1&lt;=(mesfinanc+mesesfinanc-1),B25&lt;=(mesvenda)),-(SUM($N$15:N24)+SUM($I$15:I24))*jurosmensais,"0")=0,"0",IF(AND(ROW(B25)-ROW($B$15)+1&lt;=(mesfinanc+mesesfinanc-1),B25&lt;=(mesvenda)),-(SUM($N$15:N24)+SUM($I$15:I24))*jurosmensais,"0"))</f>
        <v/>
      </c>
      <c r="K25" s="130">
        <f>IF((IF(AND(ROW(B25)-ROW($B$15)+1&lt;=(mesfinanc+mesesfinanc-1),B25=(mesfinanc),B25&lt;=(mesvenda)),-financiamento,"0")
+
IF(AND(ROW(B25)-ROW($B$15)+1&lt;=(mesfinanc+mesesfinanc-1),B25&gt;(mesfinanc),B25&lt;=(mesvenda)),K24-I25,"0"))=0,"",(IF(AND(ROW(B25)-ROW($B$15)+1&lt;=(mesfinanc+mesesfinanc-1),B25=(mesfinanc),B25&lt;=(mesvenda)),-financiamento,"0")
+
IF(AND(ROW(B25)-ROW($B$15)+1&lt;=(mesfinanc+mesesfinanc-1),B25&gt;(mesfinanc),B25&lt;=(mesvenda)),K24-I25,"0")))</f>
        <v/>
      </c>
      <c r="L25" s="131">
        <f>IF((IF(AND(ROW(B25)-ROW($B$15)+1&lt;=(mesvenda+prazovenda-1),B25&gt;=(mesvenda)),precom2venda*metragemvenda/prazovenda,0))=0,"",(IF(AND(ROW(B25)-ROW($B$15)+1&lt;=(mesvenda+prazovenda-1),B25&gt;=(mesvenda)),precom2venda*metragemvenda/prazovenda,0)))</f>
        <v/>
      </c>
      <c r="M25" s="123" t="n"/>
      <c r="N25" s="132">
        <f>IF((IF(AND(ROW(B25)-ROW($B$15)+1&lt;=(mesterrenobanco+prazoterrenobanco-1),B25&gt;=(mesterrenobanco)),precoterreno*perc.terrenobanco/prazoterrenobanco,"0")
+
(IF(AND(ROW(B25)-ROW($B$15)+1&lt;=(mesconstrucao+prazoconstrucao),B25&gt;(mesconstrucao)),(financiamento-(precoterreno*perc.terrenobanco))/prazoconstrucao)))=0,"0",(IF(AND(ROW(B25)-ROW($B$15)+1&lt;=(mesterrenobanco+prazoterrenobanco-1),B25&gt;=(mesterrenobanco)),precoterreno*perc.terrenobanco/prazoterrenobanco,"0"))+(IF(AND(ROW(B25)-ROW($B$15)+1&lt;=(mesconstrucao+prazoconstrucao),B25&gt;(mesconstrucao)),(financiamento-(precoterreno*perc.terrenobanco))/prazoconstrucao)))</f>
        <v/>
      </c>
      <c r="O25" s="131">
        <f>-SUM(C25:J25)-N25</f>
        <v/>
      </c>
      <c r="P25" s="16" t="n"/>
      <c r="Q25" s="133">
        <f>IF(SUM(C25:J25)=-SUM(N25:O25),"OK",SUM(C25:J25)-SUM(N25:O25))</f>
        <v/>
      </c>
      <c r="R25" s="129">
        <f>SUM(L25,R24)-O25</f>
        <v/>
      </c>
      <c r="S25" s="134">
        <f>-
O25+
IF(B25=($E$4),$E$9-$E$3,"0")</f>
        <v/>
      </c>
      <c r="T25" s="127" t="n"/>
    </row>
    <row r="26" ht="15.6" customHeight="1">
      <c r="B26" s="64" t="n">
        <v>12</v>
      </c>
      <c r="C26" s="128">
        <f>IF((IF(AND(ROW(B26)-ROW($B$15)+1&lt;=(mesterreno+prazoterreno-1),B26&gt;=(mesterreno)),-precoterreno*(1-perc.terrenobanco)/prazoterreno,"0")
+
IF(AND(ROW(B26)-ROW($B$15)+1&lt;=(mesterrenobanco+prazoterrenobanco-1),B26&gt;=(mesterrenobanco)),-precoterreno*perc.terrenobanco/prazoterrenobanco,"0"))=0,"",(IF(AND(ROW(B26)-ROW($B$15)+1&lt;=(mesterreno+prazoterreno-1),B26&gt;=(mesterreno)),-precoterreno*(1-perc.terrenobanco)/prazoterreno,"0")
+
IF(AND(ROW(B26)-ROW($B$15)+1&lt;=(mesterrenobanco+prazoterrenobanco-1),B26&gt;=(mesterrenobanco)),-precoterreno*perc.terrenobanco/prazoterrenobanco,"0")))</f>
        <v/>
      </c>
      <c r="D26" s="129">
        <f>IF(IF(AND(B26&gt;=(mesitbi),B26&lt;=(mesvenda)),-custocondominio,"0")=0,"",(
IF(AND(B26&gt;=(mesitbi),B26&lt;=(mesvenda)),-custocondominio,"")))</f>
        <v/>
      </c>
      <c r="E26" s="129">
        <f>IF((IF(AND(ROW(B26)-ROW($B$15)+1&lt;=(mesadesao+prazoadesao-1),B26&gt;=(mesadesao)),-precoadesao/prazoadesao,"0")
+
IF(AND(ROW(B26)-ROW($B$15)+1&lt;=(mesconstrucao+prazoconstrucao-1),B26&gt;=(mesconstrucao)),-custoconstrucao*perc.adm/prazoconstrucao,"0")
+
IF(AND(ROW(B26)-ROW($B$15)+1&lt;=(mesprojeto+prazoprojeto-1),B26&gt;=(mesprojeto)),-precoprojetos/prazoprojeto,"0"))=0,"",(IF(AND(ROW(B26)-ROW($B$15)+1&lt;=(mesadesao+prazoadesao-1),B26&gt;=(mesadesao)),-precoadesao/prazoadesao,"0")
+
IF(AND(ROW(B26)-ROW($B$15)+1&lt;=(mesconstrucao+prazoconstrucao-1),B26&gt;=(mesconstrucao)),-custoconstrucao*perc.adm/prazoconstrucao,"0")
+
IF(AND(ROW(B26)-ROW($B$15)+1&lt;=(mesprojeto+prazoprojeto-1),B26&gt;=(mesprojeto)),-precoprojetos/prazoprojeto,"0")))</f>
        <v/>
      </c>
      <c r="F26" s="129">
        <f>IF((IF(AND(ROW(B26)-ROW($B$15)+1&lt;=(mesconstrucao+prazoconstrucao-1),B26&gt;=(mesconstrucao)),-custoconstrucao*(1-perc.adm)/prazoconstrucao,0))=0,"",(IF(AND(ROW(B26)-ROW($B$15)+1&lt;=(mesconstrucao+prazoconstrucao-1),B26&gt;=(mesconstrucao)),-custoconstrucao*(1-perc.adm)/prazoconstrucao,"0")))</f>
        <v/>
      </c>
      <c r="G26" s="129">
        <f>IF((IF(AND(ROW(B26)-ROW($B$15)+1&lt;=(mesitbi+prazoitbi-1),B26&gt;=(mesitbi)),-perc.itbi*precoterreno/prazoitbi,"0")
+
IF(AND(ROW(B26)-ROW($B$15)+1&lt;=(mesconstrucao+prazoconstrucao-1),B26=(mesconstrucao+2)),-precovistoria,"0")
+
IF(AND(ROW(B26)-ROW($B$15)+1&lt;=(mesconstrucao+prazoconstrucao-1),B26=(mesconstrucao+7)),-precovistoria,"0")
+
IF(AND(ROW(B26)-ROW($B$15)+1&lt;=(mesinss+prazoinss-1),B26&gt;=(mesinss)),-custoinss/prazoinss,"0")
+
IF(AND(ROW(B26)-ROW($B$15)+1&lt;=(mesalvara+prazoalvara-1),B26&gt;=(mesalvara)),-taxam2alvara*metragemcasa/prazoalvara,"0")
+
IF(AND(ROW(B26)-ROW($B$15)+1&lt;=(mescvco+prazocvco-1),B26&gt;=(mescvco)),-taxam2cvco*metragemcasa/prazocvco,"0")
+
IF(AND(ROW(B26)-ROW($B$15)+1&lt;=(mesregistrocartorio+prazoregistrocartorio-1),B26&gt;=(mesregistrocartorio)),-precoregistrocartorio/prazoregistrocartorio,"0")
+
IF(AND(ROW(B26)-ROW($B$15)+1&lt;=(mesaverbacao+prazoaverbacao-1),B26&gt;=(mesaverbacao)),-(precoaverbacao+custofunrejus)/prazoaverbacao,"0"))=0,"",(IF(AND(ROW(B26)-ROW($B$15)+1&lt;=(mesitbi+prazoitbi-1),B26&gt;=(mesitbi)),-perc.itbi*precoterreno/prazoitbi,"0")
+
IF(AND(ROW(B26)-ROW($B$15)+1&lt;=(mesconstrucao+prazoconstrucao-1),B26=(mesconstrucao+2)),-precovistoria,"0")
+
IF(AND(ROW(B26)-ROW($B$15)+1&lt;=(mesconstrucao+prazoconstrucao-1),B26=(mesconstrucao+7)),-precovistoria,"0")
+
IF(AND(ROW(B26)-ROW($B$15)+1&lt;=(mesinss+prazoinss-1),B26&gt;=(mesinss)),-custoinss/prazoinss,"0")
+
IF(AND(ROW(B26)-ROW($B$15)+1&lt;=(mesalvara+prazoalvara-1),B26&gt;=(mesalvara)),-taxam2alvara*metragemcasa/prazoalvara,"0")
+
IF(AND(ROW(B26)-ROW($B$15)+1&lt;=(mescvco+prazocvco-1),B26&gt;=(mescvco)),-taxam2cvco*metragemcasa/prazocvco,"0")
+
IF(AND(ROW(B26)-ROW($B$15)+1&lt;=(mesregistrocartorio+prazoregistrocartorio-1),B26&gt;=(mesregistrocartorio)),-precoregistrocartorio/prazoregistrocartorio,"0")
+
IF(AND(ROW(B26)-ROW($B$15)+1&lt;=(mesaverbacao+prazoaverbacao-1),B26&gt;=(mesaverbacao)),-(precoaverbacao+custofunrejus)/prazoaverbacao,"0")))</f>
        <v/>
      </c>
      <c r="H26" s="129">
        <f>IF((IF(AND(ROW(B26)-ROW($B$15)+1&lt;=(mesavaliacao+prazoavaliacao-1),B26&gt;=(mesavaliacao)),-precoavaliacao/prazoavaliacao,"0")
+
IF(AND(ROW(B26)-ROW($B$15)+1&lt;=(mesfinanc+mesesfinanc-1),B26&gt;=(mesfinanc+1),B26&lt;=(mesvenda)),-precotaxaseguro,"0"))=0,"",(IF(AND(ROW(B26)-ROW($B$15)+1&lt;=(mesavaliacao+prazoavaliacao-1),B26&gt;=(mesavaliacao)),-precoavaliacao/prazoavaliacao,"0")
+
IF(AND(ROW(B26)-ROW($B$15)+1&lt;=(mesfinanc+mesesfinanc-1),B26&gt;=(mesfinanc+1),B26&lt;=(mesvenda)),-precotaxaseguro,"0")))</f>
        <v/>
      </c>
      <c r="I26" s="129">
        <f>IF(IF(AND(ROW(B26)-ROW($B$15)+1&lt;=(mesfinanc+mesesfinanc-1),B26&gt;(mescvco),B26&lt;=(mesvenda)),-financiamento/mesesfinanc,"0")=0,"",IF(AND(ROW(B26)-ROW($B$15)+1&lt;=(mesfinanc+mesesfinanc-1),B26&gt;(mescvco),B26&lt;=(mesvenda)),-financiamento/mesesfinanc,"0"))</f>
        <v/>
      </c>
      <c r="J26" s="129">
        <f>IF(IF(AND(ROW(B26)-ROW($B$15)+1&lt;=(mesfinanc+mesesfinanc-1),B26&lt;=(mesvenda)),-(SUM($N$15:N25)+SUM($I$15:I25))*jurosmensais,"0")=0,"0",IF(AND(ROW(B26)-ROW($B$15)+1&lt;=(mesfinanc+mesesfinanc-1),B26&lt;=(mesvenda)),-(SUM($N$15:N25)+SUM($I$15:I25))*jurosmensais,"0"))</f>
        <v/>
      </c>
      <c r="K26" s="130">
        <f>IF((IF(AND(ROW(B26)-ROW($B$15)+1&lt;=(mesfinanc+mesesfinanc-1),B26=(mesfinanc),B26&lt;=(mesvenda)),-financiamento,"0")
+
IF(AND(ROW(B26)-ROW($B$15)+1&lt;=(mesfinanc+mesesfinanc-1),B26&gt;(mesfinanc),B26&lt;=(mesvenda)),K25-I26,"0"))=0,"",(IF(AND(ROW(B26)-ROW($B$15)+1&lt;=(mesfinanc+mesesfinanc-1),B26=(mesfinanc),B26&lt;=(mesvenda)),-financiamento,"0")
+
IF(AND(ROW(B26)-ROW($B$15)+1&lt;=(mesfinanc+mesesfinanc-1),B26&gt;(mesfinanc),B26&lt;=(mesvenda)),K25-I26,"0")))</f>
        <v/>
      </c>
      <c r="L26" s="131">
        <f>IF((IF(AND(ROW(B26)-ROW($B$15)+1&lt;=(mesvenda+prazovenda-1),B26&gt;=(mesvenda)),precom2venda*metragemvenda/prazovenda,0))=0,"",(IF(AND(ROW(B26)-ROW($B$15)+1&lt;=(mesvenda+prazovenda-1),B26&gt;=(mesvenda)),precom2venda*metragemvenda/prazovenda,0)))</f>
        <v/>
      </c>
      <c r="M26" s="123" t="n"/>
      <c r="N26" s="132">
        <f>IF((IF(AND(ROW(B26)-ROW($B$15)+1&lt;=(mesterrenobanco+prazoterrenobanco-1),B26&gt;=(mesterrenobanco)),precoterreno*perc.terrenobanco/prazoterrenobanco,"0")
+
(IF(AND(ROW(B26)-ROW($B$15)+1&lt;=(mesconstrucao+prazoconstrucao),B26&gt;(mesconstrucao)),(financiamento-(precoterreno*perc.terrenobanco))/prazoconstrucao)))=0,"0",(IF(AND(ROW(B26)-ROW($B$15)+1&lt;=(mesterrenobanco+prazoterrenobanco-1),B26&gt;=(mesterrenobanco)),precoterreno*perc.terrenobanco/prazoterrenobanco,"0"))+(IF(AND(ROW(B26)-ROW($B$15)+1&lt;=(mesconstrucao+prazoconstrucao),B26&gt;(mesconstrucao)),(financiamento-(precoterreno*perc.terrenobanco))/prazoconstrucao)))</f>
        <v/>
      </c>
      <c r="O26" s="131">
        <f>-SUM(C26:J26)-N26</f>
        <v/>
      </c>
      <c r="P26" s="16" t="n"/>
      <c r="Q26" s="133">
        <f>IF(SUM(C26:J26)=-SUM(N26:O26),"OK",SUM(C26:J26)-SUM(N26:O26))</f>
        <v/>
      </c>
      <c r="R26" s="129">
        <f>SUM(L26,R25)-O26</f>
        <v/>
      </c>
      <c r="S26" s="134">
        <f>-
O26+
IF(B26=($E$4),$E$9-$E$3,"0")</f>
        <v/>
      </c>
      <c r="T26" s="127" t="n"/>
    </row>
    <row r="27" ht="15.6" customHeight="1">
      <c r="B27" s="64" t="n">
        <v>13</v>
      </c>
      <c r="C27" s="128">
        <f>IF((IF(AND(ROW(B27)-ROW($B$15)+1&lt;=(mesterreno+prazoterreno-1),B27&gt;=(mesterreno)),-precoterreno*(1-perc.terrenobanco)/prazoterreno,"0")
+
IF(AND(ROW(B27)-ROW($B$15)+1&lt;=(mesterrenobanco+prazoterrenobanco-1),B27&gt;=(mesterrenobanco)),-precoterreno*perc.terrenobanco/prazoterrenobanco,"0"))=0,"",(IF(AND(ROW(B27)-ROW($B$15)+1&lt;=(mesterreno+prazoterreno-1),B27&gt;=(mesterreno)),-precoterreno*(1-perc.terrenobanco)/prazoterreno,"0")
+
IF(AND(ROW(B27)-ROW($B$15)+1&lt;=(mesterrenobanco+prazoterrenobanco-1),B27&gt;=(mesterrenobanco)),-precoterreno*perc.terrenobanco/prazoterrenobanco,"0")))</f>
        <v/>
      </c>
      <c r="D27" s="129">
        <f>IF(IF(AND(B27&gt;=(mesitbi),B27&lt;=(mesvenda)),-custocondominio,"0")=0,"",(
IF(AND(B27&gt;=(mesitbi),B27&lt;=(mesvenda)),-custocondominio,"")))</f>
        <v/>
      </c>
      <c r="E27" s="129">
        <f>IF((IF(AND(ROW(B27)-ROW($B$15)+1&lt;=(mesadesao+prazoadesao-1),B27&gt;=(mesadesao)),-precoadesao/prazoadesao,"0")
+
IF(AND(ROW(B27)-ROW($B$15)+1&lt;=(mesconstrucao+prazoconstrucao-1),B27&gt;=(mesconstrucao)),-custoconstrucao*perc.adm/prazoconstrucao,"0")
+
IF(AND(ROW(B27)-ROW($B$15)+1&lt;=(mesprojeto+prazoprojeto-1),B27&gt;=(mesprojeto)),-precoprojetos/prazoprojeto,"0"))=0,"",(IF(AND(ROW(B27)-ROW($B$15)+1&lt;=(mesadesao+prazoadesao-1),B27&gt;=(mesadesao)),-precoadesao/prazoadesao,"0")
+
IF(AND(ROW(B27)-ROW($B$15)+1&lt;=(mesconstrucao+prazoconstrucao-1),B27&gt;=(mesconstrucao)),-custoconstrucao*perc.adm/prazoconstrucao,"0")
+
IF(AND(ROW(B27)-ROW($B$15)+1&lt;=(mesprojeto+prazoprojeto-1),B27&gt;=(mesprojeto)),-precoprojetos/prazoprojeto,"0")))</f>
        <v/>
      </c>
      <c r="F27" s="129">
        <f>IF((IF(AND(ROW(B27)-ROW($B$15)+1&lt;=(mesconstrucao+prazoconstrucao-1),B27&gt;=(mesconstrucao)),-custoconstrucao*(1-perc.adm)/prazoconstrucao,0))=0,"",(IF(AND(ROW(B27)-ROW($B$15)+1&lt;=(mesconstrucao+prazoconstrucao-1),B27&gt;=(mesconstrucao)),-custoconstrucao*(1-perc.adm)/prazoconstrucao,"0")))</f>
        <v/>
      </c>
      <c r="G27" s="129">
        <f>IF((IF(AND(ROW(B27)-ROW($B$15)+1&lt;=(mesitbi+prazoitbi-1),B27&gt;=(mesitbi)),-perc.itbi*precoterreno/prazoitbi,"0")
+
IF(AND(ROW(B27)-ROW($B$15)+1&lt;=(mesconstrucao+prazoconstrucao-1),B27=(mesconstrucao+2)),-precovistoria,"0")
+
IF(AND(ROW(B27)-ROW($B$15)+1&lt;=(mesconstrucao+prazoconstrucao-1),B27=(mesconstrucao+7)),-precovistoria,"0")
+
IF(AND(ROW(B27)-ROW($B$15)+1&lt;=(mesinss+prazoinss-1),B27&gt;=(mesinss)),-custoinss/prazoinss,"0")
+
IF(AND(ROW(B27)-ROW($B$15)+1&lt;=(mesalvara+prazoalvara-1),B27&gt;=(mesalvara)),-taxam2alvara*metragemcasa/prazoalvara,"0")
+
IF(AND(ROW(B27)-ROW($B$15)+1&lt;=(mescvco+prazocvco-1),B27&gt;=(mescvco)),-taxam2cvco*metragemcasa/prazocvco,"0")
+
IF(AND(ROW(B27)-ROW($B$15)+1&lt;=(mesregistrocartorio+prazoregistrocartorio-1),B27&gt;=(mesregistrocartorio)),-precoregistrocartorio/prazoregistrocartorio,"0")
+
IF(AND(ROW(B27)-ROW($B$15)+1&lt;=(mesaverbacao+prazoaverbacao-1),B27&gt;=(mesaverbacao)),-(precoaverbacao+custofunrejus)/prazoaverbacao,"0"))=0,"",(IF(AND(ROW(B27)-ROW($B$15)+1&lt;=(mesitbi+prazoitbi-1),B27&gt;=(mesitbi)),-perc.itbi*precoterreno/prazoitbi,"0")
+
IF(AND(ROW(B27)-ROW($B$15)+1&lt;=(mesconstrucao+prazoconstrucao-1),B27=(mesconstrucao+2)),-precovistoria,"0")
+
IF(AND(ROW(B27)-ROW($B$15)+1&lt;=(mesconstrucao+prazoconstrucao-1),B27=(mesconstrucao+7)),-precovistoria,"0")
+
IF(AND(ROW(B27)-ROW($B$15)+1&lt;=(mesinss+prazoinss-1),B27&gt;=(mesinss)),-custoinss/prazoinss,"0")
+
IF(AND(ROW(B27)-ROW($B$15)+1&lt;=(mesalvara+prazoalvara-1),B27&gt;=(mesalvara)),-taxam2alvara*metragemcasa/prazoalvara,"0")
+
IF(AND(ROW(B27)-ROW($B$15)+1&lt;=(mescvco+prazocvco-1),B27&gt;=(mescvco)),-taxam2cvco*metragemcasa/prazocvco,"0")
+
IF(AND(ROW(B27)-ROW($B$15)+1&lt;=(mesregistrocartorio+prazoregistrocartorio-1),B27&gt;=(mesregistrocartorio)),-precoregistrocartorio/prazoregistrocartorio,"0")
+
IF(AND(ROW(B27)-ROW($B$15)+1&lt;=(mesaverbacao+prazoaverbacao-1),B27&gt;=(mesaverbacao)),-(precoaverbacao+custofunrejus)/prazoaverbacao,"0")))</f>
        <v/>
      </c>
      <c r="H27" s="129">
        <f>IF((IF(AND(ROW(B27)-ROW($B$15)+1&lt;=(mesavaliacao+prazoavaliacao-1),B27&gt;=(mesavaliacao)),-precoavaliacao/prazoavaliacao,"0")
+
IF(AND(ROW(B27)-ROW($B$15)+1&lt;=(mesfinanc+mesesfinanc-1),B27&gt;=(mesfinanc+1),B27&lt;=(mesvenda)),-precotaxaseguro,"0"))=0,"",(IF(AND(ROW(B27)-ROW($B$15)+1&lt;=(mesavaliacao+prazoavaliacao-1),B27&gt;=(mesavaliacao)),-precoavaliacao/prazoavaliacao,"0")
+
IF(AND(ROW(B27)-ROW($B$15)+1&lt;=(mesfinanc+mesesfinanc-1),B27&gt;=(mesfinanc+1),B27&lt;=(mesvenda)),-precotaxaseguro,"0")))</f>
        <v/>
      </c>
      <c r="I27" s="129">
        <f>IF(IF(AND(ROW(B27)-ROW($B$15)+1&lt;=(mesfinanc+mesesfinanc-1),B27&gt;(mescvco),B27&lt;=(mesvenda)),-financiamento/mesesfinanc,"0")=0,"",IF(AND(ROW(B27)-ROW($B$15)+1&lt;=(mesfinanc+mesesfinanc-1),B27&gt;(mescvco),B27&lt;=(mesvenda)),-financiamento/mesesfinanc,"0"))</f>
        <v/>
      </c>
      <c r="J27" s="129">
        <f>IF(IF(AND(ROW(B27)-ROW($B$15)+1&lt;=(mesfinanc+mesesfinanc-1),B27&lt;=(mesvenda)),-(SUM($N$15:N26)+SUM($I$15:I26))*jurosmensais,"0")=0,"0",IF(AND(ROW(B27)-ROW($B$15)+1&lt;=(mesfinanc+mesesfinanc-1),B27&lt;=(mesvenda)),-(SUM($N$15:N26)+SUM($I$15:I26))*jurosmensais,"0"))</f>
        <v/>
      </c>
      <c r="K27" s="130">
        <f>IF((IF(AND(ROW(B27)-ROW($B$15)+1&lt;=(mesfinanc+mesesfinanc-1),B27=(mesfinanc),B27&lt;=(mesvenda)),-financiamento,"0")
+
IF(AND(ROW(B27)-ROW($B$15)+1&lt;=(mesfinanc+mesesfinanc-1),B27&gt;(mesfinanc),B27&lt;=(mesvenda)),K26-I27,"0"))=0,"",(IF(AND(ROW(B27)-ROW($B$15)+1&lt;=(mesfinanc+mesesfinanc-1),B27=(mesfinanc),B27&lt;=(mesvenda)),-financiamento,"0")
+
IF(AND(ROW(B27)-ROW($B$15)+1&lt;=(mesfinanc+mesesfinanc-1),B27&gt;(mesfinanc),B27&lt;=(mesvenda)),K26-I27,"0")))</f>
        <v/>
      </c>
      <c r="L27" s="131">
        <f>IF((IF(AND(ROW(B27)-ROW($B$15)+1&lt;=(mesvenda+prazovenda-1),B27&gt;=(mesvenda)),precom2venda*metragemvenda/prazovenda,0))=0,"",(IF(AND(ROW(B27)-ROW($B$15)+1&lt;=(mesvenda+prazovenda-1),B27&gt;=(mesvenda)),precom2venda*metragemvenda/prazovenda,0)))</f>
        <v/>
      </c>
      <c r="M27" s="123" t="n"/>
      <c r="N27" s="132">
        <f>IF((IF(AND(ROW(B27)-ROW($B$15)+1&lt;=(mesterrenobanco+prazoterrenobanco-1),B27&gt;=(mesterrenobanco)),precoterreno*perc.terrenobanco/prazoterrenobanco,"0")
+
(IF(AND(ROW(B27)-ROW($B$15)+1&lt;=(mesconstrucao+prazoconstrucao),B27&gt;(mesconstrucao)),(financiamento-(precoterreno*perc.terrenobanco))/prazoconstrucao)))=0,"0",(IF(AND(ROW(B27)-ROW($B$15)+1&lt;=(mesterrenobanco+prazoterrenobanco-1),B27&gt;=(mesterrenobanco)),precoterreno*perc.terrenobanco/prazoterrenobanco,"0"))+(IF(AND(ROW(B27)-ROW($B$15)+1&lt;=(mesconstrucao+prazoconstrucao),B27&gt;(mesconstrucao)),(financiamento-(precoterreno*perc.terrenobanco))/prazoconstrucao)))</f>
        <v/>
      </c>
      <c r="O27" s="131">
        <f>-SUM(C27:J27)-N27</f>
        <v/>
      </c>
      <c r="P27" s="16" t="n"/>
      <c r="Q27" s="133">
        <f>IF(SUM(C27:J27)=-SUM(N27:O27),"OK",SUM(C27:J27)-SUM(N27:O27))</f>
        <v/>
      </c>
      <c r="R27" s="129">
        <f>SUM(L27,R26)-O27</f>
        <v/>
      </c>
      <c r="S27" s="134">
        <f>-
O27+
IF(B27=($E$4),$E$9-$E$3,"0")</f>
        <v/>
      </c>
      <c r="T27" s="127" t="n"/>
    </row>
    <row r="28" ht="15.6" customHeight="1">
      <c r="B28" s="64" t="n">
        <v>14</v>
      </c>
      <c r="C28" s="128">
        <f>IF((IF(AND(ROW(B28)-ROW($B$15)+1&lt;=(mesterreno+prazoterreno-1),B28&gt;=(mesterreno)),-precoterreno*(1-perc.terrenobanco)/prazoterreno,"0")
+
IF(AND(ROW(B28)-ROW($B$15)+1&lt;=(mesterrenobanco+prazoterrenobanco-1),B28&gt;=(mesterrenobanco)),-precoterreno*perc.terrenobanco/prazoterrenobanco,"0"))=0,"",(IF(AND(ROW(B28)-ROW($B$15)+1&lt;=(mesterreno+prazoterreno-1),B28&gt;=(mesterreno)),-precoterreno*(1-perc.terrenobanco)/prazoterreno,"0")
+
IF(AND(ROW(B28)-ROW($B$15)+1&lt;=(mesterrenobanco+prazoterrenobanco-1),B28&gt;=(mesterrenobanco)),-precoterreno*perc.terrenobanco/prazoterrenobanco,"0")))</f>
        <v/>
      </c>
      <c r="D28" s="129">
        <f>IF(IF(AND(B28&gt;=(mesitbi),B28&lt;=(mesvenda)),-custocondominio,"0")=0,"",(
IF(AND(B28&gt;=(mesitbi),B28&lt;=(mesvenda)),-custocondominio,"")))</f>
        <v/>
      </c>
      <c r="E28" s="129">
        <f>IF((IF(AND(ROW(B28)-ROW($B$15)+1&lt;=(mesadesao+prazoadesao-1),B28&gt;=(mesadesao)),-precoadesao/prazoadesao,"0")
+
IF(AND(ROW(B28)-ROW($B$15)+1&lt;=(mesconstrucao+prazoconstrucao-1),B28&gt;=(mesconstrucao)),-custoconstrucao*perc.adm/prazoconstrucao,"0")
+
IF(AND(ROW(B28)-ROW($B$15)+1&lt;=(mesprojeto+prazoprojeto-1),B28&gt;=(mesprojeto)),-precoprojetos/prazoprojeto,"0"))=0,"",(IF(AND(ROW(B28)-ROW($B$15)+1&lt;=(mesadesao+prazoadesao-1),B28&gt;=(mesadesao)),-precoadesao/prazoadesao,"0")
+
IF(AND(ROW(B28)-ROW($B$15)+1&lt;=(mesconstrucao+prazoconstrucao-1),B28&gt;=(mesconstrucao)),-custoconstrucao*perc.adm/prazoconstrucao,"0")
+
IF(AND(ROW(B28)-ROW($B$15)+1&lt;=(mesprojeto+prazoprojeto-1),B28&gt;=(mesprojeto)),-precoprojetos/prazoprojeto,"0")))</f>
        <v/>
      </c>
      <c r="F28" s="129">
        <f>IF((IF(AND(ROW(B28)-ROW($B$15)+1&lt;=(mesconstrucao+prazoconstrucao-1),B28&gt;=(mesconstrucao)),-custoconstrucao*(1-perc.adm)/prazoconstrucao,0))=0,"",(IF(AND(ROW(B28)-ROW($B$15)+1&lt;=(mesconstrucao+prazoconstrucao-1),B28&gt;=(mesconstrucao)),-custoconstrucao*(1-perc.adm)/prazoconstrucao,"0")))</f>
        <v/>
      </c>
      <c r="G28" s="129">
        <f>IF((IF(AND(ROW(B28)-ROW($B$15)+1&lt;=(mesitbi+prazoitbi-1),B28&gt;=(mesitbi)),-perc.itbi*precoterreno/prazoitbi,"0")
+
IF(AND(ROW(B28)-ROW($B$15)+1&lt;=(mesconstrucao+prazoconstrucao-1),B28=(mesconstrucao+2)),-precovistoria,"0")
+
IF(AND(ROW(B28)-ROW($B$15)+1&lt;=(mesconstrucao+prazoconstrucao-1),B28=(mesconstrucao+7)),-precovistoria,"0")
+
IF(AND(ROW(B28)-ROW($B$15)+1&lt;=(mesinss+prazoinss-1),B28&gt;=(mesinss)),-custoinss/prazoinss,"0")
+
IF(AND(ROW(B28)-ROW($B$15)+1&lt;=(mesalvara+prazoalvara-1),B28&gt;=(mesalvara)),-taxam2alvara*metragemcasa/prazoalvara,"0")
+
IF(AND(ROW(B28)-ROW($B$15)+1&lt;=(mescvco+prazocvco-1),B28&gt;=(mescvco)),-taxam2cvco*metragemcasa/prazocvco,"0")
+
IF(AND(ROW(B28)-ROW($B$15)+1&lt;=(mesregistrocartorio+prazoregistrocartorio-1),B28&gt;=(mesregistrocartorio)),-precoregistrocartorio/prazoregistrocartorio,"0")
+
IF(AND(ROW(B28)-ROW($B$15)+1&lt;=(mesaverbacao+prazoaverbacao-1),B28&gt;=(mesaverbacao)),-(precoaverbacao+custofunrejus)/prazoaverbacao,"0"))=0,"",(IF(AND(ROW(B28)-ROW($B$15)+1&lt;=(mesitbi+prazoitbi-1),B28&gt;=(mesitbi)),-perc.itbi*precoterreno/prazoitbi,"0")
+
IF(AND(ROW(B28)-ROW($B$15)+1&lt;=(mesconstrucao+prazoconstrucao-1),B28=(mesconstrucao+2)),-precovistoria,"0")
+
IF(AND(ROW(B28)-ROW($B$15)+1&lt;=(mesconstrucao+prazoconstrucao-1),B28=(mesconstrucao+7)),-precovistoria,"0")
+
IF(AND(ROW(B28)-ROW($B$15)+1&lt;=(mesinss+prazoinss-1),B28&gt;=(mesinss)),-custoinss/prazoinss,"0")
+
IF(AND(ROW(B28)-ROW($B$15)+1&lt;=(mesalvara+prazoalvara-1),B28&gt;=(mesalvara)),-taxam2alvara*metragemcasa/prazoalvara,"0")
+
IF(AND(ROW(B28)-ROW($B$15)+1&lt;=(mescvco+prazocvco-1),B28&gt;=(mescvco)),-taxam2cvco*metragemcasa/prazocvco,"0")
+
IF(AND(ROW(B28)-ROW($B$15)+1&lt;=(mesregistrocartorio+prazoregistrocartorio-1),B28&gt;=(mesregistrocartorio)),-precoregistrocartorio/prazoregistrocartorio,"0")
+
IF(AND(ROW(B28)-ROW($B$15)+1&lt;=(mesaverbacao+prazoaverbacao-1),B28&gt;=(mesaverbacao)),-(precoaverbacao+custofunrejus)/prazoaverbacao,"0")))</f>
        <v/>
      </c>
      <c r="H28" s="129">
        <f>IF((IF(AND(ROW(B28)-ROW($B$15)+1&lt;=(mesavaliacao+prazoavaliacao-1),B28&gt;=(mesavaliacao)),-precoavaliacao/prazoavaliacao,"0")
+
IF(AND(ROW(B28)-ROW($B$15)+1&lt;=(mesfinanc+mesesfinanc-1),B28&gt;=(mesfinanc+1),B28&lt;=(mesvenda)),-precotaxaseguro,"0"))=0,"",(IF(AND(ROW(B28)-ROW($B$15)+1&lt;=(mesavaliacao+prazoavaliacao-1),B28&gt;=(mesavaliacao)),-precoavaliacao/prazoavaliacao,"0")
+
IF(AND(ROW(B28)-ROW($B$15)+1&lt;=(mesfinanc+mesesfinanc-1),B28&gt;=(mesfinanc+1),B28&lt;=(mesvenda)),-precotaxaseguro,"0")))</f>
        <v/>
      </c>
      <c r="I28" s="129">
        <f>IF(IF(AND(ROW(B28)-ROW($B$15)+1&lt;=(mesfinanc+mesesfinanc-1),B28&gt;(mescvco),B28&lt;=(mesvenda)),-financiamento/mesesfinanc,"0")=0,"",IF(AND(ROW(B28)-ROW($B$15)+1&lt;=(mesfinanc+mesesfinanc-1),B28&gt;(mescvco),B28&lt;=(mesvenda)),-financiamento/mesesfinanc,"0"))</f>
        <v/>
      </c>
      <c r="J28" s="129">
        <f>IF(IF(AND(ROW(B28)-ROW($B$15)+1&lt;=(mesfinanc+mesesfinanc-1),B28&lt;=(mesvenda)),-(SUM($N$15:N27)+SUM($I$15:I27))*jurosmensais,"0")=0,"0",IF(AND(ROW(B28)-ROW($B$15)+1&lt;=(mesfinanc+mesesfinanc-1),B28&lt;=(mesvenda)),-(SUM($N$15:N27)+SUM($I$15:I27))*jurosmensais,"0"))</f>
        <v/>
      </c>
      <c r="K28" s="130">
        <f>IF((IF(AND(ROW(B28)-ROW($B$15)+1&lt;=(mesfinanc+mesesfinanc-1),B28=(mesfinanc),B28&lt;=(mesvenda)),-financiamento,"0")
+
IF(AND(ROW(B28)-ROW($B$15)+1&lt;=(mesfinanc+mesesfinanc-1),B28&gt;(mesfinanc),B28&lt;=(mesvenda)),K27-I28,"0"))=0,"",(IF(AND(ROW(B28)-ROW($B$15)+1&lt;=(mesfinanc+mesesfinanc-1),B28=(mesfinanc),B28&lt;=(mesvenda)),-financiamento,"0")
+
IF(AND(ROW(B28)-ROW($B$15)+1&lt;=(mesfinanc+mesesfinanc-1),B28&gt;(mesfinanc),B28&lt;=(mesvenda)),K27-I28,"0")))</f>
        <v/>
      </c>
      <c r="L28" s="131">
        <f>IF((IF(AND(ROW(B28)-ROW($B$15)+1&lt;=(mesvenda+prazovenda-1),B28&gt;=(mesvenda)),precom2venda*metragemvenda/prazovenda,0))=0,"",(IF(AND(ROW(B28)-ROW($B$15)+1&lt;=(mesvenda+prazovenda-1),B28&gt;=(mesvenda)),precom2venda*metragemvenda/prazovenda,0)))</f>
        <v/>
      </c>
      <c r="M28" s="123" t="n"/>
      <c r="N28" s="132">
        <f>IF((IF(AND(ROW(B28)-ROW($B$15)+1&lt;=(mesterrenobanco+prazoterrenobanco-1),B28&gt;=(mesterrenobanco)),precoterreno*perc.terrenobanco/prazoterrenobanco,"0")
+
(IF(AND(ROW(B28)-ROW($B$15)+1&lt;=(mesconstrucao+prazoconstrucao),B28&gt;(mesconstrucao)),(financiamento-(precoterreno*perc.terrenobanco))/prazoconstrucao)))=0,"0",(IF(AND(ROW(B28)-ROW($B$15)+1&lt;=(mesterrenobanco+prazoterrenobanco-1),B28&gt;=(mesterrenobanco)),precoterreno*perc.terrenobanco/prazoterrenobanco,"0"))+(IF(AND(ROW(B28)-ROW($B$15)+1&lt;=(mesconstrucao+prazoconstrucao),B28&gt;(mesconstrucao)),(financiamento-(precoterreno*perc.terrenobanco))/prazoconstrucao)))</f>
        <v/>
      </c>
      <c r="O28" s="131">
        <f>-SUM(C28:J28)-N28</f>
        <v/>
      </c>
      <c r="P28" s="16" t="n"/>
      <c r="Q28" s="133">
        <f>IF(SUM(C28:J28)=-SUM(N28:O28),"OK",SUM(C28:J28)-SUM(N28:O28))</f>
        <v/>
      </c>
      <c r="R28" s="129">
        <f>SUM(L28,R27)-O28</f>
        <v/>
      </c>
      <c r="S28" s="134">
        <f>-
O28+
IF(B28=($E$4),$E$9-$E$3,"0")</f>
        <v/>
      </c>
      <c r="T28" s="127" t="n"/>
    </row>
    <row r="29" ht="15.6" customHeight="1">
      <c r="B29" s="64" t="n">
        <v>15</v>
      </c>
      <c r="C29" s="128">
        <f>IF((IF(AND(ROW(B29)-ROW($B$15)+1&lt;=(mesterreno+prazoterreno-1),B29&gt;=(mesterreno)),-precoterreno*(1-perc.terrenobanco)/prazoterreno,"0")
+
IF(AND(ROW(B29)-ROW($B$15)+1&lt;=(mesterrenobanco+prazoterrenobanco-1),B29&gt;=(mesterrenobanco)),-precoterreno*perc.terrenobanco/prazoterrenobanco,"0"))=0,"",(IF(AND(ROW(B29)-ROW($B$15)+1&lt;=(mesterreno+prazoterreno-1),B29&gt;=(mesterreno)),-precoterreno*(1-perc.terrenobanco)/prazoterreno,"0")
+
IF(AND(ROW(B29)-ROW($B$15)+1&lt;=(mesterrenobanco+prazoterrenobanco-1),B29&gt;=(mesterrenobanco)),-precoterreno*perc.terrenobanco/prazoterrenobanco,"0")))</f>
        <v/>
      </c>
      <c r="D29" s="129">
        <f>IF(IF(AND(B29&gt;=(mesitbi),B29&lt;=(mesvenda)),-custocondominio,"0")=0,"",(
IF(AND(B29&gt;=(mesitbi),B29&lt;=(mesvenda)),-custocondominio,"")))</f>
        <v/>
      </c>
      <c r="E29" s="129">
        <f>IF((IF(AND(ROW(B29)-ROW($B$15)+1&lt;=(mesadesao+prazoadesao-1),B29&gt;=(mesadesao)),-precoadesao/prazoadesao,"0")
+
IF(AND(ROW(B29)-ROW($B$15)+1&lt;=(mesconstrucao+prazoconstrucao-1),B29&gt;=(mesconstrucao)),-custoconstrucao*perc.adm/prazoconstrucao,"0")
+
IF(AND(ROW(B29)-ROW($B$15)+1&lt;=(mesprojeto+prazoprojeto-1),B29&gt;=(mesprojeto)),-precoprojetos/prazoprojeto,"0"))=0,"",(IF(AND(ROW(B29)-ROW($B$15)+1&lt;=(mesadesao+prazoadesao-1),B29&gt;=(mesadesao)),-precoadesao/prazoadesao,"0")
+
IF(AND(ROW(B29)-ROW($B$15)+1&lt;=(mesconstrucao+prazoconstrucao-1),B29&gt;=(mesconstrucao)),-custoconstrucao*perc.adm/prazoconstrucao,"0")
+
IF(AND(ROW(B29)-ROW($B$15)+1&lt;=(mesprojeto+prazoprojeto-1),B29&gt;=(mesprojeto)),-precoprojetos/prazoprojeto,"0")))</f>
        <v/>
      </c>
      <c r="F29" s="129">
        <f>IF((IF(AND(ROW(B29)-ROW($B$15)+1&lt;=(mesconstrucao+prazoconstrucao-1),B29&gt;=(mesconstrucao)),-custoconstrucao*(1-perc.adm)/prazoconstrucao,0))=0,"",(IF(AND(ROW(B29)-ROW($B$15)+1&lt;=(mesconstrucao+prazoconstrucao-1),B29&gt;=(mesconstrucao)),-custoconstrucao*(1-perc.adm)/prazoconstrucao,"0")))</f>
        <v/>
      </c>
      <c r="G29" s="129">
        <f>IF((IF(AND(ROW(B29)-ROW($B$15)+1&lt;=(mesitbi+prazoitbi-1),B29&gt;=(mesitbi)),-perc.itbi*precoterreno/prazoitbi,"0")
+
IF(AND(ROW(B29)-ROW($B$15)+1&lt;=(mesconstrucao+prazoconstrucao-1),B29=(mesconstrucao+2)),-precovistoria,"0")
+
IF(AND(ROW(B29)-ROW($B$15)+1&lt;=(mesconstrucao+prazoconstrucao-1),B29=(mesconstrucao+7)),-precovistoria,"0")
+
IF(AND(ROW(B29)-ROW($B$15)+1&lt;=(mesinss+prazoinss-1),B29&gt;=(mesinss)),-custoinss/prazoinss,"0")
+
IF(AND(ROW(B29)-ROW($B$15)+1&lt;=(mesalvara+prazoalvara-1),B29&gt;=(mesalvara)),-taxam2alvara*metragemcasa/prazoalvara,"0")
+
IF(AND(ROW(B29)-ROW($B$15)+1&lt;=(mescvco+prazocvco-1),B29&gt;=(mescvco)),-taxam2cvco*metragemcasa/prazocvco,"0")
+
IF(AND(ROW(B29)-ROW($B$15)+1&lt;=(mesregistrocartorio+prazoregistrocartorio-1),B29&gt;=(mesregistrocartorio)),-precoregistrocartorio/prazoregistrocartorio,"0")
+
IF(AND(ROW(B29)-ROW($B$15)+1&lt;=(mesaverbacao+prazoaverbacao-1),B29&gt;=(mesaverbacao)),-(precoaverbacao+custofunrejus)/prazoaverbacao,"0"))=0,"",(IF(AND(ROW(B29)-ROW($B$15)+1&lt;=(mesitbi+prazoitbi-1),B29&gt;=(mesitbi)),-perc.itbi*precoterreno/prazoitbi,"0")
+
IF(AND(ROW(B29)-ROW($B$15)+1&lt;=(mesconstrucao+prazoconstrucao-1),B29=(mesconstrucao+2)),-precovistoria,"0")
+
IF(AND(ROW(B29)-ROW($B$15)+1&lt;=(mesconstrucao+prazoconstrucao-1),B29=(mesconstrucao+7)),-precovistoria,"0")
+
IF(AND(ROW(B29)-ROW($B$15)+1&lt;=(mesinss+prazoinss-1),B29&gt;=(mesinss)),-custoinss/prazoinss,"0")
+
IF(AND(ROW(B29)-ROW($B$15)+1&lt;=(mesalvara+prazoalvara-1),B29&gt;=(mesalvara)),-taxam2alvara*metragemcasa/prazoalvara,"0")
+
IF(AND(ROW(B29)-ROW($B$15)+1&lt;=(mescvco+prazocvco-1),B29&gt;=(mescvco)),-taxam2cvco*metragemcasa/prazocvco,"0")
+
IF(AND(ROW(B29)-ROW($B$15)+1&lt;=(mesregistrocartorio+prazoregistrocartorio-1),B29&gt;=(mesregistrocartorio)),-precoregistrocartorio/prazoregistrocartorio,"0")
+
IF(AND(ROW(B29)-ROW($B$15)+1&lt;=(mesaverbacao+prazoaverbacao-1),B29&gt;=(mesaverbacao)),-(precoaverbacao+custofunrejus)/prazoaverbacao,"0")))</f>
        <v/>
      </c>
      <c r="H29" s="129">
        <f>IF((IF(AND(ROW(B29)-ROW($B$15)+1&lt;=(mesavaliacao+prazoavaliacao-1),B29&gt;=(mesavaliacao)),-precoavaliacao/prazoavaliacao,"0")
+
IF(AND(ROW(B29)-ROW($B$15)+1&lt;=(mesfinanc+mesesfinanc-1),B29&gt;=(mesfinanc+1),B29&lt;=(mesvenda)),-precotaxaseguro,"0"))=0,"",(IF(AND(ROW(B29)-ROW($B$15)+1&lt;=(mesavaliacao+prazoavaliacao-1),B29&gt;=(mesavaliacao)),-precoavaliacao/prazoavaliacao,"0")
+
IF(AND(ROW(B29)-ROW($B$15)+1&lt;=(mesfinanc+mesesfinanc-1),B29&gt;=(mesfinanc+1),B29&lt;=(mesvenda)),-precotaxaseguro,"0")))</f>
        <v/>
      </c>
      <c r="I29" s="129">
        <f>IF(IF(AND(ROW(B29)-ROW($B$15)+1&lt;=(mesfinanc+mesesfinanc-1),B29&gt;(mescvco),B29&lt;=(mesvenda)),-financiamento/mesesfinanc,"0")=0,"",IF(AND(ROW(B29)-ROW($B$15)+1&lt;=(mesfinanc+mesesfinanc-1),B29&gt;(mescvco),B29&lt;=(mesvenda)),-financiamento/mesesfinanc,"0"))</f>
        <v/>
      </c>
      <c r="J29" s="129">
        <f>IF(IF(AND(ROW(B29)-ROW($B$15)+1&lt;=(mesfinanc+mesesfinanc-1),B29&lt;=(mesvenda)),-(SUM($N$15:N28)+SUM($I$15:I28))*jurosmensais,"0")=0,"0",IF(AND(ROW(B29)-ROW($B$15)+1&lt;=(mesfinanc+mesesfinanc-1),B29&lt;=(mesvenda)),-(SUM($N$15:N28)+SUM($I$15:I28))*jurosmensais,"0"))</f>
        <v/>
      </c>
      <c r="K29" s="130">
        <f>IF((IF(AND(ROW(B29)-ROW($B$15)+1&lt;=(mesfinanc+mesesfinanc-1),B29=(mesfinanc),B29&lt;=(mesvenda)),-financiamento,"0")
+
IF(AND(ROW(B29)-ROW($B$15)+1&lt;=(mesfinanc+mesesfinanc-1),B29&gt;(mesfinanc),B29&lt;=(mesvenda)),K28-I29,"0"))=0,"",(IF(AND(ROW(B29)-ROW($B$15)+1&lt;=(mesfinanc+mesesfinanc-1),B29=(mesfinanc),B29&lt;=(mesvenda)),-financiamento,"0")
+
IF(AND(ROW(B29)-ROW($B$15)+1&lt;=(mesfinanc+mesesfinanc-1),B29&gt;(mesfinanc),B29&lt;=(mesvenda)),K28-I29,"0")))</f>
        <v/>
      </c>
      <c r="L29" s="131">
        <f>IF((IF(AND(ROW(B29)-ROW($B$15)+1&lt;=(mesvenda+prazovenda-1),B29&gt;=(mesvenda)),precom2venda*metragemvenda/prazovenda,0))=0,"",(IF(AND(ROW(B29)-ROW($B$15)+1&lt;=(mesvenda+prazovenda-1),B29&gt;=(mesvenda)),precom2venda*metragemvenda/prazovenda,0)))</f>
        <v/>
      </c>
      <c r="M29" s="123" t="n"/>
      <c r="N29" s="132">
        <f>IF((IF(AND(ROW(B29)-ROW($B$15)+1&lt;=(mesterrenobanco+prazoterrenobanco-1),B29&gt;=(mesterrenobanco)),precoterreno*perc.terrenobanco/prazoterrenobanco,"0")
+
(IF(AND(ROW(B29)-ROW($B$15)+1&lt;=(mesconstrucao+prazoconstrucao),B29&gt;(mesconstrucao)),(financiamento-(precoterreno*perc.terrenobanco))/prazoconstrucao)))=0,"0",(IF(AND(ROW(B29)-ROW($B$15)+1&lt;=(mesterrenobanco+prazoterrenobanco-1),B29&gt;=(mesterrenobanco)),precoterreno*perc.terrenobanco/prazoterrenobanco,"0"))+(IF(AND(ROW(B29)-ROW($B$15)+1&lt;=(mesconstrucao+prazoconstrucao),B29&gt;(mesconstrucao)),(financiamento-(precoterreno*perc.terrenobanco))/prazoconstrucao)))</f>
        <v/>
      </c>
      <c r="O29" s="131">
        <f>-SUM(C29:J29)-N29</f>
        <v/>
      </c>
      <c r="P29" s="16" t="n"/>
      <c r="Q29" s="133">
        <f>IF(SUM(C29:J29)=-SUM(N29:O29),"OK",SUM(C29:J29)-SUM(N29:O29))</f>
        <v/>
      </c>
      <c r="R29" s="129">
        <f>SUM(L29,R28)-O29</f>
        <v/>
      </c>
      <c r="S29" s="134">
        <f>-
O29+
IF(B29=($E$4),$E$9-$E$3,"0")</f>
        <v/>
      </c>
      <c r="T29" s="127" t="n"/>
    </row>
    <row r="30" ht="15.6" customHeight="1">
      <c r="B30" s="64" t="n">
        <v>16</v>
      </c>
      <c r="C30" s="128">
        <f>IF((IF(AND(ROW(B30)-ROW($B$15)+1&lt;=(mesterreno+prazoterreno-1),B30&gt;=(mesterreno)),-precoterreno*(1-perc.terrenobanco)/prazoterreno,"0")
+
IF(AND(ROW(B30)-ROW($B$15)+1&lt;=(mesterrenobanco+prazoterrenobanco-1),B30&gt;=(mesterrenobanco)),-precoterreno*perc.terrenobanco/prazoterrenobanco,"0"))=0,"",(IF(AND(ROW(B30)-ROW($B$15)+1&lt;=(mesterreno+prazoterreno-1),B30&gt;=(mesterreno)),-precoterreno*(1-perc.terrenobanco)/prazoterreno,"0")
+
IF(AND(ROW(B30)-ROW($B$15)+1&lt;=(mesterrenobanco+prazoterrenobanco-1),B30&gt;=(mesterrenobanco)),-precoterreno*perc.terrenobanco/prazoterrenobanco,"0")))</f>
        <v/>
      </c>
      <c r="D30" s="129">
        <f>IF(IF(AND(B30&gt;=(mesitbi),B30&lt;=(mesvenda)),-custocondominio,"0")=0,"",(
IF(AND(B30&gt;=(mesitbi),B30&lt;=(mesvenda)),-custocondominio,"")))</f>
        <v/>
      </c>
      <c r="E30" s="129">
        <f>IF((IF(AND(ROW(B30)-ROW($B$15)+1&lt;=(mesadesao+prazoadesao-1),B30&gt;=(mesadesao)),-precoadesao/prazoadesao,"0")
+
IF(AND(ROW(B30)-ROW($B$15)+1&lt;=(mesconstrucao+prazoconstrucao-1),B30&gt;=(mesconstrucao)),-custoconstrucao*perc.adm/prazoconstrucao,"0")
+
IF(AND(ROW(B30)-ROW($B$15)+1&lt;=(mesprojeto+prazoprojeto-1),B30&gt;=(mesprojeto)),-precoprojetos/prazoprojeto,"0"))=0,"",(IF(AND(ROW(B30)-ROW($B$15)+1&lt;=(mesadesao+prazoadesao-1),B30&gt;=(mesadesao)),-precoadesao/prazoadesao,"0")
+
IF(AND(ROW(B30)-ROW($B$15)+1&lt;=(mesconstrucao+prazoconstrucao-1),B30&gt;=(mesconstrucao)),-custoconstrucao*perc.adm/prazoconstrucao,"0")
+
IF(AND(ROW(B30)-ROW($B$15)+1&lt;=(mesprojeto+prazoprojeto-1),B30&gt;=(mesprojeto)),-precoprojetos/prazoprojeto,"0")))</f>
        <v/>
      </c>
      <c r="F30" s="129">
        <f>IF((IF(AND(ROW(B30)-ROW($B$15)+1&lt;=(mesconstrucao+prazoconstrucao-1),B30&gt;=(mesconstrucao)),-custoconstrucao*(1-perc.adm)/prazoconstrucao,0))=0,"",(IF(AND(ROW(B30)-ROW($B$15)+1&lt;=(mesconstrucao+prazoconstrucao-1),B30&gt;=(mesconstrucao)),-custoconstrucao*(1-perc.adm)/prazoconstrucao,"0")))</f>
        <v/>
      </c>
      <c r="G30" s="129">
        <f>IF((IF(AND(ROW(B30)-ROW($B$15)+1&lt;=(mesitbi+prazoitbi-1),B30&gt;=(mesitbi)),-perc.itbi*precoterreno/prazoitbi,"0")
+
IF(AND(ROW(B30)-ROW($B$15)+1&lt;=(mesconstrucao+prazoconstrucao-1),B30=(mesconstrucao+2)),-precovistoria,"0")
+
IF(AND(ROW(B30)-ROW($B$15)+1&lt;=(mesconstrucao+prazoconstrucao-1),B30=(mesconstrucao+7)),-precovistoria,"0")
+
IF(AND(ROW(B30)-ROW($B$15)+1&lt;=(mesinss+prazoinss-1),B30&gt;=(mesinss)),-custoinss/prazoinss,"0")
+
IF(AND(ROW(B30)-ROW($B$15)+1&lt;=(mesalvara+prazoalvara-1),B30&gt;=(mesalvara)),-taxam2alvara*metragemcasa/prazoalvara,"0")
+
IF(AND(ROW(B30)-ROW($B$15)+1&lt;=(mescvco+prazocvco-1),B30&gt;=(mescvco)),-taxam2cvco*metragemcasa/prazocvco,"0")
+
IF(AND(ROW(B30)-ROW($B$15)+1&lt;=(mesregistrocartorio+prazoregistrocartorio-1),B30&gt;=(mesregistrocartorio)),-precoregistrocartorio/prazoregistrocartorio,"0")
+
IF(AND(ROW(B30)-ROW($B$15)+1&lt;=(mesaverbacao+prazoaverbacao-1),B30&gt;=(mesaverbacao)),-(precoaverbacao+custofunrejus)/prazoaverbacao,"0"))=0,"",(IF(AND(ROW(B30)-ROW($B$15)+1&lt;=(mesitbi+prazoitbi-1),B30&gt;=(mesitbi)),-perc.itbi*precoterreno/prazoitbi,"0")
+
IF(AND(ROW(B30)-ROW($B$15)+1&lt;=(mesconstrucao+prazoconstrucao-1),B30=(mesconstrucao+2)),-precovistoria,"0")
+
IF(AND(ROW(B30)-ROW($B$15)+1&lt;=(mesconstrucao+prazoconstrucao-1),B30=(mesconstrucao+7)),-precovistoria,"0")
+
IF(AND(ROW(B30)-ROW($B$15)+1&lt;=(mesinss+prazoinss-1),B30&gt;=(mesinss)),-custoinss/prazoinss,"0")
+
IF(AND(ROW(B30)-ROW($B$15)+1&lt;=(mesalvara+prazoalvara-1),B30&gt;=(mesalvara)),-taxam2alvara*metragemcasa/prazoalvara,"0")
+
IF(AND(ROW(B30)-ROW($B$15)+1&lt;=(mescvco+prazocvco-1),B30&gt;=(mescvco)),-taxam2cvco*metragemcasa/prazocvco,"0")
+
IF(AND(ROW(B30)-ROW($B$15)+1&lt;=(mesregistrocartorio+prazoregistrocartorio-1),B30&gt;=(mesregistrocartorio)),-precoregistrocartorio/prazoregistrocartorio,"0")
+
IF(AND(ROW(B30)-ROW($B$15)+1&lt;=(mesaverbacao+prazoaverbacao-1),B30&gt;=(mesaverbacao)),-(precoaverbacao+custofunrejus)/prazoaverbacao,"0")))</f>
        <v/>
      </c>
      <c r="H30" s="129">
        <f>IF((IF(AND(ROW(B30)-ROW($B$15)+1&lt;=(mesavaliacao+prazoavaliacao-1),B30&gt;=(mesavaliacao)),-precoavaliacao/prazoavaliacao,"0")
+
IF(AND(ROW(B30)-ROW($B$15)+1&lt;=(mesfinanc+mesesfinanc-1),B30&gt;=(mesfinanc+1),B30&lt;=(mesvenda)),-precotaxaseguro,"0"))=0,"",(IF(AND(ROW(B30)-ROW($B$15)+1&lt;=(mesavaliacao+prazoavaliacao-1),B30&gt;=(mesavaliacao)),-precoavaliacao/prazoavaliacao,"0")
+
IF(AND(ROW(B30)-ROW($B$15)+1&lt;=(mesfinanc+mesesfinanc-1),B30&gt;=(mesfinanc+1),B30&lt;=(mesvenda)),-precotaxaseguro,"0")))</f>
        <v/>
      </c>
      <c r="I30" s="129">
        <f>IF(IF(AND(ROW(B30)-ROW($B$15)+1&lt;=(mesfinanc+mesesfinanc-1),B30&gt;(mescvco),B30&lt;=(mesvenda)),-financiamento/mesesfinanc,"0")=0,"",IF(AND(ROW(B30)-ROW($B$15)+1&lt;=(mesfinanc+mesesfinanc-1),B30&gt;(mescvco),B30&lt;=(mesvenda)),-financiamento/mesesfinanc,"0"))</f>
        <v/>
      </c>
      <c r="J30" s="129">
        <f>IF(IF(AND(ROW(B30)-ROW($B$15)+1&lt;=(mesfinanc+mesesfinanc-1),B30&lt;=(mesvenda)),-(SUM($N$15:N29)+SUM($I$15:I29))*jurosmensais,"0")=0,"0",IF(AND(ROW(B30)-ROW($B$15)+1&lt;=(mesfinanc+mesesfinanc-1),B30&lt;=(mesvenda)),-(SUM($N$15:N29)+SUM($I$15:I29))*jurosmensais,"0"))</f>
        <v/>
      </c>
      <c r="K30" s="130">
        <f>IF((IF(AND(ROW(B30)-ROW($B$15)+1&lt;=(mesfinanc+mesesfinanc-1),B30=(mesfinanc),B30&lt;=(mesvenda)),-financiamento,"0")
+
IF(AND(ROW(B30)-ROW($B$15)+1&lt;=(mesfinanc+mesesfinanc-1),B30&gt;(mesfinanc),B30&lt;=(mesvenda)),K29-I30,"0"))=0,"",(IF(AND(ROW(B30)-ROW($B$15)+1&lt;=(mesfinanc+mesesfinanc-1),B30=(mesfinanc),B30&lt;=(mesvenda)),-financiamento,"0")
+
IF(AND(ROW(B30)-ROW($B$15)+1&lt;=(mesfinanc+mesesfinanc-1),B30&gt;(mesfinanc),B30&lt;=(mesvenda)),K29-I30,"0")))</f>
        <v/>
      </c>
      <c r="L30" s="131">
        <f>IF((IF(AND(ROW(B30)-ROW($B$15)+1&lt;=(mesvenda+prazovenda-1),B30&gt;=(mesvenda)),precom2venda*metragemvenda/prazovenda,0))=0,"",(IF(AND(ROW(B30)-ROW($B$15)+1&lt;=(mesvenda+prazovenda-1),B30&gt;=(mesvenda)),precom2venda*metragemvenda/prazovenda,0)))</f>
        <v/>
      </c>
      <c r="M30" s="123" t="n"/>
      <c r="N30" s="132">
        <f>IF((IF(AND(ROW(B30)-ROW($B$15)+1&lt;=(mesterrenobanco+prazoterrenobanco-1),B30&gt;=(mesterrenobanco)),precoterreno*perc.terrenobanco/prazoterrenobanco,"0")
+
(IF(AND(ROW(B30)-ROW($B$15)+1&lt;=(mesconstrucao+prazoconstrucao),B30&gt;(mesconstrucao)),(financiamento-(precoterreno*perc.terrenobanco))/prazoconstrucao)))=0,"0",(IF(AND(ROW(B30)-ROW($B$15)+1&lt;=(mesterrenobanco+prazoterrenobanco-1),B30&gt;=(mesterrenobanco)),precoterreno*perc.terrenobanco/prazoterrenobanco,"0"))+(IF(AND(ROW(B30)-ROW($B$15)+1&lt;=(mesconstrucao+prazoconstrucao),B30&gt;(mesconstrucao)),(financiamento-(precoterreno*perc.terrenobanco))/prazoconstrucao)))</f>
        <v/>
      </c>
      <c r="O30" s="131">
        <f>-SUM(C30:J30)-N30</f>
        <v/>
      </c>
      <c r="P30" s="16" t="n"/>
      <c r="Q30" s="133">
        <f>IF(SUM(C30:J30)=-SUM(N30:O30),"OK",SUM(C30:J30)-SUM(N30:O30))</f>
        <v/>
      </c>
      <c r="R30" s="129">
        <f>SUM(L30,R29)-O30</f>
        <v/>
      </c>
      <c r="S30" s="134">
        <f>-
O30+
IF(B30=($E$4),$E$9-$E$3,"0")</f>
        <v/>
      </c>
      <c r="T30" s="127" t="n"/>
    </row>
    <row r="31" ht="15.6" customHeight="1">
      <c r="B31" s="64" t="n">
        <v>17</v>
      </c>
      <c r="C31" s="128">
        <f>IF((IF(AND(ROW(B31)-ROW($B$15)+1&lt;=(mesterreno+prazoterreno-1),B31&gt;=(mesterreno)),-precoterreno*(1-perc.terrenobanco)/prazoterreno,"0")
+
IF(AND(ROW(B31)-ROW($B$15)+1&lt;=(mesterrenobanco+prazoterrenobanco-1),B31&gt;=(mesterrenobanco)),-precoterreno*perc.terrenobanco/prazoterrenobanco,"0"))=0,"",(IF(AND(ROW(B31)-ROW($B$15)+1&lt;=(mesterreno+prazoterreno-1),B31&gt;=(mesterreno)),-precoterreno*(1-perc.terrenobanco)/prazoterreno,"0")
+
IF(AND(ROW(B31)-ROW($B$15)+1&lt;=(mesterrenobanco+prazoterrenobanco-1),B31&gt;=(mesterrenobanco)),-precoterreno*perc.terrenobanco/prazoterrenobanco,"0")))</f>
        <v/>
      </c>
      <c r="D31" s="129">
        <f>IF(IF(AND(B31&gt;=(mesitbi),B31&lt;=(mesvenda)),-custocondominio,"0")=0,"",(
IF(AND(B31&gt;=(mesitbi),B31&lt;=(mesvenda)),-custocondominio,"")))</f>
        <v/>
      </c>
      <c r="E31" s="129">
        <f>IF((IF(AND(ROW(B31)-ROW($B$15)+1&lt;=(mesadesao+prazoadesao-1),B31&gt;=(mesadesao)),-precoadesao/prazoadesao,"0")
+
IF(AND(ROW(B31)-ROW($B$15)+1&lt;=(mesconstrucao+prazoconstrucao-1),B31&gt;=(mesconstrucao)),-custoconstrucao*perc.adm/prazoconstrucao,"0")
+
IF(AND(ROW(B31)-ROW($B$15)+1&lt;=(mesprojeto+prazoprojeto-1),B31&gt;=(mesprojeto)),-precoprojetos/prazoprojeto,"0"))=0,"",(IF(AND(ROW(B31)-ROW($B$15)+1&lt;=(mesadesao+prazoadesao-1),B31&gt;=(mesadesao)),-precoadesao/prazoadesao,"0")
+
IF(AND(ROW(B31)-ROW($B$15)+1&lt;=(mesconstrucao+prazoconstrucao-1),B31&gt;=(mesconstrucao)),-custoconstrucao*perc.adm/prazoconstrucao,"0")
+
IF(AND(ROW(B31)-ROW($B$15)+1&lt;=(mesprojeto+prazoprojeto-1),B31&gt;=(mesprojeto)),-precoprojetos/prazoprojeto,"0")))</f>
        <v/>
      </c>
      <c r="F31" s="129">
        <f>IF((IF(AND(ROW(B31)-ROW($B$15)+1&lt;=(mesconstrucao+prazoconstrucao-1),B31&gt;=(mesconstrucao)),-custoconstrucao*(1-perc.adm)/prazoconstrucao,0))=0,"",(IF(AND(ROW(B31)-ROW($B$15)+1&lt;=(mesconstrucao+prazoconstrucao-1),B31&gt;=(mesconstrucao)),-custoconstrucao*(1-perc.adm)/prazoconstrucao,"0")))</f>
        <v/>
      </c>
      <c r="G31" s="129">
        <f>IF((IF(AND(ROW(B31)-ROW($B$15)+1&lt;=(mesitbi+prazoitbi-1),B31&gt;=(mesitbi)),-perc.itbi*precoterreno/prazoitbi,"0")
+
IF(AND(ROW(B31)-ROW($B$15)+1&lt;=(mesconstrucao+prazoconstrucao-1),B31=(mesconstrucao+2)),-precovistoria,"0")
+
IF(AND(ROW(B31)-ROW($B$15)+1&lt;=(mesconstrucao+prazoconstrucao-1),B31=(mesconstrucao+7)),-precovistoria,"0")
+
IF(AND(ROW(B31)-ROW($B$15)+1&lt;=(mesinss+prazoinss-1),B31&gt;=(mesinss)),-custoinss/prazoinss,"0")
+
IF(AND(ROW(B31)-ROW($B$15)+1&lt;=(mesalvara+prazoalvara-1),B31&gt;=(mesalvara)),-taxam2alvara*metragemcasa/prazoalvara,"0")
+
IF(AND(ROW(B31)-ROW($B$15)+1&lt;=(mescvco+prazocvco-1),B31&gt;=(mescvco)),-taxam2cvco*metragemcasa/prazocvco,"0")
+
IF(AND(ROW(B31)-ROW($B$15)+1&lt;=(mesregistrocartorio+prazoregistrocartorio-1),B31&gt;=(mesregistrocartorio)),-precoregistrocartorio/prazoregistrocartorio,"0")
+
IF(AND(ROW(B31)-ROW($B$15)+1&lt;=(mesaverbacao+prazoaverbacao-1),B31&gt;=(mesaverbacao)),-(precoaverbacao+custofunrejus)/prazoaverbacao,"0"))=0,"",(IF(AND(ROW(B31)-ROW($B$15)+1&lt;=(mesitbi+prazoitbi-1),B31&gt;=(mesitbi)),-perc.itbi*precoterreno/prazoitbi,"0")
+
IF(AND(ROW(B31)-ROW($B$15)+1&lt;=(mesconstrucao+prazoconstrucao-1),B31=(mesconstrucao+2)),-precovistoria,"0")
+
IF(AND(ROW(B31)-ROW($B$15)+1&lt;=(mesconstrucao+prazoconstrucao-1),B31=(mesconstrucao+7)),-precovistoria,"0")
+
IF(AND(ROW(B31)-ROW($B$15)+1&lt;=(mesinss+prazoinss-1),B31&gt;=(mesinss)),-custoinss/prazoinss,"0")
+
IF(AND(ROW(B31)-ROW($B$15)+1&lt;=(mesalvara+prazoalvara-1),B31&gt;=(mesalvara)),-taxam2alvara*metragemcasa/prazoalvara,"0")
+
IF(AND(ROW(B31)-ROW($B$15)+1&lt;=(mescvco+prazocvco-1),B31&gt;=(mescvco)),-taxam2cvco*metragemcasa/prazocvco,"0")
+
IF(AND(ROW(B31)-ROW($B$15)+1&lt;=(mesregistrocartorio+prazoregistrocartorio-1),B31&gt;=(mesregistrocartorio)),-precoregistrocartorio/prazoregistrocartorio,"0")
+
IF(AND(ROW(B31)-ROW($B$15)+1&lt;=(mesaverbacao+prazoaverbacao-1),B31&gt;=(mesaverbacao)),-(precoaverbacao+custofunrejus)/prazoaverbacao,"0")))</f>
        <v/>
      </c>
      <c r="H31" s="129">
        <f>IF((IF(AND(ROW(B31)-ROW($B$15)+1&lt;=(mesavaliacao+prazoavaliacao-1),B31&gt;=(mesavaliacao)),-precoavaliacao/prazoavaliacao,"0")
+
IF(AND(ROW(B31)-ROW($B$15)+1&lt;=(mesfinanc+mesesfinanc-1),B31&gt;=(mesfinanc+1),B31&lt;=(mesvenda)),-precotaxaseguro,"0"))=0,"",(IF(AND(ROW(B31)-ROW($B$15)+1&lt;=(mesavaliacao+prazoavaliacao-1),B31&gt;=(mesavaliacao)),-precoavaliacao/prazoavaliacao,"0")
+
IF(AND(ROW(B31)-ROW($B$15)+1&lt;=(mesfinanc+mesesfinanc-1),B31&gt;=(mesfinanc+1),B31&lt;=(mesvenda)),-precotaxaseguro,"0")))</f>
        <v/>
      </c>
      <c r="I31" s="129">
        <f>IF(IF(AND(ROW(B31)-ROW($B$15)+1&lt;=(mesfinanc+mesesfinanc-1),B31&gt;(mescvco),B31&lt;=(mesvenda)),-financiamento/mesesfinanc,"0")=0,"",IF(AND(ROW(B31)-ROW($B$15)+1&lt;=(mesfinanc+mesesfinanc-1),B31&gt;(mescvco),B31&lt;=(mesvenda)),-financiamento/mesesfinanc,"0"))</f>
        <v/>
      </c>
      <c r="J31" s="129">
        <f>IF(IF(AND(ROW(B31)-ROW($B$15)+1&lt;=(mesfinanc+mesesfinanc-1),B31&lt;=(mesvenda)),-(SUM($N$15:N30)+SUM($I$15:I30))*jurosmensais,"0")=0,"0",IF(AND(ROW(B31)-ROW($B$15)+1&lt;=(mesfinanc+mesesfinanc-1),B31&lt;=(mesvenda)),-(SUM($N$15:N30)+SUM($I$15:I30))*jurosmensais,"0"))</f>
        <v/>
      </c>
      <c r="K31" s="130">
        <f>IF((IF(AND(ROW(B31)-ROW($B$15)+1&lt;=(mesfinanc+mesesfinanc-1),B31=(mesfinanc),B31&lt;=(mesvenda)),-financiamento,"0")
+
IF(AND(ROW(B31)-ROW($B$15)+1&lt;=(mesfinanc+mesesfinanc-1),B31&gt;(mesfinanc),B31&lt;=(mesvenda)),K30-I31,"0"))=0,"",(IF(AND(ROW(B31)-ROW($B$15)+1&lt;=(mesfinanc+mesesfinanc-1),B31=(mesfinanc),B31&lt;=(mesvenda)),-financiamento,"0")
+
IF(AND(ROW(B31)-ROW($B$15)+1&lt;=(mesfinanc+mesesfinanc-1),B31&gt;(mesfinanc),B31&lt;=(mesvenda)),K30-I31,"0")))</f>
        <v/>
      </c>
      <c r="L31" s="131">
        <f>IF((IF(AND(ROW(B31)-ROW($B$15)+1&lt;=(mesvenda+prazovenda-1),B31&gt;=(mesvenda)),precom2venda*metragemvenda/prazovenda,0))=0,"",(IF(AND(ROW(B31)-ROW($B$15)+1&lt;=(mesvenda+prazovenda-1),B31&gt;=(mesvenda)),precom2venda*metragemvenda/prazovenda,0)))</f>
        <v/>
      </c>
      <c r="M31" s="123" t="n"/>
      <c r="N31" s="132">
        <f>IF((IF(AND(ROW(B31)-ROW($B$15)+1&lt;=(mesterrenobanco+prazoterrenobanco-1),B31&gt;=(mesterrenobanco)),precoterreno*perc.terrenobanco/prazoterrenobanco,"0")
+
(IF(AND(ROW(B31)-ROW($B$15)+1&lt;=(mesconstrucao+prazoconstrucao),B31&gt;(mesconstrucao)),(financiamento-(precoterreno*perc.terrenobanco))/prazoconstrucao)))=0,"0",(IF(AND(ROW(B31)-ROW($B$15)+1&lt;=(mesterrenobanco+prazoterrenobanco-1),B31&gt;=(mesterrenobanco)),precoterreno*perc.terrenobanco/prazoterrenobanco,"0"))+(IF(AND(ROW(B31)-ROW($B$15)+1&lt;=(mesconstrucao+prazoconstrucao),B31&gt;(mesconstrucao)),(financiamento-(precoterreno*perc.terrenobanco))/prazoconstrucao)))</f>
        <v/>
      </c>
      <c r="O31" s="131">
        <f>-SUM(C31:J31)-N31</f>
        <v/>
      </c>
      <c r="P31" s="16" t="n"/>
      <c r="Q31" s="133">
        <f>IF(SUM(C31:J31)=-SUM(N31:O31),"OK",SUM(C31:J31)-SUM(N31:O31))</f>
        <v/>
      </c>
      <c r="R31" s="129">
        <f>SUM(L31,R30)-O31</f>
        <v/>
      </c>
      <c r="S31" s="134">
        <f>-O31
+
IF(B31=($E$4),$E$9-SUM(S15:S30),"0")</f>
        <v/>
      </c>
      <c r="T31" s="127" t="n"/>
    </row>
    <row r="32" ht="15.6" customHeight="1">
      <c r="B32" s="64" t="n">
        <v>18</v>
      </c>
      <c r="C32" s="128">
        <f>IF((IF(AND(ROW(B32)-ROW($B$15)+1&lt;=(mesterreno+prazoterreno-1),B32&gt;=(mesterreno)),-precoterreno*(1-perc.terrenobanco)/prazoterreno,"0")
+
IF(AND(ROW(B32)-ROW($B$15)+1&lt;=(mesterrenobanco+prazoterrenobanco-1),B32&gt;=(mesterrenobanco)),-precoterreno*perc.terrenobanco/prazoterrenobanco,"0"))=0,"",(IF(AND(ROW(B32)-ROW($B$15)+1&lt;=(mesterreno+prazoterreno-1),B32&gt;=(mesterreno)),-precoterreno*(1-perc.terrenobanco)/prazoterreno,"0")
+
IF(AND(ROW(B32)-ROW($B$15)+1&lt;=(mesterrenobanco+prazoterrenobanco-1),B32&gt;=(mesterrenobanco)),-precoterreno*perc.terrenobanco/prazoterrenobanco,"0")))</f>
        <v/>
      </c>
      <c r="D32" s="129">
        <f>IF(IF(AND(B32&gt;=(mesitbi),B32&lt;=(mesvenda)),-custocondominio,"0")=0,"",(
IF(AND(B32&gt;=(mesitbi),B32&lt;=(mesvenda)),-custocondominio,"")))</f>
        <v/>
      </c>
      <c r="E32" s="129">
        <f>IF((IF(AND(ROW(B32)-ROW($B$15)+1&lt;=(mesadesao+prazoadesao-1),B32&gt;=(mesadesao)),-precoadesao/prazoadesao,"0")
+
IF(AND(ROW(B32)-ROW($B$15)+1&lt;=(mesconstrucao+prazoconstrucao-1),B32&gt;=(mesconstrucao)),-custoconstrucao*perc.adm/prazoconstrucao,"0")
+
IF(AND(ROW(B32)-ROW($B$15)+1&lt;=(mesprojeto+prazoprojeto-1),B32&gt;=(mesprojeto)),-precoprojetos/prazoprojeto,"0"))=0,"",(IF(AND(ROW(B32)-ROW($B$15)+1&lt;=(mesadesao+prazoadesao-1),B32&gt;=(mesadesao)),-precoadesao/prazoadesao,"0")
+
IF(AND(ROW(B32)-ROW($B$15)+1&lt;=(mesconstrucao+prazoconstrucao-1),B32&gt;=(mesconstrucao)),-custoconstrucao*perc.adm/prazoconstrucao,"0")
+
IF(AND(ROW(B32)-ROW($B$15)+1&lt;=(mesprojeto+prazoprojeto-1),B32&gt;=(mesprojeto)),-precoprojetos/prazoprojeto,"0")))</f>
        <v/>
      </c>
      <c r="F32" s="129">
        <f>IF((IF(AND(ROW(B32)-ROW($B$15)+1&lt;=(mesconstrucao+prazoconstrucao-1),B32&gt;=(mesconstrucao)),-custoconstrucao*(1-perc.adm)/prazoconstrucao,0))=0,"",(IF(AND(ROW(B32)-ROW($B$15)+1&lt;=(mesconstrucao+prazoconstrucao-1),B32&gt;=(mesconstrucao)),-custoconstrucao*(1-perc.adm)/prazoconstrucao,"0")))</f>
        <v/>
      </c>
      <c r="G32" s="129">
        <f>IF((IF(AND(ROW(B32)-ROW($B$15)+1&lt;=(mesitbi+prazoitbi-1),B32&gt;=(mesitbi)),-perc.itbi*precoterreno/prazoitbi,"0")
+
IF(AND(ROW(B32)-ROW($B$15)+1&lt;=(mesconstrucao+prazoconstrucao-1),B32=(mesconstrucao+2)),-precovistoria,"0")
+
IF(AND(ROW(B32)-ROW($B$15)+1&lt;=(mesconstrucao+prazoconstrucao-1),B32=(mesconstrucao+7)),-precovistoria,"0")
+
IF(AND(ROW(B32)-ROW($B$15)+1&lt;=(mesinss+prazoinss-1),B32&gt;=(mesinss)),-custoinss/prazoinss,"0")
+
IF(AND(ROW(B32)-ROW($B$15)+1&lt;=(mesalvara+prazoalvara-1),B32&gt;=(mesalvara)),-taxam2alvara*metragemcasa/prazoalvara,"0")
+
IF(AND(ROW(B32)-ROW($B$15)+1&lt;=(mescvco+prazocvco-1),B32&gt;=(mescvco)),-taxam2cvco*metragemcasa/prazocvco,"0")
+
IF(AND(ROW(B32)-ROW($B$15)+1&lt;=(mesregistrocartorio+prazoregistrocartorio-1),B32&gt;=(mesregistrocartorio)),-precoregistrocartorio/prazoregistrocartorio,"0")
+
IF(AND(ROW(B32)-ROW($B$15)+1&lt;=(mesaverbacao+prazoaverbacao-1),B32&gt;=(mesaverbacao)),-(precoaverbacao+custofunrejus)/prazoaverbacao,"0"))=0,"",(IF(AND(ROW(B32)-ROW($B$15)+1&lt;=(mesitbi+prazoitbi-1),B32&gt;=(mesitbi)),-perc.itbi*precoterreno/prazoitbi,"0")
+
IF(AND(ROW(B32)-ROW($B$15)+1&lt;=(mesconstrucao+prazoconstrucao-1),B32=(mesconstrucao+2)),-precovistoria,"0")
+
IF(AND(ROW(B32)-ROW($B$15)+1&lt;=(mesconstrucao+prazoconstrucao-1),B32=(mesconstrucao+7)),-precovistoria,"0")
+
IF(AND(ROW(B32)-ROW($B$15)+1&lt;=(mesinss+prazoinss-1),B32&gt;=(mesinss)),-custoinss/prazoinss,"0")
+
IF(AND(ROW(B32)-ROW($B$15)+1&lt;=(mesalvara+prazoalvara-1),B32&gt;=(mesalvara)),-taxam2alvara*metragemcasa/prazoalvara,"0")
+
IF(AND(ROW(B32)-ROW($B$15)+1&lt;=(mescvco+prazocvco-1),B32&gt;=(mescvco)),-taxam2cvco*metragemcasa/prazocvco,"0")
+
IF(AND(ROW(B32)-ROW($B$15)+1&lt;=(mesregistrocartorio+prazoregistrocartorio-1),B32&gt;=(mesregistrocartorio)),-precoregistrocartorio/prazoregistrocartorio,"0")
+
IF(AND(ROW(B32)-ROW($B$15)+1&lt;=(mesaverbacao+prazoaverbacao-1),B32&gt;=(mesaverbacao)),-(precoaverbacao+custofunrejus)/prazoaverbacao,"0")))</f>
        <v/>
      </c>
      <c r="H32" s="129">
        <f>IF((IF(AND(ROW(B32)-ROW($B$15)+1&lt;=(mesavaliacao+prazoavaliacao-1),B32&gt;=(mesavaliacao)),-precoavaliacao/prazoavaliacao,"0")
+
IF(AND(ROW(B32)-ROW($B$15)+1&lt;=(mesfinanc+mesesfinanc-1),B32&gt;=(mesfinanc+1),B32&lt;=(mesvenda)),-precotaxaseguro,"0"))=0,"",(IF(AND(ROW(B32)-ROW($B$15)+1&lt;=(mesavaliacao+prazoavaliacao-1),B32&gt;=(mesavaliacao)),-precoavaliacao/prazoavaliacao,"0")
+
IF(AND(ROW(B32)-ROW($B$15)+1&lt;=(mesfinanc+mesesfinanc-1),B32&gt;=(mesfinanc+1),B32&lt;=(mesvenda)),-precotaxaseguro,"0")))</f>
        <v/>
      </c>
      <c r="I32" s="129">
        <f>IF(IF(AND(ROW(B32)-ROW($B$15)+1&lt;=(mesfinanc+mesesfinanc-1),B32&gt;(mescvco),B32&lt;=(mesvenda)),-financiamento/mesesfinanc,"0")=0,"",IF(AND(ROW(B32)-ROW($B$15)+1&lt;=(mesfinanc+mesesfinanc-1),B32&gt;(mescvco),B32&lt;=(mesvenda)),-financiamento/mesesfinanc,"0"))</f>
        <v/>
      </c>
      <c r="J32" s="129">
        <f>IF(IF(AND(ROW(B32)-ROW($B$15)+1&lt;=(mesfinanc+mesesfinanc-1),B32&lt;=(mesvenda)),-(SUM($N$15:N31)+SUM($I$15:I31))*jurosmensais,"0")=0,"0",IF(AND(ROW(B32)-ROW($B$15)+1&lt;=(mesfinanc+mesesfinanc-1),B32&lt;=(mesvenda)),-(SUM($N$15:N31)+SUM($I$15:I31))*jurosmensais,"0"))</f>
        <v/>
      </c>
      <c r="K32" s="130">
        <f>IF((IF(AND(ROW(B32)-ROW($B$15)+1&lt;=(mesfinanc+mesesfinanc-1),B32=(mesfinanc),B32&lt;=(mesvenda)),-financiamento,"0")
+
IF(AND(ROW(B32)-ROW($B$15)+1&lt;=(mesfinanc+mesesfinanc-1),B32&gt;(mesfinanc),B32&lt;=(mesvenda)),K31-I32,"0"))=0,"",(IF(AND(ROW(B32)-ROW($B$15)+1&lt;=(mesfinanc+mesesfinanc-1),B32=(mesfinanc),B32&lt;=(mesvenda)),-financiamento,"0")
+
IF(AND(ROW(B32)-ROW($B$15)+1&lt;=(mesfinanc+mesesfinanc-1),B32&gt;(mesfinanc),B32&lt;=(mesvenda)),K31-I32,"0")))</f>
        <v/>
      </c>
      <c r="L32" s="131">
        <f>IF((IF(AND(ROW(B32)-ROW($B$15)+1&lt;=(mesvenda+prazovenda-1),B32&gt;=(mesvenda)),precom2venda*metragemvenda/prazovenda,0))=0,"",(IF(AND(ROW(B32)-ROW($B$15)+1&lt;=(mesvenda+prazovenda-1),B32&gt;=(mesvenda)),precom2venda*metragemvenda/prazovenda,0)))</f>
        <v/>
      </c>
      <c r="M32" s="123" t="n"/>
      <c r="N32" s="132">
        <f>IF((IF(AND(ROW(B32)-ROW($B$15)+1&lt;=(mesterrenobanco+prazoterrenobanco-1),B32&gt;=(mesterrenobanco)),precoterreno*perc.terrenobanco/prazoterrenobanco,"0")
+
(IF(AND(ROW(B32)-ROW($B$15)+1&lt;=(mesconstrucao+prazoconstrucao),B32&gt;(mesconstrucao)),(financiamento-(precoterreno*perc.terrenobanco))/prazoconstrucao)))=0,"0",(IF(AND(ROW(B32)-ROW($B$15)+1&lt;=(mesterrenobanco+prazoterrenobanco-1),B32&gt;=(mesterrenobanco)),precoterreno*perc.terrenobanco/prazoterrenobanco,"0"))+(IF(AND(ROW(B32)-ROW($B$15)+1&lt;=(mesconstrucao+prazoconstrucao),B32&gt;(mesconstrucao)),(financiamento-(precoterreno*perc.terrenobanco))/prazoconstrucao)))</f>
        <v/>
      </c>
      <c r="O32" s="131">
        <f>-SUM(C32:J32)-N32</f>
        <v/>
      </c>
      <c r="P32" s="16" t="n"/>
      <c r="Q32" s="133">
        <f>IF(SUM(C32:J32)=-SUM(N32:O32),"OK",SUM(C32:J32)-SUM(N32:O32))</f>
        <v/>
      </c>
      <c r="R32" s="129">
        <f>SUM(L32,R31)-O32</f>
        <v/>
      </c>
      <c r="S32" s="134">
        <f>-O32
+
IF(B32=($E$4),$E$9-$E$3,"0")</f>
        <v/>
      </c>
      <c r="T32" s="40" t="n"/>
    </row>
    <row r="33" ht="15.6" customHeight="1">
      <c r="B33" s="64" t="n">
        <v>19</v>
      </c>
      <c r="C33" s="128">
        <f>IF((IF(AND(ROW(B33)-ROW($B$15)+1&lt;=(mesterreno+prazoterreno-1),B33&gt;=(mesterreno)),-precoterreno*(1-perc.terrenobanco)/prazoterreno,"0")
+
IF(AND(ROW(B33)-ROW($B$15)+1&lt;=(mesterrenobanco+prazoterrenobanco-1),B33&gt;=(mesterrenobanco)),-precoterreno*perc.terrenobanco/prazoterrenobanco,"0"))=0,"",(IF(AND(ROW(B33)-ROW($B$15)+1&lt;=(mesterreno+prazoterreno-1),B33&gt;=(mesterreno)),-precoterreno*(1-perc.terrenobanco)/prazoterreno,"0")
+
IF(AND(ROW(B33)-ROW($B$15)+1&lt;=(mesterrenobanco+prazoterrenobanco-1),B33&gt;=(mesterrenobanco)),-precoterreno*perc.terrenobanco/prazoterrenobanco,"0")))</f>
        <v/>
      </c>
      <c r="D33" s="129">
        <f>IF(IF(AND(B33&gt;=(mesitbi),B33&lt;=(mesvenda)),-custocondominio,"0")=0,"",(
IF(AND(B33&gt;=(mesitbi),B33&lt;=(mesvenda)),-custocondominio,"")))</f>
        <v/>
      </c>
      <c r="E33" s="129">
        <f>IF((IF(AND(ROW(B33)-ROW($B$15)+1&lt;=(mesadesao+prazoadesao-1),B33&gt;=(mesadesao)),-precoadesao/prazoadesao,"0")
+
IF(AND(ROW(B33)-ROW($B$15)+1&lt;=(mesconstrucao+prazoconstrucao-1),B33&gt;=(mesconstrucao)),-custoconstrucao*perc.adm/prazoconstrucao,"0")
+
IF(AND(ROW(B33)-ROW($B$15)+1&lt;=(mesprojeto+prazoprojeto-1),B33&gt;=(mesprojeto)),-precoprojetos/prazoprojeto,"0"))=0,"",(IF(AND(ROW(B33)-ROW($B$15)+1&lt;=(mesadesao+prazoadesao-1),B33&gt;=(mesadesao)),-precoadesao/prazoadesao,"0")
+
IF(AND(ROW(B33)-ROW($B$15)+1&lt;=(mesconstrucao+prazoconstrucao-1),B33&gt;=(mesconstrucao)),-custoconstrucao*perc.adm/prazoconstrucao,"0")
+
IF(AND(ROW(B33)-ROW($B$15)+1&lt;=(mesprojeto+prazoprojeto-1),B33&gt;=(mesprojeto)),-precoprojetos/prazoprojeto,"0")))</f>
        <v/>
      </c>
      <c r="F33" s="129">
        <f>IF((IF(AND(ROW(B33)-ROW($B$15)+1&lt;=(mesconstrucao+prazoconstrucao-1),B33&gt;=(mesconstrucao)),-custoconstrucao*(1-perc.adm)/prazoconstrucao,0))=0,"",(IF(AND(ROW(B33)-ROW($B$15)+1&lt;=(mesconstrucao+prazoconstrucao-1),B33&gt;=(mesconstrucao)),-custoconstrucao*(1-perc.adm)/prazoconstrucao,"0")))</f>
        <v/>
      </c>
      <c r="G33" s="129">
        <f>IF((IF(AND(ROW(B33)-ROW($B$15)+1&lt;=(mesitbi+prazoitbi-1),B33&gt;=(mesitbi)),-perc.itbi*precoterreno/prazoitbi,"0")
+
IF(AND(ROW(B33)-ROW($B$15)+1&lt;=(mesconstrucao+prazoconstrucao-1),B33=(mesconstrucao+2)),-precovistoria,"0")
+
IF(AND(ROW(B33)-ROW($B$15)+1&lt;=(mesconstrucao+prazoconstrucao-1),B33=(mesconstrucao+7)),-precovistoria,"0")
+
IF(AND(ROW(B33)-ROW($B$15)+1&lt;=(mesinss+prazoinss-1),B33&gt;=(mesinss)),-custoinss/prazoinss,"0")
+
IF(AND(ROW(B33)-ROW($B$15)+1&lt;=(mesalvara+prazoalvara-1),B33&gt;=(mesalvara)),-taxam2alvara*metragemcasa/prazoalvara,"0")
+
IF(AND(ROW(B33)-ROW($B$15)+1&lt;=(mescvco+prazocvco-1),B33&gt;=(mescvco)),-taxam2cvco*metragemcasa/prazocvco,"0")
+
IF(AND(ROW(B33)-ROW($B$15)+1&lt;=(mesregistrocartorio+prazoregistrocartorio-1),B33&gt;=(mesregistrocartorio)),-precoregistrocartorio/prazoregistrocartorio,"0")
+
IF(AND(ROW(B33)-ROW($B$15)+1&lt;=(mesaverbacao+prazoaverbacao-1),B33&gt;=(mesaverbacao)),-(precoaverbacao+custofunrejus)/prazoaverbacao,"0"))=0,"",(IF(AND(ROW(B33)-ROW($B$15)+1&lt;=(mesitbi+prazoitbi-1),B33&gt;=(mesitbi)),-perc.itbi*precoterreno/prazoitbi,"0")
+
IF(AND(ROW(B33)-ROW($B$15)+1&lt;=(mesconstrucao+prazoconstrucao-1),B33=(mesconstrucao+2)),-precovistoria,"0")
+
IF(AND(ROW(B33)-ROW($B$15)+1&lt;=(mesconstrucao+prazoconstrucao-1),B33=(mesconstrucao+7)),-precovistoria,"0")
+
IF(AND(ROW(B33)-ROW($B$15)+1&lt;=(mesinss+prazoinss-1),B33&gt;=(mesinss)),-custoinss/prazoinss,"0")
+
IF(AND(ROW(B33)-ROW($B$15)+1&lt;=(mesalvara+prazoalvara-1),B33&gt;=(mesalvara)),-taxam2alvara*metragemcasa/prazoalvara,"0")
+
IF(AND(ROW(B33)-ROW($B$15)+1&lt;=(mescvco+prazocvco-1),B33&gt;=(mescvco)),-taxam2cvco*metragemcasa/prazocvco,"0")
+
IF(AND(ROW(B33)-ROW($B$15)+1&lt;=(mesregistrocartorio+prazoregistrocartorio-1),B33&gt;=(mesregistrocartorio)),-precoregistrocartorio/prazoregistrocartorio,"0")
+
IF(AND(ROW(B33)-ROW($B$15)+1&lt;=(mesaverbacao+prazoaverbacao-1),B33&gt;=(mesaverbacao)),-(precoaverbacao+custofunrejus)/prazoaverbacao,"0")))</f>
        <v/>
      </c>
      <c r="H33" s="129">
        <f>IF((IF(AND(ROW(B33)-ROW($B$15)+1&lt;=(mesavaliacao+prazoavaliacao-1),B33&gt;=(mesavaliacao)),-precoavaliacao/prazoavaliacao,"0")
+
IF(AND(ROW(B33)-ROW($B$15)+1&lt;=(mesfinanc+mesesfinanc-1),B33&gt;=(mesfinanc+1),B33&lt;=(mesvenda)),-precotaxaseguro,"0"))=0,"",(IF(AND(ROW(B33)-ROW($B$15)+1&lt;=(mesavaliacao+prazoavaliacao-1),B33&gt;=(mesavaliacao)),-precoavaliacao/prazoavaliacao,"0")
+
IF(AND(ROW(B33)-ROW($B$15)+1&lt;=(mesfinanc+mesesfinanc-1),B33&gt;=(mesfinanc+1),B33&lt;=(mesvenda)),-precotaxaseguro,"0")))</f>
        <v/>
      </c>
      <c r="I33" s="129">
        <f>IF(IF(AND(ROW(B33)-ROW($B$15)+1&lt;=(mesfinanc+mesesfinanc-1),B33&gt;(mescvco),B33&lt;=(mesvenda)),-financiamento/mesesfinanc,"0")=0,"",IF(AND(ROW(B33)-ROW($B$15)+1&lt;=(mesfinanc+mesesfinanc-1),B33&gt;(mescvco),B33&lt;=(mesvenda)),-financiamento/mesesfinanc,"0"))</f>
        <v/>
      </c>
      <c r="J33" s="129">
        <f>IF(IF(AND(ROW(B33)-ROW($B$15)+1&lt;=(mesfinanc+mesesfinanc-1),B33&lt;=(mesvenda)),-(SUM($N$15:N32)+SUM($I$15:I32))*jurosmensais,"0")=0,"0",IF(AND(ROW(B33)-ROW($B$15)+1&lt;=(mesfinanc+mesesfinanc-1),B33&lt;=(mesvenda)),-(SUM($N$15:N32)+SUM($I$15:I32))*jurosmensais,"0"))</f>
        <v/>
      </c>
      <c r="K33" s="130">
        <f>IF((IF(AND(ROW(B33)-ROW($B$15)+1&lt;=(mesfinanc+mesesfinanc-1),B33=(mesfinanc),B33&lt;=(mesvenda)),-financiamento,"0")
+
IF(AND(ROW(B33)-ROW($B$15)+1&lt;=(mesfinanc+mesesfinanc-1),B33&gt;(mesfinanc),B33&lt;=(mesvenda)),K32-I33,"0"))=0,"",(IF(AND(ROW(B33)-ROW($B$15)+1&lt;=(mesfinanc+mesesfinanc-1),B33=(mesfinanc),B33&lt;=(mesvenda)),-financiamento,"0")
+
IF(AND(ROW(B33)-ROW($B$15)+1&lt;=(mesfinanc+mesesfinanc-1),B33&gt;(mesfinanc),B33&lt;=(mesvenda)),K32-I33,"0")))</f>
        <v/>
      </c>
      <c r="L33" s="131">
        <f>IF((IF(AND(ROW(B33)-ROW($B$15)+1&lt;=(mesvenda+prazovenda-1),B33&gt;=(mesvenda)),precom2venda*metragemvenda/prazovenda,0))=0,"",(IF(AND(ROW(B33)-ROW($B$15)+1&lt;=(mesvenda+prazovenda-1),B33&gt;=(mesvenda)),precom2venda*metragemvenda/prazovenda,0)))</f>
        <v/>
      </c>
      <c r="M33" s="123" t="n"/>
      <c r="N33" s="132">
        <f>IF((IF(AND(ROW(B33)-ROW($B$15)+1&lt;=(mesterrenobanco+prazoterrenobanco-1),B33&gt;=(mesterrenobanco)),precoterreno*perc.terrenobanco/prazoterrenobanco,"0")
+
(IF(AND(ROW(B33)-ROW($B$15)+1&lt;=(mesconstrucao+prazoconstrucao),B33&gt;(mesconstrucao)),(financiamento-(precoterreno*perc.terrenobanco))/prazoconstrucao)))=0,"0",(IF(AND(ROW(B33)-ROW($B$15)+1&lt;=(mesterrenobanco+prazoterrenobanco-1),B33&gt;=(mesterrenobanco)),precoterreno*perc.terrenobanco/prazoterrenobanco,"0"))+(IF(AND(ROW(B33)-ROW($B$15)+1&lt;=(mesconstrucao+prazoconstrucao),B33&gt;(mesconstrucao)),(financiamento-(precoterreno*perc.terrenobanco))/prazoconstrucao)))</f>
        <v/>
      </c>
      <c r="O33" s="131">
        <f>-SUM(C33:J33)-N33</f>
        <v/>
      </c>
      <c r="P33" s="16" t="n"/>
      <c r="Q33" s="133">
        <f>IF(SUM(C33:J33)=-SUM(N33:O33),"OK",SUM(C33:J33)-SUM(N33:O33))</f>
        <v/>
      </c>
      <c r="R33" s="129">
        <f>SUM(L33,R32)-O33</f>
        <v/>
      </c>
      <c r="S33" s="134">
        <f>-
O33+
IF(B33=($E$4),$E$9-$E$3,"0")</f>
        <v/>
      </c>
      <c r="T33" s="40" t="n"/>
    </row>
    <row r="34" ht="15.6" customHeight="1">
      <c r="B34" s="64" t="n">
        <v>20</v>
      </c>
      <c r="C34" s="128">
        <f>IF((IF(AND(ROW(B34)-ROW($B$15)+1&lt;=(mesterreno+prazoterreno-1),B34&gt;=(mesterreno)),-precoterreno*(1-perc.terrenobanco)/prazoterreno,"0")
+
IF(AND(ROW(B34)-ROW($B$15)+1&lt;=(mesterrenobanco+prazoterrenobanco-1),B34&gt;=(mesterrenobanco)),-precoterreno*perc.terrenobanco/prazoterrenobanco,"0"))=0,"",(IF(AND(ROW(B34)-ROW($B$15)+1&lt;=(mesterreno+prazoterreno-1),B34&gt;=(mesterreno)),-precoterreno*(1-perc.terrenobanco)/prazoterreno,"0")
+
IF(AND(ROW(B34)-ROW($B$15)+1&lt;=(mesterrenobanco+prazoterrenobanco-1),B34&gt;=(mesterrenobanco)),-precoterreno*perc.terrenobanco/prazoterrenobanco,"0")))</f>
        <v/>
      </c>
      <c r="D34" s="129">
        <f>IF(IF(AND(B34&gt;=(mesitbi),B34&lt;=(mesvenda)),-custocondominio,"0")=0,"",(
IF(AND(B34&gt;=(mesitbi),B34&lt;=(mesvenda)),-custocondominio,"")))</f>
        <v/>
      </c>
      <c r="E34" s="129">
        <f>IF((IF(AND(ROW(B34)-ROW($B$15)+1&lt;=(mesadesao+prazoadesao-1),B34&gt;=(mesadesao)),-precoadesao/prazoadesao,"0")
+
IF(AND(ROW(B34)-ROW($B$15)+1&lt;=(mesconstrucao+prazoconstrucao-1),B34&gt;=(mesconstrucao)),-custoconstrucao*perc.adm/prazoconstrucao,"0")
+
IF(AND(ROW(B34)-ROW($B$15)+1&lt;=(mesprojeto+prazoprojeto-1),B34&gt;=(mesprojeto)),-precoprojetos/prazoprojeto,"0"))=0,"",(IF(AND(ROW(B34)-ROW($B$15)+1&lt;=(mesadesao+prazoadesao-1),B34&gt;=(mesadesao)),-precoadesao/prazoadesao,"0")
+
IF(AND(ROW(B34)-ROW($B$15)+1&lt;=(mesconstrucao+prazoconstrucao-1),B34&gt;=(mesconstrucao)),-custoconstrucao*perc.adm/prazoconstrucao,"0")
+
IF(AND(ROW(B34)-ROW($B$15)+1&lt;=(mesprojeto+prazoprojeto-1),B34&gt;=(mesprojeto)),-precoprojetos/prazoprojeto,"0")))</f>
        <v/>
      </c>
      <c r="F34" s="129">
        <f>IF((IF(AND(ROW(B34)-ROW($B$15)+1&lt;=(mesconstrucao+prazoconstrucao-1),B34&gt;=(mesconstrucao)),-custoconstrucao*(1-perc.adm)/prazoconstrucao,0))=0,"",(IF(AND(ROW(B34)-ROW($B$15)+1&lt;=(mesconstrucao+prazoconstrucao-1),B34&gt;=(mesconstrucao)),-custoconstrucao*(1-perc.adm)/prazoconstrucao,"0")))</f>
        <v/>
      </c>
      <c r="G34" s="129">
        <f>IF((IF(AND(ROW(B34)-ROW($B$15)+1&lt;=(mesitbi+prazoitbi-1),B34&gt;=(mesitbi)),-perc.itbi*precoterreno/prazoitbi,"0")
+
IF(AND(ROW(B34)-ROW($B$15)+1&lt;=(mesconstrucao+prazoconstrucao-1),B34=(mesconstrucao+2)),-precovistoria,"0")
+
IF(AND(ROW(B34)-ROW($B$15)+1&lt;=(mesconstrucao+prazoconstrucao-1),B34=(mesconstrucao+7)),-precovistoria,"0")
+
IF(AND(ROW(B34)-ROW($B$15)+1&lt;=(mesinss+prazoinss-1),B34&gt;=(mesinss)),-custoinss/prazoinss,"0")
+
IF(AND(ROW(B34)-ROW($B$15)+1&lt;=(mesalvara+prazoalvara-1),B34&gt;=(mesalvara)),-taxam2alvara*metragemcasa/prazoalvara,"0")
+
IF(AND(ROW(B34)-ROW($B$15)+1&lt;=(mescvco+prazocvco-1),B34&gt;=(mescvco)),-taxam2cvco*metragemcasa/prazocvco,"0")
+
IF(AND(ROW(B34)-ROW($B$15)+1&lt;=(mesregistrocartorio+prazoregistrocartorio-1),B34&gt;=(mesregistrocartorio)),-precoregistrocartorio/prazoregistrocartorio,"0")
+
IF(AND(ROW(B34)-ROW($B$15)+1&lt;=(mesaverbacao+prazoaverbacao-1),B34&gt;=(mesaverbacao)),-(precoaverbacao+custofunrejus)/prazoaverbacao,"0"))=0,"",(IF(AND(ROW(B34)-ROW($B$15)+1&lt;=(mesitbi+prazoitbi-1),B34&gt;=(mesitbi)),-perc.itbi*precoterreno/prazoitbi,"0")
+
IF(AND(ROW(B34)-ROW($B$15)+1&lt;=(mesconstrucao+prazoconstrucao-1),B34=(mesconstrucao+2)),-precovistoria,"0")
+
IF(AND(ROW(B34)-ROW($B$15)+1&lt;=(mesconstrucao+prazoconstrucao-1),B34=(mesconstrucao+7)),-precovistoria,"0")
+
IF(AND(ROW(B34)-ROW($B$15)+1&lt;=(mesinss+prazoinss-1),B34&gt;=(mesinss)),-custoinss/prazoinss,"0")
+
IF(AND(ROW(B34)-ROW($B$15)+1&lt;=(mesalvara+prazoalvara-1),B34&gt;=(mesalvara)),-taxam2alvara*metragemcasa/prazoalvara,"0")
+
IF(AND(ROW(B34)-ROW($B$15)+1&lt;=(mescvco+prazocvco-1),B34&gt;=(mescvco)),-taxam2cvco*metragemcasa/prazocvco,"0")
+
IF(AND(ROW(B34)-ROW($B$15)+1&lt;=(mesregistrocartorio+prazoregistrocartorio-1),B34&gt;=(mesregistrocartorio)),-precoregistrocartorio/prazoregistrocartorio,"0")
+
IF(AND(ROW(B34)-ROW($B$15)+1&lt;=(mesaverbacao+prazoaverbacao-1),B34&gt;=(mesaverbacao)),-(precoaverbacao+custofunrejus)/prazoaverbacao,"0")))</f>
        <v/>
      </c>
      <c r="H34" s="129">
        <f>IF((IF(AND(ROW(B34)-ROW($B$15)+1&lt;=(mesavaliacao+prazoavaliacao-1),B34&gt;=(mesavaliacao)),-precoavaliacao/prazoavaliacao,"0")
+
IF(AND(ROW(B34)-ROW($B$15)+1&lt;=(mesfinanc+mesesfinanc-1),B34&gt;=(mesfinanc+1),B34&lt;=(mesvenda)),-precotaxaseguro,"0"))=0,"",(IF(AND(ROW(B34)-ROW($B$15)+1&lt;=(mesavaliacao+prazoavaliacao-1),B34&gt;=(mesavaliacao)),-precoavaliacao/prazoavaliacao,"0")
+
IF(AND(ROW(B34)-ROW($B$15)+1&lt;=(mesfinanc+mesesfinanc-1),B34&gt;=(mesfinanc+1),B34&lt;=(mesvenda)),-precotaxaseguro,"0")))</f>
        <v/>
      </c>
      <c r="I34" s="129">
        <f>IF(IF(AND(ROW(B34)-ROW($B$15)+1&lt;=(mesfinanc+mesesfinanc-1),B34&gt;(mescvco),B34&lt;=(mesvenda)),-financiamento/mesesfinanc,"0")=0,"",IF(AND(ROW(B34)-ROW($B$15)+1&lt;=(mesfinanc+mesesfinanc-1),B34&gt;(mescvco),B34&lt;=(mesvenda)),-financiamento/mesesfinanc,"0"))</f>
        <v/>
      </c>
      <c r="J34" s="129">
        <f>IF(IF(AND(ROW(B34)-ROW($B$15)+1&lt;=(mesfinanc+mesesfinanc-1),B34&lt;=(mesvenda)),-(SUM($N$15:N33)+SUM($I$15:I33))*jurosmensais,"0")=0,"0",IF(AND(ROW(B34)-ROW($B$15)+1&lt;=(mesfinanc+mesesfinanc-1),B34&lt;=(mesvenda)),-(SUM($N$15:N33)+SUM($I$15:I33))*jurosmensais,"0"))</f>
        <v/>
      </c>
      <c r="K34" s="130">
        <f>IF((IF(AND(ROW(B34)-ROW($B$15)+1&lt;=(mesfinanc+mesesfinanc-1),B34=(mesfinanc),B34&lt;=(mesvenda)),-financiamento,"0")
+
IF(AND(ROW(B34)-ROW($B$15)+1&lt;=(mesfinanc+mesesfinanc-1),B34&gt;(mesfinanc),B34&lt;=(mesvenda)),K33-I34,"0"))=0,"",(IF(AND(ROW(B34)-ROW($B$15)+1&lt;=(mesfinanc+mesesfinanc-1),B34=(mesfinanc),B34&lt;=(mesvenda)),-financiamento,"0")
+
IF(AND(ROW(B34)-ROW($B$15)+1&lt;=(mesfinanc+mesesfinanc-1),B34&gt;(mesfinanc),B34&lt;=(mesvenda)),K33-I34,"0")))</f>
        <v/>
      </c>
      <c r="L34" s="131">
        <f>IF((IF(AND(ROW(B34)-ROW($B$15)+1&lt;=(mesvenda+prazovenda-1),B34&gt;=(mesvenda)),precom2venda*metragemvenda/prazovenda,0))=0,"",(IF(AND(ROW(B34)-ROW($B$15)+1&lt;=(mesvenda+prazovenda-1),B34&gt;=(mesvenda)),precom2venda*metragemvenda/prazovenda,0)))</f>
        <v/>
      </c>
      <c r="M34" s="123" t="n"/>
      <c r="N34" s="132">
        <f>IF((IF(AND(ROW(B34)-ROW($B$15)+1&lt;=(mesterrenobanco+prazoterrenobanco-1),B34&gt;=(mesterrenobanco)),precoterreno*perc.terrenobanco/prazoterrenobanco,"0")
+
(IF(AND(ROW(B34)-ROW($B$15)+1&lt;=(mesconstrucao+prazoconstrucao),B34&gt;(mesconstrucao)),(financiamento-(precoterreno*perc.terrenobanco))/prazoconstrucao)))=0,"0",(IF(AND(ROW(B34)-ROW($B$15)+1&lt;=(mesterrenobanco+prazoterrenobanco-1),B34&gt;=(mesterrenobanco)),precoterreno*perc.terrenobanco/prazoterrenobanco,"0"))+(IF(AND(ROW(B34)-ROW($B$15)+1&lt;=(mesconstrucao+prazoconstrucao),B34&gt;(mesconstrucao)),(financiamento-(precoterreno*perc.terrenobanco))/prazoconstrucao)))</f>
        <v/>
      </c>
      <c r="O34" s="131">
        <f>-SUM(C34:J34)-N34</f>
        <v/>
      </c>
      <c r="P34" s="16" t="n"/>
      <c r="Q34" s="133">
        <f>IF(SUM(C34:J34)=-SUM(N34:O34),"OK",SUM(C34:J34)-SUM(N34:O34))</f>
        <v/>
      </c>
      <c r="R34" s="129">
        <f>SUM(L34,R33)-O34</f>
        <v/>
      </c>
      <c r="S34" s="134">
        <f>-
O34+
IF(B34=($E$4),$E$9-$E$3,"0")</f>
        <v/>
      </c>
      <c r="T34" s="40" t="n"/>
    </row>
    <row r="35" ht="15.6" customHeight="1">
      <c r="B35" s="64" t="n">
        <v>21</v>
      </c>
      <c r="C35" s="128">
        <f>IF((IF(AND(ROW(B35)-ROW($B$15)+1&lt;=(mesterreno+prazoterreno-1),B35&gt;=(mesterreno)),-precoterreno*(1-perc.terrenobanco)/prazoterreno,"0")
+
IF(AND(ROW(B35)-ROW($B$15)+1&lt;=(mesterrenobanco+prazoterrenobanco-1),B35&gt;=(mesterrenobanco)),-precoterreno*perc.terrenobanco/prazoterrenobanco,"0"))=0,"",(IF(AND(ROW(B35)-ROW($B$15)+1&lt;=(mesterreno+prazoterreno-1),B35&gt;=(mesterreno)),-precoterreno*(1-perc.terrenobanco)/prazoterreno,"0")
+
IF(AND(ROW(B35)-ROW($B$15)+1&lt;=(mesterrenobanco+prazoterrenobanco-1),B35&gt;=(mesterrenobanco)),-precoterreno*perc.terrenobanco/prazoterrenobanco,"0")))</f>
        <v/>
      </c>
      <c r="D35" s="129">
        <f>IF(IF(AND(B35&gt;=(mesitbi),B35&lt;=(mesvenda)),-custocondominio,"0")=0,"",(
IF(AND(B35&gt;=(mesitbi),B35&lt;=(mesvenda)),-custocondominio,"")))</f>
        <v/>
      </c>
      <c r="E35" s="129">
        <f>IF((IF(AND(ROW(B35)-ROW($B$15)+1&lt;=(mesadesao+prazoadesao-1),B35&gt;=(mesadesao)),-precoadesao/prazoadesao,"0")
+
IF(AND(ROW(B35)-ROW($B$15)+1&lt;=(mesconstrucao+prazoconstrucao-1),B35&gt;=(mesconstrucao)),-custoconstrucao*perc.adm/prazoconstrucao,"0")
+
IF(AND(ROW(B35)-ROW($B$15)+1&lt;=(mesprojeto+prazoprojeto-1),B35&gt;=(mesprojeto)),-precoprojetos/prazoprojeto,"0"))=0,"",(IF(AND(ROW(B35)-ROW($B$15)+1&lt;=(mesadesao+prazoadesao-1),B35&gt;=(mesadesao)),-precoadesao/prazoadesao,"0")
+
IF(AND(ROW(B35)-ROW($B$15)+1&lt;=(mesconstrucao+prazoconstrucao-1),B35&gt;=(mesconstrucao)),-custoconstrucao*perc.adm/prazoconstrucao,"0")
+
IF(AND(ROW(B35)-ROW($B$15)+1&lt;=(mesprojeto+prazoprojeto-1),B35&gt;=(mesprojeto)),-precoprojetos/prazoprojeto,"0")))</f>
        <v/>
      </c>
      <c r="F35" s="129">
        <f>IF((IF(AND(ROW(B35)-ROW($B$15)+1&lt;=(mesconstrucao+prazoconstrucao-1),B35&gt;=(mesconstrucao)),-custoconstrucao*(1-perc.adm)/prazoconstrucao,0))=0,"",(IF(AND(ROW(B35)-ROW($B$15)+1&lt;=(mesconstrucao+prazoconstrucao-1),B35&gt;=(mesconstrucao)),-custoconstrucao*(1-perc.adm)/prazoconstrucao,"0")))</f>
        <v/>
      </c>
      <c r="G35" s="129">
        <f>IF((IF(AND(ROW(B35)-ROW($B$15)+1&lt;=(mesitbi+prazoitbi-1),B35&gt;=(mesitbi)),-perc.itbi*precoterreno/prazoitbi,"0")
+
IF(AND(ROW(B35)-ROW($B$15)+1&lt;=(mesconstrucao+prazoconstrucao-1),B35=(mesconstrucao+2)),-precovistoria,"0")
+
IF(AND(ROW(B35)-ROW($B$15)+1&lt;=(mesconstrucao+prazoconstrucao-1),B35=(mesconstrucao+7)),-precovistoria,"0")
+
IF(AND(ROW(B35)-ROW($B$15)+1&lt;=(mesinss+prazoinss-1),B35&gt;=(mesinss)),-custoinss/prazoinss,"0")
+
IF(AND(ROW(B35)-ROW($B$15)+1&lt;=(mesalvara+prazoalvara-1),B35&gt;=(mesalvara)),-taxam2alvara*metragemcasa/prazoalvara,"0")
+
IF(AND(ROW(B35)-ROW($B$15)+1&lt;=(mescvco+prazocvco-1),B35&gt;=(mescvco)),-taxam2cvco*metragemcasa/prazocvco,"0")
+
IF(AND(ROW(B35)-ROW($B$15)+1&lt;=(mesregistrocartorio+prazoregistrocartorio-1),B35&gt;=(mesregistrocartorio)),-precoregistrocartorio/prazoregistrocartorio,"0")
+
IF(AND(ROW(B35)-ROW($B$15)+1&lt;=(mesaverbacao+prazoaverbacao-1),B35&gt;=(mesaverbacao)),-(precoaverbacao+custofunrejus)/prazoaverbacao,"0"))=0,"",(IF(AND(ROW(B35)-ROW($B$15)+1&lt;=(mesitbi+prazoitbi-1),B35&gt;=(mesitbi)),-perc.itbi*precoterreno/prazoitbi,"0")
+
IF(AND(ROW(B35)-ROW($B$15)+1&lt;=(mesconstrucao+prazoconstrucao-1),B35=(mesconstrucao+2)),-precovistoria,"0")
+
IF(AND(ROW(B35)-ROW($B$15)+1&lt;=(mesconstrucao+prazoconstrucao-1),B35=(mesconstrucao+7)),-precovistoria,"0")
+
IF(AND(ROW(B35)-ROW($B$15)+1&lt;=(mesinss+prazoinss-1),B35&gt;=(mesinss)),-custoinss/prazoinss,"0")
+
IF(AND(ROW(B35)-ROW($B$15)+1&lt;=(mesalvara+prazoalvara-1),B35&gt;=(mesalvara)),-taxam2alvara*metragemcasa/prazoalvara,"0")
+
IF(AND(ROW(B35)-ROW($B$15)+1&lt;=(mescvco+prazocvco-1),B35&gt;=(mescvco)),-taxam2cvco*metragemcasa/prazocvco,"0")
+
IF(AND(ROW(B35)-ROW($B$15)+1&lt;=(mesregistrocartorio+prazoregistrocartorio-1),B35&gt;=(mesregistrocartorio)),-precoregistrocartorio/prazoregistrocartorio,"0")
+
IF(AND(ROW(B35)-ROW($B$15)+1&lt;=(mesaverbacao+prazoaverbacao-1),B35&gt;=(mesaverbacao)),-(precoaverbacao+custofunrejus)/prazoaverbacao,"0")))</f>
        <v/>
      </c>
      <c r="H35" s="129">
        <f>IF((IF(AND(ROW(B35)-ROW($B$15)+1&lt;=(mesavaliacao+prazoavaliacao-1),B35&gt;=(mesavaliacao)),-precoavaliacao/prazoavaliacao,"0")
+
IF(AND(ROW(B35)-ROW($B$15)+1&lt;=(mesfinanc+mesesfinanc-1),B35&gt;=(mesfinanc+1),B35&lt;=(mesvenda)),-precotaxaseguro,"0"))=0,"",(IF(AND(ROW(B35)-ROW($B$15)+1&lt;=(mesavaliacao+prazoavaliacao-1),B35&gt;=(mesavaliacao)),-precoavaliacao/prazoavaliacao,"0")
+
IF(AND(ROW(B35)-ROW($B$15)+1&lt;=(mesfinanc+mesesfinanc-1),B35&gt;=(mesfinanc+1),B35&lt;=(mesvenda)),-precotaxaseguro,"0")))</f>
        <v/>
      </c>
      <c r="I35" s="129">
        <f>IF(IF(AND(ROW(B35)-ROW($B$15)+1&lt;=(mesfinanc+mesesfinanc-1),B35&gt;(mescvco),B35&lt;=(mesvenda)),-financiamento/mesesfinanc,"0")=0,"",IF(AND(ROW(B35)-ROW($B$15)+1&lt;=(mesfinanc+mesesfinanc-1),B35&gt;(mescvco),B35&lt;=(mesvenda)),-financiamento/mesesfinanc,"0"))</f>
        <v/>
      </c>
      <c r="J35" s="129">
        <f>IF(IF(AND(ROW(B35)-ROW($B$15)+1&lt;=(mesfinanc+mesesfinanc-1),B35&lt;=(mesvenda)),-(SUM($N$15:N34)+SUM($I$15:I34))*jurosmensais,"0")=0,"0",IF(AND(ROW(B35)-ROW($B$15)+1&lt;=(mesfinanc+mesesfinanc-1),B35&lt;=(mesvenda)),-(SUM($N$15:N34)+SUM($I$15:I34))*jurosmensais,"0"))</f>
        <v/>
      </c>
      <c r="K35" s="130">
        <f>IF((IF(AND(ROW(B35)-ROW($B$15)+1&lt;=(mesfinanc+mesesfinanc-1),B35=(mesfinanc),B35&lt;=(mesvenda)),-financiamento,"0")
+
IF(AND(ROW(B35)-ROW($B$15)+1&lt;=(mesfinanc+mesesfinanc-1),B35&gt;(mesfinanc),B35&lt;=(mesvenda)),K34-I35,"0"))=0,"",(IF(AND(ROW(B35)-ROW($B$15)+1&lt;=(mesfinanc+mesesfinanc-1),B35=(mesfinanc),B35&lt;=(mesvenda)),-financiamento,"0")
+
IF(AND(ROW(B35)-ROW($B$15)+1&lt;=(mesfinanc+mesesfinanc-1),B35&gt;(mesfinanc),B35&lt;=(mesvenda)),K34-I35,"0")))</f>
        <v/>
      </c>
      <c r="L35" s="131">
        <f>IF((IF(AND(ROW(B35)-ROW($B$15)+1&lt;=(mesvenda+prazovenda-1),B35&gt;=(mesvenda)),precom2venda*metragemvenda/prazovenda,0))=0,"",(IF(AND(ROW(B35)-ROW($B$15)+1&lt;=(mesvenda+prazovenda-1),B35&gt;=(mesvenda)),precom2venda*metragemvenda/prazovenda,0)))</f>
        <v/>
      </c>
      <c r="M35" s="123" t="n"/>
      <c r="N35" s="132">
        <f>IF((IF(AND(ROW(B35)-ROW($B$15)+1&lt;=(mesterrenobanco+prazoterrenobanco-1),B35&gt;=(mesterrenobanco)),precoterreno*perc.terrenobanco/prazoterrenobanco,"0")
+
(IF(AND(ROW(B35)-ROW($B$15)+1&lt;=(mesconstrucao+prazoconstrucao),B35&gt;(mesconstrucao)),(financiamento-(precoterreno*perc.terrenobanco))/prazoconstrucao)))=0,"0",(IF(AND(ROW(B35)-ROW($B$15)+1&lt;=(mesterrenobanco+prazoterrenobanco-1),B35&gt;=(mesterrenobanco)),precoterreno*perc.terrenobanco/prazoterrenobanco,"0"))+(IF(AND(ROW(B35)-ROW($B$15)+1&lt;=(mesconstrucao+prazoconstrucao),B35&gt;(mesconstrucao)),(financiamento-(precoterreno*perc.terrenobanco))/prazoconstrucao)))</f>
        <v/>
      </c>
      <c r="O35" s="131">
        <f>-SUM(C35:J35)-N35</f>
        <v/>
      </c>
      <c r="P35" s="16" t="n"/>
      <c r="Q35" s="133">
        <f>IF(SUM(C35:J35)=-SUM(N35:O35),"OK",SUM(C35:J35)-SUM(N35:O35))</f>
        <v/>
      </c>
      <c r="R35" s="129">
        <f>SUM(L35,R34)-O35</f>
        <v/>
      </c>
      <c r="S35" s="134">
        <f>-
O35+
IF(B35=($E$4),$E$9-$E$3,"0")</f>
        <v/>
      </c>
      <c r="T35" s="40" t="n"/>
    </row>
    <row r="36" ht="15.6" customHeight="1">
      <c r="B36" s="64" t="n">
        <v>22</v>
      </c>
      <c r="C36" s="128">
        <f>IF((IF(AND(ROW(B36)-ROW($B$15)+1&lt;=(mesterreno+prazoterreno-1),B36&gt;=(mesterreno)),-precoterreno*(1-perc.terrenobanco)/prazoterreno,"0")
+
IF(AND(ROW(B36)-ROW($B$15)+1&lt;=(mesterrenobanco+prazoterrenobanco-1),B36&gt;=(mesterrenobanco)),-precoterreno*perc.terrenobanco/prazoterrenobanco,"0"))=0,"",(IF(AND(ROW(B36)-ROW($B$15)+1&lt;=(mesterreno+prazoterreno-1),B36&gt;=(mesterreno)),-precoterreno*(1-perc.terrenobanco)/prazoterreno,"0")
+
IF(AND(ROW(B36)-ROW($B$15)+1&lt;=(mesterrenobanco+prazoterrenobanco-1),B36&gt;=(mesterrenobanco)),-precoterreno*perc.terrenobanco/prazoterrenobanco,"0")))</f>
        <v/>
      </c>
      <c r="D36" s="129">
        <f>IF(IF(AND(B36&gt;=(mesitbi),B36&lt;=(mesvenda)),-custocondominio,"0")=0,"",(
IF(AND(B36&gt;=(mesitbi),B36&lt;=(mesvenda)),-custocondominio,"")))</f>
        <v/>
      </c>
      <c r="E36" s="129">
        <f>IF((IF(AND(ROW(B36)-ROW($B$15)+1&lt;=(mesadesao+prazoadesao-1),B36&gt;=(mesadesao)),-precoadesao/prazoadesao,"0")
+
IF(AND(ROW(B36)-ROW($B$15)+1&lt;=(mesconstrucao+prazoconstrucao-1),B36&gt;=(mesconstrucao)),-custoconstrucao*perc.adm/prazoconstrucao,"0")
+
IF(AND(ROW(B36)-ROW($B$15)+1&lt;=(mesprojeto+prazoprojeto-1),B36&gt;=(mesprojeto)),-precoprojetos/prazoprojeto,"0"))=0,"",(IF(AND(ROW(B36)-ROW($B$15)+1&lt;=(mesadesao+prazoadesao-1),B36&gt;=(mesadesao)),-precoadesao/prazoadesao,"0")
+
IF(AND(ROW(B36)-ROW($B$15)+1&lt;=(mesconstrucao+prazoconstrucao-1),B36&gt;=(mesconstrucao)),-custoconstrucao*perc.adm/prazoconstrucao,"0")
+
IF(AND(ROW(B36)-ROW($B$15)+1&lt;=(mesprojeto+prazoprojeto-1),B36&gt;=(mesprojeto)),-precoprojetos/prazoprojeto,"0")))</f>
        <v/>
      </c>
      <c r="F36" s="129">
        <f>IF((IF(AND(ROW(B36)-ROW($B$15)+1&lt;=(mesconstrucao+prazoconstrucao-1),B36&gt;=(mesconstrucao)),-custoconstrucao*(1-perc.adm)/prazoconstrucao,0))=0,"",(IF(AND(ROW(B36)-ROW($B$15)+1&lt;=(mesconstrucao+prazoconstrucao-1),B36&gt;=(mesconstrucao)),-custoconstrucao*(1-perc.adm)/prazoconstrucao,"0")))</f>
        <v/>
      </c>
      <c r="G36" s="129">
        <f>IF((IF(AND(ROW(B36)-ROW($B$15)+1&lt;=(mesitbi+prazoitbi-1),B36&gt;=(mesitbi)),-perc.itbi*precoterreno/prazoitbi,"0")
+
IF(AND(ROW(B36)-ROW($B$15)+1&lt;=(mesconstrucao+prazoconstrucao-1),B36=(mesconstrucao+2)),-precovistoria,"0")
+
IF(AND(ROW(B36)-ROW($B$15)+1&lt;=(mesconstrucao+prazoconstrucao-1),B36=(mesconstrucao+7)),-precovistoria,"0")
+
IF(AND(ROW(B36)-ROW($B$15)+1&lt;=(mesinss+prazoinss-1),B36&gt;=(mesinss)),-custoinss/prazoinss,"0")
+
IF(AND(ROW(B36)-ROW($B$15)+1&lt;=(mesalvara+prazoalvara-1),B36&gt;=(mesalvara)),-taxam2alvara*metragemcasa/prazoalvara,"0")
+
IF(AND(ROW(B36)-ROW($B$15)+1&lt;=(mescvco+prazocvco-1),B36&gt;=(mescvco)),-taxam2cvco*metragemcasa/prazocvco,"0")
+
IF(AND(ROW(B36)-ROW($B$15)+1&lt;=(mesregistrocartorio+prazoregistrocartorio-1),B36&gt;=(mesregistrocartorio)),-precoregistrocartorio/prazoregistrocartorio,"0")
+
IF(AND(ROW(B36)-ROW($B$15)+1&lt;=(mesaverbacao+prazoaverbacao-1),B36&gt;=(mesaverbacao)),-(precoaverbacao+custofunrejus)/prazoaverbacao,"0"))=0,"",(IF(AND(ROW(B36)-ROW($B$15)+1&lt;=(mesitbi+prazoitbi-1),B36&gt;=(mesitbi)),-perc.itbi*precoterreno/prazoitbi,"0")
+
IF(AND(ROW(B36)-ROW($B$15)+1&lt;=(mesconstrucao+prazoconstrucao-1),B36=(mesconstrucao+2)),-precovistoria,"0")
+
IF(AND(ROW(B36)-ROW($B$15)+1&lt;=(mesconstrucao+prazoconstrucao-1),B36=(mesconstrucao+7)),-precovistoria,"0")
+
IF(AND(ROW(B36)-ROW($B$15)+1&lt;=(mesinss+prazoinss-1),B36&gt;=(mesinss)),-custoinss/prazoinss,"0")
+
IF(AND(ROW(B36)-ROW($B$15)+1&lt;=(mesalvara+prazoalvara-1),B36&gt;=(mesalvara)),-taxam2alvara*metragemcasa/prazoalvara,"0")
+
IF(AND(ROW(B36)-ROW($B$15)+1&lt;=(mescvco+prazocvco-1),B36&gt;=(mescvco)),-taxam2cvco*metragemcasa/prazocvco,"0")
+
IF(AND(ROW(B36)-ROW($B$15)+1&lt;=(mesregistrocartorio+prazoregistrocartorio-1),B36&gt;=(mesregistrocartorio)),-precoregistrocartorio/prazoregistrocartorio,"0")
+
IF(AND(ROW(B36)-ROW($B$15)+1&lt;=(mesaverbacao+prazoaverbacao-1),B36&gt;=(mesaverbacao)),-(precoaverbacao+custofunrejus)/prazoaverbacao,"0")))</f>
        <v/>
      </c>
      <c r="H36" s="129">
        <f>IF((IF(AND(ROW(B36)-ROW($B$15)+1&lt;=(mesavaliacao+prazoavaliacao-1),B36&gt;=(mesavaliacao)),-precoavaliacao/prazoavaliacao,"0")
+
IF(AND(ROW(B36)-ROW($B$15)+1&lt;=(mesfinanc+mesesfinanc-1),B36&gt;=(mesfinanc+1),B36&lt;=(mesvenda)),-precotaxaseguro,"0"))=0,"",(IF(AND(ROW(B36)-ROW($B$15)+1&lt;=(mesavaliacao+prazoavaliacao-1),B36&gt;=(mesavaliacao)),-precoavaliacao/prazoavaliacao,"0")
+
IF(AND(ROW(B36)-ROW($B$15)+1&lt;=(mesfinanc+mesesfinanc-1),B36&gt;=(mesfinanc+1),B36&lt;=(mesvenda)),-precotaxaseguro,"0")))</f>
        <v/>
      </c>
      <c r="I36" s="129">
        <f>IF(IF(AND(ROW(B36)-ROW($B$15)+1&lt;=(mesfinanc+mesesfinanc-1),B36&gt;(mescvco),B36&lt;=(mesvenda)),-financiamento/mesesfinanc,"0")=0,"",IF(AND(ROW(B36)-ROW($B$15)+1&lt;=(mesfinanc+mesesfinanc-1),B36&gt;(mescvco),B36&lt;=(mesvenda)),-financiamento/mesesfinanc,"0"))</f>
        <v/>
      </c>
      <c r="J36" s="129">
        <f>IF(IF(AND(ROW(B36)-ROW($B$15)+1&lt;=(mesfinanc+mesesfinanc-1),B36&lt;=(mesvenda)),-(SUM($N$15:N35)+SUM($I$15:I35))*jurosmensais,"0")=0,"0",IF(AND(ROW(B36)-ROW($B$15)+1&lt;=(mesfinanc+mesesfinanc-1),B36&lt;=(mesvenda)),-(SUM($N$15:N35)+SUM($I$15:I35))*jurosmensais,"0"))</f>
        <v/>
      </c>
      <c r="K36" s="130">
        <f>IF((IF(AND(ROW(B36)-ROW($B$15)+1&lt;=(mesfinanc+mesesfinanc-1),B36=(mesfinanc),B36&lt;=(mesvenda)),-financiamento,"0")
+
IF(AND(ROW(B36)-ROW($B$15)+1&lt;=(mesfinanc+mesesfinanc-1),B36&gt;(mesfinanc),B36&lt;=(mesvenda)),K35-I36,"0"))=0,"",(IF(AND(ROW(B36)-ROW($B$15)+1&lt;=(mesfinanc+mesesfinanc-1),B36=(mesfinanc),B36&lt;=(mesvenda)),-financiamento,"0")
+
IF(AND(ROW(B36)-ROW($B$15)+1&lt;=(mesfinanc+mesesfinanc-1),B36&gt;(mesfinanc),B36&lt;=(mesvenda)),K35-I36,"0")))</f>
        <v/>
      </c>
      <c r="L36" s="131">
        <f>IF((IF(AND(ROW(B36)-ROW($B$15)+1&lt;=(mesvenda+prazovenda-1),B36&gt;=(mesvenda)),precom2venda*metragemvenda/prazovenda,0))=0,"",(IF(AND(ROW(B36)-ROW($B$15)+1&lt;=(mesvenda+prazovenda-1),B36&gt;=(mesvenda)),precom2venda*metragemvenda/prazovenda,0)))</f>
        <v/>
      </c>
      <c r="M36" s="123" t="n"/>
      <c r="N36" s="132">
        <f>IF((IF(AND(ROW(B36)-ROW($B$15)+1&lt;=(mesterrenobanco+prazoterrenobanco-1),B36&gt;=(mesterrenobanco)),precoterreno*perc.terrenobanco/prazoterrenobanco,"0")
+
(IF(AND(ROW(B36)-ROW($B$15)+1&lt;=(mesconstrucao+prazoconstrucao),B36&gt;(mesconstrucao)),(financiamento-(precoterreno*perc.terrenobanco))/prazoconstrucao)))=0,"0",(IF(AND(ROW(B36)-ROW($B$15)+1&lt;=(mesterrenobanco+prazoterrenobanco-1),B36&gt;=(mesterrenobanco)),precoterreno*perc.terrenobanco/prazoterrenobanco,"0"))+(IF(AND(ROW(B36)-ROW($B$15)+1&lt;=(mesconstrucao+prazoconstrucao),B36&gt;(mesconstrucao)),(financiamento-(precoterreno*perc.terrenobanco))/prazoconstrucao)))</f>
        <v/>
      </c>
      <c r="O36" s="131">
        <f>-SUM(C36:J36)-N36</f>
        <v/>
      </c>
      <c r="P36" s="16" t="n"/>
      <c r="Q36" s="133">
        <f>IF(SUM(C36:J36)=-SUM(N36:O36),"OK",SUM(C36:J36)-SUM(N36:O36))</f>
        <v/>
      </c>
      <c r="R36" s="129">
        <f>SUM(L36,R35)-O36</f>
        <v/>
      </c>
      <c r="S36" s="134">
        <f>-
O36+
IF(B36=($E$4),$E$9-$E$3,"0")</f>
        <v/>
      </c>
      <c r="T36" s="40" t="n"/>
    </row>
    <row r="37" ht="15.6" customHeight="1">
      <c r="B37" s="64" t="n">
        <v>23</v>
      </c>
      <c r="C37" s="128">
        <f>IF((IF(AND(ROW(B37)-ROW($B$15)+1&lt;=(mesterreno+prazoterreno-1),B37&gt;=(mesterreno)),-precoterreno*(1-perc.terrenobanco)/prazoterreno,"0")
+
IF(AND(ROW(B37)-ROW($B$15)+1&lt;=(mesterrenobanco+prazoterrenobanco-1),B37&gt;=(mesterrenobanco)),-precoterreno*perc.terrenobanco/prazoterrenobanco,"0"))=0,"",(IF(AND(ROW(B37)-ROW($B$15)+1&lt;=(mesterreno+prazoterreno-1),B37&gt;=(mesterreno)),-precoterreno*(1-perc.terrenobanco)/prazoterreno,"0")
+
IF(AND(ROW(B37)-ROW($B$15)+1&lt;=(mesterrenobanco+prazoterrenobanco-1),B37&gt;=(mesterrenobanco)),-precoterreno*perc.terrenobanco/prazoterrenobanco,"0")))</f>
        <v/>
      </c>
      <c r="D37" s="129">
        <f>IF(IF(AND(B37&gt;=(mesitbi),B37&lt;=(mesvenda)),-custocondominio,"0")=0,"",(
IF(AND(B37&gt;=(mesitbi),B37&lt;=(mesvenda)),-custocondominio,"")))</f>
        <v/>
      </c>
      <c r="E37" s="129">
        <f>IF((IF(AND(ROW(B37)-ROW($B$15)+1&lt;=(mesadesao+prazoadesao-1),B37&gt;=(mesadesao)),-precoadesao/prazoadesao,"0")
+
IF(AND(ROW(B37)-ROW($B$15)+1&lt;=(mesconstrucao+prazoconstrucao-1),B37&gt;=(mesconstrucao)),-custoconstrucao*perc.adm/prazoconstrucao,"0")
+
IF(AND(ROW(B37)-ROW($B$15)+1&lt;=(mesprojeto+prazoprojeto-1),B37&gt;=(mesprojeto)),-precoprojetos/prazoprojeto,"0"))=0,"",(IF(AND(ROW(B37)-ROW($B$15)+1&lt;=(mesadesao+prazoadesao-1),B37&gt;=(mesadesao)),-precoadesao/prazoadesao,"0")
+
IF(AND(ROW(B37)-ROW($B$15)+1&lt;=(mesconstrucao+prazoconstrucao-1),B37&gt;=(mesconstrucao)),-custoconstrucao*perc.adm/prazoconstrucao,"0")
+
IF(AND(ROW(B37)-ROW($B$15)+1&lt;=(mesprojeto+prazoprojeto-1),B37&gt;=(mesprojeto)),-precoprojetos/prazoprojeto,"0")))</f>
        <v/>
      </c>
      <c r="F37" s="129">
        <f>IF((IF(AND(ROW(B37)-ROW($B$15)+1&lt;=(mesconstrucao+prazoconstrucao-1),B37&gt;=(mesconstrucao)),-custoconstrucao*(1-perc.adm)/prazoconstrucao,0))=0,"",(IF(AND(ROW(B37)-ROW($B$15)+1&lt;=(mesconstrucao+prazoconstrucao-1),B37&gt;=(mesconstrucao)),-custoconstrucao*(1-perc.adm)/prazoconstrucao,"0")))</f>
        <v/>
      </c>
      <c r="G37" s="129">
        <f>IF((IF(AND(ROW(B37)-ROW($B$15)+1&lt;=(mesitbi+prazoitbi-1),B37&gt;=(mesitbi)),-perc.itbi*precoterreno/prazoitbi,"0")
+
IF(AND(ROW(B37)-ROW($B$15)+1&lt;=(mesconstrucao+prazoconstrucao-1),B37=(mesconstrucao+2)),-precovistoria,"0")
+
IF(AND(ROW(B37)-ROW($B$15)+1&lt;=(mesconstrucao+prazoconstrucao-1),B37=(mesconstrucao+7)),-precovistoria,"0")
+
IF(AND(ROW(B37)-ROW($B$15)+1&lt;=(mesinss+prazoinss-1),B37&gt;=(mesinss)),-custoinss/prazoinss,"0")
+
IF(AND(ROW(B37)-ROW($B$15)+1&lt;=(mesalvara+prazoalvara-1),B37&gt;=(mesalvara)),-taxam2alvara*metragemcasa/prazoalvara,"0")
+
IF(AND(ROW(B37)-ROW($B$15)+1&lt;=(mescvco+prazocvco-1),B37&gt;=(mescvco)),-taxam2cvco*metragemcasa/prazocvco,"0")
+
IF(AND(ROW(B37)-ROW($B$15)+1&lt;=(mesregistrocartorio+prazoregistrocartorio-1),B37&gt;=(mesregistrocartorio)),-precoregistrocartorio/prazoregistrocartorio,"0")
+
IF(AND(ROW(B37)-ROW($B$15)+1&lt;=(mesaverbacao+prazoaverbacao-1),B37&gt;=(mesaverbacao)),-(precoaverbacao+custofunrejus)/prazoaverbacao,"0"))=0,"",(IF(AND(ROW(B37)-ROW($B$15)+1&lt;=(mesitbi+prazoitbi-1),B37&gt;=(mesitbi)),-perc.itbi*precoterreno/prazoitbi,"0")
+
IF(AND(ROW(B37)-ROW($B$15)+1&lt;=(mesconstrucao+prazoconstrucao-1),B37=(mesconstrucao+2)),-precovistoria,"0")
+
IF(AND(ROW(B37)-ROW($B$15)+1&lt;=(mesconstrucao+prazoconstrucao-1),B37=(mesconstrucao+7)),-precovistoria,"0")
+
IF(AND(ROW(B37)-ROW($B$15)+1&lt;=(mesinss+prazoinss-1),B37&gt;=(mesinss)),-custoinss/prazoinss,"0")
+
IF(AND(ROW(B37)-ROW($B$15)+1&lt;=(mesalvara+prazoalvara-1),B37&gt;=(mesalvara)),-taxam2alvara*metragemcasa/prazoalvara,"0")
+
IF(AND(ROW(B37)-ROW($B$15)+1&lt;=(mescvco+prazocvco-1),B37&gt;=(mescvco)),-taxam2cvco*metragemcasa/prazocvco,"0")
+
IF(AND(ROW(B37)-ROW($B$15)+1&lt;=(mesregistrocartorio+prazoregistrocartorio-1),B37&gt;=(mesregistrocartorio)),-precoregistrocartorio/prazoregistrocartorio,"0")
+
IF(AND(ROW(B37)-ROW($B$15)+1&lt;=(mesaverbacao+prazoaverbacao-1),B37&gt;=(mesaverbacao)),-(precoaverbacao+custofunrejus)/prazoaverbacao,"0")))</f>
        <v/>
      </c>
      <c r="H37" s="129">
        <f>IF((IF(AND(ROW(B37)-ROW($B$15)+1&lt;=(mesavaliacao+prazoavaliacao-1),B37&gt;=(mesavaliacao)),-precoavaliacao/prazoavaliacao,"0")
+
IF(AND(ROW(B37)-ROW($B$15)+1&lt;=(mesfinanc+mesesfinanc-1),B37&gt;=(mesfinanc+1),B37&lt;=(mesvenda)),-precotaxaseguro,"0"))=0,"",(IF(AND(ROW(B37)-ROW($B$15)+1&lt;=(mesavaliacao+prazoavaliacao-1),B37&gt;=(mesavaliacao)),-precoavaliacao/prazoavaliacao,"0")
+
IF(AND(ROW(B37)-ROW($B$15)+1&lt;=(mesfinanc+mesesfinanc-1),B37&gt;=(mesfinanc+1),B37&lt;=(mesvenda)),-precotaxaseguro,"0")))</f>
        <v/>
      </c>
      <c r="I37" s="129">
        <f>IF(IF(AND(ROW(B37)-ROW($B$15)+1&lt;=(mesfinanc+mesesfinanc-1),B37&gt;(mescvco),B37&lt;=(mesvenda)),-financiamento/mesesfinanc,"0")=0,"",IF(AND(ROW(B37)-ROW($B$15)+1&lt;=(mesfinanc+mesesfinanc-1),B37&gt;(mescvco),B37&lt;=(mesvenda)),-financiamento/mesesfinanc,"0"))</f>
        <v/>
      </c>
      <c r="J37" s="129">
        <f>IF(IF(AND(ROW(B37)-ROW($B$15)+1&lt;=(mesfinanc+mesesfinanc-1),B37&lt;=(mesvenda)),-(SUM($N$15:N36)+SUM($I$15:I36))*jurosmensais,"0")=0,"0",IF(AND(ROW(B37)-ROW($B$15)+1&lt;=(mesfinanc+mesesfinanc-1),B37&lt;=(mesvenda)),-(SUM($N$15:N36)+SUM($I$15:I36))*jurosmensais,"0"))</f>
        <v/>
      </c>
      <c r="K37" s="130">
        <f>IF((IF(AND(ROW(B37)-ROW($B$15)+1&lt;=(mesfinanc+mesesfinanc-1),B37=(mesfinanc),B37&lt;=(mesvenda)),-financiamento,"0")
+
IF(AND(ROW(B37)-ROW($B$15)+1&lt;=(mesfinanc+mesesfinanc-1),B37&gt;(mesfinanc),B37&lt;=(mesvenda)),K36-I37,"0"))=0,"",(IF(AND(ROW(B37)-ROW($B$15)+1&lt;=(mesfinanc+mesesfinanc-1),B37=(mesfinanc),B37&lt;=(mesvenda)),-financiamento,"0")
+
IF(AND(ROW(B37)-ROW($B$15)+1&lt;=(mesfinanc+mesesfinanc-1),B37&gt;(mesfinanc),B37&lt;=(mesvenda)),K36-I37,"0")))</f>
        <v/>
      </c>
      <c r="L37" s="131">
        <f>IF((IF(AND(ROW(B37)-ROW($B$15)+1&lt;=(mesvenda+prazovenda-1),B37&gt;=(mesvenda)),precom2venda*metragemvenda/prazovenda,0))=0,"",(IF(AND(ROW(B37)-ROW($B$15)+1&lt;=(mesvenda+prazovenda-1),B37&gt;=(mesvenda)),precom2venda*metragemvenda/prazovenda,0)))</f>
        <v/>
      </c>
      <c r="M37" s="123" t="n"/>
      <c r="N37" s="132">
        <f>IF((IF(AND(ROW(B37)-ROW($B$15)+1&lt;=(mesterrenobanco+prazoterrenobanco-1),B37&gt;=(mesterrenobanco)),precoterreno*perc.terrenobanco/prazoterrenobanco,"0")
+
(IF(AND(ROW(B37)-ROW($B$15)+1&lt;=(mesconstrucao+prazoconstrucao),B37&gt;(mesconstrucao)),(financiamento-(precoterreno*perc.terrenobanco))/prazoconstrucao)))=0,"0",(IF(AND(ROW(B37)-ROW($B$15)+1&lt;=(mesterrenobanco+prazoterrenobanco-1),B37&gt;=(mesterrenobanco)),precoterreno*perc.terrenobanco/prazoterrenobanco,"0"))+(IF(AND(ROW(B37)-ROW($B$15)+1&lt;=(mesconstrucao+prazoconstrucao),B37&gt;(mesconstrucao)),(financiamento-(precoterreno*perc.terrenobanco))/prazoconstrucao)))</f>
        <v/>
      </c>
      <c r="O37" s="131">
        <f>-SUM(C37:J37)-N37</f>
        <v/>
      </c>
      <c r="P37" s="16" t="n"/>
      <c r="Q37" s="133">
        <f>IF(SUM(C37:J37)=-SUM(N37:O37),"OK",SUM(C37:J37)-SUM(N37:O37))</f>
        <v/>
      </c>
      <c r="R37" s="129">
        <f>SUM(L37,R36)-O37</f>
        <v/>
      </c>
      <c r="S37" s="134">
        <f>-
O37+
IF(B37=($E$4),$E$9-$E$3,"0")</f>
        <v/>
      </c>
      <c r="T37" s="40" t="n"/>
    </row>
    <row r="38" ht="15.6" customHeight="1">
      <c r="B38" s="64" t="n">
        <v>24</v>
      </c>
      <c r="C38" s="128">
        <f>IF((IF(AND(ROW(B38)-ROW($B$15)+1&lt;=(mesterreno+prazoterreno-1),B38&gt;=(mesterreno)),-precoterreno*(1-perc.terrenobanco)/prazoterreno,"0")
+
IF(AND(ROW(B38)-ROW($B$15)+1&lt;=(mesterrenobanco+prazoterrenobanco-1),B38&gt;=(mesterrenobanco)),-precoterreno*perc.terrenobanco/prazoterrenobanco,"0"))=0,"",(IF(AND(ROW(B38)-ROW($B$15)+1&lt;=(mesterreno+prazoterreno-1),B38&gt;=(mesterreno)),-precoterreno*(1-perc.terrenobanco)/prazoterreno,"0")
+
IF(AND(ROW(B38)-ROW($B$15)+1&lt;=(mesterrenobanco+prazoterrenobanco-1),B38&gt;=(mesterrenobanco)),-precoterreno*perc.terrenobanco/prazoterrenobanco,"0")))</f>
        <v/>
      </c>
      <c r="D38" s="129">
        <f>IF(IF(AND(B38&gt;=(mesitbi),B38&lt;=(mesvenda)),-custocondominio,"0")=0,"",(
IF(AND(B38&gt;=(mesitbi),B38&lt;=(mesvenda)),-custocondominio,"")))</f>
        <v/>
      </c>
      <c r="E38" s="129">
        <f>IF((IF(AND(ROW(B38)-ROW($B$15)+1&lt;=(mesadesao+prazoadesao-1),B38&gt;=(mesadesao)),-precoadesao/prazoadesao,"0")
+
IF(AND(ROW(B38)-ROW($B$15)+1&lt;=(mesconstrucao+prazoconstrucao-1),B38&gt;=(mesconstrucao)),-custoconstrucao*perc.adm/prazoconstrucao,"0")
+
IF(AND(ROW(B38)-ROW($B$15)+1&lt;=(mesprojeto+prazoprojeto-1),B38&gt;=(mesprojeto)),-precoprojetos/prazoprojeto,"0"))=0,"",(IF(AND(ROW(B38)-ROW($B$15)+1&lt;=(mesadesao+prazoadesao-1),B38&gt;=(mesadesao)),-precoadesao/prazoadesao,"0")
+
IF(AND(ROW(B38)-ROW($B$15)+1&lt;=(mesconstrucao+prazoconstrucao-1),B38&gt;=(mesconstrucao)),-custoconstrucao*perc.adm/prazoconstrucao,"0")
+
IF(AND(ROW(B38)-ROW($B$15)+1&lt;=(mesprojeto+prazoprojeto-1),B38&gt;=(mesprojeto)),-precoprojetos/prazoprojeto,"0")))</f>
        <v/>
      </c>
      <c r="F38" s="129">
        <f>IF((IF(AND(ROW(B38)-ROW($B$15)+1&lt;=(mesconstrucao+prazoconstrucao-1),B38&gt;=(mesconstrucao)),-custoconstrucao*(1-perc.adm)/prazoconstrucao,0))=0,"",(IF(AND(ROW(B38)-ROW($B$15)+1&lt;=(mesconstrucao+prazoconstrucao-1),B38&gt;=(mesconstrucao)),-custoconstrucao*(1-perc.adm)/prazoconstrucao,"0")))</f>
        <v/>
      </c>
      <c r="G38" s="129">
        <f>IF((IF(AND(ROW(B38)-ROW($B$15)+1&lt;=(mesitbi+prazoitbi-1),B38&gt;=(mesitbi)),-perc.itbi*precoterreno/prazoitbi,"0")
+
IF(AND(ROW(B38)-ROW($B$15)+1&lt;=(mesconstrucao+prazoconstrucao-1),B38=(mesconstrucao+2)),-precovistoria,"0")
+
IF(AND(ROW(B38)-ROW($B$15)+1&lt;=(mesconstrucao+prazoconstrucao-1),B38=(mesconstrucao+7)),-precovistoria,"0")
+
IF(AND(ROW(B38)-ROW($B$15)+1&lt;=(mesinss+prazoinss-1),B38&gt;=(mesinss)),-custoinss/prazoinss,"0")
+
IF(AND(ROW(B38)-ROW($B$15)+1&lt;=(mesalvara+prazoalvara-1),B38&gt;=(mesalvara)),-taxam2alvara*metragemcasa/prazoalvara,"0")
+
IF(AND(ROW(B38)-ROW($B$15)+1&lt;=(mescvco+prazocvco-1),B38&gt;=(mescvco)),-taxam2cvco*metragemcasa/prazocvco,"0")
+
IF(AND(ROW(B38)-ROW($B$15)+1&lt;=(mesregistrocartorio+prazoregistrocartorio-1),B38&gt;=(mesregistrocartorio)),-precoregistrocartorio/prazoregistrocartorio,"0")
+
IF(AND(ROW(B38)-ROW($B$15)+1&lt;=(mesaverbacao+prazoaverbacao-1),B38&gt;=(mesaverbacao)),-(precoaverbacao+custofunrejus)/prazoaverbacao,"0"))=0,"",(IF(AND(ROW(B38)-ROW($B$15)+1&lt;=(mesitbi+prazoitbi-1),B38&gt;=(mesitbi)),-perc.itbi*precoterreno/prazoitbi,"0")
+
IF(AND(ROW(B38)-ROW($B$15)+1&lt;=(mesconstrucao+prazoconstrucao-1),B38=(mesconstrucao+2)),-precovistoria,"0")
+
IF(AND(ROW(B38)-ROW($B$15)+1&lt;=(mesconstrucao+prazoconstrucao-1),B38=(mesconstrucao+7)),-precovistoria,"0")
+
IF(AND(ROW(B38)-ROW($B$15)+1&lt;=(mesinss+prazoinss-1),B38&gt;=(mesinss)),-custoinss/prazoinss,"0")
+
IF(AND(ROW(B38)-ROW($B$15)+1&lt;=(mesalvara+prazoalvara-1),B38&gt;=(mesalvara)),-taxam2alvara*metragemcasa/prazoalvara,"0")
+
IF(AND(ROW(B38)-ROW($B$15)+1&lt;=(mescvco+prazocvco-1),B38&gt;=(mescvco)),-taxam2cvco*metragemcasa/prazocvco,"0")
+
IF(AND(ROW(B38)-ROW($B$15)+1&lt;=(mesregistrocartorio+prazoregistrocartorio-1),B38&gt;=(mesregistrocartorio)),-precoregistrocartorio/prazoregistrocartorio,"0")
+
IF(AND(ROW(B38)-ROW($B$15)+1&lt;=(mesaverbacao+prazoaverbacao-1),B38&gt;=(mesaverbacao)),-(precoaverbacao+custofunrejus)/prazoaverbacao,"0")))</f>
        <v/>
      </c>
      <c r="H38" s="129">
        <f>IF((IF(AND(ROW(B38)-ROW($B$15)+1&lt;=(mesavaliacao+prazoavaliacao-1),B38&gt;=(mesavaliacao)),-precoavaliacao/prazoavaliacao,"0")
+
IF(AND(ROW(B38)-ROW($B$15)+1&lt;=(mesfinanc+mesesfinanc-1),B38&gt;=(mesfinanc+1),B38&lt;=(mesvenda)),-precotaxaseguro,"0"))=0,"",(IF(AND(ROW(B38)-ROW($B$15)+1&lt;=(mesavaliacao+prazoavaliacao-1),B38&gt;=(mesavaliacao)),-precoavaliacao/prazoavaliacao,"0")
+
IF(AND(ROW(B38)-ROW($B$15)+1&lt;=(mesfinanc+mesesfinanc-1),B38&gt;=(mesfinanc+1),B38&lt;=(mesvenda)),-precotaxaseguro,"0")))</f>
        <v/>
      </c>
      <c r="I38" s="129">
        <f>IF(IF(AND(ROW(B38)-ROW($B$15)+1&lt;=(mesfinanc+mesesfinanc-1),B38&gt;(mescvco),B38&lt;=(mesvenda)),-financiamento/mesesfinanc,"0")=0,"",IF(AND(ROW(B38)-ROW($B$15)+1&lt;=(mesfinanc+mesesfinanc-1),B38&gt;(mescvco),B38&lt;=(mesvenda)),-financiamento/mesesfinanc,"0"))</f>
        <v/>
      </c>
      <c r="J38" s="129">
        <f>IF(IF(AND(ROW(B38)-ROW($B$15)+1&lt;=(mesfinanc+mesesfinanc-1),B38&lt;=(mesvenda)),-(SUM($N$15:N37)+SUM($I$15:I37))*jurosmensais,"0")=0,"0",IF(AND(ROW(B38)-ROW($B$15)+1&lt;=(mesfinanc+mesesfinanc-1),B38&lt;=(mesvenda)),-(SUM($N$15:N37)+SUM($I$15:I37))*jurosmensais,"0"))</f>
        <v/>
      </c>
      <c r="K38" s="130">
        <f>IF((IF(AND(ROW(B38)-ROW($B$15)+1&lt;=(mesfinanc+mesesfinanc-1),B38=(mesfinanc),B38&lt;=(mesvenda)),-financiamento,"0")
+
IF(AND(ROW(B38)-ROW($B$15)+1&lt;=(mesfinanc+mesesfinanc-1),B38&gt;(mesfinanc),B38&lt;=(mesvenda)),K37-I38,"0"))=0,"",(IF(AND(ROW(B38)-ROW($B$15)+1&lt;=(mesfinanc+mesesfinanc-1),B38=(mesfinanc),B38&lt;=(mesvenda)),-financiamento,"0")
+
IF(AND(ROW(B38)-ROW($B$15)+1&lt;=(mesfinanc+mesesfinanc-1),B38&gt;(mesfinanc),B38&lt;=(mesvenda)),K37-I38,"0")))</f>
        <v/>
      </c>
      <c r="L38" s="131">
        <f>IF((IF(AND(ROW(B38)-ROW($B$15)+1&lt;=(mesvenda+prazovenda-1),B38&gt;=(mesvenda)),precom2venda*metragemvenda/prazovenda,0))=0,"",(IF(AND(ROW(B38)-ROW($B$15)+1&lt;=(mesvenda+prazovenda-1),B38&gt;=(mesvenda)),precom2venda*metragemvenda/prazovenda,0)))</f>
        <v/>
      </c>
      <c r="M38" s="123" t="n"/>
      <c r="N38" s="132">
        <f>IF((IF(AND(ROW(B38)-ROW($B$15)+1&lt;=(mesterrenobanco+prazoterrenobanco-1),B38&gt;=(mesterrenobanco)),precoterreno*perc.terrenobanco/prazoterrenobanco,"0")
+
(IF(AND(ROW(B38)-ROW($B$15)+1&lt;=(mesconstrucao+prazoconstrucao),B38&gt;(mesconstrucao)),(financiamento-(precoterreno*perc.terrenobanco))/prazoconstrucao)))=0,"0",(IF(AND(ROW(B38)-ROW($B$15)+1&lt;=(mesterrenobanco+prazoterrenobanco-1),B38&gt;=(mesterrenobanco)),precoterreno*perc.terrenobanco/prazoterrenobanco,"0"))+(IF(AND(ROW(B38)-ROW($B$15)+1&lt;=(mesconstrucao+prazoconstrucao),B38&gt;(mesconstrucao)),(financiamento-(precoterreno*perc.terrenobanco))/prazoconstrucao)))</f>
        <v/>
      </c>
      <c r="O38" s="131">
        <f>-SUM(C38:J38)-N38</f>
        <v/>
      </c>
      <c r="P38" s="16" t="n"/>
      <c r="Q38" s="133">
        <f>IF(SUM(C38:J38)=-SUM(N38:O38),"OK",SUM(C38:J38)-SUM(N38:O38))</f>
        <v/>
      </c>
      <c r="R38" s="129">
        <f>SUM(L38,R37)-O38</f>
        <v/>
      </c>
      <c r="S38" s="134">
        <f>-
O38+
IF(B38=($E$4),$E$9-$E$3,"0")</f>
        <v/>
      </c>
      <c r="T38" s="127" t="n"/>
    </row>
    <row r="39" ht="15.6" customHeight="1">
      <c r="B39" s="64" t="n">
        <v>25</v>
      </c>
      <c r="C39" s="128">
        <f>IF((IF(AND(ROW(B39)-ROW($B$15)+1&lt;=(mesterreno+prazoterreno-1),B39&gt;=(mesterreno)),-precoterreno*(1-perc.terrenobanco)/prazoterreno,"0")
+
IF(AND(ROW(B39)-ROW($B$15)+1&lt;=(mesterrenobanco+prazoterrenobanco-1),B39&gt;=(mesterrenobanco)),-precoterreno*perc.terrenobanco/prazoterrenobanco,"0"))=0,"",(IF(AND(ROW(B39)-ROW($B$15)+1&lt;=(mesterreno+prazoterreno-1),B39&gt;=(mesterreno)),-precoterreno*(1-perc.terrenobanco)/prazoterreno,"0")
+
IF(AND(ROW(B39)-ROW($B$15)+1&lt;=(mesterrenobanco+prazoterrenobanco-1),B39&gt;=(mesterrenobanco)),-precoterreno*perc.terrenobanco/prazoterrenobanco,"0")))</f>
        <v/>
      </c>
      <c r="D39" s="129">
        <f>IF(IF(AND(B39&gt;=(mesitbi),B39&lt;=(mesvenda)),-custocondominio,"0")=0,"",(
IF(AND(B39&gt;=(mesitbi),B39&lt;=(mesvenda)),-custocondominio,"")))</f>
        <v/>
      </c>
      <c r="E39" s="129">
        <f>IF((IF(AND(ROW(B39)-ROW($B$15)+1&lt;=(mesadesao+prazoadesao-1),B39&gt;=(mesadesao)),-precoadesao/prazoadesao,"0")
+
IF(AND(ROW(B39)-ROW($B$15)+1&lt;=(mesconstrucao+prazoconstrucao-1),B39&gt;=(mesconstrucao)),-custoconstrucao*perc.adm/prazoconstrucao,"0")
+
IF(AND(ROW(B39)-ROW($B$15)+1&lt;=(mesprojeto+prazoprojeto-1),B39&gt;=(mesprojeto)),-precoprojetos/prazoprojeto,"0"))=0,"",(IF(AND(ROW(B39)-ROW($B$15)+1&lt;=(mesadesao+prazoadesao-1),B39&gt;=(mesadesao)),-precoadesao/prazoadesao,"0")
+
IF(AND(ROW(B39)-ROW($B$15)+1&lt;=(mesconstrucao+prazoconstrucao-1),B39&gt;=(mesconstrucao)),-custoconstrucao*perc.adm/prazoconstrucao,"0")
+
IF(AND(ROW(B39)-ROW($B$15)+1&lt;=(mesprojeto+prazoprojeto-1),B39&gt;=(mesprojeto)),-precoprojetos/prazoprojeto,"0")))</f>
        <v/>
      </c>
      <c r="F39" s="129">
        <f>IF((IF(AND(ROW(B39)-ROW($B$15)+1&lt;=(mesconstrucao+prazoconstrucao-1),B39&gt;=(mesconstrucao)),-custoconstrucao*(1-perc.adm)/prazoconstrucao,0))=0,"",(IF(AND(ROW(B39)-ROW($B$15)+1&lt;=(mesconstrucao+prazoconstrucao-1),B39&gt;=(mesconstrucao)),-custoconstrucao*(1-perc.adm)/prazoconstrucao,"0")))</f>
        <v/>
      </c>
      <c r="G39" s="129">
        <f>IF((IF(AND(ROW(B39)-ROW($B$15)+1&lt;=(mesitbi+prazoitbi-1),B39&gt;=(mesitbi)),-perc.itbi*precoterreno/prazoitbi,"0")
+
IF(AND(ROW(B39)-ROW($B$15)+1&lt;=(mesconstrucao+prazoconstrucao-1),B39=(mesconstrucao+2)),-precovistoria,"0")
+
IF(AND(ROW(B39)-ROW($B$15)+1&lt;=(mesconstrucao+prazoconstrucao-1),B39=(mesconstrucao+7)),-precovistoria,"0")
+
IF(AND(ROW(B39)-ROW($B$15)+1&lt;=(mesinss+prazoinss-1),B39&gt;=(mesinss)),-custoinss/prazoinss,"0")
+
IF(AND(ROW(B39)-ROW($B$15)+1&lt;=(mesalvara+prazoalvara-1),B39&gt;=(mesalvara)),-taxam2alvara*metragemcasa/prazoalvara,"0")
+
IF(AND(ROW(B39)-ROW($B$15)+1&lt;=(mescvco+prazocvco-1),B39&gt;=(mescvco)),-taxam2cvco*metragemcasa/prazocvco,"0")
+
IF(AND(ROW(B39)-ROW($B$15)+1&lt;=(mesregistrocartorio+prazoregistrocartorio-1),B39&gt;=(mesregistrocartorio)),-precoregistrocartorio/prazoregistrocartorio,"0")
+
IF(AND(ROW(B39)-ROW($B$15)+1&lt;=(mesaverbacao+prazoaverbacao-1),B39&gt;=(mesaverbacao)),-(precoaverbacao+custofunrejus)/prazoaverbacao,"0"))=0,"",(IF(AND(ROW(B39)-ROW($B$15)+1&lt;=(mesitbi+prazoitbi-1),B39&gt;=(mesitbi)),-perc.itbi*precoterreno/prazoitbi,"0")
+
IF(AND(ROW(B39)-ROW($B$15)+1&lt;=(mesconstrucao+prazoconstrucao-1),B39=(mesconstrucao+2)),-precovistoria,"0")
+
IF(AND(ROW(B39)-ROW($B$15)+1&lt;=(mesconstrucao+prazoconstrucao-1),B39=(mesconstrucao+7)),-precovistoria,"0")
+
IF(AND(ROW(B39)-ROW($B$15)+1&lt;=(mesinss+prazoinss-1),B39&gt;=(mesinss)),-custoinss/prazoinss,"0")
+
IF(AND(ROW(B39)-ROW($B$15)+1&lt;=(mesalvara+prazoalvara-1),B39&gt;=(mesalvara)),-taxam2alvara*metragemcasa/prazoalvara,"0")
+
IF(AND(ROW(B39)-ROW($B$15)+1&lt;=(mescvco+prazocvco-1),B39&gt;=(mescvco)),-taxam2cvco*metragemcasa/prazocvco,"0")
+
IF(AND(ROW(B39)-ROW($B$15)+1&lt;=(mesregistrocartorio+prazoregistrocartorio-1),B39&gt;=(mesregistrocartorio)),-precoregistrocartorio/prazoregistrocartorio,"0")
+
IF(AND(ROW(B39)-ROW($B$15)+1&lt;=(mesaverbacao+prazoaverbacao-1),B39&gt;=(mesaverbacao)),-(precoaverbacao+custofunrejus)/prazoaverbacao,"0")))</f>
        <v/>
      </c>
      <c r="H39" s="129">
        <f>IF((IF(AND(ROW(B39)-ROW($B$15)+1&lt;=(mesavaliacao+prazoavaliacao-1),B39&gt;=(mesavaliacao)),-precoavaliacao/prazoavaliacao,"0")
+
IF(AND(ROW(B39)-ROW($B$15)+1&lt;=(mesfinanc+mesesfinanc-1),B39&gt;=(mesfinanc+1),B39&lt;=(mesvenda)),-precotaxaseguro,"0"))=0,"",(IF(AND(ROW(B39)-ROW($B$15)+1&lt;=(mesavaliacao+prazoavaliacao-1),B39&gt;=(mesavaliacao)),-precoavaliacao/prazoavaliacao,"0")
+
IF(AND(ROW(B39)-ROW($B$15)+1&lt;=(mesfinanc+mesesfinanc-1),B39&gt;=(mesfinanc+1),B39&lt;=(mesvenda)),-precotaxaseguro,"0")))</f>
        <v/>
      </c>
      <c r="I39" s="129">
        <f>IF(IF(AND(ROW(B39)-ROW($B$15)+1&lt;=(mesfinanc+mesesfinanc-1),B39&gt;(mescvco),B39&lt;=(mesvenda)),-financiamento/mesesfinanc,"0")=0,"",IF(AND(ROW(B39)-ROW($B$15)+1&lt;=(mesfinanc+mesesfinanc-1),B39&gt;(mescvco),B39&lt;=(mesvenda)),-financiamento/mesesfinanc,"0"))</f>
        <v/>
      </c>
      <c r="J39" s="129">
        <f>IF(IF(AND(ROW(B39)-ROW($B$15)+1&lt;=(mesfinanc+mesesfinanc-1),B39&lt;=(mesvenda)),-(SUM($N$15:N38)+SUM($I$15:I38))*jurosmensais,"0")=0,"0",IF(AND(ROW(B39)-ROW($B$15)+1&lt;=(mesfinanc+mesesfinanc-1),B39&lt;=(mesvenda)),-(SUM($N$15:N38)+SUM($I$15:I38))*jurosmensais,"0"))</f>
        <v/>
      </c>
      <c r="K39" s="130">
        <f>IF((IF(AND(ROW(B39)-ROW($B$15)+1&lt;=(mesfinanc+mesesfinanc-1),B39=(mesfinanc),B39&lt;=(mesvenda)),-financiamento,"0")
+
IF(AND(ROW(B39)-ROW($B$15)+1&lt;=(mesfinanc+mesesfinanc-1),B39&gt;(mesfinanc),B39&lt;=(mesvenda)),K38-I39,"0"))=0,"",(IF(AND(ROW(B39)-ROW($B$15)+1&lt;=(mesfinanc+mesesfinanc-1),B39=(mesfinanc),B39&lt;=(mesvenda)),-financiamento,"0")
+
IF(AND(ROW(B39)-ROW($B$15)+1&lt;=(mesfinanc+mesesfinanc-1),B39&gt;(mesfinanc),B39&lt;=(mesvenda)),K38-I39,"0")))</f>
        <v/>
      </c>
      <c r="L39" s="131">
        <f>IF((IF(AND(ROW(B39)-ROW($B$15)+1&lt;=(mesvenda+prazovenda-1),B39&gt;=(mesvenda)),precom2venda*metragemvenda/prazovenda,0))=0,"",(IF(AND(ROW(B39)-ROW($B$15)+1&lt;=(mesvenda+prazovenda-1),B39&gt;=(mesvenda)),precom2venda*metragemvenda/prazovenda,0)))</f>
        <v/>
      </c>
      <c r="M39" s="123" t="n"/>
      <c r="N39" s="132">
        <f>IF((IF(AND(ROW(B39)-ROW($B$15)+1&lt;=(mesterrenobanco+prazoterrenobanco-1),B39&gt;=(mesterrenobanco)),precoterreno*perc.terrenobanco/prazoterrenobanco,"0")
+
(IF(AND(ROW(B39)-ROW($B$15)+1&lt;=(mesconstrucao+prazoconstrucao),B39&gt;(mesconstrucao)),(financiamento-(precoterreno*perc.terrenobanco))/prazoconstrucao)))=0,"0",(IF(AND(ROW(B39)-ROW($B$15)+1&lt;=(mesterrenobanco+prazoterrenobanco-1),B39&gt;=(mesterrenobanco)),precoterreno*perc.terrenobanco/prazoterrenobanco,"0"))+(IF(AND(ROW(B39)-ROW($B$15)+1&lt;=(mesconstrucao+prazoconstrucao),B39&gt;(mesconstrucao)),(financiamento-(precoterreno*perc.terrenobanco))/prazoconstrucao)))</f>
        <v/>
      </c>
      <c r="O39" s="131">
        <f>-SUM(C39:J39)-N39</f>
        <v/>
      </c>
      <c r="P39" s="16" t="n"/>
      <c r="Q39" s="133">
        <f>IF(SUM(C39:J39)=-SUM(N39:O39),"OK",SUM(C39:J39)-SUM(N39:O39))</f>
        <v/>
      </c>
      <c r="R39" s="129">
        <f>SUM(L39,R38)-O39</f>
        <v/>
      </c>
      <c r="S39" s="134">
        <f>-
O39+
IF(B39=($E$4),$E$9-$E$3,"0")</f>
        <v/>
      </c>
      <c r="T39" s="40" t="n"/>
    </row>
    <row r="40" ht="15.6" customHeight="1">
      <c r="B40" s="64" t="n">
        <v>26</v>
      </c>
      <c r="C40" s="128">
        <f>IF((IF(AND(ROW(B40)-ROW($B$15)+1&lt;=(mesterreno+prazoterreno-1),B40&gt;=(mesterreno)),-precoterreno*(1-perc.terrenobanco)/prazoterreno,"0")
+
IF(AND(ROW(B40)-ROW($B$15)+1&lt;=(mesterrenobanco+prazoterrenobanco-1),B40&gt;=(mesterrenobanco)),-precoterreno*perc.terrenobanco/prazoterrenobanco,"0"))=0,"",(IF(AND(ROW(B40)-ROW($B$15)+1&lt;=(mesterreno+prazoterreno-1),B40&gt;=(mesterreno)),-precoterreno*(1-perc.terrenobanco)/prazoterreno,"0")
+
IF(AND(ROW(B40)-ROW($B$15)+1&lt;=(mesterrenobanco+prazoterrenobanco-1),B40&gt;=(mesterrenobanco)),-precoterreno*perc.terrenobanco/prazoterrenobanco,"0")))</f>
        <v/>
      </c>
      <c r="D40" s="129">
        <f>IF(IF(AND(B40&gt;=(mesitbi),B40&lt;=(mesvenda)),-custocondominio,"0")=0,"",(
IF(AND(B40&gt;=(mesitbi),B40&lt;=(mesvenda)),-custocondominio,"")))</f>
        <v/>
      </c>
      <c r="E40" s="129">
        <f>IF((IF(AND(ROW(B40)-ROW($B$15)+1&lt;=(mesadesao+prazoadesao-1),B40&gt;=(mesadesao)),-precoadesao/prazoadesao,"0")
+
IF(AND(ROW(B40)-ROW($B$15)+1&lt;=(mesconstrucao+prazoconstrucao-1),B40&gt;=(mesconstrucao)),-custoconstrucao*perc.adm/prazoconstrucao,"0")
+
IF(AND(ROW(B40)-ROW($B$15)+1&lt;=(mesprojeto+prazoprojeto-1),B40&gt;=(mesprojeto)),-precoprojetos/prazoprojeto,"0"))=0,"",(IF(AND(ROW(B40)-ROW($B$15)+1&lt;=(mesadesao+prazoadesao-1),B40&gt;=(mesadesao)),-precoadesao/prazoadesao,"0")
+
IF(AND(ROW(B40)-ROW($B$15)+1&lt;=(mesconstrucao+prazoconstrucao-1),B40&gt;=(mesconstrucao)),-custoconstrucao*perc.adm/prazoconstrucao,"0")
+
IF(AND(ROW(B40)-ROW($B$15)+1&lt;=(mesprojeto+prazoprojeto-1),B40&gt;=(mesprojeto)),-precoprojetos/prazoprojeto,"0")))</f>
        <v/>
      </c>
      <c r="F40" s="129">
        <f>IF((IF(AND(ROW(B40)-ROW($B$15)+1&lt;=(mesconstrucao+prazoconstrucao-1),B40&gt;=(mesconstrucao)),-custoconstrucao*(1-perc.adm)/prazoconstrucao,0))=0,"",(IF(AND(ROW(B40)-ROW($B$15)+1&lt;=(mesconstrucao+prazoconstrucao-1),B40&gt;=(mesconstrucao)),-custoconstrucao*(1-perc.adm)/prazoconstrucao,"0")))</f>
        <v/>
      </c>
      <c r="G40" s="129">
        <f>IF((IF(AND(ROW(B40)-ROW($B$15)+1&lt;=(mesitbi+prazoitbi-1),B40&gt;=(mesitbi)),-perc.itbi*precoterreno/prazoitbi,"0")
+
IF(AND(ROW(B40)-ROW($B$15)+1&lt;=(mesconstrucao+prazoconstrucao-1),B40=(mesconstrucao+2)),-precovistoria,"0")
+
IF(AND(ROW(B40)-ROW($B$15)+1&lt;=(mesconstrucao+prazoconstrucao-1),B40=(mesconstrucao+7)),-precovistoria,"0")
+
IF(AND(ROW(B40)-ROW($B$15)+1&lt;=(mesinss+prazoinss-1),B40&gt;=(mesinss)),-custoinss/prazoinss,"0")
+
IF(AND(ROW(B40)-ROW($B$15)+1&lt;=(mesalvara+prazoalvara-1),B40&gt;=(mesalvara)),-taxam2alvara*metragemcasa/prazoalvara,"0")
+
IF(AND(ROW(B40)-ROW($B$15)+1&lt;=(mescvco+prazocvco-1),B40&gt;=(mescvco)),-taxam2cvco*metragemcasa/prazocvco,"0")
+
IF(AND(ROW(B40)-ROW($B$15)+1&lt;=(mesregistrocartorio+prazoregistrocartorio-1),B40&gt;=(mesregistrocartorio)),-precoregistrocartorio/prazoregistrocartorio,"0")
+
IF(AND(ROW(B40)-ROW($B$15)+1&lt;=(mesaverbacao+prazoaverbacao-1),B40&gt;=(mesaverbacao)),-(precoaverbacao+custofunrejus)/prazoaverbacao,"0"))=0,"",(IF(AND(ROW(B40)-ROW($B$15)+1&lt;=(mesitbi+prazoitbi-1),B40&gt;=(mesitbi)),-perc.itbi*precoterreno/prazoitbi,"0")
+
IF(AND(ROW(B40)-ROW($B$15)+1&lt;=(mesconstrucao+prazoconstrucao-1),B40=(mesconstrucao+2)),-precovistoria,"0")
+
IF(AND(ROW(B40)-ROW($B$15)+1&lt;=(mesconstrucao+prazoconstrucao-1),B40=(mesconstrucao+7)),-precovistoria,"0")
+
IF(AND(ROW(B40)-ROW($B$15)+1&lt;=(mesinss+prazoinss-1),B40&gt;=(mesinss)),-custoinss/prazoinss,"0")
+
IF(AND(ROW(B40)-ROW($B$15)+1&lt;=(mesalvara+prazoalvara-1),B40&gt;=(mesalvara)),-taxam2alvara*metragemcasa/prazoalvara,"0")
+
IF(AND(ROW(B40)-ROW($B$15)+1&lt;=(mescvco+prazocvco-1),B40&gt;=(mescvco)),-taxam2cvco*metragemcasa/prazocvco,"0")
+
IF(AND(ROW(B40)-ROW($B$15)+1&lt;=(mesregistrocartorio+prazoregistrocartorio-1),B40&gt;=(mesregistrocartorio)),-precoregistrocartorio/prazoregistrocartorio,"0")
+
IF(AND(ROW(B40)-ROW($B$15)+1&lt;=(mesaverbacao+prazoaverbacao-1),B40&gt;=(mesaverbacao)),-(precoaverbacao+custofunrejus)/prazoaverbacao,"0")))</f>
        <v/>
      </c>
      <c r="H40" s="129">
        <f>IF((IF(AND(ROW(B40)-ROW($B$15)+1&lt;=(mesavaliacao+prazoavaliacao-1),B40&gt;=(mesavaliacao)),-precoavaliacao/prazoavaliacao,"0")
+
IF(AND(ROW(B40)-ROW($B$15)+1&lt;=(mesfinanc+mesesfinanc-1),B40&gt;=(mesfinanc+1),B40&lt;=(mesvenda)),-precotaxaseguro,"0"))=0,"",(IF(AND(ROW(B40)-ROW($B$15)+1&lt;=(mesavaliacao+prazoavaliacao-1),B40&gt;=(mesavaliacao)),-precoavaliacao/prazoavaliacao,"0")
+
IF(AND(ROW(B40)-ROW($B$15)+1&lt;=(mesfinanc+mesesfinanc-1),B40&gt;=(mesfinanc+1),B40&lt;=(mesvenda)),-precotaxaseguro,"0")))</f>
        <v/>
      </c>
      <c r="I40" s="129">
        <f>IF(IF(AND(ROW(B40)-ROW($B$15)+1&lt;=(mesfinanc+mesesfinanc-1),B40&gt;(mescvco),B40&lt;=(mesvenda)),-financiamento/mesesfinanc,"0")=0,"",IF(AND(ROW(B40)-ROW($B$15)+1&lt;=(mesfinanc+mesesfinanc-1),B40&gt;(mescvco),B40&lt;=(mesvenda)),-financiamento/mesesfinanc,"0"))</f>
        <v/>
      </c>
      <c r="J40" s="129">
        <f>IF(IF(AND(ROW(B40)-ROW($B$15)+1&lt;=(mesfinanc+mesesfinanc-1),B40&lt;=(mesvenda)),-(SUM($N$15:N39)+SUM($I$15:I39))*jurosmensais,"0")=0,"0",IF(AND(ROW(B40)-ROW($B$15)+1&lt;=(mesfinanc+mesesfinanc-1),B40&lt;=(mesvenda)),-(SUM($N$15:N39)+SUM($I$15:I39))*jurosmensais,"0"))</f>
        <v/>
      </c>
      <c r="K40" s="130">
        <f>IF((IF(AND(ROW(B40)-ROW($B$15)+1&lt;=(mesfinanc+mesesfinanc-1),B40=(mesfinanc),B40&lt;=(mesvenda)),-financiamento,"0")
+
IF(AND(ROW(B40)-ROW($B$15)+1&lt;=(mesfinanc+mesesfinanc-1),B40&gt;(mesfinanc),B40&lt;=(mesvenda)),K39-I40,"0"))=0,"",(IF(AND(ROW(B40)-ROW($B$15)+1&lt;=(mesfinanc+mesesfinanc-1),B40=(mesfinanc),B40&lt;=(mesvenda)),-financiamento,"0")
+
IF(AND(ROW(B40)-ROW($B$15)+1&lt;=(mesfinanc+mesesfinanc-1),B40&gt;(mesfinanc),B40&lt;=(mesvenda)),K39-I40,"0")))</f>
        <v/>
      </c>
      <c r="L40" s="131">
        <f>IF((IF(AND(ROW(B40)-ROW($B$15)+1&lt;=(mesvenda+prazovenda-1),B40&gt;=(mesvenda)),precom2venda*metragemvenda/prazovenda,0))=0,"",(IF(AND(ROW(B40)-ROW($B$15)+1&lt;=(mesvenda+prazovenda-1),B40&gt;=(mesvenda)),precom2venda*metragemvenda/prazovenda,0)))</f>
        <v/>
      </c>
      <c r="M40" s="123" t="n"/>
      <c r="N40" s="132">
        <f>IF((IF(AND(ROW(B40)-ROW($B$15)+1&lt;=(mesterrenobanco+prazoterrenobanco-1),B40&gt;=(mesterrenobanco)),precoterreno*perc.terrenobanco/prazoterrenobanco,"0")
+
(IF(AND(ROW(B40)-ROW($B$15)+1&lt;=(mesconstrucao+prazoconstrucao),B40&gt;(mesconstrucao)),(financiamento-(precoterreno*perc.terrenobanco))/prazoconstrucao)))=0,"0",(IF(AND(ROW(B40)-ROW($B$15)+1&lt;=(mesterrenobanco+prazoterrenobanco-1),B40&gt;=(mesterrenobanco)),precoterreno*perc.terrenobanco/prazoterrenobanco,"0"))+(IF(AND(ROW(B40)-ROW($B$15)+1&lt;=(mesconstrucao+prazoconstrucao),B40&gt;(mesconstrucao)),(financiamento-(precoterreno*perc.terrenobanco))/prazoconstrucao)))</f>
        <v/>
      </c>
      <c r="O40" s="131">
        <f>-SUM(C40:J40)-N40</f>
        <v/>
      </c>
      <c r="P40" s="16" t="n"/>
      <c r="Q40" s="133">
        <f>IF(SUM(C40:J40)=-SUM(N40:O40),"OK",SUM(C40:J40)-SUM(N40:O40))</f>
        <v/>
      </c>
      <c r="R40" s="129">
        <f>SUM(L40,R39)-O40</f>
        <v/>
      </c>
      <c r="S40" s="134">
        <f>-
O40+
IF(B40=($E$4),$E$9-$E$3,"0")</f>
        <v/>
      </c>
      <c r="T40" s="40" t="n"/>
    </row>
    <row r="41" ht="15.6" customHeight="1">
      <c r="B41" s="64" t="n">
        <v>27</v>
      </c>
      <c r="C41" s="128">
        <f>IF((IF(AND(ROW(B41)-ROW($B$15)+1&lt;=(mesterreno+prazoterreno-1),B41&gt;=(mesterreno)),-precoterreno*(1-perc.terrenobanco)/prazoterreno,"0")
+
IF(AND(ROW(B41)-ROW($B$15)+1&lt;=(mesterrenobanco+prazoterrenobanco-1),B41&gt;=(mesterrenobanco)),-precoterreno*perc.terrenobanco/prazoterrenobanco,"0"))=0,"",(IF(AND(ROW(B41)-ROW($B$15)+1&lt;=(mesterreno+prazoterreno-1),B41&gt;=(mesterreno)),-precoterreno*(1-perc.terrenobanco)/prazoterreno,"0")
+
IF(AND(ROW(B41)-ROW($B$15)+1&lt;=(mesterrenobanco+prazoterrenobanco-1),B41&gt;=(mesterrenobanco)),-precoterreno*perc.terrenobanco/prazoterrenobanco,"0")))</f>
        <v/>
      </c>
      <c r="D41" s="129">
        <f>IF(IF(AND(B41&gt;=(mesitbi),B41&lt;=(mesvenda)),-custocondominio,"0")=0,"",(
IF(AND(B41&gt;=(mesitbi),B41&lt;=(mesvenda)),-custocondominio,"")))</f>
        <v/>
      </c>
      <c r="E41" s="129">
        <f>IF((IF(AND(ROW(B41)-ROW($B$15)+1&lt;=(mesadesao+prazoadesao-1),B41&gt;=(mesadesao)),-precoadesao/prazoadesao,"0")
+
IF(AND(ROW(B41)-ROW($B$15)+1&lt;=(mesconstrucao+prazoconstrucao-1),B41&gt;=(mesconstrucao)),-custoconstrucao*perc.adm/prazoconstrucao,"0")
+
IF(AND(ROW(B41)-ROW($B$15)+1&lt;=(mesprojeto+prazoprojeto-1),B41&gt;=(mesprojeto)),-precoprojetos/prazoprojeto,"0"))=0,"",(IF(AND(ROW(B41)-ROW($B$15)+1&lt;=(mesadesao+prazoadesao-1),B41&gt;=(mesadesao)),-precoadesao/prazoadesao,"0")
+
IF(AND(ROW(B41)-ROW($B$15)+1&lt;=(mesconstrucao+prazoconstrucao-1),B41&gt;=(mesconstrucao)),-custoconstrucao*perc.adm/prazoconstrucao,"0")
+
IF(AND(ROW(B41)-ROW($B$15)+1&lt;=(mesprojeto+prazoprojeto-1),B41&gt;=(mesprojeto)),-precoprojetos/prazoprojeto,"0")))</f>
        <v/>
      </c>
      <c r="F41" s="129">
        <f>IF((IF(AND(ROW(B41)-ROW($B$15)+1&lt;=(mesconstrucao+prazoconstrucao-1),B41&gt;=(mesconstrucao)),-custoconstrucao*(1-perc.adm)/prazoconstrucao,0))=0,"",(IF(AND(ROW(B41)-ROW($B$15)+1&lt;=(mesconstrucao+prazoconstrucao-1),B41&gt;=(mesconstrucao)),-custoconstrucao*(1-perc.adm)/prazoconstrucao,"0")))</f>
        <v/>
      </c>
      <c r="G41" s="129">
        <f>IF((IF(AND(ROW(B41)-ROW($B$15)+1&lt;=(mesitbi+prazoitbi-1),B41&gt;=(mesitbi)),-perc.itbi*precoterreno/prazoitbi,"0")
+
IF(AND(ROW(B41)-ROW($B$15)+1&lt;=(mesconstrucao+prazoconstrucao-1),B41=(mesconstrucao+2)),-precovistoria,"0")
+
IF(AND(ROW(B41)-ROW($B$15)+1&lt;=(mesconstrucao+prazoconstrucao-1),B41=(mesconstrucao+7)),-precovistoria,"0")
+
IF(AND(ROW(B41)-ROW($B$15)+1&lt;=(mesinss+prazoinss-1),B41&gt;=(mesinss)),-custoinss/prazoinss,"0")
+
IF(AND(ROW(B41)-ROW($B$15)+1&lt;=(mesalvara+prazoalvara-1),B41&gt;=(mesalvara)),-taxam2alvara*metragemcasa/prazoalvara,"0")
+
IF(AND(ROW(B41)-ROW($B$15)+1&lt;=(mescvco+prazocvco-1),B41&gt;=(mescvco)),-taxam2cvco*metragemcasa/prazocvco,"0")
+
IF(AND(ROW(B41)-ROW($B$15)+1&lt;=(mesregistrocartorio+prazoregistrocartorio-1),B41&gt;=(mesregistrocartorio)),-precoregistrocartorio/prazoregistrocartorio,"0")
+
IF(AND(ROW(B41)-ROW($B$15)+1&lt;=(mesaverbacao+prazoaverbacao-1),B41&gt;=(mesaverbacao)),-(precoaverbacao+custofunrejus)/prazoaverbacao,"0"))=0,"",(IF(AND(ROW(B41)-ROW($B$15)+1&lt;=(mesitbi+prazoitbi-1),B41&gt;=(mesitbi)),-perc.itbi*precoterreno/prazoitbi,"0")
+
IF(AND(ROW(B41)-ROW($B$15)+1&lt;=(mesconstrucao+prazoconstrucao-1),B41=(mesconstrucao+2)),-precovistoria,"0")
+
IF(AND(ROW(B41)-ROW($B$15)+1&lt;=(mesconstrucao+prazoconstrucao-1),B41=(mesconstrucao+7)),-precovistoria,"0")
+
IF(AND(ROW(B41)-ROW($B$15)+1&lt;=(mesinss+prazoinss-1),B41&gt;=(mesinss)),-custoinss/prazoinss,"0")
+
IF(AND(ROW(B41)-ROW($B$15)+1&lt;=(mesalvara+prazoalvara-1),B41&gt;=(mesalvara)),-taxam2alvara*metragemcasa/prazoalvara,"0")
+
IF(AND(ROW(B41)-ROW($B$15)+1&lt;=(mescvco+prazocvco-1),B41&gt;=(mescvco)),-taxam2cvco*metragemcasa/prazocvco,"0")
+
IF(AND(ROW(B41)-ROW($B$15)+1&lt;=(mesregistrocartorio+prazoregistrocartorio-1),B41&gt;=(mesregistrocartorio)),-precoregistrocartorio/prazoregistrocartorio,"0")
+
IF(AND(ROW(B41)-ROW($B$15)+1&lt;=(mesaverbacao+prazoaverbacao-1),B41&gt;=(mesaverbacao)),-(precoaverbacao+custofunrejus)/prazoaverbacao,"0")))</f>
        <v/>
      </c>
      <c r="H41" s="129">
        <f>IF((IF(AND(ROW(B41)-ROW($B$15)+1&lt;=(mesavaliacao+prazoavaliacao-1),B41&gt;=(mesavaliacao)),-precoavaliacao/prazoavaliacao,"0")
+
IF(AND(ROW(B41)-ROW($B$15)+1&lt;=(mesfinanc+mesesfinanc-1),B41&gt;=(mesfinanc+1),B41&lt;=(mesvenda)),-precotaxaseguro,"0"))=0,"",(IF(AND(ROW(B41)-ROW($B$15)+1&lt;=(mesavaliacao+prazoavaliacao-1),B41&gt;=(mesavaliacao)),-precoavaliacao/prazoavaliacao,"0")
+
IF(AND(ROW(B41)-ROW($B$15)+1&lt;=(mesfinanc+mesesfinanc-1),B41&gt;=(mesfinanc+1),B41&lt;=(mesvenda)),-precotaxaseguro,"0")))</f>
        <v/>
      </c>
      <c r="I41" s="129">
        <f>IF(IF(AND(ROW(B41)-ROW($B$15)+1&lt;=(mesfinanc+mesesfinanc-1),B41&gt;(mescvco),B41&lt;=(mesvenda)),-financiamento/mesesfinanc,"0")=0,"",IF(AND(ROW(B41)-ROW($B$15)+1&lt;=(mesfinanc+mesesfinanc-1),B41&gt;(mescvco),B41&lt;=(mesvenda)),-financiamento/mesesfinanc,"0"))</f>
        <v/>
      </c>
      <c r="J41" s="129">
        <f>IF(IF(AND(ROW(B41)-ROW($B$15)+1&lt;=(mesfinanc+mesesfinanc-1),B41&lt;=(mesvenda)),-(SUM($N$15:N40)+SUM($I$15:I40))*jurosmensais,"0")=0,"0",IF(AND(ROW(B41)-ROW($B$15)+1&lt;=(mesfinanc+mesesfinanc-1),B41&lt;=(mesvenda)),-(SUM($N$15:N40)+SUM($I$15:I40))*jurosmensais,"0"))</f>
        <v/>
      </c>
      <c r="K41" s="130">
        <f>IF((IF(AND(ROW(B41)-ROW($B$15)+1&lt;=(mesfinanc+mesesfinanc-1),B41=(mesfinanc),B41&lt;=(mesvenda)),-financiamento,"0")
+
IF(AND(ROW(B41)-ROW($B$15)+1&lt;=(mesfinanc+mesesfinanc-1),B41&gt;(mesfinanc),B41&lt;=(mesvenda)),K40-I41,"0"))=0,"",(IF(AND(ROW(B41)-ROW($B$15)+1&lt;=(mesfinanc+mesesfinanc-1),B41=(mesfinanc),B41&lt;=(mesvenda)),-financiamento,"0")
+
IF(AND(ROW(B41)-ROW($B$15)+1&lt;=(mesfinanc+mesesfinanc-1),B41&gt;(mesfinanc),B41&lt;=(mesvenda)),K40-I41,"0")))</f>
        <v/>
      </c>
      <c r="L41" s="131">
        <f>IF((IF(AND(ROW(B41)-ROW($B$15)+1&lt;=(mesvenda+prazovenda-1),B41&gt;=(mesvenda)),precom2venda*metragemvenda/prazovenda,0))=0,"",(IF(AND(ROW(B41)-ROW($B$15)+1&lt;=(mesvenda+prazovenda-1),B41&gt;=(mesvenda)),precom2venda*metragemvenda/prazovenda,0)))</f>
        <v/>
      </c>
      <c r="M41" s="123" t="n"/>
      <c r="N41" s="132">
        <f>IF((IF(AND(ROW(B41)-ROW($B$15)+1&lt;=(mesterrenobanco+prazoterrenobanco-1),B41&gt;=(mesterrenobanco)),precoterreno*perc.terrenobanco/prazoterrenobanco,"0")
+
(IF(AND(ROW(B41)-ROW($B$15)+1&lt;=(mesconstrucao+prazoconstrucao),B41&gt;(mesconstrucao)),(financiamento-(precoterreno*perc.terrenobanco))/prazoconstrucao)))=0,"0",(IF(AND(ROW(B41)-ROW($B$15)+1&lt;=(mesterrenobanco+prazoterrenobanco-1),B41&gt;=(mesterrenobanco)),precoterreno*perc.terrenobanco/prazoterrenobanco,"0"))+(IF(AND(ROW(B41)-ROW($B$15)+1&lt;=(mesconstrucao+prazoconstrucao),B41&gt;(mesconstrucao)),(financiamento-(precoterreno*perc.terrenobanco))/prazoconstrucao)))</f>
        <v/>
      </c>
      <c r="O41" s="131">
        <f>-SUM(C41:J41)-N41</f>
        <v/>
      </c>
      <c r="P41" s="16" t="n"/>
      <c r="Q41" s="133">
        <f>IF(SUM(C41:J41)=-SUM(N41:O41),"OK",SUM(C41:J41)-SUM(N41:O41))</f>
        <v/>
      </c>
      <c r="R41" s="129">
        <f>SUM(L41,R40)-O41</f>
        <v/>
      </c>
      <c r="S41" s="134">
        <f>-
O41+
IF(B41=($E$4),$E$9-$E$3,"0")</f>
        <v/>
      </c>
      <c r="T41" s="40" t="n"/>
    </row>
    <row r="42" ht="15.6" customHeight="1">
      <c r="B42" s="64" t="n">
        <v>28</v>
      </c>
      <c r="C42" s="128">
        <f>IF((IF(AND(ROW(B42)-ROW($B$15)+1&lt;=(mesterreno+prazoterreno-1),B42&gt;=(mesterreno)),-precoterreno*(1-perc.terrenobanco)/prazoterreno,"0")
+
IF(AND(ROW(B42)-ROW($B$15)+1&lt;=(mesterrenobanco+prazoterrenobanco-1),B42&gt;=(mesterrenobanco)),-precoterreno*perc.terrenobanco/prazoterrenobanco,"0"))=0,"",(IF(AND(ROW(B42)-ROW($B$15)+1&lt;=(mesterreno+prazoterreno-1),B42&gt;=(mesterreno)),-precoterreno*(1-perc.terrenobanco)/prazoterreno,"0")
+
IF(AND(ROW(B42)-ROW($B$15)+1&lt;=(mesterrenobanco+prazoterrenobanco-1),B42&gt;=(mesterrenobanco)),-precoterreno*perc.terrenobanco/prazoterrenobanco,"0")))</f>
        <v/>
      </c>
      <c r="D42" s="129">
        <f>IF(IF(AND(B42&gt;=(mesitbi),B42&lt;=(mesvenda)),-custocondominio,"0")=0,"",(
IF(AND(B42&gt;=(mesitbi),B42&lt;=(mesvenda)),-custocondominio,"")))</f>
        <v/>
      </c>
      <c r="E42" s="129">
        <f>IF((IF(AND(ROW(B42)-ROW($B$15)+1&lt;=(mesadesao+prazoadesao-1),B42&gt;=(mesadesao)),-precoadesao/prazoadesao,"0")
+
IF(AND(ROW(B42)-ROW($B$15)+1&lt;=(mesconstrucao+prazoconstrucao-1),B42&gt;=(mesconstrucao)),-custoconstrucao*perc.adm/prazoconstrucao,"0")
+
IF(AND(ROW(B42)-ROW($B$15)+1&lt;=(mesprojeto+prazoprojeto-1),B42&gt;=(mesprojeto)),-precoprojetos/prazoprojeto,"0"))=0,"",(IF(AND(ROW(B42)-ROW($B$15)+1&lt;=(mesadesao+prazoadesao-1),B42&gt;=(mesadesao)),-precoadesao/prazoadesao,"0")
+
IF(AND(ROW(B42)-ROW($B$15)+1&lt;=(mesconstrucao+prazoconstrucao-1),B42&gt;=(mesconstrucao)),-custoconstrucao*perc.adm/prazoconstrucao,"0")
+
IF(AND(ROW(B42)-ROW($B$15)+1&lt;=(mesprojeto+prazoprojeto-1),B42&gt;=(mesprojeto)),-precoprojetos/prazoprojeto,"0")))</f>
        <v/>
      </c>
      <c r="F42" s="129">
        <f>IF((IF(AND(ROW(B42)-ROW($B$15)+1&lt;=(mesconstrucao+prazoconstrucao-1),B42&gt;=(mesconstrucao)),-custoconstrucao*(1-perc.adm)/prazoconstrucao,0))=0,"",(IF(AND(ROW(B42)-ROW($B$15)+1&lt;=(mesconstrucao+prazoconstrucao-1),B42&gt;=(mesconstrucao)),-custoconstrucao*(1-perc.adm)/prazoconstrucao,"0")))</f>
        <v/>
      </c>
      <c r="G42" s="129">
        <f>IF((IF(AND(ROW(B42)-ROW($B$15)+1&lt;=(mesitbi+prazoitbi-1),B42&gt;=(mesitbi)),-perc.itbi*precoterreno/prazoitbi,"0")
+
IF(AND(ROW(B42)-ROW($B$15)+1&lt;=(mesconstrucao+prazoconstrucao-1),B42=(mesconstrucao+2)),-precovistoria,"0")
+
IF(AND(ROW(B42)-ROW($B$15)+1&lt;=(mesconstrucao+prazoconstrucao-1),B42=(mesconstrucao+7)),-precovistoria,"0")
+
IF(AND(ROW(B42)-ROW($B$15)+1&lt;=(mesinss+prazoinss-1),B42&gt;=(mesinss)),-custoinss/prazoinss,"0")
+
IF(AND(ROW(B42)-ROW($B$15)+1&lt;=(mesalvara+prazoalvara-1),B42&gt;=(mesalvara)),-taxam2alvara*metragemcasa/prazoalvara,"0")
+
IF(AND(ROW(B42)-ROW($B$15)+1&lt;=(mescvco+prazocvco-1),B42&gt;=(mescvco)),-taxam2cvco*metragemcasa/prazocvco,"0")
+
IF(AND(ROW(B42)-ROW($B$15)+1&lt;=(mesregistrocartorio+prazoregistrocartorio-1),B42&gt;=(mesregistrocartorio)),-precoregistrocartorio/prazoregistrocartorio,"0")
+
IF(AND(ROW(B42)-ROW($B$15)+1&lt;=(mesaverbacao+prazoaverbacao-1),B42&gt;=(mesaverbacao)),-(precoaverbacao+custofunrejus)/prazoaverbacao,"0"))=0,"",(IF(AND(ROW(B42)-ROW($B$15)+1&lt;=(mesitbi+prazoitbi-1),B42&gt;=(mesitbi)),-perc.itbi*precoterreno/prazoitbi,"0")
+
IF(AND(ROW(B42)-ROW($B$15)+1&lt;=(mesconstrucao+prazoconstrucao-1),B42=(mesconstrucao+2)),-precovistoria,"0")
+
IF(AND(ROW(B42)-ROW($B$15)+1&lt;=(mesconstrucao+prazoconstrucao-1),B42=(mesconstrucao+7)),-precovistoria,"0")
+
IF(AND(ROW(B42)-ROW($B$15)+1&lt;=(mesinss+prazoinss-1),B42&gt;=(mesinss)),-custoinss/prazoinss,"0")
+
IF(AND(ROW(B42)-ROW($B$15)+1&lt;=(mesalvara+prazoalvara-1),B42&gt;=(mesalvara)),-taxam2alvara*metragemcasa/prazoalvara,"0")
+
IF(AND(ROW(B42)-ROW($B$15)+1&lt;=(mescvco+prazocvco-1),B42&gt;=(mescvco)),-taxam2cvco*metragemcasa/prazocvco,"0")
+
IF(AND(ROW(B42)-ROW($B$15)+1&lt;=(mesregistrocartorio+prazoregistrocartorio-1),B42&gt;=(mesregistrocartorio)),-precoregistrocartorio/prazoregistrocartorio,"0")
+
IF(AND(ROW(B42)-ROW($B$15)+1&lt;=(mesaverbacao+prazoaverbacao-1),B42&gt;=(mesaverbacao)),-(precoaverbacao+custofunrejus)/prazoaverbacao,"0")))</f>
        <v/>
      </c>
      <c r="H42" s="129">
        <f>IF((IF(AND(ROW(B42)-ROW($B$15)+1&lt;=(mesavaliacao+prazoavaliacao-1),B42&gt;=(mesavaliacao)),-precoavaliacao/prazoavaliacao,"0")
+
IF(AND(ROW(B42)-ROW($B$15)+1&lt;=(mesfinanc+mesesfinanc-1),B42&gt;=(mesfinanc+1),B42&lt;=(mesvenda)),-precotaxaseguro,"0"))=0,"",(IF(AND(ROW(B42)-ROW($B$15)+1&lt;=(mesavaliacao+prazoavaliacao-1),B42&gt;=(mesavaliacao)),-precoavaliacao/prazoavaliacao,"0")
+
IF(AND(ROW(B42)-ROW($B$15)+1&lt;=(mesfinanc+mesesfinanc-1),B42&gt;=(mesfinanc+1),B42&lt;=(mesvenda)),-precotaxaseguro,"0")))</f>
        <v/>
      </c>
      <c r="I42" s="129">
        <f>IF(IF(AND(ROW(B42)-ROW($B$15)+1&lt;=(mesfinanc+mesesfinanc-1),B42&gt;(mescvco),B42&lt;=(mesvenda)),-financiamento/mesesfinanc,"0")=0,"",IF(AND(ROW(B42)-ROW($B$15)+1&lt;=(mesfinanc+mesesfinanc-1),B42&gt;(mescvco),B42&lt;=(mesvenda)),-financiamento/mesesfinanc,"0"))</f>
        <v/>
      </c>
      <c r="J42" s="129">
        <f>IF(IF(AND(ROW(B42)-ROW($B$15)+1&lt;=(mesfinanc+mesesfinanc-1),B42&lt;=(mesvenda)),-(SUM($N$15:N41)+SUM($I$15:I41))*jurosmensais,"0")=0,"0",IF(AND(ROW(B42)-ROW($B$15)+1&lt;=(mesfinanc+mesesfinanc-1),B42&lt;=(mesvenda)),-(SUM($N$15:N41)+SUM($I$15:I41))*jurosmensais,"0"))</f>
        <v/>
      </c>
      <c r="K42" s="130">
        <f>IF((IF(AND(ROW(B42)-ROW($B$15)+1&lt;=(mesfinanc+mesesfinanc-1),B42=(mesfinanc),B42&lt;=(mesvenda)),-financiamento,"0")
+
IF(AND(ROW(B42)-ROW($B$15)+1&lt;=(mesfinanc+mesesfinanc-1),B42&gt;(mesfinanc),B42&lt;=(mesvenda)),K41-I42,"0"))=0,"",(IF(AND(ROW(B42)-ROW($B$15)+1&lt;=(mesfinanc+mesesfinanc-1),B42=(mesfinanc),B42&lt;=(mesvenda)),-financiamento,"0")
+
IF(AND(ROW(B42)-ROW($B$15)+1&lt;=(mesfinanc+mesesfinanc-1),B42&gt;(mesfinanc),B42&lt;=(mesvenda)),K41-I42,"0")))</f>
        <v/>
      </c>
      <c r="L42" s="131">
        <f>IF((IF(AND(ROW(B42)-ROW($B$15)+1&lt;=(mesvenda+prazovenda-1),B42&gt;=(mesvenda)),precom2venda*metragemvenda/prazovenda,0))=0,"",(IF(AND(ROW(B42)-ROW($B$15)+1&lt;=(mesvenda+prazovenda-1),B42&gt;=(mesvenda)),precom2venda*metragemvenda/prazovenda,0)))</f>
        <v/>
      </c>
      <c r="M42" s="123" t="n"/>
      <c r="N42" s="132">
        <f>IF((IF(AND(ROW(B42)-ROW($B$15)+1&lt;=(mesterrenobanco+prazoterrenobanco-1),B42&gt;=(mesterrenobanco)),precoterreno*perc.terrenobanco/prazoterrenobanco,"0")
+
(IF(AND(ROW(B42)-ROW($B$15)+1&lt;=(mesconstrucao+prazoconstrucao),B42&gt;(mesconstrucao)),(financiamento-(precoterreno*perc.terrenobanco))/prazoconstrucao)))=0,"0",(IF(AND(ROW(B42)-ROW($B$15)+1&lt;=(mesterrenobanco+prazoterrenobanco-1),B42&gt;=(mesterrenobanco)),precoterreno*perc.terrenobanco/prazoterrenobanco,"0"))+(IF(AND(ROW(B42)-ROW($B$15)+1&lt;=(mesconstrucao+prazoconstrucao),B42&gt;(mesconstrucao)),(financiamento-(precoterreno*perc.terrenobanco))/prazoconstrucao)))</f>
        <v/>
      </c>
      <c r="O42" s="131">
        <f>-SUM(C42:J42)-N42</f>
        <v/>
      </c>
      <c r="P42" s="16" t="n"/>
      <c r="Q42" s="133">
        <f>IF(SUM(C42:J42)=-SUM(N42:O42),"OK",SUM(C42:J42)-SUM(N42:O42))</f>
        <v/>
      </c>
      <c r="R42" s="129">
        <f>SUM(L42,R41)-O42</f>
        <v/>
      </c>
      <c r="S42" s="134">
        <f>-
O42+
IF(B42=($E$4),$E$9-$E$3,"0")</f>
        <v/>
      </c>
      <c r="T42" s="40" t="n"/>
    </row>
    <row r="43" ht="15.6" customHeight="1">
      <c r="B43" s="64" t="n">
        <v>29</v>
      </c>
      <c r="C43" s="128">
        <f>IF((IF(AND(ROW(B43)-ROW($B$15)+1&lt;=(mesterreno+prazoterreno-1),B43&gt;=(mesterreno)),-precoterreno*(1-perc.terrenobanco)/prazoterreno,"0")
+
IF(AND(ROW(B43)-ROW($B$15)+1&lt;=(mesterrenobanco+prazoterrenobanco-1),B43&gt;=(mesterrenobanco)),-precoterreno*perc.terrenobanco/prazoterrenobanco,"0"))=0,"",(IF(AND(ROW(B43)-ROW($B$15)+1&lt;=(mesterreno+prazoterreno-1),B43&gt;=(mesterreno)),-precoterreno*(1-perc.terrenobanco)/prazoterreno,"0")
+
IF(AND(ROW(B43)-ROW($B$15)+1&lt;=(mesterrenobanco+prazoterrenobanco-1),B43&gt;=(mesterrenobanco)),-precoterreno*perc.terrenobanco/prazoterrenobanco,"0")))</f>
        <v/>
      </c>
      <c r="D43" s="129">
        <f>IF(IF(AND(B43&gt;=(mesitbi),B43&lt;=(mesvenda)),-custocondominio,"0")=0,"",(
IF(AND(B43&gt;=(mesitbi),B43&lt;=(mesvenda)),-custocondominio,"")))</f>
        <v/>
      </c>
      <c r="E43" s="129">
        <f>IF((IF(AND(ROW(B43)-ROW($B$15)+1&lt;=(mesadesao+prazoadesao-1),B43&gt;=(mesadesao)),-precoadesao/prazoadesao,"0")
+
IF(AND(ROW(B43)-ROW($B$15)+1&lt;=(mesconstrucao+prazoconstrucao-1),B43&gt;=(mesconstrucao)),-custoconstrucao*perc.adm/prazoconstrucao,"0")
+
IF(AND(ROW(B43)-ROW($B$15)+1&lt;=(mesprojeto+prazoprojeto-1),B43&gt;=(mesprojeto)),-precoprojetos/prazoprojeto,"0"))=0,"",(IF(AND(ROW(B43)-ROW($B$15)+1&lt;=(mesadesao+prazoadesao-1),B43&gt;=(mesadesao)),-precoadesao/prazoadesao,"0")
+
IF(AND(ROW(B43)-ROW($B$15)+1&lt;=(mesconstrucao+prazoconstrucao-1),B43&gt;=(mesconstrucao)),-custoconstrucao*perc.adm/prazoconstrucao,"0")
+
IF(AND(ROW(B43)-ROW($B$15)+1&lt;=(mesprojeto+prazoprojeto-1),B43&gt;=(mesprojeto)),-precoprojetos/prazoprojeto,"0")))</f>
        <v/>
      </c>
      <c r="F43" s="129">
        <f>IF((IF(AND(ROW(B43)-ROW($B$15)+1&lt;=(mesconstrucao+prazoconstrucao-1),B43&gt;=(mesconstrucao)),-custoconstrucao*(1-perc.adm)/prazoconstrucao,0))=0,"",(IF(AND(ROW(B43)-ROW($B$15)+1&lt;=(mesconstrucao+prazoconstrucao-1),B43&gt;=(mesconstrucao)),-custoconstrucao*(1-perc.adm)/prazoconstrucao,"0")))</f>
        <v/>
      </c>
      <c r="G43" s="129">
        <f>IF((IF(AND(ROW(B43)-ROW($B$15)+1&lt;=(mesitbi+prazoitbi-1),B43&gt;=(mesitbi)),-perc.itbi*precoterreno/prazoitbi,"0")
+
IF(AND(ROW(B43)-ROW($B$15)+1&lt;=(mesconstrucao+prazoconstrucao-1),B43=(mesconstrucao+2)),-precovistoria,"0")
+
IF(AND(ROW(B43)-ROW($B$15)+1&lt;=(mesconstrucao+prazoconstrucao-1),B43=(mesconstrucao+7)),-precovistoria,"0")
+
IF(AND(ROW(B43)-ROW($B$15)+1&lt;=(mesinss+prazoinss-1),B43&gt;=(mesinss)),-custoinss/prazoinss,"0")
+
IF(AND(ROW(B43)-ROW($B$15)+1&lt;=(mesalvara+prazoalvara-1),B43&gt;=(mesalvara)),-taxam2alvara*metragemcasa/prazoalvara,"0")
+
IF(AND(ROW(B43)-ROW($B$15)+1&lt;=(mescvco+prazocvco-1),B43&gt;=(mescvco)),-taxam2cvco*metragemcasa/prazocvco,"0")
+
IF(AND(ROW(B43)-ROW($B$15)+1&lt;=(mesregistrocartorio+prazoregistrocartorio-1),B43&gt;=(mesregistrocartorio)),-precoregistrocartorio/prazoregistrocartorio,"0")
+
IF(AND(ROW(B43)-ROW($B$15)+1&lt;=(mesaverbacao+prazoaverbacao-1),B43&gt;=(mesaverbacao)),-(precoaverbacao+custofunrejus)/prazoaverbacao,"0"))=0,"",(IF(AND(ROW(B43)-ROW($B$15)+1&lt;=(mesitbi+prazoitbi-1),B43&gt;=(mesitbi)),-perc.itbi*precoterreno/prazoitbi,"0")
+
IF(AND(ROW(B43)-ROW($B$15)+1&lt;=(mesconstrucao+prazoconstrucao-1),B43=(mesconstrucao+2)),-precovistoria,"0")
+
IF(AND(ROW(B43)-ROW($B$15)+1&lt;=(mesconstrucao+prazoconstrucao-1),B43=(mesconstrucao+7)),-precovistoria,"0")
+
IF(AND(ROW(B43)-ROW($B$15)+1&lt;=(mesinss+prazoinss-1),B43&gt;=(mesinss)),-custoinss/prazoinss,"0")
+
IF(AND(ROW(B43)-ROW($B$15)+1&lt;=(mesalvara+prazoalvara-1),B43&gt;=(mesalvara)),-taxam2alvara*metragemcasa/prazoalvara,"0")
+
IF(AND(ROW(B43)-ROW($B$15)+1&lt;=(mescvco+prazocvco-1),B43&gt;=(mescvco)),-taxam2cvco*metragemcasa/prazocvco,"0")
+
IF(AND(ROW(B43)-ROW($B$15)+1&lt;=(mesregistrocartorio+prazoregistrocartorio-1),B43&gt;=(mesregistrocartorio)),-precoregistrocartorio/prazoregistrocartorio,"0")
+
IF(AND(ROW(B43)-ROW($B$15)+1&lt;=(mesaverbacao+prazoaverbacao-1),B43&gt;=(mesaverbacao)),-(precoaverbacao+custofunrejus)/prazoaverbacao,"0")))</f>
        <v/>
      </c>
      <c r="H43" s="129">
        <f>IF((IF(AND(ROW(B43)-ROW($B$15)+1&lt;=(mesavaliacao+prazoavaliacao-1),B43&gt;=(mesavaliacao)),-precoavaliacao/prazoavaliacao,"0")
+
IF(AND(ROW(B43)-ROW($B$15)+1&lt;=(mesfinanc+mesesfinanc-1),B43&gt;=(mesfinanc+1),B43&lt;=(mesvenda)),-precotaxaseguro,"0"))=0,"",(IF(AND(ROW(B43)-ROW($B$15)+1&lt;=(mesavaliacao+prazoavaliacao-1),B43&gt;=(mesavaliacao)),-precoavaliacao/prazoavaliacao,"0")
+
IF(AND(ROW(B43)-ROW($B$15)+1&lt;=(mesfinanc+mesesfinanc-1),B43&gt;=(mesfinanc+1),B43&lt;=(mesvenda)),-precotaxaseguro,"0")))</f>
        <v/>
      </c>
      <c r="I43" s="129">
        <f>IF(IF(AND(ROW(B43)-ROW($B$15)+1&lt;=(mesfinanc+mesesfinanc-1),B43&gt;(mescvco),B43&lt;=(mesvenda)),-financiamento/mesesfinanc,"0")=0,"",IF(AND(ROW(B43)-ROW($B$15)+1&lt;=(mesfinanc+mesesfinanc-1),B43&gt;(mescvco),B43&lt;=(mesvenda)),-financiamento/mesesfinanc,"0"))</f>
        <v/>
      </c>
      <c r="J43" s="129">
        <f>IF(IF(AND(ROW(B43)-ROW($B$15)+1&lt;=(mesfinanc+mesesfinanc-1),B43&lt;=(mesvenda)),-(SUM($N$15:N42)+SUM($I$15:I42))*jurosmensais,"0")=0,"0",IF(AND(ROW(B43)-ROW($B$15)+1&lt;=(mesfinanc+mesesfinanc-1),B43&lt;=(mesvenda)),-(SUM($N$15:N42)+SUM($I$15:I42))*jurosmensais,"0"))</f>
        <v/>
      </c>
      <c r="K43" s="130">
        <f>IF((IF(AND(ROW(B43)-ROW($B$15)+1&lt;=(mesfinanc+mesesfinanc-1),B43=(mesfinanc),B43&lt;=(mesvenda)),-financiamento,"0")
+
IF(AND(ROW(B43)-ROW($B$15)+1&lt;=(mesfinanc+mesesfinanc-1),B43&gt;(mesfinanc),B43&lt;=(mesvenda)),K42-I43,"0"))=0,"",(IF(AND(ROW(B43)-ROW($B$15)+1&lt;=(mesfinanc+mesesfinanc-1),B43=(mesfinanc),B43&lt;=(mesvenda)),-financiamento,"0")
+
IF(AND(ROW(B43)-ROW($B$15)+1&lt;=(mesfinanc+mesesfinanc-1),B43&gt;(mesfinanc),B43&lt;=(mesvenda)),K42-I43,"0")))</f>
        <v/>
      </c>
      <c r="L43" s="131">
        <f>IF((IF(AND(ROW(B43)-ROW($B$15)+1&lt;=(mesvenda+prazovenda-1),B43&gt;=(mesvenda)),precom2venda*metragemvenda/prazovenda,0))=0,"",(IF(AND(ROW(B43)-ROW($B$15)+1&lt;=(mesvenda+prazovenda-1),B43&gt;=(mesvenda)),precom2venda*metragemvenda/prazovenda,0)))</f>
        <v/>
      </c>
      <c r="M43" s="123" t="n"/>
      <c r="N43" s="132">
        <f>IF((IF(AND(ROW(B43)-ROW($B$15)+1&lt;=(mesterrenobanco+prazoterrenobanco-1),B43&gt;=(mesterrenobanco)),precoterreno*perc.terrenobanco/prazoterrenobanco,"0")
+
(IF(AND(ROW(B43)-ROW($B$15)+1&lt;=(mesconstrucao+prazoconstrucao),B43&gt;(mesconstrucao)),(financiamento-(precoterreno*perc.terrenobanco))/prazoconstrucao)))=0,"0",(IF(AND(ROW(B43)-ROW($B$15)+1&lt;=(mesterrenobanco+prazoterrenobanco-1),B43&gt;=(mesterrenobanco)),precoterreno*perc.terrenobanco/prazoterrenobanco,"0"))+(IF(AND(ROW(B43)-ROW($B$15)+1&lt;=(mesconstrucao+prazoconstrucao),B43&gt;(mesconstrucao)),(financiamento-(precoterreno*perc.terrenobanco))/prazoconstrucao)))</f>
        <v/>
      </c>
      <c r="O43" s="131">
        <f>-SUM(C43:J43)-N43</f>
        <v/>
      </c>
      <c r="P43" s="16" t="n"/>
      <c r="Q43" s="133">
        <f>IF(SUM(C43:J43)=-SUM(N43:O43),"OK",SUM(C43:J43)-SUM(N43:O43))</f>
        <v/>
      </c>
      <c r="R43" s="129">
        <f>SUM(L43,R42)-O43</f>
        <v/>
      </c>
      <c r="S43" s="134">
        <f>-
O43+
IF(B43=($E$4),$E$9-$E$3,"0")</f>
        <v/>
      </c>
      <c r="T43" s="40" t="n"/>
    </row>
    <row r="44" ht="15.6" customHeight="1">
      <c r="B44" s="64" t="n">
        <v>30</v>
      </c>
      <c r="C44" s="128">
        <f>IF((IF(AND(ROW(B44)-ROW($B$15)+1&lt;=(mesterreno+prazoterreno-1),B44&gt;=(mesterreno)),-precoterreno*(1-perc.terrenobanco)/prazoterreno,"0")
+
IF(AND(ROW(B44)-ROW($B$15)+1&lt;=(mesterrenobanco+prazoterrenobanco-1),B44&gt;=(mesterrenobanco)),-precoterreno*perc.terrenobanco/prazoterrenobanco,"0"))=0,"",(IF(AND(ROW(B44)-ROW($B$15)+1&lt;=(mesterreno+prazoterreno-1),B44&gt;=(mesterreno)),-precoterreno*(1-perc.terrenobanco)/prazoterreno,"0")
+
IF(AND(ROW(B44)-ROW($B$15)+1&lt;=(mesterrenobanco+prazoterrenobanco-1),B44&gt;=(mesterrenobanco)),-precoterreno*perc.terrenobanco/prazoterrenobanco,"0")))</f>
        <v/>
      </c>
      <c r="D44" s="129">
        <f>IF(IF(AND(B44&gt;=(mesitbi),B44&lt;=(mesvenda)),-custocondominio,"0")=0,"",(
IF(AND(B44&gt;=(mesitbi),B44&lt;=(mesvenda)),-custocondominio,"")))</f>
        <v/>
      </c>
      <c r="E44" s="129">
        <f>IF((IF(AND(ROW(B44)-ROW($B$15)+1&lt;=(mesadesao+prazoadesao-1),B44&gt;=(mesadesao)),-precoadesao/prazoadesao,"0")
+
IF(AND(ROW(B44)-ROW($B$15)+1&lt;=(mesconstrucao+prazoconstrucao-1),B44&gt;=(mesconstrucao)),-custoconstrucao*perc.adm/prazoconstrucao,"0")
+
IF(AND(ROW(B44)-ROW($B$15)+1&lt;=(mesprojeto+prazoprojeto-1),B44&gt;=(mesprojeto)),-precoprojetos/prazoprojeto,"0"))=0,"",(IF(AND(ROW(B44)-ROW($B$15)+1&lt;=(mesadesao+prazoadesao-1),B44&gt;=(mesadesao)),-precoadesao/prazoadesao,"0")
+
IF(AND(ROW(B44)-ROW($B$15)+1&lt;=(mesconstrucao+prazoconstrucao-1),B44&gt;=(mesconstrucao)),-custoconstrucao*perc.adm/prazoconstrucao,"0")
+
IF(AND(ROW(B44)-ROW($B$15)+1&lt;=(mesprojeto+prazoprojeto-1),B44&gt;=(mesprojeto)),-precoprojetos/prazoprojeto,"0")))</f>
        <v/>
      </c>
      <c r="F44" s="129">
        <f>IF((IF(AND(ROW(B44)-ROW($B$15)+1&lt;=(mesconstrucao+prazoconstrucao-1),B44&gt;=(mesconstrucao)),-custoconstrucao*(1-perc.adm)/prazoconstrucao,0))=0,"",(IF(AND(ROW(B44)-ROW($B$15)+1&lt;=(mesconstrucao+prazoconstrucao-1),B44&gt;=(mesconstrucao)),-custoconstrucao*(1-perc.adm)/prazoconstrucao,"0")))</f>
        <v/>
      </c>
      <c r="G44" s="129">
        <f>IF((IF(AND(ROW(B44)-ROW($B$15)+1&lt;=(mesitbi+prazoitbi-1),B44&gt;=(mesitbi)),-perc.itbi*precoterreno/prazoitbi,"0")
+
IF(AND(ROW(B44)-ROW($B$15)+1&lt;=(mesconstrucao+prazoconstrucao-1),B44=(mesconstrucao+2)),-precovistoria,"0")
+
IF(AND(ROW(B44)-ROW($B$15)+1&lt;=(mesconstrucao+prazoconstrucao-1),B44=(mesconstrucao+7)),-precovistoria,"0")
+
IF(AND(ROW(B44)-ROW($B$15)+1&lt;=(mesinss+prazoinss-1),B44&gt;=(mesinss)),-custoinss/prazoinss,"0")
+
IF(AND(ROW(B44)-ROW($B$15)+1&lt;=(mesalvara+prazoalvara-1),B44&gt;=(mesalvara)),-taxam2alvara*metragemcasa/prazoalvara,"0")
+
IF(AND(ROW(B44)-ROW($B$15)+1&lt;=(mescvco+prazocvco-1),B44&gt;=(mescvco)),-taxam2cvco*metragemcasa/prazocvco,"0")
+
IF(AND(ROW(B44)-ROW($B$15)+1&lt;=(mesregistrocartorio+prazoregistrocartorio-1),B44&gt;=(mesregistrocartorio)),-precoregistrocartorio/prazoregistrocartorio,"0")
+
IF(AND(ROW(B44)-ROW($B$15)+1&lt;=(mesaverbacao+prazoaverbacao-1),B44&gt;=(mesaverbacao)),-(precoaverbacao+custofunrejus)/prazoaverbacao,"0"))=0,"",(IF(AND(ROW(B44)-ROW($B$15)+1&lt;=(mesitbi+prazoitbi-1),B44&gt;=(mesitbi)),-perc.itbi*precoterreno/prazoitbi,"0")
+
IF(AND(ROW(B44)-ROW($B$15)+1&lt;=(mesconstrucao+prazoconstrucao-1),B44=(mesconstrucao+2)),-precovistoria,"0")
+
IF(AND(ROW(B44)-ROW($B$15)+1&lt;=(mesconstrucao+prazoconstrucao-1),B44=(mesconstrucao+7)),-precovistoria,"0")
+
IF(AND(ROW(B44)-ROW($B$15)+1&lt;=(mesinss+prazoinss-1),B44&gt;=(mesinss)),-custoinss/prazoinss,"0")
+
IF(AND(ROW(B44)-ROW($B$15)+1&lt;=(mesalvara+prazoalvara-1),B44&gt;=(mesalvara)),-taxam2alvara*metragemcasa/prazoalvara,"0")
+
IF(AND(ROW(B44)-ROW($B$15)+1&lt;=(mescvco+prazocvco-1),B44&gt;=(mescvco)),-taxam2cvco*metragemcasa/prazocvco,"0")
+
IF(AND(ROW(B44)-ROW($B$15)+1&lt;=(mesregistrocartorio+prazoregistrocartorio-1),B44&gt;=(mesregistrocartorio)),-precoregistrocartorio/prazoregistrocartorio,"0")
+
IF(AND(ROW(B44)-ROW($B$15)+1&lt;=(mesaverbacao+prazoaverbacao-1),B44&gt;=(mesaverbacao)),-(precoaverbacao+custofunrejus)/prazoaverbacao,"0")))</f>
        <v/>
      </c>
      <c r="H44" s="129">
        <f>IF((IF(AND(ROW(B44)-ROW($B$15)+1&lt;=(mesavaliacao+prazoavaliacao-1),B44&gt;=(mesavaliacao)),-precoavaliacao/prazoavaliacao,"0")
+
IF(AND(ROW(B44)-ROW($B$15)+1&lt;=(mesfinanc+mesesfinanc-1),B44&gt;=(mesfinanc+1),B44&lt;=(mesvenda)),-precotaxaseguro,"0"))=0,"",(IF(AND(ROW(B44)-ROW($B$15)+1&lt;=(mesavaliacao+prazoavaliacao-1),B44&gt;=(mesavaliacao)),-precoavaliacao/prazoavaliacao,"0")
+
IF(AND(ROW(B44)-ROW($B$15)+1&lt;=(mesfinanc+mesesfinanc-1),B44&gt;=(mesfinanc+1),B44&lt;=(mesvenda)),-precotaxaseguro,"0")))</f>
        <v/>
      </c>
      <c r="I44" s="129">
        <f>IF(IF(AND(ROW(B44)-ROW($B$15)+1&lt;=(mesfinanc+mesesfinanc-1),B44&gt;(mescvco),B44&lt;=(mesvenda)),-financiamento/mesesfinanc,"0")=0,"",IF(AND(ROW(B44)-ROW($B$15)+1&lt;=(mesfinanc+mesesfinanc-1),B44&gt;(mescvco),B44&lt;=(mesvenda)),-financiamento/mesesfinanc,"0"))</f>
        <v/>
      </c>
      <c r="J44" s="129">
        <f>IF(IF(AND(ROW(B44)-ROW($B$15)+1&lt;=(mesfinanc+mesesfinanc-1),B44&lt;=(mesvenda)),-(SUM($N$15:N43)+SUM($I$15:I43))*jurosmensais,"0")=0,"0",IF(AND(ROW(B44)-ROW($B$15)+1&lt;=(mesfinanc+mesesfinanc-1),B44&lt;=(mesvenda)),-(SUM($N$15:N43)+SUM($I$15:I43))*jurosmensais,"0"))</f>
        <v/>
      </c>
      <c r="K44" s="130">
        <f>IF((IF(AND(ROW(B44)-ROW($B$15)+1&lt;=(mesfinanc+mesesfinanc-1),B44=(mesfinanc),B44&lt;=(mesvenda)),-financiamento,"0")
+
IF(AND(ROW(B44)-ROW($B$15)+1&lt;=(mesfinanc+mesesfinanc-1),B44&gt;(mesfinanc),B44&lt;=(mesvenda)),K43-I44,"0"))=0,"",(IF(AND(ROW(B44)-ROW($B$15)+1&lt;=(mesfinanc+mesesfinanc-1),B44=(mesfinanc),B44&lt;=(mesvenda)),-financiamento,"0")
+
IF(AND(ROW(B44)-ROW($B$15)+1&lt;=(mesfinanc+mesesfinanc-1),B44&gt;(mesfinanc),B44&lt;=(mesvenda)),K43-I44,"0")))</f>
        <v/>
      </c>
      <c r="L44" s="131">
        <f>IF((IF(AND(ROW(B44)-ROW($B$15)+1&lt;=(mesvenda+prazovenda-1),B44&gt;=(mesvenda)),precom2venda*metragemvenda/prazovenda,0))=0,"",(IF(AND(ROW(B44)-ROW($B$15)+1&lt;=(mesvenda+prazovenda-1),B44&gt;=(mesvenda)),precom2venda*metragemvenda/prazovenda,0)))</f>
        <v/>
      </c>
      <c r="M44" s="123" t="n"/>
      <c r="N44" s="132">
        <f>IF((IF(AND(ROW(B44)-ROW($B$15)+1&lt;=(mesterrenobanco+prazoterrenobanco-1),B44&gt;=(mesterrenobanco)),precoterreno*perc.terrenobanco/prazoterrenobanco,"0")
+
(IF(AND(ROW(B44)-ROW($B$15)+1&lt;=(mesconstrucao+prazoconstrucao),B44&gt;(mesconstrucao)),(financiamento-(precoterreno*perc.terrenobanco))/prazoconstrucao)))=0,"0",(IF(AND(ROW(B44)-ROW($B$15)+1&lt;=(mesterrenobanco+prazoterrenobanco-1),B44&gt;=(mesterrenobanco)),precoterreno*perc.terrenobanco/prazoterrenobanco,"0"))+(IF(AND(ROW(B44)-ROW($B$15)+1&lt;=(mesconstrucao+prazoconstrucao),B44&gt;(mesconstrucao)),(financiamento-(precoterreno*perc.terrenobanco))/prazoconstrucao)))</f>
        <v/>
      </c>
      <c r="O44" s="131">
        <f>-SUM(C44:J44)-N44</f>
        <v/>
      </c>
      <c r="P44" s="16" t="n"/>
      <c r="Q44" s="133">
        <f>IF(SUM(C44:J44)=-SUM(N44:O44),"OK",SUM(C44:J44)-SUM(N44:O44))</f>
        <v/>
      </c>
      <c r="R44" s="129">
        <f>SUM(L44,R43)-O44</f>
        <v/>
      </c>
      <c r="S44" s="134">
        <f>-
O44+
IF(B44=($E$4),$E$9-$E$3,"0")</f>
        <v/>
      </c>
      <c r="T44" s="40" t="n"/>
    </row>
    <row r="45" ht="15.6" customHeight="1">
      <c r="B45" s="64" t="n">
        <v>31</v>
      </c>
      <c r="C45" s="128">
        <f>IF((IF(AND(ROW(B45)-ROW($B$15)+1&lt;=(mesterreno+prazoterreno-1),B45&gt;=(mesterreno)),-precoterreno*(1-perc.terrenobanco)/prazoterreno,"0")
+
IF(AND(ROW(B45)-ROW($B$15)+1&lt;=(mesterrenobanco+prazoterrenobanco-1),B45&gt;=(mesterrenobanco)),-precoterreno*perc.terrenobanco/prazoterrenobanco,"0"))=0,"",(IF(AND(ROW(B45)-ROW($B$15)+1&lt;=(mesterreno+prazoterreno-1),B45&gt;=(mesterreno)),-precoterreno*(1-perc.terrenobanco)/prazoterreno,"0")
+
IF(AND(ROW(B45)-ROW($B$15)+1&lt;=(mesterrenobanco+prazoterrenobanco-1),B45&gt;=(mesterrenobanco)),-precoterreno*perc.terrenobanco/prazoterrenobanco,"0")))</f>
        <v/>
      </c>
      <c r="D45" s="129">
        <f>IF(IF(AND(B45&gt;=(mesitbi),B45&lt;=(mesvenda)),-custocondominio,"0")=0,"",(
IF(AND(B45&gt;=(mesitbi),B45&lt;=(mesvenda)),-custocondominio,"")))</f>
        <v/>
      </c>
      <c r="E45" s="129">
        <f>IF((IF(AND(ROW(B45)-ROW($B$15)+1&lt;=(mesadesao+prazoadesao-1),B45&gt;=(mesadesao)),-precoadesao/prazoadesao,"0")
+
IF(AND(ROW(B45)-ROW($B$15)+1&lt;=(mesconstrucao+prazoconstrucao-1),B45&gt;=(mesconstrucao)),-custoconstrucao*perc.adm/prazoconstrucao,"0")
+
IF(AND(ROW(B45)-ROW($B$15)+1&lt;=(mesprojeto+prazoprojeto-1),B45&gt;=(mesprojeto)),-precoprojetos/prazoprojeto,"0"))=0,"",(IF(AND(ROW(B45)-ROW($B$15)+1&lt;=(mesadesao+prazoadesao-1),B45&gt;=(mesadesao)),-precoadesao/prazoadesao,"0")
+
IF(AND(ROW(B45)-ROW($B$15)+1&lt;=(mesconstrucao+prazoconstrucao-1),B45&gt;=(mesconstrucao)),-custoconstrucao*perc.adm/prazoconstrucao,"0")
+
IF(AND(ROW(B45)-ROW($B$15)+1&lt;=(mesprojeto+prazoprojeto-1),B45&gt;=(mesprojeto)),-precoprojetos/prazoprojeto,"0")))</f>
        <v/>
      </c>
      <c r="F45" s="129">
        <f>IF((IF(AND(ROW(B45)-ROW($B$15)+1&lt;=(mesconstrucao+prazoconstrucao-1),B45&gt;=(mesconstrucao)),-custoconstrucao*(1-perc.adm)/prazoconstrucao,0))=0,"",(IF(AND(ROW(B45)-ROW($B$15)+1&lt;=(mesconstrucao+prazoconstrucao-1),B45&gt;=(mesconstrucao)),-custoconstrucao*(1-perc.adm)/prazoconstrucao,"0")))</f>
        <v/>
      </c>
      <c r="G45" s="129">
        <f>IF((IF(AND(ROW(B45)-ROW($B$15)+1&lt;=(mesitbi+prazoitbi-1),B45&gt;=(mesitbi)),-perc.itbi*precoterreno/prazoitbi,"0")
+
IF(AND(ROW(B45)-ROW($B$15)+1&lt;=(mesconstrucao+prazoconstrucao-1),B45=(mesconstrucao+2)),-precovistoria,"0")
+
IF(AND(ROW(B45)-ROW($B$15)+1&lt;=(mesconstrucao+prazoconstrucao-1),B45=(mesconstrucao+7)),-precovistoria,"0")
+
IF(AND(ROW(B45)-ROW($B$15)+1&lt;=(mesinss+prazoinss-1),B45&gt;=(mesinss)),-custoinss/prazoinss,"0")
+
IF(AND(ROW(B45)-ROW($B$15)+1&lt;=(mesalvara+prazoalvara-1),B45&gt;=(mesalvara)),-taxam2alvara*metragemcasa/prazoalvara,"0")
+
IF(AND(ROW(B45)-ROW($B$15)+1&lt;=(mescvco+prazocvco-1),B45&gt;=(mescvco)),-taxam2cvco*metragemcasa/prazocvco,"0")
+
IF(AND(ROW(B45)-ROW($B$15)+1&lt;=(mesregistrocartorio+prazoregistrocartorio-1),B45&gt;=(mesregistrocartorio)),-precoregistrocartorio/prazoregistrocartorio,"0")
+
IF(AND(ROW(B45)-ROW($B$15)+1&lt;=(mesaverbacao+prazoaverbacao-1),B45&gt;=(mesaverbacao)),-(precoaverbacao+custofunrejus)/prazoaverbacao,"0"))=0,"",(IF(AND(ROW(B45)-ROW($B$15)+1&lt;=(mesitbi+prazoitbi-1),B45&gt;=(mesitbi)),-perc.itbi*precoterreno/prazoitbi,"0")
+
IF(AND(ROW(B45)-ROW($B$15)+1&lt;=(mesconstrucao+prazoconstrucao-1),B45=(mesconstrucao+2)),-precovistoria,"0")
+
IF(AND(ROW(B45)-ROW($B$15)+1&lt;=(mesconstrucao+prazoconstrucao-1),B45=(mesconstrucao+7)),-precovistoria,"0")
+
IF(AND(ROW(B45)-ROW($B$15)+1&lt;=(mesinss+prazoinss-1),B45&gt;=(mesinss)),-custoinss/prazoinss,"0")
+
IF(AND(ROW(B45)-ROW($B$15)+1&lt;=(mesalvara+prazoalvara-1),B45&gt;=(mesalvara)),-taxam2alvara*metragemcasa/prazoalvara,"0")
+
IF(AND(ROW(B45)-ROW($B$15)+1&lt;=(mescvco+prazocvco-1),B45&gt;=(mescvco)),-taxam2cvco*metragemcasa/prazocvco,"0")
+
IF(AND(ROW(B45)-ROW($B$15)+1&lt;=(mesregistrocartorio+prazoregistrocartorio-1),B45&gt;=(mesregistrocartorio)),-precoregistrocartorio/prazoregistrocartorio,"0")
+
IF(AND(ROW(B45)-ROW($B$15)+1&lt;=(mesaverbacao+prazoaverbacao-1),B45&gt;=(mesaverbacao)),-(precoaverbacao+custofunrejus)/prazoaverbacao,"0")))</f>
        <v/>
      </c>
      <c r="H45" s="129">
        <f>IF((IF(AND(ROW(B45)-ROW($B$15)+1&lt;=(mesavaliacao+prazoavaliacao-1),B45&gt;=(mesavaliacao)),-precoavaliacao/prazoavaliacao,"0")
+
IF(AND(ROW(B45)-ROW($B$15)+1&lt;=(mesfinanc+mesesfinanc-1),B45&gt;=(mesfinanc+1),B45&lt;=(mesvenda)),-precotaxaseguro,"0"))=0,"",(IF(AND(ROW(B45)-ROW($B$15)+1&lt;=(mesavaliacao+prazoavaliacao-1),B45&gt;=(mesavaliacao)),-precoavaliacao/prazoavaliacao,"0")
+
IF(AND(ROW(B45)-ROW($B$15)+1&lt;=(mesfinanc+mesesfinanc-1),B45&gt;=(mesfinanc+1),B45&lt;=(mesvenda)),-precotaxaseguro,"0")))</f>
        <v/>
      </c>
      <c r="I45" s="129">
        <f>IF(IF(AND(ROW(B45)-ROW($B$15)+1&lt;=(mesfinanc+mesesfinanc-1),B45&gt;(mescvco),B45&lt;=(mesvenda)),-financiamento/mesesfinanc,"0")=0,"",IF(AND(ROW(B45)-ROW($B$15)+1&lt;=(mesfinanc+mesesfinanc-1),B45&gt;(mescvco),B45&lt;=(mesvenda)),-financiamento/mesesfinanc,"0"))</f>
        <v/>
      </c>
      <c r="J45" s="129">
        <f>IF(IF(AND(ROW(B45)-ROW($B$15)+1&lt;=(mesfinanc+mesesfinanc-1),B45&lt;=(mesvenda)),-(SUM($N$15:N44)+SUM($I$15:I44))*jurosmensais,"0")=0,"0",IF(AND(ROW(B45)-ROW($B$15)+1&lt;=(mesfinanc+mesesfinanc-1),B45&lt;=(mesvenda)),-(SUM($N$15:N44)+SUM($I$15:I44))*jurosmensais,"0"))</f>
        <v/>
      </c>
      <c r="K45" s="130">
        <f>IF((IF(AND(ROW(B45)-ROW($B$15)+1&lt;=(mesfinanc+mesesfinanc-1),B45=(mesfinanc),B45&lt;=(mesvenda)),-financiamento,"0")
+
IF(AND(ROW(B45)-ROW($B$15)+1&lt;=(mesfinanc+mesesfinanc-1),B45&gt;(mesfinanc),B45&lt;=(mesvenda)),K44-I45,"0"))=0,"",(IF(AND(ROW(B45)-ROW($B$15)+1&lt;=(mesfinanc+mesesfinanc-1),B45=(mesfinanc),B45&lt;=(mesvenda)),-financiamento,"0")
+
IF(AND(ROW(B45)-ROW($B$15)+1&lt;=(mesfinanc+mesesfinanc-1),B45&gt;(mesfinanc),B45&lt;=(mesvenda)),K44-I45,"0")))</f>
        <v/>
      </c>
      <c r="L45" s="131">
        <f>IF((IF(AND(ROW(B45)-ROW($B$15)+1&lt;=(mesvenda+prazovenda-1),B45&gt;=(mesvenda)),precom2venda*metragemvenda/prazovenda,0))=0,"",(IF(AND(ROW(B45)-ROW($B$15)+1&lt;=(mesvenda+prazovenda-1),B45&gt;=(mesvenda)),precom2venda*metragemvenda/prazovenda,0)))</f>
        <v/>
      </c>
      <c r="M45" s="123" t="n"/>
      <c r="N45" s="132">
        <f>IF((IF(AND(ROW(B45)-ROW($B$15)+1&lt;=(mesterrenobanco+prazoterrenobanco-1),B45&gt;=(mesterrenobanco)),precoterreno*perc.terrenobanco/prazoterrenobanco,"0")
+
(IF(AND(ROW(B45)-ROW($B$15)+1&lt;=(mesconstrucao+prazoconstrucao),B45&gt;(mesconstrucao)),(financiamento-(precoterreno*perc.terrenobanco))/prazoconstrucao)))=0,"0",(IF(AND(ROW(B45)-ROW($B$15)+1&lt;=(mesterrenobanco+prazoterrenobanco-1),B45&gt;=(mesterrenobanco)),precoterreno*perc.terrenobanco/prazoterrenobanco,"0"))+(IF(AND(ROW(B45)-ROW($B$15)+1&lt;=(mesconstrucao+prazoconstrucao),B45&gt;(mesconstrucao)),(financiamento-(precoterreno*perc.terrenobanco))/prazoconstrucao)))</f>
        <v/>
      </c>
      <c r="O45" s="131">
        <f>-SUM(C45:J45)-N45</f>
        <v/>
      </c>
      <c r="P45" s="16" t="n"/>
      <c r="Q45" s="133">
        <f>IF(SUM(C45:J45)=-SUM(N45:O45),"OK",SUM(C45:J45)-SUM(N45:O45))</f>
        <v/>
      </c>
      <c r="R45" s="129">
        <f>SUM(L45,R44)-O45</f>
        <v/>
      </c>
      <c r="S45" s="134">
        <f>-
O45+
IF(B45=($E$4),$E$9-$E$3,"0")</f>
        <v/>
      </c>
      <c r="T45" s="40" t="n"/>
    </row>
    <row r="46" ht="15.6" customHeight="1">
      <c r="B46" s="64" t="n">
        <v>32</v>
      </c>
      <c r="C46" s="128">
        <f>IF((IF(AND(ROW(B46)-ROW($B$15)+1&lt;=(mesterreno+prazoterreno-1),B46&gt;=(mesterreno)),-precoterreno*(1-perc.terrenobanco)/prazoterreno,"0")
+
IF(AND(ROW(B46)-ROW($B$15)+1&lt;=(mesterrenobanco+prazoterrenobanco-1),B46&gt;=(mesterrenobanco)),-precoterreno*perc.terrenobanco/prazoterrenobanco,"0"))=0,"",(IF(AND(ROW(B46)-ROW($B$15)+1&lt;=(mesterreno+prazoterreno-1),B46&gt;=(mesterreno)),-precoterreno*(1-perc.terrenobanco)/prazoterreno,"0")
+
IF(AND(ROW(B46)-ROW($B$15)+1&lt;=(mesterrenobanco+prazoterrenobanco-1),B46&gt;=(mesterrenobanco)),-precoterreno*perc.terrenobanco/prazoterrenobanco,"0")))</f>
        <v/>
      </c>
      <c r="D46" s="129">
        <f>IF(IF(AND(B46&gt;=(mesitbi),B46&lt;=(mesvenda)),-custocondominio,"0")=0,"",(
IF(AND(B46&gt;=(mesitbi),B46&lt;=(mesvenda)),-custocondominio,"")))</f>
        <v/>
      </c>
      <c r="E46" s="129">
        <f>IF((IF(AND(ROW(B46)-ROW($B$15)+1&lt;=(mesadesao+prazoadesao-1),B46&gt;=(mesadesao)),-precoadesao/prazoadesao,"0")
+
IF(AND(ROW(B46)-ROW($B$15)+1&lt;=(mesconstrucao+prazoconstrucao-1),B46&gt;=(mesconstrucao)),-custoconstrucao*perc.adm/prazoconstrucao,"0")
+
IF(AND(ROW(B46)-ROW($B$15)+1&lt;=(mesprojeto+prazoprojeto-1),B46&gt;=(mesprojeto)),-precoprojetos/prazoprojeto,"0"))=0,"",(IF(AND(ROW(B46)-ROW($B$15)+1&lt;=(mesadesao+prazoadesao-1),B46&gt;=(mesadesao)),-precoadesao/prazoadesao,"0")
+
IF(AND(ROW(B46)-ROW($B$15)+1&lt;=(mesconstrucao+prazoconstrucao-1),B46&gt;=(mesconstrucao)),-custoconstrucao*perc.adm/prazoconstrucao,"0")
+
IF(AND(ROW(B46)-ROW($B$15)+1&lt;=(mesprojeto+prazoprojeto-1),B46&gt;=(mesprojeto)),-precoprojetos/prazoprojeto,"0")))</f>
        <v/>
      </c>
      <c r="F46" s="129">
        <f>IF((IF(AND(ROW(B46)-ROW($B$15)+1&lt;=(mesconstrucao+prazoconstrucao-1),B46&gt;=(mesconstrucao)),-custoconstrucao*(1-perc.adm)/prazoconstrucao,0))=0,"",(IF(AND(ROW(B46)-ROW($B$15)+1&lt;=(mesconstrucao+prazoconstrucao-1),B46&gt;=(mesconstrucao)),-custoconstrucao*(1-perc.adm)/prazoconstrucao,"0")))</f>
        <v/>
      </c>
      <c r="G46" s="129">
        <f>IF((IF(AND(ROW(B46)-ROW($B$15)+1&lt;=(mesitbi+prazoitbi-1),B46&gt;=(mesitbi)),-perc.itbi*precoterreno/prazoitbi,"0")
+
IF(AND(ROW(B46)-ROW($B$15)+1&lt;=(mesconstrucao+prazoconstrucao-1),B46=(mesconstrucao+2)),-precovistoria,"0")
+
IF(AND(ROW(B46)-ROW($B$15)+1&lt;=(mesconstrucao+prazoconstrucao-1),B46=(mesconstrucao+7)),-precovistoria,"0")
+
IF(AND(ROW(B46)-ROW($B$15)+1&lt;=(mesinss+prazoinss-1),B46&gt;=(mesinss)),-custoinss/prazoinss,"0")
+
IF(AND(ROW(B46)-ROW($B$15)+1&lt;=(mesalvara+prazoalvara-1),B46&gt;=(mesalvara)),-taxam2alvara*metragemcasa/prazoalvara,"0")
+
IF(AND(ROW(B46)-ROW($B$15)+1&lt;=(mescvco+prazocvco-1),B46&gt;=(mescvco)),-taxam2cvco*metragemcasa/prazocvco,"0")
+
IF(AND(ROW(B46)-ROW($B$15)+1&lt;=(mesregistrocartorio+prazoregistrocartorio-1),B46&gt;=(mesregistrocartorio)),-precoregistrocartorio/prazoregistrocartorio,"0")
+
IF(AND(ROW(B46)-ROW($B$15)+1&lt;=(mesaverbacao+prazoaverbacao-1),B46&gt;=(mesaverbacao)),-(precoaverbacao+custofunrejus)/prazoaverbacao,"0"))=0,"",(IF(AND(ROW(B46)-ROW($B$15)+1&lt;=(mesitbi+prazoitbi-1),B46&gt;=(mesitbi)),-perc.itbi*precoterreno/prazoitbi,"0")
+
IF(AND(ROW(B46)-ROW($B$15)+1&lt;=(mesconstrucao+prazoconstrucao-1),B46=(mesconstrucao+2)),-precovistoria,"0")
+
IF(AND(ROW(B46)-ROW($B$15)+1&lt;=(mesconstrucao+prazoconstrucao-1),B46=(mesconstrucao+7)),-precovistoria,"0")
+
IF(AND(ROW(B46)-ROW($B$15)+1&lt;=(mesinss+prazoinss-1),B46&gt;=(mesinss)),-custoinss/prazoinss,"0")
+
IF(AND(ROW(B46)-ROW($B$15)+1&lt;=(mesalvara+prazoalvara-1),B46&gt;=(mesalvara)),-taxam2alvara*metragemcasa/prazoalvara,"0")
+
IF(AND(ROW(B46)-ROW($B$15)+1&lt;=(mescvco+prazocvco-1),B46&gt;=(mescvco)),-taxam2cvco*metragemcasa/prazocvco,"0")
+
IF(AND(ROW(B46)-ROW($B$15)+1&lt;=(mesregistrocartorio+prazoregistrocartorio-1),B46&gt;=(mesregistrocartorio)),-precoregistrocartorio/prazoregistrocartorio,"0")
+
IF(AND(ROW(B46)-ROW($B$15)+1&lt;=(mesaverbacao+prazoaverbacao-1),B46&gt;=(mesaverbacao)),-(precoaverbacao+custofunrejus)/prazoaverbacao,"0")))</f>
        <v/>
      </c>
      <c r="H46" s="129">
        <f>IF((IF(AND(ROW(B46)-ROW($B$15)+1&lt;=(mesavaliacao+prazoavaliacao-1),B46&gt;=(mesavaliacao)),-precoavaliacao/prazoavaliacao,"0")
+
IF(AND(ROW(B46)-ROW($B$15)+1&lt;=(mesfinanc+mesesfinanc-1),B46&gt;=(mesfinanc+1),B46&lt;=(mesvenda)),-precotaxaseguro,"0"))=0,"",(IF(AND(ROW(B46)-ROW($B$15)+1&lt;=(mesavaliacao+prazoavaliacao-1),B46&gt;=(mesavaliacao)),-precoavaliacao/prazoavaliacao,"0")
+
IF(AND(ROW(B46)-ROW($B$15)+1&lt;=(mesfinanc+mesesfinanc-1),B46&gt;=(mesfinanc+1),B46&lt;=(mesvenda)),-precotaxaseguro,"0")))</f>
        <v/>
      </c>
      <c r="I46" s="129">
        <f>IF(IF(AND(ROW(B46)-ROW($B$15)+1&lt;=(mesfinanc+mesesfinanc-1),B46&gt;(mescvco),B46&lt;=(mesvenda)),-financiamento/mesesfinanc,"0")=0,"",IF(AND(ROW(B46)-ROW($B$15)+1&lt;=(mesfinanc+mesesfinanc-1),B46&gt;(mescvco),B46&lt;=(mesvenda)),-financiamento/mesesfinanc,"0"))</f>
        <v/>
      </c>
      <c r="J46" s="129">
        <f>IF(IF(AND(ROW(B46)-ROW($B$15)+1&lt;=(mesfinanc+mesesfinanc-1),B46&lt;=(mesvenda)),-(SUM($N$15:N45)+SUM($I$15:I45))*jurosmensais,"0")=0,"0",IF(AND(ROW(B46)-ROW($B$15)+1&lt;=(mesfinanc+mesesfinanc-1),B46&lt;=(mesvenda)),-(SUM($N$15:N45)+SUM($I$15:I45))*jurosmensais,"0"))</f>
        <v/>
      </c>
      <c r="K46" s="130">
        <f>IF((IF(AND(ROW(B46)-ROW($B$15)+1&lt;=(mesfinanc+mesesfinanc-1),B46=(mesfinanc),B46&lt;=(mesvenda)),-financiamento,"0")
+
IF(AND(ROW(B46)-ROW($B$15)+1&lt;=(mesfinanc+mesesfinanc-1),B46&gt;(mesfinanc),B46&lt;=(mesvenda)),K45-I46,"0"))=0,"",(IF(AND(ROW(B46)-ROW($B$15)+1&lt;=(mesfinanc+mesesfinanc-1),B46=(mesfinanc),B46&lt;=(mesvenda)),-financiamento,"0")
+
IF(AND(ROW(B46)-ROW($B$15)+1&lt;=(mesfinanc+mesesfinanc-1),B46&gt;(mesfinanc),B46&lt;=(mesvenda)),K45-I46,"0")))</f>
        <v/>
      </c>
      <c r="L46" s="131">
        <f>IF((IF(AND(ROW(B46)-ROW($B$15)+1&lt;=(mesvenda+prazovenda-1),B46&gt;=(mesvenda)),precom2venda*metragemvenda/prazovenda,0))=0,"",(IF(AND(ROW(B46)-ROW($B$15)+1&lt;=(mesvenda+prazovenda-1),B46&gt;=(mesvenda)),precom2venda*metragemvenda/prazovenda,0)))</f>
        <v/>
      </c>
      <c r="M46" s="123" t="n"/>
      <c r="N46" s="132">
        <f>IF((IF(AND(ROW(B46)-ROW($B$15)+1&lt;=(mesterrenobanco+prazoterrenobanco-1),B46&gt;=(mesterrenobanco)),precoterreno*perc.terrenobanco/prazoterrenobanco,"0")
+
(IF(AND(ROW(B46)-ROW($B$15)+1&lt;=(mesconstrucao+prazoconstrucao),B46&gt;(mesconstrucao)),(financiamento-(precoterreno*perc.terrenobanco))/prazoconstrucao)))=0,"0",(IF(AND(ROW(B46)-ROW($B$15)+1&lt;=(mesterrenobanco+prazoterrenobanco-1),B46&gt;=(mesterrenobanco)),precoterreno*perc.terrenobanco/prazoterrenobanco,"0"))+(IF(AND(ROW(B46)-ROW($B$15)+1&lt;=(mesconstrucao+prazoconstrucao),B46&gt;(mesconstrucao)),(financiamento-(precoterreno*perc.terrenobanco))/prazoconstrucao)))</f>
        <v/>
      </c>
      <c r="O46" s="131">
        <f>-SUM(C46:J46)-N46</f>
        <v/>
      </c>
      <c r="P46" s="16" t="n"/>
      <c r="Q46" s="133">
        <f>IF(SUM(C46:J46)=-SUM(N46:O46),"OK",SUM(C46:J46)-SUM(N46:O46))</f>
        <v/>
      </c>
      <c r="R46" s="129">
        <f>SUM(L46,R45)-O46</f>
        <v/>
      </c>
      <c r="S46" s="134">
        <f>-
O46+
IF(B46=($E$4),$E$9-$E$3,"0")</f>
        <v/>
      </c>
      <c r="T46" s="40" t="n"/>
    </row>
    <row r="47" ht="15.6" customHeight="1">
      <c r="B47" s="64" t="n">
        <v>33</v>
      </c>
      <c r="C47" s="128">
        <f>IF((IF(AND(ROW(B47)-ROW($B$15)+1&lt;=(mesterreno+prazoterreno-1),B47&gt;=(mesterreno)),-precoterreno*(1-perc.terrenobanco)/prazoterreno,"0")
+
IF(AND(ROW(B47)-ROW($B$15)+1&lt;=(mesterrenobanco+prazoterrenobanco-1),B47&gt;=(mesterrenobanco)),-precoterreno*perc.terrenobanco/prazoterrenobanco,"0"))=0,"",(IF(AND(ROW(B47)-ROW($B$15)+1&lt;=(mesterreno+prazoterreno-1),B47&gt;=(mesterreno)),-precoterreno*(1-perc.terrenobanco)/prazoterreno,"0")
+
IF(AND(ROW(B47)-ROW($B$15)+1&lt;=(mesterrenobanco+prazoterrenobanco-1),B47&gt;=(mesterrenobanco)),-precoterreno*perc.terrenobanco/prazoterrenobanco,"0")))</f>
        <v/>
      </c>
      <c r="D47" s="129">
        <f>IF(IF(AND(B47&gt;=(mesitbi),B47&lt;=(mesvenda)),-custocondominio,"0")=0,"",(
IF(AND(B47&gt;=(mesitbi),B47&lt;=(mesvenda)),-custocondominio,"")))</f>
        <v/>
      </c>
      <c r="E47" s="129">
        <f>IF((IF(AND(ROW(B47)-ROW($B$15)+1&lt;=(mesadesao+prazoadesao-1),B47&gt;=(mesadesao)),-precoadesao/prazoadesao,"0")
+
IF(AND(ROW(B47)-ROW($B$15)+1&lt;=(mesconstrucao+prazoconstrucao-1),B47&gt;=(mesconstrucao)),-custoconstrucao*perc.adm/prazoconstrucao,"0")
+
IF(AND(ROW(B47)-ROW($B$15)+1&lt;=(mesprojeto+prazoprojeto-1),B47&gt;=(mesprojeto)),-precoprojetos/prazoprojeto,"0"))=0,"",(IF(AND(ROW(B47)-ROW($B$15)+1&lt;=(mesadesao+prazoadesao-1),B47&gt;=(mesadesao)),-precoadesao/prazoadesao,"0")
+
IF(AND(ROW(B47)-ROW($B$15)+1&lt;=(mesconstrucao+prazoconstrucao-1),B47&gt;=(mesconstrucao)),-custoconstrucao*perc.adm/prazoconstrucao,"0")
+
IF(AND(ROW(B47)-ROW($B$15)+1&lt;=(mesprojeto+prazoprojeto-1),B47&gt;=(mesprojeto)),-precoprojetos/prazoprojeto,"0")))</f>
        <v/>
      </c>
      <c r="F47" s="129">
        <f>IF((IF(AND(ROW(B47)-ROW($B$15)+1&lt;=(mesconstrucao+prazoconstrucao-1),B47&gt;=(mesconstrucao)),-custoconstrucao*(1-perc.adm)/prazoconstrucao,0))=0,"",(IF(AND(ROW(B47)-ROW($B$15)+1&lt;=(mesconstrucao+prazoconstrucao-1),B47&gt;=(mesconstrucao)),-custoconstrucao*(1-perc.adm)/prazoconstrucao,"0")))</f>
        <v/>
      </c>
      <c r="G47" s="129">
        <f>IF((IF(AND(ROW(B47)-ROW($B$15)+1&lt;=(mesitbi+prazoitbi-1),B47&gt;=(mesitbi)),-perc.itbi*precoterreno/prazoitbi,"0")
+
IF(AND(ROW(B47)-ROW($B$15)+1&lt;=(mesconstrucao+prazoconstrucao-1),B47=(mesconstrucao+2)),-precovistoria,"0")
+
IF(AND(ROW(B47)-ROW($B$15)+1&lt;=(mesconstrucao+prazoconstrucao-1),B47=(mesconstrucao+7)),-precovistoria,"0")
+
IF(AND(ROW(B47)-ROW($B$15)+1&lt;=(mesinss+prazoinss-1),B47&gt;=(mesinss)),-custoinss/prazoinss,"0")
+
IF(AND(ROW(B47)-ROW($B$15)+1&lt;=(mesalvara+prazoalvara-1),B47&gt;=(mesalvara)),-taxam2alvara*metragemcasa/prazoalvara,"0")
+
IF(AND(ROW(B47)-ROW($B$15)+1&lt;=(mescvco+prazocvco-1),B47&gt;=(mescvco)),-taxam2cvco*metragemcasa/prazocvco,"0")
+
IF(AND(ROW(B47)-ROW($B$15)+1&lt;=(mesregistrocartorio+prazoregistrocartorio-1),B47&gt;=(mesregistrocartorio)),-precoregistrocartorio/prazoregistrocartorio,"0")
+
IF(AND(ROW(B47)-ROW($B$15)+1&lt;=(mesaverbacao+prazoaverbacao-1),B47&gt;=(mesaverbacao)),-(precoaverbacao+custofunrejus)/prazoaverbacao,"0"))=0,"",(IF(AND(ROW(B47)-ROW($B$15)+1&lt;=(mesitbi+prazoitbi-1),B47&gt;=(mesitbi)),-perc.itbi*precoterreno/prazoitbi,"0")
+
IF(AND(ROW(B47)-ROW($B$15)+1&lt;=(mesconstrucao+prazoconstrucao-1),B47=(mesconstrucao+2)),-precovistoria,"0")
+
IF(AND(ROW(B47)-ROW($B$15)+1&lt;=(mesconstrucao+prazoconstrucao-1),B47=(mesconstrucao+7)),-precovistoria,"0")
+
IF(AND(ROW(B47)-ROW($B$15)+1&lt;=(mesinss+prazoinss-1),B47&gt;=(mesinss)),-custoinss/prazoinss,"0")
+
IF(AND(ROW(B47)-ROW($B$15)+1&lt;=(mesalvara+prazoalvara-1),B47&gt;=(mesalvara)),-taxam2alvara*metragemcasa/prazoalvara,"0")
+
IF(AND(ROW(B47)-ROW($B$15)+1&lt;=(mescvco+prazocvco-1),B47&gt;=(mescvco)),-taxam2cvco*metragemcasa/prazocvco,"0")
+
IF(AND(ROW(B47)-ROW($B$15)+1&lt;=(mesregistrocartorio+prazoregistrocartorio-1),B47&gt;=(mesregistrocartorio)),-precoregistrocartorio/prazoregistrocartorio,"0")
+
IF(AND(ROW(B47)-ROW($B$15)+1&lt;=(mesaverbacao+prazoaverbacao-1),B47&gt;=(mesaverbacao)),-(precoaverbacao+custofunrejus)/prazoaverbacao,"0")))</f>
        <v/>
      </c>
      <c r="H47" s="129">
        <f>IF((IF(AND(ROW(B47)-ROW($B$15)+1&lt;=(mesavaliacao+prazoavaliacao-1),B47&gt;=(mesavaliacao)),-precoavaliacao/prazoavaliacao,"0")
+
IF(AND(ROW(B47)-ROW($B$15)+1&lt;=(mesfinanc+mesesfinanc-1),B47&gt;=(mesfinanc+1),B47&lt;=(mesvenda)),-precotaxaseguro,"0"))=0,"",(IF(AND(ROW(B47)-ROW($B$15)+1&lt;=(mesavaliacao+prazoavaliacao-1),B47&gt;=(mesavaliacao)),-precoavaliacao/prazoavaliacao,"0")
+
IF(AND(ROW(B47)-ROW($B$15)+1&lt;=(mesfinanc+mesesfinanc-1),B47&gt;=(mesfinanc+1),B47&lt;=(mesvenda)),-precotaxaseguro,"0")))</f>
        <v/>
      </c>
      <c r="I47" s="129">
        <f>IF(IF(AND(ROW(B47)-ROW($B$15)+1&lt;=(mesfinanc+mesesfinanc-1),B47&gt;(mescvco),B47&lt;=(mesvenda)),-financiamento/mesesfinanc,"0")=0,"",IF(AND(ROW(B47)-ROW($B$15)+1&lt;=(mesfinanc+mesesfinanc-1),B47&gt;(mescvco),B47&lt;=(mesvenda)),-financiamento/mesesfinanc,"0"))</f>
        <v/>
      </c>
      <c r="J47" s="129">
        <f>IF(IF(AND(ROW(B47)-ROW($B$15)+1&lt;=(mesfinanc+mesesfinanc-1),B47&lt;=(mesvenda)),-(SUM($N$15:N46)+SUM($I$15:I46))*jurosmensais,"0")=0,"0",IF(AND(ROW(B47)-ROW($B$15)+1&lt;=(mesfinanc+mesesfinanc-1),B47&lt;=(mesvenda)),-(SUM($N$15:N46)+SUM($I$15:I46))*jurosmensais,"0"))</f>
        <v/>
      </c>
      <c r="K47" s="130">
        <f>IF((IF(AND(ROW(B47)-ROW($B$15)+1&lt;=(mesfinanc+mesesfinanc-1),B47=(mesfinanc),B47&lt;=(mesvenda)),-financiamento,"0")
+
IF(AND(ROW(B47)-ROW($B$15)+1&lt;=(mesfinanc+mesesfinanc-1),B47&gt;(mesfinanc),B47&lt;=(mesvenda)),K46-I47,"0"))=0,"",(IF(AND(ROW(B47)-ROW($B$15)+1&lt;=(mesfinanc+mesesfinanc-1),B47=(mesfinanc),B47&lt;=(mesvenda)),-financiamento,"0")
+
IF(AND(ROW(B47)-ROW($B$15)+1&lt;=(mesfinanc+mesesfinanc-1),B47&gt;(mesfinanc),B47&lt;=(mesvenda)),K46-I47,"0")))</f>
        <v/>
      </c>
      <c r="L47" s="131">
        <f>IF((IF(AND(ROW(B47)-ROW($B$15)+1&lt;=(mesvenda+prazovenda-1),B47&gt;=(mesvenda)),precom2venda*metragemvenda/prazovenda,0))=0,"",(IF(AND(ROW(B47)-ROW($B$15)+1&lt;=(mesvenda+prazovenda-1),B47&gt;=(mesvenda)),precom2venda*metragemvenda/prazovenda,0)))</f>
        <v/>
      </c>
      <c r="M47" s="123" t="n"/>
      <c r="N47" s="132">
        <f>IF((IF(AND(ROW(B47)-ROW($B$15)+1&lt;=(mesterrenobanco+prazoterrenobanco-1),B47&gt;=(mesterrenobanco)),precoterreno*perc.terrenobanco/prazoterrenobanco,"0")
+
(IF(AND(ROW(B47)-ROW($B$15)+1&lt;=(mesconstrucao+prazoconstrucao),B47&gt;(mesconstrucao)),(financiamento-(precoterreno*perc.terrenobanco))/prazoconstrucao)))=0,"0",(IF(AND(ROW(B47)-ROW($B$15)+1&lt;=(mesterrenobanco+prazoterrenobanco-1),B47&gt;=(mesterrenobanco)),precoterreno*perc.terrenobanco/prazoterrenobanco,"0"))+(IF(AND(ROW(B47)-ROW($B$15)+1&lt;=(mesconstrucao+prazoconstrucao),B47&gt;(mesconstrucao)),(financiamento-(precoterreno*perc.terrenobanco))/prazoconstrucao)))</f>
        <v/>
      </c>
      <c r="O47" s="131">
        <f>-SUM(C47:J47)-N47</f>
        <v/>
      </c>
      <c r="P47" s="16" t="n"/>
      <c r="Q47" s="133">
        <f>IF(SUM(C47:J47)=-SUM(N47:O47),"OK",SUM(C47:J47)-SUM(N47:O47))</f>
        <v/>
      </c>
      <c r="R47" s="129">
        <f>SUM(L47,R46)-O47</f>
        <v/>
      </c>
      <c r="S47" s="134">
        <f>-
O47+
IF(B47=($E$4),$E$9-$E$3,"0")</f>
        <v/>
      </c>
      <c r="T47" s="40" t="n"/>
    </row>
    <row r="48" ht="15.6" customHeight="1">
      <c r="B48" s="64" t="n">
        <v>34</v>
      </c>
      <c r="C48" s="128">
        <f>IF((IF(AND(ROW(B48)-ROW($B$15)+1&lt;=(mesterreno+prazoterreno-1),B48&gt;=(mesterreno)),-precoterreno*(1-perc.terrenobanco)/prazoterreno,"0")
+
IF(AND(ROW(B48)-ROW($B$15)+1&lt;=(mesterrenobanco+prazoterrenobanco-1),B48&gt;=(mesterrenobanco)),-precoterreno*perc.terrenobanco/prazoterrenobanco,"0"))=0,"",(IF(AND(ROW(B48)-ROW($B$15)+1&lt;=(mesterreno+prazoterreno-1),B48&gt;=(mesterreno)),-precoterreno*(1-perc.terrenobanco)/prazoterreno,"0")
+
IF(AND(ROW(B48)-ROW($B$15)+1&lt;=(mesterrenobanco+prazoterrenobanco-1),B48&gt;=(mesterrenobanco)),-precoterreno*perc.terrenobanco/prazoterrenobanco,"0")))</f>
        <v/>
      </c>
      <c r="D48" s="129">
        <f>IF(IF(AND(B48&gt;=(mesitbi),B48&lt;=(mesvenda)),-custocondominio,"0")=0,"",(
IF(AND(B48&gt;=(mesitbi),B48&lt;=(mesvenda)),-custocondominio,"")))</f>
        <v/>
      </c>
      <c r="E48" s="129">
        <f>IF((IF(AND(ROW(B48)-ROW($B$15)+1&lt;=(mesadesao+prazoadesao-1),B48&gt;=(mesadesao)),-precoadesao/prazoadesao,"0")
+
IF(AND(ROW(B48)-ROW($B$15)+1&lt;=(mesconstrucao+prazoconstrucao-1),B48&gt;=(mesconstrucao)),-custoconstrucao*perc.adm/prazoconstrucao,"0")
+
IF(AND(ROW(B48)-ROW($B$15)+1&lt;=(mesprojeto+prazoprojeto-1),B48&gt;=(mesprojeto)),-precoprojetos/prazoprojeto,"0"))=0,"",(IF(AND(ROW(B48)-ROW($B$15)+1&lt;=(mesadesao+prazoadesao-1),B48&gt;=(mesadesao)),-precoadesao/prazoadesao,"0")
+
IF(AND(ROW(B48)-ROW($B$15)+1&lt;=(mesconstrucao+prazoconstrucao-1),B48&gt;=(mesconstrucao)),-custoconstrucao*perc.adm/prazoconstrucao,"0")
+
IF(AND(ROW(B48)-ROW($B$15)+1&lt;=(mesprojeto+prazoprojeto-1),B48&gt;=(mesprojeto)),-precoprojetos/prazoprojeto,"0")))</f>
        <v/>
      </c>
      <c r="F48" s="129">
        <f>IF((IF(AND(ROW(B48)-ROW($B$15)+1&lt;=(mesconstrucao+prazoconstrucao-1),B48&gt;=(mesconstrucao)),-custoconstrucao*(1-perc.adm)/prazoconstrucao,0))=0,"",(IF(AND(ROW(B48)-ROW($B$15)+1&lt;=(mesconstrucao+prazoconstrucao-1),B48&gt;=(mesconstrucao)),-custoconstrucao*(1-perc.adm)/prazoconstrucao,"0")))</f>
        <v/>
      </c>
      <c r="G48" s="129">
        <f>IF((IF(AND(ROW(B48)-ROW($B$15)+1&lt;=(mesitbi+prazoitbi-1),B48&gt;=(mesitbi)),-perc.itbi*precoterreno/prazoitbi,"0")
+
IF(AND(ROW(B48)-ROW($B$15)+1&lt;=(mesconstrucao+prazoconstrucao-1),B48=(mesconstrucao+2)),-precovistoria,"0")
+
IF(AND(ROW(B48)-ROW($B$15)+1&lt;=(mesconstrucao+prazoconstrucao-1),B48=(mesconstrucao+7)),-precovistoria,"0")
+
IF(AND(ROW(B48)-ROW($B$15)+1&lt;=(mesinss+prazoinss-1),B48&gt;=(mesinss)),-custoinss/prazoinss,"0")
+
IF(AND(ROW(B48)-ROW($B$15)+1&lt;=(mesalvara+prazoalvara-1),B48&gt;=(mesalvara)),-taxam2alvara*metragemcasa/prazoalvara,"0")
+
IF(AND(ROW(B48)-ROW($B$15)+1&lt;=(mescvco+prazocvco-1),B48&gt;=(mescvco)),-taxam2cvco*metragemcasa/prazocvco,"0")
+
IF(AND(ROW(B48)-ROW($B$15)+1&lt;=(mesregistrocartorio+prazoregistrocartorio-1),B48&gt;=(mesregistrocartorio)),-precoregistrocartorio/prazoregistrocartorio,"0")
+
IF(AND(ROW(B48)-ROW($B$15)+1&lt;=(mesaverbacao+prazoaverbacao-1),B48&gt;=(mesaverbacao)),-(precoaverbacao+custofunrejus)/prazoaverbacao,"0"))=0,"",(IF(AND(ROW(B48)-ROW($B$15)+1&lt;=(mesitbi+prazoitbi-1),B48&gt;=(mesitbi)),-perc.itbi*precoterreno/prazoitbi,"0")
+
IF(AND(ROW(B48)-ROW($B$15)+1&lt;=(mesconstrucao+prazoconstrucao-1),B48=(mesconstrucao+2)),-precovistoria,"0")
+
IF(AND(ROW(B48)-ROW($B$15)+1&lt;=(mesconstrucao+prazoconstrucao-1),B48=(mesconstrucao+7)),-precovistoria,"0")
+
IF(AND(ROW(B48)-ROW($B$15)+1&lt;=(mesinss+prazoinss-1),B48&gt;=(mesinss)),-custoinss/prazoinss,"0")
+
IF(AND(ROW(B48)-ROW($B$15)+1&lt;=(mesalvara+prazoalvara-1),B48&gt;=(mesalvara)),-taxam2alvara*metragemcasa/prazoalvara,"0")
+
IF(AND(ROW(B48)-ROW($B$15)+1&lt;=(mescvco+prazocvco-1),B48&gt;=(mescvco)),-taxam2cvco*metragemcasa/prazocvco,"0")
+
IF(AND(ROW(B48)-ROW($B$15)+1&lt;=(mesregistrocartorio+prazoregistrocartorio-1),B48&gt;=(mesregistrocartorio)),-precoregistrocartorio/prazoregistrocartorio,"0")
+
IF(AND(ROW(B48)-ROW($B$15)+1&lt;=(mesaverbacao+prazoaverbacao-1),B48&gt;=(mesaverbacao)),-(precoaverbacao+custofunrejus)/prazoaverbacao,"0")))</f>
        <v/>
      </c>
      <c r="H48" s="129">
        <f>IF((IF(AND(ROW(B48)-ROW($B$15)+1&lt;=(mesavaliacao+prazoavaliacao-1),B48&gt;=(mesavaliacao)),-precoavaliacao/prazoavaliacao,"0")
+
IF(AND(ROW(B48)-ROW($B$15)+1&lt;=(mesfinanc+mesesfinanc-1),B48&gt;=(mesfinanc+1),B48&lt;=(mesvenda)),-precotaxaseguro,"0"))=0,"",(IF(AND(ROW(B48)-ROW($B$15)+1&lt;=(mesavaliacao+prazoavaliacao-1),B48&gt;=(mesavaliacao)),-precoavaliacao/prazoavaliacao,"0")
+
IF(AND(ROW(B48)-ROW($B$15)+1&lt;=(mesfinanc+mesesfinanc-1),B48&gt;=(mesfinanc+1),B48&lt;=(mesvenda)),-precotaxaseguro,"0")))</f>
        <v/>
      </c>
      <c r="I48" s="129">
        <f>IF(IF(AND(ROW(B48)-ROW($B$15)+1&lt;=(mesfinanc+mesesfinanc-1),B48&gt;(mescvco),B48&lt;=(mesvenda)),-financiamento/mesesfinanc,"0")=0,"",IF(AND(ROW(B48)-ROW($B$15)+1&lt;=(mesfinanc+mesesfinanc-1),B48&gt;(mescvco),B48&lt;=(mesvenda)),-financiamento/mesesfinanc,"0"))</f>
        <v/>
      </c>
      <c r="J48" s="129">
        <f>IF(IF(AND(ROW(B48)-ROW($B$15)+1&lt;=(mesfinanc+mesesfinanc-1),B48&lt;=(mesvenda)),-(SUM($N$15:N47)+SUM($I$15:I47))*jurosmensais,"0")=0,"0",IF(AND(ROW(B48)-ROW($B$15)+1&lt;=(mesfinanc+mesesfinanc-1),B48&lt;=(mesvenda)),-(SUM($N$15:N47)+SUM($I$15:I47))*jurosmensais,"0"))</f>
        <v/>
      </c>
      <c r="K48" s="130">
        <f>IF((IF(AND(ROW(B48)-ROW($B$15)+1&lt;=(mesfinanc+mesesfinanc-1),B48=(mesfinanc),B48&lt;=(mesvenda)),-financiamento,"0")
+
IF(AND(ROW(B48)-ROW($B$15)+1&lt;=(mesfinanc+mesesfinanc-1),B48&gt;(mesfinanc),B48&lt;=(mesvenda)),K47-I48,"0"))=0,"",(IF(AND(ROW(B48)-ROW($B$15)+1&lt;=(mesfinanc+mesesfinanc-1),B48=(mesfinanc),B48&lt;=(mesvenda)),-financiamento,"0")
+
IF(AND(ROW(B48)-ROW($B$15)+1&lt;=(mesfinanc+mesesfinanc-1),B48&gt;(mesfinanc),B48&lt;=(mesvenda)),K47-I48,"0")))</f>
        <v/>
      </c>
      <c r="L48" s="131">
        <f>IF((IF(AND(ROW(B48)-ROW($B$15)+1&lt;=(mesvenda+prazovenda-1),B48&gt;=(mesvenda)),precom2venda*metragemvenda/prazovenda,0))=0,"",(IF(AND(ROW(B48)-ROW($B$15)+1&lt;=(mesvenda+prazovenda-1),B48&gt;=(mesvenda)),precom2venda*metragemvenda/prazovenda,0)))</f>
        <v/>
      </c>
      <c r="M48" s="123" t="n"/>
      <c r="N48" s="132">
        <f>IF((IF(AND(ROW(B48)-ROW($B$15)+1&lt;=(mesterrenobanco+prazoterrenobanco-1),B48&gt;=(mesterrenobanco)),precoterreno*perc.terrenobanco/prazoterrenobanco,"0")
+
(IF(AND(ROW(B48)-ROW($B$15)+1&lt;=(mesconstrucao+prazoconstrucao),B48&gt;(mesconstrucao)),(financiamento-(precoterreno*perc.terrenobanco))/prazoconstrucao)))=0,"0",(IF(AND(ROW(B48)-ROW($B$15)+1&lt;=(mesterrenobanco+prazoterrenobanco-1),B48&gt;=(mesterrenobanco)),precoterreno*perc.terrenobanco/prazoterrenobanco,"0"))+(IF(AND(ROW(B48)-ROW($B$15)+1&lt;=(mesconstrucao+prazoconstrucao),B48&gt;(mesconstrucao)),(financiamento-(precoterreno*perc.terrenobanco))/prazoconstrucao)))</f>
        <v/>
      </c>
      <c r="O48" s="131">
        <f>-SUM(C48:J48)-N48</f>
        <v/>
      </c>
      <c r="P48" s="16" t="n"/>
      <c r="Q48" s="133">
        <f>IF(SUM(C48:J48)=-SUM(N48:O48),"OK",SUM(C48:J48)-SUM(N48:O48))</f>
        <v/>
      </c>
      <c r="R48" s="129">
        <f>SUM(L48,R47)-O48</f>
        <v/>
      </c>
      <c r="S48" s="134">
        <f>-
O48+
IF(B48=($E$4),$E$9-$E$3,"0")</f>
        <v/>
      </c>
      <c r="T48" s="40" t="n"/>
    </row>
    <row r="49" ht="15.6" customHeight="1">
      <c r="B49" s="64" t="n">
        <v>35</v>
      </c>
      <c r="C49" s="128">
        <f>IF((IF(AND(ROW(B49)-ROW($B$15)+1&lt;=(mesterreno+prazoterreno-1),B49&gt;=(mesterreno)),-precoterreno*(1-perc.terrenobanco)/prazoterreno,"0")
+
IF(AND(ROW(B49)-ROW($B$15)+1&lt;=(mesterrenobanco+prazoterrenobanco-1),B49&gt;=(mesterrenobanco)),-precoterreno*perc.terrenobanco/prazoterrenobanco,"0"))=0,"",(IF(AND(ROW(B49)-ROW($B$15)+1&lt;=(mesterreno+prazoterreno-1),B49&gt;=(mesterreno)),-precoterreno*(1-perc.terrenobanco)/prazoterreno,"0")
+
IF(AND(ROW(B49)-ROW($B$15)+1&lt;=(mesterrenobanco+prazoterrenobanco-1),B49&gt;=(mesterrenobanco)),-precoterreno*perc.terrenobanco/prazoterrenobanco,"0")))</f>
        <v/>
      </c>
      <c r="D49" s="129">
        <f>IF(IF(AND(B49&gt;=(mesitbi),B49&lt;=(mesvenda)),-custocondominio,"0")=0,"",(
IF(AND(B49&gt;=(mesitbi),B49&lt;=(mesvenda)),-custocondominio,"")))</f>
        <v/>
      </c>
      <c r="E49" s="129">
        <f>IF((IF(AND(ROW(B49)-ROW($B$15)+1&lt;=(mesadesao+prazoadesao-1),B49&gt;=(mesadesao)),-precoadesao/prazoadesao,"0")
+
IF(AND(ROW(B49)-ROW($B$15)+1&lt;=(mesconstrucao+prazoconstrucao-1),B49&gt;=(mesconstrucao)),-custoconstrucao*perc.adm/prazoconstrucao,"0")
+
IF(AND(ROW(B49)-ROW($B$15)+1&lt;=(mesprojeto+prazoprojeto-1),B49&gt;=(mesprojeto)),-precoprojetos/prazoprojeto,"0"))=0,"",(IF(AND(ROW(B49)-ROW($B$15)+1&lt;=(mesadesao+prazoadesao-1),B49&gt;=(mesadesao)),-precoadesao/prazoadesao,"0")
+
IF(AND(ROW(B49)-ROW($B$15)+1&lt;=(mesconstrucao+prazoconstrucao-1),B49&gt;=(mesconstrucao)),-custoconstrucao*perc.adm/prazoconstrucao,"0")
+
IF(AND(ROW(B49)-ROW($B$15)+1&lt;=(mesprojeto+prazoprojeto-1),B49&gt;=(mesprojeto)),-precoprojetos/prazoprojeto,"0")))</f>
        <v/>
      </c>
      <c r="F49" s="129">
        <f>IF((IF(AND(ROW(B49)-ROW($B$15)+1&lt;=(mesconstrucao+prazoconstrucao-1),B49&gt;=(mesconstrucao)),-custoconstrucao*(1-perc.adm)/prazoconstrucao,0))=0,"",(IF(AND(ROW(B49)-ROW($B$15)+1&lt;=(mesconstrucao+prazoconstrucao-1),B49&gt;=(mesconstrucao)),-custoconstrucao*(1-perc.adm)/prazoconstrucao,"0")))</f>
        <v/>
      </c>
      <c r="G49" s="129">
        <f>IF((IF(AND(ROW(B49)-ROW($B$15)+1&lt;=(mesitbi+prazoitbi-1),B49&gt;=(mesitbi)),-perc.itbi*precoterreno/prazoitbi,"0")
+
IF(AND(ROW(B49)-ROW($B$15)+1&lt;=(mesconstrucao+prazoconstrucao-1),B49=(mesconstrucao+2)),-precovistoria,"0")
+
IF(AND(ROW(B49)-ROW($B$15)+1&lt;=(mesconstrucao+prazoconstrucao-1),B49=(mesconstrucao+7)),-precovistoria,"0")
+
IF(AND(ROW(B49)-ROW($B$15)+1&lt;=(mesinss+prazoinss-1),B49&gt;=(mesinss)),-custoinss/prazoinss,"0")
+
IF(AND(ROW(B49)-ROW($B$15)+1&lt;=(mesalvara+prazoalvara-1),B49&gt;=(mesalvara)),-taxam2alvara*metragemcasa/prazoalvara,"0")
+
IF(AND(ROW(B49)-ROW($B$15)+1&lt;=(mescvco+prazocvco-1),B49&gt;=(mescvco)),-taxam2cvco*metragemcasa/prazocvco,"0")
+
IF(AND(ROW(B49)-ROW($B$15)+1&lt;=(mesregistrocartorio+prazoregistrocartorio-1),B49&gt;=(mesregistrocartorio)),-precoregistrocartorio/prazoregistrocartorio,"0")
+
IF(AND(ROW(B49)-ROW($B$15)+1&lt;=(mesaverbacao+prazoaverbacao-1),B49&gt;=(mesaverbacao)),-(precoaverbacao+custofunrejus)/prazoaverbacao,"0"))=0,"",(IF(AND(ROW(B49)-ROW($B$15)+1&lt;=(mesitbi+prazoitbi-1),B49&gt;=(mesitbi)),-perc.itbi*precoterreno/prazoitbi,"0")
+
IF(AND(ROW(B49)-ROW($B$15)+1&lt;=(mesconstrucao+prazoconstrucao-1),B49=(mesconstrucao+2)),-precovistoria,"0")
+
IF(AND(ROW(B49)-ROW($B$15)+1&lt;=(mesconstrucao+prazoconstrucao-1),B49=(mesconstrucao+7)),-precovistoria,"0")
+
IF(AND(ROW(B49)-ROW($B$15)+1&lt;=(mesinss+prazoinss-1),B49&gt;=(mesinss)),-custoinss/prazoinss,"0")
+
IF(AND(ROW(B49)-ROW($B$15)+1&lt;=(mesalvara+prazoalvara-1),B49&gt;=(mesalvara)),-taxam2alvara*metragemcasa/prazoalvara,"0")
+
IF(AND(ROW(B49)-ROW($B$15)+1&lt;=(mescvco+prazocvco-1),B49&gt;=(mescvco)),-taxam2cvco*metragemcasa/prazocvco,"0")
+
IF(AND(ROW(B49)-ROW($B$15)+1&lt;=(mesregistrocartorio+prazoregistrocartorio-1),B49&gt;=(mesregistrocartorio)),-precoregistrocartorio/prazoregistrocartorio,"0")
+
IF(AND(ROW(B49)-ROW($B$15)+1&lt;=(mesaverbacao+prazoaverbacao-1),B49&gt;=(mesaverbacao)),-(precoaverbacao+custofunrejus)/prazoaverbacao,"0")))</f>
        <v/>
      </c>
      <c r="H49" s="129">
        <f>IF((IF(AND(ROW(B49)-ROW($B$15)+1&lt;=(mesavaliacao+prazoavaliacao-1),B49&gt;=(mesavaliacao)),-precoavaliacao/prazoavaliacao,"0")
+
IF(AND(ROW(B49)-ROW($B$15)+1&lt;=(mesfinanc+mesesfinanc-1),B49&gt;=(mesfinanc+1),B49&lt;=(mesvenda)),-precotaxaseguro,"0"))=0,"",(IF(AND(ROW(B49)-ROW($B$15)+1&lt;=(mesavaliacao+prazoavaliacao-1),B49&gt;=(mesavaliacao)),-precoavaliacao/prazoavaliacao,"0")
+
IF(AND(ROW(B49)-ROW($B$15)+1&lt;=(mesfinanc+mesesfinanc-1),B49&gt;=(mesfinanc+1),B49&lt;=(mesvenda)),-precotaxaseguro,"0")))</f>
        <v/>
      </c>
      <c r="I49" s="129">
        <f>IF(IF(AND(ROW(B49)-ROW($B$15)+1&lt;=(mesfinanc+mesesfinanc-1),B49&gt;(mescvco),B49&lt;=(mesvenda)),-financiamento/mesesfinanc,"0")=0,"",IF(AND(ROW(B49)-ROW($B$15)+1&lt;=(mesfinanc+mesesfinanc-1),B49&gt;(mescvco),B49&lt;=(mesvenda)),-financiamento/mesesfinanc,"0"))</f>
        <v/>
      </c>
      <c r="J49" s="129">
        <f>IF(IF(AND(ROW(B49)-ROW($B$15)+1&lt;=(mesfinanc+mesesfinanc-1),B49&lt;=(mesvenda)),-(SUM($N$15:N48)+SUM($I$15:I48))*jurosmensais,"0")=0,"0",IF(AND(ROW(B49)-ROW($B$15)+1&lt;=(mesfinanc+mesesfinanc-1),B49&lt;=(mesvenda)),-(SUM($N$15:N48)+SUM($I$15:I48))*jurosmensais,"0"))</f>
        <v/>
      </c>
      <c r="K49" s="130">
        <f>IF((IF(AND(ROW(B49)-ROW($B$15)+1&lt;=(mesfinanc+mesesfinanc-1),B49=(mesfinanc),B49&lt;=(mesvenda)),-financiamento,"0")
+
IF(AND(ROW(B49)-ROW($B$15)+1&lt;=(mesfinanc+mesesfinanc-1),B49&gt;(mesfinanc),B49&lt;=(mesvenda)),K48-I49,"0"))=0,"",(IF(AND(ROW(B49)-ROW($B$15)+1&lt;=(mesfinanc+mesesfinanc-1),B49=(mesfinanc),B49&lt;=(mesvenda)),-financiamento,"0")
+
IF(AND(ROW(B49)-ROW($B$15)+1&lt;=(mesfinanc+mesesfinanc-1),B49&gt;(mesfinanc),B49&lt;=(mesvenda)),K48-I49,"0")))</f>
        <v/>
      </c>
      <c r="L49" s="131">
        <f>IF((IF(AND(ROW(B49)-ROW($B$15)+1&lt;=(mesvenda+prazovenda-1),B49&gt;=(mesvenda)),precom2venda*metragemvenda/prazovenda,0))=0,"",(IF(AND(ROW(B49)-ROW($B$15)+1&lt;=(mesvenda+prazovenda-1),B49&gt;=(mesvenda)),precom2venda*metragemvenda/prazovenda,0)))</f>
        <v/>
      </c>
      <c r="M49" s="123" t="n"/>
      <c r="N49" s="132">
        <f>IF((IF(AND(ROW(B49)-ROW($B$15)+1&lt;=(mesterrenobanco+prazoterrenobanco-1),B49&gt;=(mesterrenobanco)),precoterreno*perc.terrenobanco/prazoterrenobanco,"0")
+
(IF(AND(ROW(B49)-ROW($B$15)+1&lt;=(mesconstrucao+prazoconstrucao),B49&gt;(mesconstrucao)),(financiamento-(precoterreno*perc.terrenobanco))/prazoconstrucao)))=0,"0",(IF(AND(ROW(B49)-ROW($B$15)+1&lt;=(mesterrenobanco+prazoterrenobanco-1),B49&gt;=(mesterrenobanco)),precoterreno*perc.terrenobanco/prazoterrenobanco,"0"))+(IF(AND(ROW(B49)-ROW($B$15)+1&lt;=(mesconstrucao+prazoconstrucao),B49&gt;(mesconstrucao)),(financiamento-(precoterreno*perc.terrenobanco))/prazoconstrucao)))</f>
        <v/>
      </c>
      <c r="O49" s="131">
        <f>-SUM(C49:J49)-N49</f>
        <v/>
      </c>
      <c r="P49" s="16" t="n"/>
      <c r="Q49" s="133">
        <f>IF(SUM(C49:J49)=-SUM(N49:O49),"OK",SUM(C49:J49)-SUM(N49:O49))</f>
        <v/>
      </c>
      <c r="R49" s="129">
        <f>SUM(L49,R48)-O49</f>
        <v/>
      </c>
      <c r="S49" s="134">
        <f>-
O49+
IF(B49=($E$4),$E$9-$E$3,"0")</f>
        <v/>
      </c>
      <c r="T49" s="40" t="n"/>
    </row>
    <row r="50" ht="15.6" customHeight="1">
      <c r="B50" s="64" t="n">
        <v>36</v>
      </c>
      <c r="C50" s="128">
        <f>IF((IF(AND(ROW(B50)-ROW($B$15)+1&lt;=(mesterreno+prazoterreno-1),B50&gt;=(mesterreno)),-precoterreno*(1-perc.terrenobanco)/prazoterreno,"0")
+
IF(AND(ROW(B50)-ROW($B$15)+1&lt;=(mesterrenobanco+prazoterrenobanco-1),B50&gt;=(mesterrenobanco)),-precoterreno*perc.terrenobanco/prazoterrenobanco,"0"))=0,"",(IF(AND(ROW(B50)-ROW($B$15)+1&lt;=(mesterreno+prazoterreno-1),B50&gt;=(mesterreno)),-precoterreno*(1-perc.terrenobanco)/prazoterreno,"0")
+
IF(AND(ROW(B50)-ROW($B$15)+1&lt;=(mesterrenobanco+prazoterrenobanco-1),B50&gt;=(mesterrenobanco)),-precoterreno*perc.terrenobanco/prazoterrenobanco,"0")))</f>
        <v/>
      </c>
      <c r="D50" s="129">
        <f>IF(IF(AND(B50&gt;=(mesitbi),B50&lt;=(mesvenda)),-custocondominio,"0")=0,"",(
IF(AND(B50&gt;=(mesitbi),B50&lt;=(mesvenda)),-custocondominio,"")))</f>
        <v/>
      </c>
      <c r="E50" s="129">
        <f>IF((IF(AND(ROW(B50)-ROW($B$15)+1&lt;=(mesadesao+prazoadesao-1),B50&gt;=(mesadesao)),-precoadesao/prazoadesao,"0")
+
IF(AND(ROW(B50)-ROW($B$15)+1&lt;=(mesconstrucao+prazoconstrucao-1),B50&gt;=(mesconstrucao)),-custoconstrucao*perc.adm/prazoconstrucao,"0")
+
IF(AND(ROW(B50)-ROW($B$15)+1&lt;=(mesprojeto+prazoprojeto-1),B50&gt;=(mesprojeto)),-precoprojetos/prazoprojeto,"0"))=0,"",(IF(AND(ROW(B50)-ROW($B$15)+1&lt;=(mesadesao+prazoadesao-1),B50&gt;=(mesadesao)),-precoadesao/prazoadesao,"0")
+
IF(AND(ROW(B50)-ROW($B$15)+1&lt;=(mesconstrucao+prazoconstrucao-1),B50&gt;=(mesconstrucao)),-custoconstrucao*perc.adm/prazoconstrucao,"0")
+
IF(AND(ROW(B50)-ROW($B$15)+1&lt;=(mesprojeto+prazoprojeto-1),B50&gt;=(mesprojeto)),-precoprojetos/prazoprojeto,"0")))</f>
        <v/>
      </c>
      <c r="F50" s="129">
        <f>IF((IF(AND(ROW(B50)-ROW($B$15)+1&lt;=(mesconstrucao+prazoconstrucao-1),B50&gt;=(mesconstrucao)),-custoconstrucao*(1-perc.adm)/prazoconstrucao,0))=0,"",(IF(AND(ROW(B50)-ROW($B$15)+1&lt;=(mesconstrucao+prazoconstrucao-1),B50&gt;=(mesconstrucao)),-custoconstrucao*(1-perc.adm)/prazoconstrucao,"0")))</f>
        <v/>
      </c>
      <c r="G50" s="129">
        <f>IF((IF(AND(ROW(B50)-ROW($B$15)+1&lt;=(mesitbi+prazoitbi-1),B50&gt;=(mesitbi)),-perc.itbi*precoterreno/prazoitbi,"0")
+
IF(AND(ROW(B50)-ROW($B$15)+1&lt;=(mesconstrucao+prazoconstrucao-1),B50=(mesconstrucao+2)),-precovistoria,"0")
+
IF(AND(ROW(B50)-ROW($B$15)+1&lt;=(mesconstrucao+prazoconstrucao-1),B50=(mesconstrucao+7)),-precovistoria,"0")
+
IF(AND(ROW(B50)-ROW($B$15)+1&lt;=(mesinss+prazoinss-1),B50&gt;=(mesinss)),-custoinss/prazoinss,"0")
+
IF(AND(ROW(B50)-ROW($B$15)+1&lt;=(mesalvara+prazoalvara-1),B50&gt;=(mesalvara)),-taxam2alvara*metragemcasa/prazoalvara,"0")
+
IF(AND(ROW(B50)-ROW($B$15)+1&lt;=(mescvco+prazocvco-1),B50&gt;=(mescvco)),-taxam2cvco*metragemcasa/prazocvco,"0")
+
IF(AND(ROW(B50)-ROW($B$15)+1&lt;=(mesregistrocartorio+prazoregistrocartorio-1),B50&gt;=(mesregistrocartorio)),-precoregistrocartorio/prazoregistrocartorio,"0")
+
IF(AND(ROW(B50)-ROW($B$15)+1&lt;=(mesaverbacao+prazoaverbacao-1),B50&gt;=(mesaverbacao)),-(precoaverbacao+custofunrejus)/prazoaverbacao,"0"))=0,"",(IF(AND(ROW(B50)-ROW($B$15)+1&lt;=(mesitbi+prazoitbi-1),B50&gt;=(mesitbi)),-perc.itbi*precoterreno/prazoitbi,"0")
+
IF(AND(ROW(B50)-ROW($B$15)+1&lt;=(mesconstrucao+prazoconstrucao-1),B50=(mesconstrucao+2)),-precovistoria,"0")
+
IF(AND(ROW(B50)-ROW($B$15)+1&lt;=(mesconstrucao+prazoconstrucao-1),B50=(mesconstrucao+7)),-precovistoria,"0")
+
IF(AND(ROW(B50)-ROW($B$15)+1&lt;=(mesinss+prazoinss-1),B50&gt;=(mesinss)),-custoinss/prazoinss,"0")
+
IF(AND(ROW(B50)-ROW($B$15)+1&lt;=(mesalvara+prazoalvara-1),B50&gt;=(mesalvara)),-taxam2alvara*metragemcasa/prazoalvara,"0")
+
IF(AND(ROW(B50)-ROW($B$15)+1&lt;=(mescvco+prazocvco-1),B50&gt;=(mescvco)),-taxam2cvco*metragemcasa/prazocvco,"0")
+
IF(AND(ROW(B50)-ROW($B$15)+1&lt;=(mesregistrocartorio+prazoregistrocartorio-1),B50&gt;=(mesregistrocartorio)),-precoregistrocartorio/prazoregistrocartorio,"0")
+
IF(AND(ROW(B50)-ROW($B$15)+1&lt;=(mesaverbacao+prazoaverbacao-1),B50&gt;=(mesaverbacao)),-(precoaverbacao+custofunrejus)/prazoaverbacao,"0")))</f>
        <v/>
      </c>
      <c r="H50" s="129">
        <f>IF((IF(AND(ROW(B50)-ROW($B$15)+1&lt;=(mesavaliacao+prazoavaliacao-1),B50&gt;=(mesavaliacao)),-precoavaliacao/prazoavaliacao,"0")
+
IF(AND(ROW(B50)-ROW($B$15)+1&lt;=(mesfinanc+mesesfinanc-1),B50&gt;=(mesfinanc+1),B50&lt;=(mesvenda)),-precotaxaseguro,"0"))=0,"",(IF(AND(ROW(B50)-ROW($B$15)+1&lt;=(mesavaliacao+prazoavaliacao-1),B50&gt;=(mesavaliacao)),-precoavaliacao/prazoavaliacao,"0")
+
IF(AND(ROW(B50)-ROW($B$15)+1&lt;=(mesfinanc+mesesfinanc-1),B50&gt;=(mesfinanc+1),B50&lt;=(mesvenda)),-precotaxaseguro,"0")))</f>
        <v/>
      </c>
      <c r="I50" s="129">
        <f>IF(IF(AND(ROW(B50)-ROW($B$15)+1&lt;=(mesfinanc+mesesfinanc-1),B50&gt;(mescvco),B50&lt;=(mesvenda)),-financiamento/mesesfinanc,"0")=0,"",IF(AND(ROW(B50)-ROW($B$15)+1&lt;=(mesfinanc+mesesfinanc-1),B50&gt;(mescvco),B50&lt;=(mesvenda)),-financiamento/mesesfinanc,"0"))</f>
        <v/>
      </c>
      <c r="J50" s="129">
        <f>IF(IF(AND(ROW(B50)-ROW($B$15)+1&lt;=(mesfinanc+mesesfinanc-1),B50&lt;=(mesvenda)),-(SUM($N$15:N49)+SUM($I$15:I49))*jurosmensais,"0")=0,"0",IF(AND(ROW(B50)-ROW($B$15)+1&lt;=(mesfinanc+mesesfinanc-1),B50&lt;=(mesvenda)),-(SUM($N$15:N49)+SUM($I$15:I49))*jurosmensais,"0"))</f>
        <v/>
      </c>
      <c r="K50" s="130">
        <f>IF((IF(AND(ROW(B50)-ROW($B$15)+1&lt;=(mesfinanc+mesesfinanc-1),B50=(mesfinanc),B50&lt;=(mesvenda)),-financiamento,"0")
+
IF(AND(ROW(B50)-ROW($B$15)+1&lt;=(mesfinanc+mesesfinanc-1),B50&gt;(mesfinanc),B50&lt;=(mesvenda)),K49-I50,"0"))=0,"",(IF(AND(ROW(B50)-ROW($B$15)+1&lt;=(mesfinanc+mesesfinanc-1),B50=(mesfinanc),B50&lt;=(mesvenda)),-financiamento,"0")
+
IF(AND(ROW(B50)-ROW($B$15)+1&lt;=(mesfinanc+mesesfinanc-1),B50&gt;(mesfinanc),B50&lt;=(mesvenda)),K49-I50,"0")))</f>
        <v/>
      </c>
      <c r="L50" s="131">
        <f>IF((IF(AND(ROW(B50)-ROW($B$15)+1&lt;=(mesvenda+prazovenda-1),B50&gt;=(mesvenda)),precom2venda*metragemvenda/prazovenda,0))=0,"",(IF(AND(ROW(B50)-ROW($B$15)+1&lt;=(mesvenda+prazovenda-1),B50&gt;=(mesvenda)),precom2venda*metragemvenda/prazovenda,0)))</f>
        <v/>
      </c>
      <c r="M50" s="123" t="n"/>
      <c r="N50" s="132">
        <f>IF((IF(AND(ROW(B50)-ROW($B$15)+1&lt;=(mesterrenobanco+prazoterrenobanco-1),B50&gt;=(mesterrenobanco)),precoterreno*perc.terrenobanco/prazoterrenobanco,"0")
+
(IF(AND(ROW(B50)-ROW($B$15)+1&lt;=(mesconstrucao+prazoconstrucao),B50&gt;(mesconstrucao)),(financiamento-(precoterreno*perc.terrenobanco))/prazoconstrucao)))=0,"0",(IF(AND(ROW(B50)-ROW($B$15)+1&lt;=(mesterrenobanco+prazoterrenobanco-1),B50&gt;=(mesterrenobanco)),precoterreno*perc.terrenobanco/prazoterrenobanco,"0"))+(IF(AND(ROW(B50)-ROW($B$15)+1&lt;=(mesconstrucao+prazoconstrucao),B50&gt;(mesconstrucao)),(financiamento-(precoterreno*perc.terrenobanco))/prazoconstrucao)))</f>
        <v/>
      </c>
      <c r="O50" s="131">
        <f>-SUM(C50:J50)-N50</f>
        <v/>
      </c>
      <c r="P50" s="16" t="n"/>
      <c r="Q50" s="133">
        <f>IF(SUM(C50:J50)=-SUM(N50:O50),"OK",SUM(C50:J50)-SUM(N50:O50))</f>
        <v/>
      </c>
      <c r="R50" s="129">
        <f>SUM(L50,R49)-O50</f>
        <v/>
      </c>
      <c r="S50" s="134">
        <f>-
O50+
IF(B50=($E$4),$E$9-$E$3,"0")</f>
        <v/>
      </c>
      <c r="T50" s="40" t="n"/>
    </row>
    <row r="51" ht="15.6" customHeight="1">
      <c r="B51" s="64" t="n">
        <v>37</v>
      </c>
      <c r="C51" s="128">
        <f>IF((IF(AND(ROW(B51)-ROW($B$15)+1&lt;=(mesterreno+prazoterreno-1),B51&gt;=(mesterreno)),-precoterreno*(1-perc.terrenobanco)/prazoterreno,"0")
+
IF(AND(ROW(B51)-ROW($B$15)+1&lt;=(mesterrenobanco+prazoterrenobanco-1),B51&gt;=(mesterrenobanco)),-precoterreno*perc.terrenobanco/prazoterrenobanco,"0"))=0,"",(IF(AND(ROW(B51)-ROW($B$15)+1&lt;=(mesterreno+prazoterreno-1),B51&gt;=(mesterreno)),-precoterreno*(1-perc.terrenobanco)/prazoterreno,"0")
+
IF(AND(ROW(B51)-ROW($B$15)+1&lt;=(mesterrenobanco+prazoterrenobanco-1),B51&gt;=(mesterrenobanco)),-precoterreno*perc.terrenobanco/prazoterrenobanco,"0")))</f>
        <v/>
      </c>
      <c r="D51" s="129">
        <f>IF(IF(AND(B51&gt;=(mesitbi),B51&lt;=(mesvenda)),-custocondominio,"0")=0,"",(
IF(AND(B51&gt;=(mesitbi),B51&lt;=(mesvenda)),-custocondominio,"")))</f>
        <v/>
      </c>
      <c r="E51" s="129">
        <f>IF((IF(AND(ROW(B51)-ROW($B$15)+1&lt;=(mesadesao+prazoadesao-1),B51&gt;=(mesadesao)),-precoadesao/prazoadesao,"0")
+
IF(AND(ROW(B51)-ROW($B$15)+1&lt;=(mesconstrucao+prazoconstrucao-1),B51&gt;=(mesconstrucao)),-custoconstrucao*perc.adm/prazoconstrucao,"0")
+
IF(AND(ROW(B51)-ROW($B$15)+1&lt;=(mesprojeto+prazoprojeto-1),B51&gt;=(mesprojeto)),-precoprojetos/prazoprojeto,"0"))=0,"",(IF(AND(ROW(B51)-ROW($B$15)+1&lt;=(mesadesao+prazoadesao-1),B51&gt;=(mesadesao)),-precoadesao/prazoadesao,"0")
+
IF(AND(ROW(B51)-ROW($B$15)+1&lt;=(mesconstrucao+prazoconstrucao-1),B51&gt;=(mesconstrucao)),-custoconstrucao*perc.adm/prazoconstrucao,"0")
+
IF(AND(ROW(B51)-ROW($B$15)+1&lt;=(mesprojeto+prazoprojeto-1),B51&gt;=(mesprojeto)),-precoprojetos/prazoprojeto,"0")))</f>
        <v/>
      </c>
      <c r="F51" s="129">
        <f>IF((IF(AND(ROW(B51)-ROW($B$15)+1&lt;=(mesconstrucao+prazoconstrucao-1),B51&gt;=(mesconstrucao)),-custoconstrucao*(1-perc.adm)/prazoconstrucao,0))=0,"",(IF(AND(ROW(B51)-ROW($B$15)+1&lt;=(mesconstrucao+prazoconstrucao-1),B51&gt;=(mesconstrucao)),-custoconstrucao*(1-perc.adm)/prazoconstrucao,"0")))</f>
        <v/>
      </c>
      <c r="G51" s="129">
        <f>IF((IF(AND(ROW(B51)-ROW($B$15)+1&lt;=(mesitbi+prazoitbi-1),B51&gt;=(mesitbi)),-perc.itbi*precoterreno/prazoitbi,"0")
+
IF(AND(ROW(B51)-ROW($B$15)+1&lt;=(mesconstrucao+prazoconstrucao-1),B51=(mesconstrucao+2)),-precovistoria,"0")
+
IF(AND(ROW(B51)-ROW($B$15)+1&lt;=(mesconstrucao+prazoconstrucao-1),B51=(mesconstrucao+7)),-precovistoria,"0")
+
IF(AND(ROW(B51)-ROW($B$15)+1&lt;=(mesinss+prazoinss-1),B51&gt;=(mesinss)),-custoinss/prazoinss,"0")
+
IF(AND(ROW(B51)-ROW($B$15)+1&lt;=(mesalvara+prazoalvara-1),B51&gt;=(mesalvara)),-taxam2alvara*metragemcasa/prazoalvara,"0")
+
IF(AND(ROW(B51)-ROW($B$15)+1&lt;=(mescvco+prazocvco-1),B51&gt;=(mescvco)),-taxam2cvco*metragemcasa/prazocvco,"0")
+
IF(AND(ROW(B51)-ROW($B$15)+1&lt;=(mesregistrocartorio+prazoregistrocartorio-1),B51&gt;=(mesregistrocartorio)),-precoregistrocartorio/prazoregistrocartorio,"0")
+
IF(AND(ROW(B51)-ROW($B$15)+1&lt;=(mesaverbacao+prazoaverbacao-1),B51&gt;=(mesaverbacao)),-(precoaverbacao+custofunrejus)/prazoaverbacao,"0"))=0,"",(IF(AND(ROW(B51)-ROW($B$15)+1&lt;=(mesitbi+prazoitbi-1),B51&gt;=(mesitbi)),-perc.itbi*precoterreno/prazoitbi,"0")
+
IF(AND(ROW(B51)-ROW($B$15)+1&lt;=(mesconstrucao+prazoconstrucao-1),B51=(mesconstrucao+2)),-precovistoria,"0")
+
IF(AND(ROW(B51)-ROW($B$15)+1&lt;=(mesconstrucao+prazoconstrucao-1),B51=(mesconstrucao+7)),-precovistoria,"0")
+
IF(AND(ROW(B51)-ROW($B$15)+1&lt;=(mesinss+prazoinss-1),B51&gt;=(mesinss)),-custoinss/prazoinss,"0")
+
IF(AND(ROW(B51)-ROW($B$15)+1&lt;=(mesalvara+prazoalvara-1),B51&gt;=(mesalvara)),-taxam2alvara*metragemcasa/prazoalvara,"0")
+
IF(AND(ROW(B51)-ROW($B$15)+1&lt;=(mescvco+prazocvco-1),B51&gt;=(mescvco)),-taxam2cvco*metragemcasa/prazocvco,"0")
+
IF(AND(ROW(B51)-ROW($B$15)+1&lt;=(mesregistrocartorio+prazoregistrocartorio-1),B51&gt;=(mesregistrocartorio)),-precoregistrocartorio/prazoregistrocartorio,"0")
+
IF(AND(ROW(B51)-ROW($B$15)+1&lt;=(mesaverbacao+prazoaverbacao-1),B51&gt;=(mesaverbacao)),-(precoaverbacao+custofunrejus)/prazoaverbacao,"0")))</f>
        <v/>
      </c>
      <c r="H51" s="129">
        <f>IF((IF(AND(ROW(B51)-ROW($B$15)+1&lt;=(mesavaliacao+prazoavaliacao-1),B51&gt;=(mesavaliacao)),-precoavaliacao/prazoavaliacao,"0")
+
IF(AND(ROW(B51)-ROW($B$15)+1&lt;=(mesfinanc+mesesfinanc-1),B51&gt;=(mesfinanc+1),B51&lt;=(mesvenda)),-precotaxaseguro,"0"))=0,"",(IF(AND(ROW(B51)-ROW($B$15)+1&lt;=(mesavaliacao+prazoavaliacao-1),B51&gt;=(mesavaliacao)),-precoavaliacao/prazoavaliacao,"0")
+
IF(AND(ROW(B51)-ROW($B$15)+1&lt;=(mesfinanc+mesesfinanc-1),B51&gt;=(mesfinanc+1),B51&lt;=(mesvenda)),-precotaxaseguro,"0")))</f>
        <v/>
      </c>
      <c r="I51" s="129">
        <f>IF(IF(AND(ROW(B51)-ROW($B$15)+1&lt;=(mesfinanc+mesesfinanc-1),B51&gt;(mescvco),B51&lt;=(mesvenda)),-financiamento/mesesfinanc,"0")=0,"",IF(AND(ROW(B51)-ROW($B$15)+1&lt;=(mesfinanc+mesesfinanc-1),B51&gt;(mescvco),B51&lt;=(mesvenda)),-financiamento/mesesfinanc,"0"))</f>
        <v/>
      </c>
      <c r="J51" s="129">
        <f>IF(IF(AND(ROW(B51)-ROW($B$15)+1&lt;=(mesfinanc+mesesfinanc-1),B51&lt;=(mesvenda)),-(SUM($N$15:N50)+SUM($I$15:I50))*jurosmensais,"0")=0,"0",IF(AND(ROW(B51)-ROW($B$15)+1&lt;=(mesfinanc+mesesfinanc-1),B51&lt;=(mesvenda)),-(SUM($N$15:N50)+SUM($I$15:I50))*jurosmensais,"0"))</f>
        <v/>
      </c>
      <c r="K51" s="130">
        <f>IF((IF(AND(ROW(B51)-ROW($B$15)+1&lt;=(mesfinanc+mesesfinanc-1),B51=(mesfinanc),B51&lt;=(mesvenda)),-financiamento,"0")
+
IF(AND(ROW(B51)-ROW($B$15)+1&lt;=(mesfinanc+mesesfinanc-1),B51&gt;(mesfinanc),B51&lt;=(mesvenda)),K50-I51,"0"))=0,"",(IF(AND(ROW(B51)-ROW($B$15)+1&lt;=(mesfinanc+mesesfinanc-1),B51=(mesfinanc),B51&lt;=(mesvenda)),-financiamento,"0")
+
IF(AND(ROW(B51)-ROW($B$15)+1&lt;=(mesfinanc+mesesfinanc-1),B51&gt;(mesfinanc),B51&lt;=(mesvenda)),K50-I51,"0")))</f>
        <v/>
      </c>
      <c r="L51" s="131">
        <f>IF((IF(AND(ROW(B51)-ROW($B$15)+1&lt;=(mesvenda+prazovenda-1),B51&gt;=(mesvenda)),precom2venda*metragemvenda/prazovenda,0))=0,"",(IF(AND(ROW(B51)-ROW($B$15)+1&lt;=(mesvenda+prazovenda-1),B51&gt;=(mesvenda)),precom2venda*metragemvenda/prazovenda,0)))</f>
        <v/>
      </c>
      <c r="M51" s="123" t="n"/>
      <c r="N51" s="132">
        <f>IF((IF(AND(ROW(B51)-ROW($B$15)+1&lt;=(mesterrenobanco+prazoterrenobanco-1),B51&gt;=(mesterrenobanco)),precoterreno*perc.terrenobanco/prazoterrenobanco,"0")
+
(IF(AND(ROW(B51)-ROW($B$15)+1&lt;=(mesconstrucao+prazoconstrucao),B51&gt;(mesconstrucao)),(financiamento-(precoterreno*perc.terrenobanco))/prazoconstrucao)))=0,"0",(IF(AND(ROW(B51)-ROW($B$15)+1&lt;=(mesterrenobanco+prazoterrenobanco-1),B51&gt;=(mesterrenobanco)),precoterreno*perc.terrenobanco/prazoterrenobanco,"0"))+(IF(AND(ROW(B51)-ROW($B$15)+1&lt;=(mesconstrucao+prazoconstrucao),B51&gt;(mesconstrucao)),(financiamento-(precoterreno*perc.terrenobanco))/prazoconstrucao)))</f>
        <v/>
      </c>
      <c r="O51" s="131">
        <f>-SUM(C51:J51)-N51</f>
        <v/>
      </c>
      <c r="P51" s="16" t="n"/>
      <c r="Q51" s="133">
        <f>IF(SUM(C51:J51)=-SUM(N51:O51),"OK",SUM(C51:J51)-SUM(N51:O51))</f>
        <v/>
      </c>
      <c r="R51" s="129">
        <f>SUM(L51,R50)-O51</f>
        <v/>
      </c>
      <c r="S51" s="134">
        <f>-
O51+
IF(B51=($E$4),$E$9-$E$3,"0")</f>
        <v/>
      </c>
      <c r="T51" s="40" t="n"/>
    </row>
    <row r="52" ht="15.6" customHeight="1">
      <c r="B52" s="64" t="n">
        <v>38</v>
      </c>
      <c r="C52" s="128">
        <f>IF((IF(AND(ROW(B52)-ROW($B$15)+1&lt;=(mesterreno+prazoterreno-1),B52&gt;=(mesterreno)),-precoterreno*(1-perc.terrenobanco)/prazoterreno,"0")
+
IF(AND(ROW(B52)-ROW($B$15)+1&lt;=(mesterrenobanco+prazoterrenobanco-1),B52&gt;=(mesterrenobanco)),-precoterreno*perc.terrenobanco/prazoterrenobanco,"0"))=0,"",(IF(AND(ROW(B52)-ROW($B$15)+1&lt;=(mesterreno+prazoterreno-1),B52&gt;=(mesterreno)),-precoterreno*(1-perc.terrenobanco)/prazoterreno,"0")
+
IF(AND(ROW(B52)-ROW($B$15)+1&lt;=(mesterrenobanco+prazoterrenobanco-1),B52&gt;=(mesterrenobanco)),-precoterreno*perc.terrenobanco/prazoterrenobanco,"0")))</f>
        <v/>
      </c>
      <c r="D52" s="129">
        <f>IF(IF(AND(B52&gt;=(mesitbi),B52&lt;=(mesvenda)),-custocondominio,"0")=0,"",(
IF(AND(B52&gt;=(mesitbi),B52&lt;=(mesvenda)),-custocondominio,"")))</f>
        <v/>
      </c>
      <c r="E52" s="129">
        <f>IF((IF(AND(ROW(B52)-ROW($B$15)+1&lt;=(mesadesao+prazoadesao-1),B52&gt;=(mesadesao)),-precoadesao/prazoadesao,"0")
+
IF(AND(ROW(B52)-ROW($B$15)+1&lt;=(mesconstrucao+prazoconstrucao-1),B52&gt;=(mesconstrucao)),-custoconstrucao*perc.adm/prazoconstrucao,"0")
+
IF(AND(ROW(B52)-ROW($B$15)+1&lt;=(mesprojeto+prazoprojeto-1),B52&gt;=(mesprojeto)),-precoprojetos/prazoprojeto,"0"))=0,"",(IF(AND(ROW(B52)-ROW($B$15)+1&lt;=(mesadesao+prazoadesao-1),B52&gt;=(mesadesao)),-precoadesao/prazoadesao,"0")
+
IF(AND(ROW(B52)-ROW($B$15)+1&lt;=(mesconstrucao+prazoconstrucao-1),B52&gt;=(mesconstrucao)),-custoconstrucao*perc.adm/prazoconstrucao,"0")
+
IF(AND(ROW(B52)-ROW($B$15)+1&lt;=(mesprojeto+prazoprojeto-1),B52&gt;=(mesprojeto)),-precoprojetos/prazoprojeto,"0")))</f>
        <v/>
      </c>
      <c r="F52" s="129">
        <f>IF((IF(AND(ROW(B52)-ROW($B$15)+1&lt;=(mesconstrucao+prazoconstrucao-1),B52&gt;=(mesconstrucao)),-custoconstrucao*(1-perc.adm)/prazoconstrucao,0))=0,"",(IF(AND(ROW(B52)-ROW($B$15)+1&lt;=(mesconstrucao+prazoconstrucao-1),B52&gt;=(mesconstrucao)),-custoconstrucao*(1-perc.adm)/prazoconstrucao,"0")))</f>
        <v/>
      </c>
      <c r="G52" s="129">
        <f>IF((IF(AND(ROW(B52)-ROW($B$15)+1&lt;=(mesitbi+prazoitbi-1),B52&gt;=(mesitbi)),-perc.itbi*precoterreno/prazoitbi,"0")
+
IF(AND(ROW(B52)-ROW($B$15)+1&lt;=(mesconstrucao+prazoconstrucao-1),B52=(mesconstrucao+2)),-precovistoria,"0")
+
IF(AND(ROW(B52)-ROW($B$15)+1&lt;=(mesconstrucao+prazoconstrucao-1),B52=(mesconstrucao+7)),-precovistoria,"0")
+
IF(AND(ROW(B52)-ROW($B$15)+1&lt;=(mesinss+prazoinss-1),B52&gt;=(mesinss)),-custoinss/prazoinss,"0")
+
IF(AND(ROW(B52)-ROW($B$15)+1&lt;=(mesalvara+prazoalvara-1),B52&gt;=(mesalvara)),-taxam2alvara*metragemcasa/prazoalvara,"0")
+
IF(AND(ROW(B52)-ROW($B$15)+1&lt;=(mescvco+prazocvco-1),B52&gt;=(mescvco)),-taxam2cvco*metragemcasa/prazocvco,"0")
+
IF(AND(ROW(B52)-ROW($B$15)+1&lt;=(mesregistrocartorio+prazoregistrocartorio-1),B52&gt;=(mesregistrocartorio)),-precoregistrocartorio/prazoregistrocartorio,"0")
+
IF(AND(ROW(B52)-ROW($B$15)+1&lt;=(mesaverbacao+prazoaverbacao-1),B52&gt;=(mesaverbacao)),-(precoaverbacao+custofunrejus)/prazoaverbacao,"0"))=0,"",(IF(AND(ROW(B52)-ROW($B$15)+1&lt;=(mesitbi+prazoitbi-1),B52&gt;=(mesitbi)),-perc.itbi*precoterreno/prazoitbi,"0")
+
IF(AND(ROW(B52)-ROW($B$15)+1&lt;=(mesconstrucao+prazoconstrucao-1),B52=(mesconstrucao+2)),-precovistoria,"0")
+
IF(AND(ROW(B52)-ROW($B$15)+1&lt;=(mesconstrucao+prazoconstrucao-1),B52=(mesconstrucao+7)),-precovistoria,"0")
+
IF(AND(ROW(B52)-ROW($B$15)+1&lt;=(mesinss+prazoinss-1),B52&gt;=(mesinss)),-custoinss/prazoinss,"0")
+
IF(AND(ROW(B52)-ROW($B$15)+1&lt;=(mesalvara+prazoalvara-1),B52&gt;=(mesalvara)),-taxam2alvara*metragemcasa/prazoalvara,"0")
+
IF(AND(ROW(B52)-ROW($B$15)+1&lt;=(mescvco+prazocvco-1),B52&gt;=(mescvco)),-taxam2cvco*metragemcasa/prazocvco,"0")
+
IF(AND(ROW(B52)-ROW($B$15)+1&lt;=(mesregistrocartorio+prazoregistrocartorio-1),B52&gt;=(mesregistrocartorio)),-precoregistrocartorio/prazoregistrocartorio,"0")
+
IF(AND(ROW(B52)-ROW($B$15)+1&lt;=(mesaverbacao+prazoaverbacao-1),B52&gt;=(mesaverbacao)),-(precoaverbacao+custofunrejus)/prazoaverbacao,"0")))</f>
        <v/>
      </c>
      <c r="H52" s="129">
        <f>IF((IF(AND(ROW(B52)-ROW($B$15)+1&lt;=(mesavaliacao+prazoavaliacao-1),B52&gt;=(mesavaliacao)),-precoavaliacao/prazoavaliacao,"0")
+
IF(AND(ROW(B52)-ROW($B$15)+1&lt;=(mesfinanc+mesesfinanc-1),B52&gt;=(mesfinanc+1),B52&lt;=(mesvenda)),-precotaxaseguro,"0"))=0,"",(IF(AND(ROW(B52)-ROW($B$15)+1&lt;=(mesavaliacao+prazoavaliacao-1),B52&gt;=(mesavaliacao)),-precoavaliacao/prazoavaliacao,"0")
+
IF(AND(ROW(B52)-ROW($B$15)+1&lt;=(mesfinanc+mesesfinanc-1),B52&gt;=(mesfinanc+1),B52&lt;=(mesvenda)),-precotaxaseguro,"0")))</f>
        <v/>
      </c>
      <c r="I52" s="129">
        <f>IF(IF(AND(ROW(B52)-ROW($B$15)+1&lt;=(mesfinanc+mesesfinanc-1),B52&gt;(mescvco),B52&lt;=(mesvenda)),-financiamento/mesesfinanc,"0")=0,"",IF(AND(ROW(B52)-ROW($B$15)+1&lt;=(mesfinanc+mesesfinanc-1),B52&gt;(mescvco),B52&lt;=(mesvenda)),-financiamento/mesesfinanc,"0"))</f>
        <v/>
      </c>
      <c r="J52" s="129">
        <f>IF(IF(AND(ROW(B52)-ROW($B$15)+1&lt;=(mesfinanc+mesesfinanc-1),B52&lt;=(mesvenda)),-(SUM($N$15:N51)+SUM($I$15:I51))*jurosmensais,"0")=0,"0",IF(AND(ROW(B52)-ROW($B$15)+1&lt;=(mesfinanc+mesesfinanc-1),B52&lt;=(mesvenda)),-(SUM($N$15:N51)+SUM($I$15:I51))*jurosmensais,"0"))</f>
        <v/>
      </c>
      <c r="K52" s="130">
        <f>IF((IF(AND(ROW(B52)-ROW($B$15)+1&lt;=(mesfinanc+mesesfinanc-1),B52=(mesfinanc),B52&lt;=(mesvenda)),-financiamento,"0")
+
IF(AND(ROW(B52)-ROW($B$15)+1&lt;=(mesfinanc+mesesfinanc-1),B52&gt;(mesfinanc),B52&lt;=(mesvenda)),K51-I52,"0"))=0,"",(IF(AND(ROW(B52)-ROW($B$15)+1&lt;=(mesfinanc+mesesfinanc-1),B52=(mesfinanc),B52&lt;=(mesvenda)),-financiamento,"0")
+
IF(AND(ROW(B52)-ROW($B$15)+1&lt;=(mesfinanc+mesesfinanc-1),B52&gt;(mesfinanc),B52&lt;=(mesvenda)),K51-I52,"0")))</f>
        <v/>
      </c>
      <c r="L52" s="131">
        <f>IF((IF(AND(ROW(B52)-ROW($B$15)+1&lt;=(mesvenda+prazovenda-1),B52&gt;=(mesvenda)),precom2venda*metragemvenda/prazovenda,0))=0,"",(IF(AND(ROW(B52)-ROW($B$15)+1&lt;=(mesvenda+prazovenda-1),B52&gt;=(mesvenda)),precom2venda*metragemvenda/prazovenda,0)))</f>
        <v/>
      </c>
      <c r="M52" s="123" t="n"/>
      <c r="N52" s="132">
        <f>IF((IF(AND(ROW(B52)-ROW($B$15)+1&lt;=(mesterrenobanco+prazoterrenobanco-1),B52&gt;=(mesterrenobanco)),precoterreno*perc.terrenobanco/prazoterrenobanco,"0")
+
(IF(AND(ROW(B52)-ROW($B$15)+1&lt;=(mesconstrucao+prazoconstrucao),B52&gt;(mesconstrucao)),(financiamento-(precoterreno*perc.terrenobanco))/prazoconstrucao)))=0,"0",(IF(AND(ROW(B52)-ROW($B$15)+1&lt;=(mesterrenobanco+prazoterrenobanco-1),B52&gt;=(mesterrenobanco)),precoterreno*perc.terrenobanco/prazoterrenobanco,"0"))+(IF(AND(ROW(B52)-ROW($B$15)+1&lt;=(mesconstrucao+prazoconstrucao),B52&gt;(mesconstrucao)),(financiamento-(precoterreno*perc.terrenobanco))/prazoconstrucao)))</f>
        <v/>
      </c>
      <c r="O52" s="131">
        <f>-SUM(C52:J52)-N52</f>
        <v/>
      </c>
      <c r="P52" s="16" t="n"/>
      <c r="Q52" s="133">
        <f>IF(SUM(C52:J52)=-SUM(N52:O52),"OK",SUM(C52:J52)-SUM(N52:O52))</f>
        <v/>
      </c>
      <c r="R52" s="129">
        <f>SUM(L52,R51)-O52</f>
        <v/>
      </c>
      <c r="S52" s="134">
        <f>-
O52+
IF(B52=($E$4),$E$9-$E$3,"0")</f>
        <v/>
      </c>
      <c r="T52" s="40" t="n"/>
    </row>
    <row r="53" ht="15.6" customHeight="1">
      <c r="B53" s="64" t="n">
        <v>39</v>
      </c>
      <c r="C53" s="128">
        <f>IF((IF(AND(ROW(B53)-ROW($B$15)+1&lt;=(mesterreno+prazoterreno-1),B53&gt;=(mesterreno)),-precoterreno*(1-perc.terrenobanco)/prazoterreno,"0")
+
IF(AND(ROW(B53)-ROW($B$15)+1&lt;=(mesterrenobanco+prazoterrenobanco-1),B53&gt;=(mesterrenobanco)),-precoterreno*perc.terrenobanco/prazoterrenobanco,"0"))=0,"",(IF(AND(ROW(B53)-ROW($B$15)+1&lt;=(mesterreno+prazoterreno-1),B53&gt;=(mesterreno)),-precoterreno*(1-perc.terrenobanco)/prazoterreno,"0")
+
IF(AND(ROW(B53)-ROW($B$15)+1&lt;=(mesterrenobanco+prazoterrenobanco-1),B53&gt;=(mesterrenobanco)),-precoterreno*perc.terrenobanco/prazoterrenobanco,"0")))</f>
        <v/>
      </c>
      <c r="D53" s="129">
        <f>IF(IF(AND(B53&gt;=(mesitbi),B53&lt;=(mesvenda)),-custocondominio,"0")=0,"",(
IF(AND(B53&gt;=(mesitbi),B53&lt;=(mesvenda)),-custocondominio,"")))</f>
        <v/>
      </c>
      <c r="E53" s="129">
        <f>IF((IF(AND(ROW(B53)-ROW($B$15)+1&lt;=(mesadesao+prazoadesao-1),B53&gt;=(mesadesao)),-precoadesao/prazoadesao,"0")
+
IF(AND(ROW(B53)-ROW($B$15)+1&lt;=(mesconstrucao+prazoconstrucao-1),B53&gt;=(mesconstrucao)),-custoconstrucao*perc.adm/prazoconstrucao,"0")
+
IF(AND(ROW(B53)-ROW($B$15)+1&lt;=(mesprojeto+prazoprojeto-1),B53&gt;=(mesprojeto)),-precoprojetos/prazoprojeto,"0"))=0,"",(IF(AND(ROW(B53)-ROW($B$15)+1&lt;=(mesadesao+prazoadesao-1),B53&gt;=(mesadesao)),-precoadesao/prazoadesao,"0")
+
IF(AND(ROW(B53)-ROW($B$15)+1&lt;=(mesconstrucao+prazoconstrucao-1),B53&gt;=(mesconstrucao)),-custoconstrucao*perc.adm/prazoconstrucao,"0")
+
IF(AND(ROW(B53)-ROW($B$15)+1&lt;=(mesprojeto+prazoprojeto-1),B53&gt;=(mesprojeto)),-precoprojetos/prazoprojeto,"0")))</f>
        <v/>
      </c>
      <c r="F53" s="129">
        <f>IF((IF(AND(ROW(B53)-ROW($B$15)+1&lt;=(mesconstrucao+prazoconstrucao-1),B53&gt;=(mesconstrucao)),-custoconstrucao*(1-perc.adm)/prazoconstrucao,0))=0,"",(IF(AND(ROW(B53)-ROW($B$15)+1&lt;=(mesconstrucao+prazoconstrucao-1),B53&gt;=(mesconstrucao)),-custoconstrucao*(1-perc.adm)/prazoconstrucao,"0")))</f>
        <v/>
      </c>
      <c r="G53" s="129">
        <f>IF((IF(AND(ROW(B53)-ROW($B$15)+1&lt;=(mesitbi+prazoitbi-1),B53&gt;=(mesitbi)),-perc.itbi*precoterreno/prazoitbi,"0")
+
IF(AND(ROW(B53)-ROW($B$15)+1&lt;=(mesconstrucao+prazoconstrucao-1),B53=(mesconstrucao+2)),-precovistoria,"0")
+
IF(AND(ROW(B53)-ROW($B$15)+1&lt;=(mesconstrucao+prazoconstrucao-1),B53=(mesconstrucao+7)),-precovistoria,"0")
+
IF(AND(ROW(B53)-ROW($B$15)+1&lt;=(mesinss+prazoinss-1),B53&gt;=(mesinss)),-custoinss/prazoinss,"0")
+
IF(AND(ROW(B53)-ROW($B$15)+1&lt;=(mesalvara+prazoalvara-1),B53&gt;=(mesalvara)),-taxam2alvara*metragemcasa/prazoalvara,"0")
+
IF(AND(ROW(B53)-ROW($B$15)+1&lt;=(mescvco+prazocvco-1),B53&gt;=(mescvco)),-taxam2cvco*metragemcasa/prazocvco,"0")
+
IF(AND(ROW(B53)-ROW($B$15)+1&lt;=(mesregistrocartorio+prazoregistrocartorio-1),B53&gt;=(mesregistrocartorio)),-precoregistrocartorio/prazoregistrocartorio,"0")
+
IF(AND(ROW(B53)-ROW($B$15)+1&lt;=(mesaverbacao+prazoaverbacao-1),B53&gt;=(mesaverbacao)),-(precoaverbacao+custofunrejus)/prazoaverbacao,"0"))=0,"",(IF(AND(ROW(B53)-ROW($B$15)+1&lt;=(mesitbi+prazoitbi-1),B53&gt;=(mesitbi)),-perc.itbi*precoterreno/prazoitbi,"0")
+
IF(AND(ROW(B53)-ROW($B$15)+1&lt;=(mesconstrucao+prazoconstrucao-1),B53=(mesconstrucao+2)),-precovistoria,"0")
+
IF(AND(ROW(B53)-ROW($B$15)+1&lt;=(mesconstrucao+prazoconstrucao-1),B53=(mesconstrucao+7)),-precovistoria,"0")
+
IF(AND(ROW(B53)-ROW($B$15)+1&lt;=(mesinss+prazoinss-1),B53&gt;=(mesinss)),-custoinss/prazoinss,"0")
+
IF(AND(ROW(B53)-ROW($B$15)+1&lt;=(mesalvara+prazoalvara-1),B53&gt;=(mesalvara)),-taxam2alvara*metragemcasa/prazoalvara,"0")
+
IF(AND(ROW(B53)-ROW($B$15)+1&lt;=(mescvco+prazocvco-1),B53&gt;=(mescvco)),-taxam2cvco*metragemcasa/prazocvco,"0")
+
IF(AND(ROW(B53)-ROW($B$15)+1&lt;=(mesregistrocartorio+prazoregistrocartorio-1),B53&gt;=(mesregistrocartorio)),-precoregistrocartorio/prazoregistrocartorio,"0")
+
IF(AND(ROW(B53)-ROW($B$15)+1&lt;=(mesaverbacao+prazoaverbacao-1),B53&gt;=(mesaverbacao)),-(precoaverbacao+custofunrejus)/prazoaverbacao,"0")))</f>
        <v/>
      </c>
      <c r="H53" s="129">
        <f>IF((IF(AND(ROW(B53)-ROW($B$15)+1&lt;=(mesavaliacao+prazoavaliacao-1),B53&gt;=(mesavaliacao)),-precoavaliacao/prazoavaliacao,"0")
+
IF(AND(ROW(B53)-ROW($B$15)+1&lt;=(mesfinanc+mesesfinanc-1),B53&gt;=(mesfinanc+1),B53&lt;=(mesvenda)),-precotaxaseguro,"0"))=0,"",(IF(AND(ROW(B53)-ROW($B$15)+1&lt;=(mesavaliacao+prazoavaliacao-1),B53&gt;=(mesavaliacao)),-precoavaliacao/prazoavaliacao,"0")
+
IF(AND(ROW(B53)-ROW($B$15)+1&lt;=(mesfinanc+mesesfinanc-1),B53&gt;=(mesfinanc+1),B53&lt;=(mesvenda)),-precotaxaseguro,"0")))</f>
        <v/>
      </c>
      <c r="I53" s="129">
        <f>IF(IF(AND(ROW(B53)-ROW($B$15)+1&lt;=(mesfinanc+mesesfinanc-1),B53&gt;(mescvco),B53&lt;=(mesvenda)),-financiamento/mesesfinanc,"0")=0,"",IF(AND(ROW(B53)-ROW($B$15)+1&lt;=(mesfinanc+mesesfinanc-1),B53&gt;(mescvco),B53&lt;=(mesvenda)),-financiamento/mesesfinanc,"0"))</f>
        <v/>
      </c>
      <c r="J53" s="129">
        <f>IF(IF(AND(ROW(B53)-ROW($B$15)+1&lt;=(mesfinanc+mesesfinanc-1),B53&lt;=(mesvenda)),-(SUM($N$15:N52)+SUM($I$15:I52))*jurosmensais,"0")=0,"0",IF(AND(ROW(B53)-ROW($B$15)+1&lt;=(mesfinanc+mesesfinanc-1),B53&lt;=(mesvenda)),-(SUM($N$15:N52)+SUM($I$15:I52))*jurosmensais,"0"))</f>
        <v/>
      </c>
      <c r="K53" s="130">
        <f>IF((IF(AND(ROW(B53)-ROW($B$15)+1&lt;=(mesfinanc+mesesfinanc-1),B53=(mesfinanc),B53&lt;=(mesvenda)),-financiamento,"0")
+
IF(AND(ROW(B53)-ROW($B$15)+1&lt;=(mesfinanc+mesesfinanc-1),B53&gt;(mesfinanc),B53&lt;=(mesvenda)),K52-I53,"0"))=0,"",(IF(AND(ROW(B53)-ROW($B$15)+1&lt;=(mesfinanc+mesesfinanc-1),B53=(mesfinanc),B53&lt;=(mesvenda)),-financiamento,"0")
+
IF(AND(ROW(B53)-ROW($B$15)+1&lt;=(mesfinanc+mesesfinanc-1),B53&gt;(mesfinanc),B53&lt;=(mesvenda)),K52-I53,"0")))</f>
        <v/>
      </c>
      <c r="L53" s="131">
        <f>IF((IF(AND(ROW(B53)-ROW($B$15)+1&lt;=(mesvenda+prazovenda-1),B53&gt;=(mesvenda)),precom2venda*metragemvenda/prazovenda,0))=0,"",(IF(AND(ROW(B53)-ROW($B$15)+1&lt;=(mesvenda+prazovenda-1),B53&gt;=(mesvenda)),precom2venda*metragemvenda/prazovenda,0)))</f>
        <v/>
      </c>
      <c r="M53" s="123" t="n"/>
      <c r="N53" s="132">
        <f>IF((IF(AND(ROW(B53)-ROW($B$15)+1&lt;=(mesterrenobanco+prazoterrenobanco-1),B53&gt;=(mesterrenobanco)),precoterreno*perc.terrenobanco/prazoterrenobanco,"0")
+
(IF(AND(ROW(B53)-ROW($B$15)+1&lt;=(mesconstrucao+prazoconstrucao),B53&gt;(mesconstrucao)),(financiamento-(precoterreno*perc.terrenobanco))/prazoconstrucao)))=0,"0",(IF(AND(ROW(B53)-ROW($B$15)+1&lt;=(mesterrenobanco+prazoterrenobanco-1),B53&gt;=(mesterrenobanco)),precoterreno*perc.terrenobanco/prazoterrenobanco,"0"))+(IF(AND(ROW(B53)-ROW($B$15)+1&lt;=(mesconstrucao+prazoconstrucao),B53&gt;(mesconstrucao)),(financiamento-(precoterreno*perc.terrenobanco))/prazoconstrucao)))</f>
        <v/>
      </c>
      <c r="O53" s="131">
        <f>-SUM(C53:J53)-N53</f>
        <v/>
      </c>
      <c r="P53" s="16" t="n"/>
      <c r="Q53" s="133">
        <f>IF(SUM(C53:J53)=-SUM(N53:O53),"OK",SUM(C53:J53)-SUM(N53:O53))</f>
        <v/>
      </c>
      <c r="R53" s="129">
        <f>SUM(L53,R52)-O53</f>
        <v/>
      </c>
      <c r="S53" s="134">
        <f>-
O53+
IF(B53=($E$4),$E$9-$E$3,"0")</f>
        <v/>
      </c>
      <c r="T53" s="40" t="n"/>
    </row>
    <row r="54" ht="16.2" customHeight="1" thickBot="1">
      <c r="B54" s="64" t="n">
        <v>40</v>
      </c>
      <c r="C54" s="135">
        <f>IF((IF(AND(ROW(B54)-ROW($B$15)+1&lt;=(mesterreno+prazoterreno-1),B54&gt;=(mesterreno)),-precoterreno*(1-perc.terrenobanco)/prazoterreno,"0")
+
IF(AND(ROW(B54)-ROW($B$15)+1&lt;=(mesterrenobanco+prazoterrenobanco-1),B54&gt;=(mesterrenobanco)),-precoterreno*perc.terrenobanco/prazoterrenobanco,"0"))=0,"",(IF(AND(ROW(B54)-ROW($B$15)+1&lt;=(mesterreno+prazoterreno-1),B54&gt;=(mesterreno)),-precoterreno*(1-perc.terrenobanco)/prazoterreno,"0")
+
IF(AND(ROW(B54)-ROW($B$15)+1&lt;=(mesterrenobanco+prazoterrenobanco-1),B54&gt;=(mesterrenobanco)),-precoterreno*perc.terrenobanco/prazoterrenobanco,"0")))</f>
        <v/>
      </c>
      <c r="D54" s="136">
        <f>IF(IF(AND(B54&gt;=(mesitbi),B54&lt;=(mesvenda)),-custocondominio,"0")=0,"",(
IF(AND(B54&gt;=(mesitbi),B54&lt;=(mesvenda)),-custocondominio,"")))</f>
        <v/>
      </c>
      <c r="E54" s="136">
        <f>IF((IF(AND(ROW(B54)-ROW($B$15)+1&lt;=(mesadesao+prazoadesao-1),B54&gt;=(mesadesao)),-precoadesao/prazoadesao,"0")
+
IF(AND(ROW(B54)-ROW($B$15)+1&lt;=(mesconstrucao+prazoconstrucao-1),B54&gt;=(mesconstrucao)),-custoconstrucao*perc.adm/prazoconstrucao,"0")
+
IF(AND(ROW(B54)-ROW($B$15)+1&lt;=(mesprojeto+prazoprojeto-1),B54&gt;=(mesprojeto)),-precoprojetos/prazoprojeto,"0"))=0,"",(IF(AND(ROW(B54)-ROW($B$15)+1&lt;=(mesadesao+prazoadesao-1),B54&gt;=(mesadesao)),-precoadesao/prazoadesao,"0")
+
IF(AND(ROW(B54)-ROW($B$15)+1&lt;=(mesconstrucao+prazoconstrucao-1),B54&gt;=(mesconstrucao)),-custoconstrucao*perc.adm/prazoconstrucao,"0")
+
IF(AND(ROW(B54)-ROW($B$15)+1&lt;=(mesprojeto+prazoprojeto-1),B54&gt;=(mesprojeto)),-precoprojetos/prazoprojeto,"0")))</f>
        <v/>
      </c>
      <c r="F54" s="136">
        <f>IF((IF(AND(ROW(B54)-ROW($B$15)+1&lt;=(mesconstrucao+prazoconstrucao-1),B54&gt;=(mesconstrucao)),-custoconstrucao*(1-perc.adm)/prazoconstrucao,0))=0,"",(IF(AND(ROW(B54)-ROW($B$15)+1&lt;=(mesconstrucao+prazoconstrucao-1),B54&gt;=(mesconstrucao)),-custoconstrucao*(1-perc.adm)/prazoconstrucao,"0")))</f>
        <v/>
      </c>
      <c r="G54" s="136">
        <f>IF((IF(AND(ROW(B54)-ROW($B$15)+1&lt;=(mesitbi+prazoitbi-1),B54&gt;=(mesitbi)),-perc.itbi*precoterreno/prazoitbi,"0")
+
IF(AND(ROW(B54)-ROW($B$15)+1&lt;=(mesconstrucao+prazoconstrucao-1),B54=(mesconstrucao+2)),-precovistoria,"0")
+
IF(AND(ROW(B54)-ROW($B$15)+1&lt;=(mesconstrucao+prazoconstrucao-1),B54=(mesconstrucao+7)),-precovistoria,"0")
+
IF(AND(ROW(B54)-ROW($B$15)+1&lt;=(mesinss+prazoinss-1),B54&gt;=(mesinss)),-custoinss/prazoinss,"0")
+
IF(AND(ROW(B54)-ROW($B$15)+1&lt;=(mesalvara+prazoalvara-1),B54&gt;=(mesalvara)),-taxam2alvara*metragemcasa/prazoalvara,"0")
+
IF(AND(ROW(B54)-ROW($B$15)+1&lt;=(mescvco+prazocvco-1),B54&gt;=(mescvco)),-taxam2cvco*metragemcasa/prazocvco,"0")
+
IF(AND(ROW(B54)-ROW($B$15)+1&lt;=(mesregistrocartorio+prazoregistrocartorio-1),B54&gt;=(mesregistrocartorio)),-precoregistrocartorio/prazoregistrocartorio,"0")
+
IF(AND(ROW(B54)-ROW($B$15)+1&lt;=(mesaverbacao+prazoaverbacao-1),B54&gt;=(mesaverbacao)),-(precoaverbacao+custofunrejus)/prazoaverbacao,"0"))=0,"",(IF(AND(ROW(B54)-ROW($B$15)+1&lt;=(mesitbi+prazoitbi-1),B54&gt;=(mesitbi)),-perc.itbi*precoterreno/prazoitbi,"0")
+
IF(AND(ROW(B54)-ROW($B$15)+1&lt;=(mesconstrucao+prazoconstrucao-1),B54=(mesconstrucao+2)),-precovistoria,"0")
+
IF(AND(ROW(B54)-ROW($B$15)+1&lt;=(mesconstrucao+prazoconstrucao-1),B54=(mesconstrucao+7)),-precovistoria,"0")
+
IF(AND(ROW(B54)-ROW($B$15)+1&lt;=(mesinss+prazoinss-1),B54&gt;=(mesinss)),-custoinss/prazoinss,"0")
+
IF(AND(ROW(B54)-ROW($B$15)+1&lt;=(mesalvara+prazoalvara-1),B54&gt;=(mesalvara)),-taxam2alvara*metragemcasa/prazoalvara,"0")
+
IF(AND(ROW(B54)-ROW($B$15)+1&lt;=(mescvco+prazocvco-1),B54&gt;=(mescvco)),-taxam2cvco*metragemcasa/prazocvco,"0")
+
IF(AND(ROW(B54)-ROW($B$15)+1&lt;=(mesregistrocartorio+prazoregistrocartorio-1),B54&gt;=(mesregistrocartorio)),-precoregistrocartorio/prazoregistrocartorio,"0")
+
IF(AND(ROW(B54)-ROW($B$15)+1&lt;=(mesaverbacao+prazoaverbacao-1),B54&gt;=(mesaverbacao)),-(precoaverbacao+custofunrejus)/prazoaverbacao,"0")))</f>
        <v/>
      </c>
      <c r="H54" s="136">
        <f>IF((IF(AND(ROW(B54)-ROW($B$15)+1&lt;=(mesavaliacao+prazoavaliacao-1),B54&gt;=(mesavaliacao)),-precoavaliacao/prazoavaliacao,"0")
+
IF(AND(ROW(B54)-ROW($B$15)+1&lt;=(mesfinanc+mesesfinanc-1),B54&gt;=(mesfinanc+1),B54&lt;=(mesvenda)),-precotaxaseguro,"0"))=0,"",(IF(AND(ROW(B54)-ROW($B$15)+1&lt;=(mesavaliacao+prazoavaliacao-1),B54&gt;=(mesavaliacao)),-precoavaliacao/prazoavaliacao,"0")
+
IF(AND(ROW(B54)-ROW($B$15)+1&lt;=(mesfinanc+mesesfinanc-1),B54&gt;=(mesfinanc+1),B54&lt;=(mesvenda)),-precotaxaseguro,"0")))</f>
        <v/>
      </c>
      <c r="I54" s="136">
        <f>IF(IF(AND(ROW(B54)-ROW($B$15)+1&lt;=(mesfinanc+mesesfinanc-1),B54&gt;(mescvco),B54&lt;=(mesvenda)),-financiamento/mesesfinanc,"0")=0,"",IF(AND(ROW(B54)-ROW($B$15)+1&lt;=(mesfinanc+mesesfinanc-1),B54&gt;(mescvco),B54&lt;=(mesvenda)),-financiamento/mesesfinanc,"0"))</f>
        <v/>
      </c>
      <c r="J54" s="136">
        <f>IF(IF(AND(ROW(B54)-ROW($B$15)+1&lt;=(mesfinanc+mesesfinanc-1),B54&lt;=(mesvenda)),-(SUM($N$15:N53)+SUM($I$15:I53))*jurosmensais,"0")=0,"0",IF(AND(ROW(B54)-ROW($B$15)+1&lt;=(mesfinanc+mesesfinanc-1),B54&lt;=(mesvenda)),-(SUM($N$15:N53)+SUM($I$15:I53))*jurosmensais,"0"))</f>
        <v/>
      </c>
      <c r="K54" s="137">
        <f>IF((IF(AND(ROW(B54)-ROW($B$15)+1&lt;=(mesfinanc+mesesfinanc-1),B54=(mesfinanc),B54&lt;=(mesvenda)),-financiamento,"0")
+
IF(AND(ROW(B54)-ROW($B$15)+1&lt;=(mesfinanc+mesesfinanc-1),B54&gt;(mesfinanc),B54&lt;=(mesvenda)),K53-I54,"0"))=0,"",(IF(AND(ROW(B54)-ROW($B$15)+1&lt;=(mesfinanc+mesesfinanc-1),B54=(mesfinanc),B54&lt;=(mesvenda)),-financiamento,"0")
+
IF(AND(ROW(B54)-ROW($B$15)+1&lt;=(mesfinanc+mesesfinanc-1),B54&gt;(mesfinanc),B54&lt;=(mesvenda)),K53-I54,"0")))</f>
        <v/>
      </c>
      <c r="L54" s="138">
        <f>IF((IF(AND(ROW(B54)-ROW($B$15)+1&lt;=(mesvenda+prazovenda-1),B54&gt;=(mesvenda)),precom2venda*metragemvenda/prazovenda,0))=0,"",(IF(AND(ROW(B54)-ROW($B$15)+1&lt;=(mesvenda+prazovenda-1),B54&gt;=(mesvenda)),precom2venda*metragemvenda/prazovenda,0)))</f>
        <v/>
      </c>
      <c r="M54" s="123" t="n"/>
      <c r="N54" s="139">
        <f>IF((IF(AND(ROW(B54)-ROW($B$15)+1&lt;=(mesterrenobanco+prazoterrenobanco-1),B54&gt;=(mesterrenobanco)),precoterreno*perc.terrenobanco/prazoterrenobanco,"0")
+
(IF(AND(ROW(B54)-ROW($B$15)+1&lt;=(mesconstrucao+prazoconstrucao),B54&gt;(mesconstrucao)),(financiamento-(precoterreno*perc.terrenobanco))/prazoconstrucao)))=0,"0",(IF(AND(ROW(B54)-ROW($B$15)+1&lt;=(mesterrenobanco+prazoterrenobanco-1),B54&gt;=(mesterrenobanco)),precoterreno*perc.terrenobanco/prazoterrenobanco,"0"))+(IF(AND(ROW(B54)-ROW($B$15)+1&lt;=(mesconstrucao+prazoconstrucao),B54&gt;(mesconstrucao)),(financiamento-(precoterreno*perc.terrenobanco))/prazoconstrucao)))</f>
        <v/>
      </c>
      <c r="O54" s="138">
        <f>-SUM(C54:J54)-N54</f>
        <v/>
      </c>
      <c r="P54" s="16" t="n"/>
      <c r="Q54" s="140">
        <f>IF(SUM(C54:J54)=-SUM(N54:O54),"OK",SUM(C54:J54)-SUM(N54:O54))</f>
        <v/>
      </c>
      <c r="R54" s="136">
        <f>SUM(L54,R53)-O54</f>
        <v/>
      </c>
      <c r="S54" s="141">
        <f>-
O54+
IF(B54=($E$4),$E$9-$E$3,"0")</f>
        <v/>
      </c>
      <c r="T54" s="40" t="n"/>
    </row>
    <row r="55" ht="15" customHeight="1" thickBot="1">
      <c r="B55" s="41" t="n"/>
      <c r="C55" s="42" t="n"/>
      <c r="D55" s="42" t="n"/>
      <c r="E55" s="42" t="n"/>
      <c r="F55" s="42" t="n"/>
      <c r="G55" s="42" t="n"/>
      <c r="H55" s="42" t="n"/>
      <c r="I55" s="42" t="n"/>
      <c r="J55" s="42" t="n"/>
      <c r="K55" s="42" t="n"/>
      <c r="L55" s="42" t="n"/>
      <c r="M55" s="43" t="n"/>
      <c r="N55" s="42" t="n"/>
      <c r="O55" s="42" t="n"/>
      <c r="P55" s="42" t="n"/>
      <c r="Q55" s="42" t="n"/>
      <c r="R55" s="42" t="n"/>
      <c r="S55" s="42" t="n"/>
      <c r="T55" s="44" t="n"/>
    </row>
  </sheetData>
  <mergeCells count="9">
    <mergeCell ref="C6:D6"/>
    <mergeCell ref="C7:D7"/>
    <mergeCell ref="C10:D10"/>
    <mergeCell ref="C11:D11"/>
    <mergeCell ref="C5:D5"/>
    <mergeCell ref="C9:D9"/>
    <mergeCell ref="C3:D3"/>
    <mergeCell ref="C8:D8"/>
    <mergeCell ref="C4:D4"/>
  </mergeCells>
  <pageMargins left="0.511811024" right="0.511811024" top="0.787401575" bottom="0.787401575" header="0.31496062" footer="0.31496062"/>
  <headerFooter>
    <oddHeader/>
    <oddFooter>&amp;L&amp;"Calibri"&amp;8 &amp;K000000_x000d_# Classified as Internal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C28"/>
  <sheetViews>
    <sheetView zoomScale="130" zoomScaleNormal="130" workbookViewId="0">
      <selection activeCell="C2" sqref="C2"/>
    </sheetView>
  </sheetViews>
  <sheetFormatPr baseColWidth="8" defaultRowHeight="14.4"/>
  <cols>
    <col width="28" customWidth="1" min="2" max="2"/>
    <col width="17.33203125" bestFit="1" customWidth="1" min="3" max="3"/>
  </cols>
  <sheetData>
    <row r="2">
      <c r="B2" t="inlineStr">
        <is>
          <t>INVESTIDORES</t>
        </is>
      </c>
      <c r="C2" s="142">
        <f>SUM(C4,C15,C25)</f>
        <v/>
      </c>
    </row>
    <row r="3" ht="15" customHeight="1" thickBot="1"/>
    <row r="4">
      <c r="B4" s="19" t="inlineStr">
        <is>
          <t>DESPESAS PRÉ-OBRA</t>
        </is>
      </c>
      <c r="C4" s="143">
        <f>SUM(C5:C11)</f>
        <v/>
      </c>
    </row>
    <row r="5">
      <c r="B5" s="21" t="inlineStr">
        <is>
          <t>TERRENO</t>
        </is>
      </c>
      <c r="C5" s="144">
        <f>precoterreno*(1-perc.terrenobanco)</f>
        <v/>
      </c>
    </row>
    <row r="6">
      <c r="B6" s="21" t="inlineStr">
        <is>
          <t xml:space="preserve">ITBI </t>
        </is>
      </c>
      <c r="C6" s="144">
        <f>perc.itbi*precoterreno</f>
        <v/>
      </c>
    </row>
    <row r="7">
      <c r="B7" s="21" t="inlineStr">
        <is>
          <t>PROJETOS E LEVANTAMENTOS</t>
        </is>
      </c>
      <c r="C7" s="144">
        <f>precoprojetos+precoadesao</f>
        <v/>
      </c>
    </row>
    <row r="8">
      <c r="B8" s="21" t="inlineStr">
        <is>
          <t>TAXAS CEF</t>
        </is>
      </c>
      <c r="C8" s="144">
        <f>precoavaliacao+precotaxaseguro*(mesconstrucao-mesitbi)</f>
        <v/>
      </c>
    </row>
    <row r="9">
      <c r="B9" s="21" t="inlineStr">
        <is>
          <t>TAXAS PMC</t>
        </is>
      </c>
      <c r="C9" s="144">
        <f>taxam2alvara*metragemvenda</f>
        <v/>
      </c>
    </row>
    <row r="10">
      <c r="B10" s="21" t="inlineStr">
        <is>
          <t>TAXAS RI</t>
        </is>
      </c>
      <c r="C10" s="144">
        <f>precoregistrocartorio</f>
        <v/>
      </c>
    </row>
    <row r="11" ht="15" customHeight="1" thickBot="1">
      <c r="B11" s="23" t="inlineStr">
        <is>
          <t>CONDOMINIO E IPTU</t>
        </is>
      </c>
      <c r="C11" s="145">
        <f>custocondominio*(mesconstrucao-mesitbi)</f>
        <v/>
      </c>
    </row>
    <row r="14" ht="15" customHeight="1" thickBot="1"/>
    <row r="15">
      <c r="B15" s="19" t="inlineStr">
        <is>
          <t>DESPESAS DURANTE A OBRA</t>
        </is>
      </c>
      <c r="C15" s="146">
        <f>SUM(C16:C22)</f>
        <v/>
      </c>
    </row>
    <row r="16">
      <c r="B16" s="21" t="inlineStr">
        <is>
          <t>CONSTRUÇÃO</t>
        </is>
      </c>
      <c r="C16" s="144">
        <f>custoconstrucao-(financiamento-precoterreno*perc.terrenobanco)</f>
        <v/>
      </c>
    </row>
    <row r="17">
      <c r="B17" s="21" t="inlineStr">
        <is>
          <t>CONDOMINIO E IPTU</t>
        </is>
      </c>
      <c r="C17" s="144">
        <f>custocondominio*(mesaverbacao-mesadm)</f>
        <v/>
      </c>
    </row>
    <row r="18">
      <c r="B18" s="21" t="inlineStr">
        <is>
          <t>TAXAS E VISTORIAS CEF</t>
        </is>
      </c>
      <c r="C18" s="144">
        <f>precovistoria*2+precotaxaseguro*(mesvenda-mesconstrucao)</f>
        <v/>
      </c>
    </row>
    <row r="19">
      <c r="B19" s="21" t="inlineStr">
        <is>
          <t>JUROS DO FINANCIAMENTO</t>
        </is>
      </c>
      <c r="C19" s="144">
        <f>-SUMIFS('FLUXO AUTOMATICO'!J15:J54,'FLUXO AUTOMATICO'!I15:I54,"0")</f>
        <v/>
      </c>
    </row>
    <row r="20">
      <c r="B20" s="21" t="inlineStr">
        <is>
          <t>HABITE-SE</t>
        </is>
      </c>
      <c r="C20" s="144">
        <f>taxam2cvco*metragemvenda</f>
        <v/>
      </c>
    </row>
    <row r="21">
      <c r="B21" s="21" t="inlineStr">
        <is>
          <t>INSS</t>
        </is>
      </c>
      <c r="C21" s="144">
        <f>custoinss</f>
        <v/>
      </c>
    </row>
    <row r="22" ht="15" customHeight="1" thickBot="1">
      <c r="B22" s="23" t="inlineStr">
        <is>
          <t>AVERBAÇÃO CARTÓRIO RI</t>
        </is>
      </c>
      <c r="C22" s="145">
        <f>precoaverbacao+custofunrejus</f>
        <v/>
      </c>
    </row>
    <row r="24" ht="15" customHeight="1" thickBot="1"/>
    <row r="25">
      <c r="B25" s="19" t="inlineStr">
        <is>
          <t>DESPESAS PÓS-OBRA</t>
        </is>
      </c>
      <c r="C25" s="143">
        <f>SUM(C26:C27)</f>
        <v/>
      </c>
    </row>
    <row r="26">
      <c r="B26" s="21" t="inlineStr">
        <is>
          <t>CONDOMINIO E IPTU</t>
        </is>
      </c>
      <c r="C26" s="144">
        <f>custocondominio*(mesvenda-(prazoconstrucao+mesconstrucao))</f>
        <v/>
      </c>
    </row>
    <row r="27">
      <c r="B27" s="21" t="inlineStr">
        <is>
          <t>PRESTAÇÕES</t>
        </is>
      </c>
      <c r="C27" s="144">
        <f>-SUM('FLUXO AUTOMATICO'!I15:J54)-'RESUMO DESPESAS'!C19</f>
        <v/>
      </c>
    </row>
    <row r="28" ht="15" customHeight="1" thickBot="1">
      <c r="B28" s="23" t="inlineStr">
        <is>
          <t>MESES ENTRE AVERB. E VENDA</t>
        </is>
      </c>
      <c r="C28" s="26">
        <f>mesvenda-mesaverbacao</f>
        <v/>
      </c>
    </row>
  </sheetData>
  <pageMargins left="0.511811024" right="0.511811024" top="0.787401575" bottom="0.787401575" header="0.31496062" footer="0.31496062"/>
  <headerFooter>
    <oddHeader/>
    <oddFooter>&amp;L&amp;"Calibri"&amp;8 &amp;K000000_x000d_# Classified as Internal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C10:I40"/>
  <sheetViews>
    <sheetView zoomScaleNormal="100" workbookViewId="0">
      <selection activeCell="C22" sqref="C22"/>
    </sheetView>
  </sheetViews>
  <sheetFormatPr baseColWidth="8" defaultRowHeight="14.4"/>
  <cols>
    <col width="34.44140625" customWidth="1" min="2" max="2"/>
    <col width="27.33203125" customWidth="1" min="3" max="3"/>
    <col width="33.5546875" customWidth="1" min="4" max="4"/>
    <col width="14.6640625" customWidth="1" min="5" max="5"/>
    <col width="13.109375" customWidth="1" min="6" max="6"/>
    <col width="14.33203125" bestFit="1" customWidth="1" min="7" max="9"/>
  </cols>
  <sheetData>
    <row r="10">
      <c r="G10" s="107" t="n"/>
      <c r="H10" s="142" t="n"/>
      <c r="I10" s="142" t="n"/>
    </row>
    <row r="11">
      <c r="D11" s="107" t="n"/>
      <c r="G11" s="107" t="n"/>
      <c r="H11" s="107" t="n"/>
    </row>
    <row r="12">
      <c r="D12" s="107" t="n"/>
    </row>
    <row r="13">
      <c r="D13" s="107" t="n"/>
    </row>
    <row r="14">
      <c r="D14" s="107" t="n"/>
    </row>
    <row r="15">
      <c r="D15" s="107" t="n"/>
    </row>
    <row r="16">
      <c r="D16" s="107" t="n"/>
    </row>
    <row r="17">
      <c r="D17" s="107" t="n"/>
    </row>
    <row r="18">
      <c r="D18" s="107" t="n"/>
    </row>
    <row r="19">
      <c r="D19" s="142" t="n"/>
    </row>
    <row r="20">
      <c r="D20" s="142" t="n"/>
    </row>
    <row r="21">
      <c r="D21" s="142" t="n"/>
    </row>
    <row r="22">
      <c r="D22" s="142" t="n"/>
    </row>
    <row r="23">
      <c r="D23" s="142" t="n"/>
    </row>
    <row r="24">
      <c r="D24" s="142" t="n"/>
    </row>
    <row r="25">
      <c r="D25" s="142" t="n"/>
    </row>
    <row r="26">
      <c r="D26" s="142" t="n"/>
    </row>
    <row r="27">
      <c r="D27" s="142" t="n"/>
    </row>
    <row r="28">
      <c r="D28" s="142" t="n"/>
    </row>
    <row r="29">
      <c r="D29" s="107" t="n"/>
    </row>
    <row r="30">
      <c r="D30" s="107" t="n"/>
    </row>
    <row r="31">
      <c r="D31" s="107" t="n"/>
    </row>
    <row r="32">
      <c r="D32" s="107" t="n"/>
    </row>
    <row r="33">
      <c r="D33" s="107" t="n"/>
      <c r="E33" s="107" t="n"/>
    </row>
    <row r="34">
      <c r="D34" s="107" t="n"/>
    </row>
    <row r="35">
      <c r="D35" s="107" t="n"/>
    </row>
    <row r="37">
      <c r="C37" s="142" t="n"/>
      <c r="D37" s="142" t="n"/>
    </row>
    <row r="40">
      <c r="D40" s="10" t="n"/>
    </row>
  </sheetData>
  <pageMargins left="0.511811024" right="0.511811024" top="0.787401575" bottom="0.787401575" header="0.31496062" footer="0.31496062"/>
  <headerFooter>
    <oddHeader/>
    <oddFooter>&amp;L&amp;"Calibri"&amp;8 &amp;K000000_x000d_# Classified as Internal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Fernando de Campos</dc:creator>
  <dcterms:created xsi:type="dcterms:W3CDTF">2025-01-04T20:37:37Z</dcterms:created>
  <dcterms:modified xsi:type="dcterms:W3CDTF">2025-02-06T18:07:44Z</dcterms:modified>
  <cp:lastModifiedBy>Edward Wilms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0x0101003CD51924D8200B4D829B0177F1777443</vt:lpwstr>
  </property>
  <property name="MediaServiceImageTags" fmtid="{D5CDD505-2E9C-101B-9397-08002B2CF9AE}" pid="3">
    <vt:lpwstr/>
  </property>
  <property name="MSIP_Label_477eab6e-04c6-4822-9252-98ab9f25736b_Enabled" fmtid="{D5CDD505-2E9C-101B-9397-08002B2CF9AE}" pid="4">
    <vt:lpwstr>true</vt:lpwstr>
  </property>
  <property name="MSIP_Label_477eab6e-04c6-4822-9252-98ab9f25736b_SetDate" fmtid="{D5CDD505-2E9C-101B-9397-08002B2CF9AE}" pid="5">
    <vt:lpwstr>2025-02-05T17:01:00Z</vt:lpwstr>
  </property>
  <property name="MSIP_Label_477eab6e-04c6-4822-9252-98ab9f25736b_Method" fmtid="{D5CDD505-2E9C-101B-9397-08002B2CF9AE}" pid="6">
    <vt:lpwstr>Standard</vt:lpwstr>
  </property>
  <property name="MSIP_Label_477eab6e-04c6-4822-9252-98ab9f25736b_Name" fmtid="{D5CDD505-2E9C-101B-9397-08002B2CF9AE}" pid="7">
    <vt:lpwstr>477eab6e-04c6-4822-9252-98ab9f25736b</vt:lpwstr>
  </property>
  <property name="MSIP_Label_477eab6e-04c6-4822-9252-98ab9f25736b_SiteId" fmtid="{D5CDD505-2E9C-101B-9397-08002B2CF9AE}" pid="8">
    <vt:lpwstr>d2007bef-127d-4591-97ac-10d72fe28031</vt:lpwstr>
  </property>
  <property name="MSIP_Label_477eab6e-04c6-4822-9252-98ab9f25736b_ActionId" fmtid="{D5CDD505-2E9C-101B-9397-08002B2CF9AE}" pid="9">
    <vt:lpwstr>1dc56bc6-e519-4b14-ad24-d5d3f9698735</vt:lpwstr>
  </property>
  <property name="MSIP_Label_477eab6e-04c6-4822-9252-98ab9f25736b_ContentBits" fmtid="{D5CDD505-2E9C-101B-9397-08002B2CF9AE}" pid="10">
    <vt:lpwstr>2</vt:lpwstr>
  </property>
</Properties>
</file>